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mf\EFS\MFPAdm\MFP Budget Letter\2018-2019\Budget Letter\Midyear Adjustment_Oct. &amp; Feb\"/>
    </mc:Choice>
  </mc:AlternateContent>
  <bookViews>
    <workbookView xWindow="0" yWindow="0" windowWidth="28800" windowHeight="11700" tabRatio="713"/>
  </bookViews>
  <sheets>
    <sheet name="Oct_MidYear Adj" sheetId="1" r:id="rId1"/>
    <sheet name="Oct_Legacy" sheetId="2" r:id="rId2"/>
    <sheet name="Oct_New Type 2" sheetId="14" r:id="rId3"/>
    <sheet name="Oct_LSMSA" sheetId="11" r:id="rId4"/>
    <sheet name="Oct_NOCCA" sheetId="10" r:id="rId5"/>
    <sheet name="Oct_Thrive" sheetId="12" r:id="rId6"/>
    <sheet name="Feb_MidYear Adj" sheetId="59" r:id="rId7"/>
    <sheet name="Feb_Legacy" sheetId="60" r:id="rId8"/>
    <sheet name="Feb_New Type 2" sheetId="61" r:id="rId9"/>
    <sheet name="Feb_LSMSA" sheetId="62" r:id="rId10"/>
    <sheet name="Feb_NOCCA" sheetId="63" r:id="rId11"/>
    <sheet name="Feb_Thrive" sheetId="64" r:id="rId12"/>
    <sheet name="Source Data" sheetId="51" r:id="rId13"/>
  </sheets>
  <externalReferences>
    <externalReference r:id="rId14"/>
    <externalReference r:id="rId15"/>
  </externalReferences>
  <definedNames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7">Feb_Legacy!$A$1:$Y$14</definedName>
    <definedName name="_xlnm.Print_Area" localSheetId="9">Feb_LSMSA!$A$1:$G$76</definedName>
    <definedName name="_xlnm.Print_Area" localSheetId="6">'Feb_MidYear Adj'!$A$1:$H$143</definedName>
    <definedName name="_xlnm.Print_Area" localSheetId="8">'Feb_New Type 2'!$A$1:$X$43</definedName>
    <definedName name="_xlnm.Print_Area" localSheetId="10">Feb_NOCCA!$A$1:$G$76</definedName>
    <definedName name="_xlnm.Print_Area" localSheetId="11">Feb_Thrive!$A$1:$G$76</definedName>
    <definedName name="_xlnm.Print_Area" localSheetId="1">Oct_Legacy!$A$1:$Y$14</definedName>
    <definedName name="_xlnm.Print_Area" localSheetId="3">Oct_LSMSA!$A$1:$G$76</definedName>
    <definedName name="_xlnm.Print_Area" localSheetId="0">'Oct_MidYear Adj'!$A$1:$H$144</definedName>
    <definedName name="_xlnm.Print_Area" localSheetId="2">'Oct_New Type 2'!$A$1:$X$44</definedName>
    <definedName name="_xlnm.Print_Area" localSheetId="4">Oct_NOCCA!$A$1:$G$76</definedName>
    <definedName name="_xlnm.Print_Area" localSheetId="5">Oct_Thrive!$A$1:$G$76</definedName>
    <definedName name="_xlnm.Print_Area" localSheetId="12">'Source Data'!$A$1:$S$78</definedName>
    <definedName name="_xlnm.Print_Titles" localSheetId="7">Feb_Legacy!$A:$B</definedName>
    <definedName name="_xlnm.Print_Titles" localSheetId="9">Feb_LSMSA!$A:$B</definedName>
    <definedName name="_xlnm.Print_Titles" localSheetId="6">'Feb_MidYear Adj'!$A:$C,'Feb_MidYear Adj'!$1:$4</definedName>
    <definedName name="_xlnm.Print_Titles" localSheetId="8">'Feb_New Type 2'!$A:$C,'Feb_New Type 2'!$1:$4</definedName>
    <definedName name="_xlnm.Print_Titles" localSheetId="10">Feb_NOCCA!$A:$B</definedName>
    <definedName name="_xlnm.Print_Titles" localSheetId="11">Feb_Thrive!$A:$B</definedName>
    <definedName name="_xlnm.Print_Titles" localSheetId="1">Oct_Legacy!$A:$B</definedName>
    <definedName name="_xlnm.Print_Titles" localSheetId="3">Oct_LSMSA!$A:$B</definedName>
    <definedName name="_xlnm.Print_Titles" localSheetId="0">'Oct_MidYear Adj'!$A:$C,'Oct_MidYear Adj'!$1:$4</definedName>
    <definedName name="_xlnm.Print_Titles" localSheetId="2">'Oct_New Type 2'!$A:$C,'Oct_New Type 2'!$1:$4</definedName>
    <definedName name="_xlnm.Print_Titles" localSheetId="4">Oct_NOCCA!$A:$B</definedName>
    <definedName name="_xlnm.Print_Titles" localSheetId="5">Oct_Thrive!$A:$B</definedName>
    <definedName name="_xlnm.Print_Titles" localSheetId="12">'Source Data'!$A:$B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0" i="59" l="1"/>
  <c r="G136" i="59"/>
  <c r="G137" i="59"/>
  <c r="G135" i="59"/>
  <c r="G139" i="59"/>
  <c r="G133" i="59"/>
  <c r="G78" i="59"/>
  <c r="G134" i="59"/>
  <c r="G138" i="59"/>
  <c r="G79" i="59"/>
  <c r="P26" i="51"/>
  <c r="G26" i="1" s="1"/>
  <c r="P41" i="51"/>
  <c r="G41" i="1" s="1"/>
  <c r="P60" i="51"/>
  <c r="G60" i="1" s="1"/>
  <c r="P14" i="51"/>
  <c r="G14" i="1" s="1"/>
  <c r="P56" i="51"/>
  <c r="G56" i="1" s="1"/>
  <c r="P32" i="51"/>
  <c r="G32" i="1" s="1"/>
  <c r="P30" i="51"/>
  <c r="G30" i="1" s="1"/>
  <c r="P35" i="51"/>
  <c r="G35" i="1" s="1"/>
  <c r="P48" i="51"/>
  <c r="G48" i="1" s="1"/>
  <c r="P64" i="51"/>
  <c r="G64" i="1" s="1"/>
  <c r="P74" i="51"/>
  <c r="G74" i="1" s="1"/>
  <c r="P72" i="51"/>
  <c r="G72" i="1" s="1"/>
  <c r="P23" i="51"/>
  <c r="G23" i="1" s="1"/>
  <c r="P19" i="51"/>
  <c r="G19" i="1" s="1"/>
  <c r="P68" i="51"/>
  <c r="G68" i="1" s="1"/>
  <c r="P20" i="51"/>
  <c r="G20" i="1" s="1"/>
  <c r="P22" i="51"/>
  <c r="G22" i="1" s="1"/>
  <c r="Q55" i="51"/>
  <c r="R55" i="51"/>
  <c r="P34" i="51"/>
  <c r="G34" i="1" s="1"/>
  <c r="P65" i="51"/>
  <c r="G65" i="1" s="1"/>
  <c r="P57" i="51"/>
  <c r="G57" i="1" s="1"/>
  <c r="P7" i="51"/>
  <c r="G7" i="1" s="1"/>
  <c r="P37" i="51"/>
  <c r="G37" i="1" s="1"/>
  <c r="P69" i="51"/>
  <c r="G69" i="1" s="1"/>
  <c r="P59" i="51"/>
  <c r="G59" i="1" s="1"/>
  <c r="P33" i="51"/>
  <c r="G33" i="1" s="1"/>
  <c r="P27" i="51"/>
  <c r="G27" i="1" s="1"/>
  <c r="P44" i="51"/>
  <c r="G44" i="1" s="1"/>
  <c r="Q43" i="51"/>
  <c r="R43" i="51"/>
  <c r="P16" i="51"/>
  <c r="G16" i="1" s="1"/>
  <c r="P67" i="51"/>
  <c r="G67" i="1" s="1"/>
  <c r="P73" i="51"/>
  <c r="G73" i="1" s="1"/>
  <c r="Q15" i="51"/>
  <c r="R15" i="51"/>
  <c r="P13" i="51"/>
  <c r="G13" i="1" s="1"/>
  <c r="P36" i="51"/>
  <c r="G36" i="1" s="1"/>
  <c r="P63" i="51"/>
  <c r="G63" i="1" s="1"/>
  <c r="P46" i="51"/>
  <c r="G46" i="1" s="1"/>
  <c r="P12" i="51"/>
  <c r="G12" i="1" s="1"/>
  <c r="P21" i="51"/>
  <c r="G21" i="1" s="1"/>
  <c r="P38" i="51"/>
  <c r="G38" i="1" s="1"/>
  <c r="P55" i="51"/>
  <c r="G55" i="1" s="1"/>
  <c r="P10" i="51"/>
  <c r="G10" i="1" s="1"/>
  <c r="P8" i="51"/>
  <c r="G8" i="1" s="1"/>
  <c r="P9" i="51"/>
  <c r="G9" i="1" s="1"/>
  <c r="P17" i="51"/>
  <c r="G17" i="1" s="1"/>
  <c r="P43" i="51"/>
  <c r="G43" i="1" s="1"/>
  <c r="P61" i="51"/>
  <c r="G61" i="1" s="1"/>
  <c r="P71" i="51"/>
  <c r="G71" i="1" s="1"/>
  <c r="G79" i="1"/>
  <c r="P50" i="51"/>
  <c r="G50" i="1" s="1"/>
  <c r="G133" i="1"/>
  <c r="Q23" i="51"/>
  <c r="R23" i="51"/>
  <c r="Q65" i="51"/>
  <c r="R65" i="51"/>
  <c r="Q74" i="51"/>
  <c r="R74" i="51"/>
  <c r="P51" i="51"/>
  <c r="G51" i="1" s="1"/>
  <c r="G137" i="1"/>
  <c r="G136" i="1"/>
  <c r="G138" i="1"/>
  <c r="P40" i="51"/>
  <c r="G40" i="1" s="1"/>
  <c r="Q21" i="51"/>
  <c r="R21" i="51"/>
  <c r="P75" i="51"/>
  <c r="G75" i="1" s="1"/>
  <c r="P52" i="51"/>
  <c r="G52" i="1" s="1"/>
  <c r="P54" i="51"/>
  <c r="G54" i="1" s="1"/>
  <c r="P28" i="51"/>
  <c r="G28" i="1" s="1"/>
  <c r="P45" i="51"/>
  <c r="G45" i="1" s="1"/>
  <c r="Q27" i="51"/>
  <c r="R27" i="51"/>
  <c r="Q52" i="51"/>
  <c r="R52" i="51"/>
  <c r="Q62" i="51"/>
  <c r="R62" i="51"/>
  <c r="Q22" i="51"/>
  <c r="R22" i="51"/>
  <c r="Q50" i="51"/>
  <c r="R50" i="51"/>
  <c r="Q57" i="51"/>
  <c r="R57" i="51"/>
  <c r="Q24" i="51"/>
  <c r="R24" i="51"/>
  <c r="Q28" i="51"/>
  <c r="R28" i="51"/>
  <c r="Q54" i="51"/>
  <c r="R54" i="51"/>
  <c r="Q9" i="51"/>
  <c r="R9" i="51"/>
  <c r="C13" i="51"/>
  <c r="D13" i="51"/>
  <c r="E13" i="51"/>
  <c r="I13" i="51"/>
  <c r="K13" i="51"/>
  <c r="L13" i="51"/>
  <c r="C40" i="51"/>
  <c r="D40" i="51"/>
  <c r="E40" i="51"/>
  <c r="I40" i="51"/>
  <c r="K40" i="51"/>
  <c r="L40" i="51"/>
  <c r="Q32" i="51"/>
  <c r="R32" i="51"/>
  <c r="C32" i="51"/>
  <c r="D32" i="51"/>
  <c r="E32" i="51"/>
  <c r="I32" i="51"/>
  <c r="K32" i="51"/>
  <c r="L32" i="51"/>
  <c r="Q73" i="51"/>
  <c r="R73" i="51"/>
  <c r="Q39" i="51"/>
  <c r="R39" i="51"/>
  <c r="Q75" i="51"/>
  <c r="R75" i="51"/>
  <c r="Q41" i="51"/>
  <c r="R41" i="51"/>
  <c r="Q48" i="51"/>
  <c r="R48" i="51"/>
  <c r="Q59" i="51"/>
  <c r="R59" i="51"/>
  <c r="G134" i="1"/>
  <c r="C61" i="51"/>
  <c r="D61" i="51"/>
  <c r="E61" i="51"/>
  <c r="I61" i="51"/>
  <c r="K61" i="51"/>
  <c r="L61" i="51"/>
  <c r="G140" i="1"/>
  <c r="G139" i="1"/>
  <c r="G135" i="1"/>
  <c r="C75" i="51"/>
  <c r="D75" i="51"/>
  <c r="E75" i="51"/>
  <c r="I75" i="51"/>
  <c r="K75" i="51"/>
  <c r="L75" i="51"/>
  <c r="Q38" i="51"/>
  <c r="R38" i="51"/>
  <c r="Q70" i="51"/>
  <c r="R70" i="51"/>
  <c r="Q71" i="51"/>
  <c r="R71" i="51"/>
  <c r="C63" i="51"/>
  <c r="D63" i="51"/>
  <c r="E63" i="51"/>
  <c r="I63" i="51"/>
  <c r="K63" i="51"/>
  <c r="L63" i="51"/>
  <c r="Q7" i="51"/>
  <c r="R7" i="51"/>
  <c r="C52" i="51"/>
  <c r="D52" i="51"/>
  <c r="E52" i="51"/>
  <c r="I52" i="51"/>
  <c r="K52" i="51"/>
  <c r="L52" i="51"/>
  <c r="C21" i="51"/>
  <c r="D21" i="51"/>
  <c r="E21" i="51"/>
  <c r="I21" i="51"/>
  <c r="K21" i="51"/>
  <c r="L21" i="51"/>
  <c r="C71" i="51"/>
  <c r="D71" i="51"/>
  <c r="E71" i="51"/>
  <c r="I71" i="51"/>
  <c r="K71" i="51"/>
  <c r="L71" i="51"/>
  <c r="C67" i="51"/>
  <c r="D67" i="51"/>
  <c r="E67" i="51"/>
  <c r="I67" i="51"/>
  <c r="K67" i="51"/>
  <c r="L67" i="51"/>
  <c r="C36" i="51"/>
  <c r="D36" i="51"/>
  <c r="E36" i="51"/>
  <c r="I36" i="51"/>
  <c r="K36" i="51"/>
  <c r="L36" i="51"/>
  <c r="C48" i="51"/>
  <c r="D48" i="51"/>
  <c r="E48" i="51"/>
  <c r="I48" i="51"/>
  <c r="K48" i="51"/>
  <c r="L48" i="51"/>
  <c r="J32" i="51"/>
  <c r="C28" i="51"/>
  <c r="D28" i="51"/>
  <c r="E28" i="51"/>
  <c r="I28" i="51"/>
  <c r="K28" i="51"/>
  <c r="L28" i="51"/>
  <c r="J28" i="51"/>
  <c r="C24" i="51"/>
  <c r="D24" i="51"/>
  <c r="E24" i="51"/>
  <c r="I24" i="51"/>
  <c r="K24" i="51"/>
  <c r="L24" i="51"/>
  <c r="J24" i="51"/>
  <c r="J36" i="51"/>
  <c r="J61" i="51"/>
  <c r="C39" i="51"/>
  <c r="D39" i="51"/>
  <c r="E39" i="51"/>
  <c r="I39" i="51"/>
  <c r="K39" i="51"/>
  <c r="L39" i="51"/>
  <c r="J39" i="51"/>
  <c r="J48" i="51"/>
  <c r="J71" i="51"/>
  <c r="C29" i="51"/>
  <c r="D29" i="51"/>
  <c r="E29" i="51"/>
  <c r="I29" i="51"/>
  <c r="K29" i="51"/>
  <c r="L29" i="51"/>
  <c r="J29" i="51"/>
  <c r="C66" i="51"/>
  <c r="D66" i="51"/>
  <c r="E66" i="51"/>
  <c r="I66" i="51"/>
  <c r="K66" i="51"/>
  <c r="L66" i="51"/>
  <c r="J66" i="51"/>
  <c r="Q64" i="51"/>
  <c r="R64" i="51"/>
  <c r="Q33" i="51"/>
  <c r="R33" i="51"/>
  <c r="Q40" i="51"/>
  <c r="R40" i="51"/>
  <c r="Q35" i="51"/>
  <c r="R35" i="51"/>
  <c r="Q17" i="51"/>
  <c r="R17" i="51"/>
  <c r="Q60" i="51"/>
  <c r="R60" i="51"/>
  <c r="P11" i="51"/>
  <c r="G11" i="1" s="1"/>
  <c r="P70" i="51"/>
  <c r="G70" i="1" s="1"/>
  <c r="J21" i="51"/>
  <c r="Q46" i="51"/>
  <c r="R46" i="51"/>
  <c r="Q72" i="51"/>
  <c r="R72" i="51"/>
  <c r="Q16" i="51"/>
  <c r="R16" i="51"/>
  <c r="Q10" i="51"/>
  <c r="R10" i="51"/>
  <c r="Q37" i="51"/>
  <c r="R37" i="51"/>
  <c r="Q18" i="51"/>
  <c r="R18" i="51"/>
  <c r="Q20" i="51"/>
  <c r="R20" i="51"/>
  <c r="Q69" i="51"/>
  <c r="R69" i="51"/>
  <c r="P66" i="51"/>
  <c r="G66" i="1" s="1"/>
  <c r="J75" i="51"/>
  <c r="J63" i="51"/>
  <c r="Q51" i="51"/>
  <c r="R51" i="51"/>
  <c r="Q30" i="51"/>
  <c r="R30" i="51"/>
  <c r="Q56" i="51"/>
  <c r="R56" i="51"/>
  <c r="Q14" i="51"/>
  <c r="R14" i="51"/>
  <c r="Q42" i="51"/>
  <c r="R42" i="51"/>
  <c r="Q26" i="51"/>
  <c r="R26" i="51"/>
  <c r="Q58" i="51"/>
  <c r="R58" i="51"/>
  <c r="Q31" i="51"/>
  <c r="R31" i="51"/>
  <c r="P62" i="51"/>
  <c r="G62" i="1" s="1"/>
  <c r="P39" i="51"/>
  <c r="G39" i="1" s="1"/>
  <c r="C62" i="51"/>
  <c r="D62" i="51"/>
  <c r="E62" i="51"/>
  <c r="I62" i="51"/>
  <c r="K62" i="51"/>
  <c r="L62" i="51"/>
  <c r="J62" i="51"/>
  <c r="C44" i="51"/>
  <c r="D44" i="51"/>
  <c r="E44" i="51"/>
  <c r="I44" i="51"/>
  <c r="K44" i="51"/>
  <c r="L44" i="51"/>
  <c r="J44" i="51"/>
  <c r="J13" i="51"/>
  <c r="J67" i="51"/>
  <c r="J52" i="51"/>
  <c r="Q67" i="51"/>
  <c r="R67" i="51"/>
  <c r="Q34" i="51"/>
  <c r="R34" i="51"/>
  <c r="Q8" i="51"/>
  <c r="R8" i="51"/>
  <c r="Q49" i="51"/>
  <c r="R49" i="51"/>
  <c r="Q29" i="51"/>
  <c r="R29" i="51"/>
  <c r="Q66" i="51"/>
  <c r="R66" i="51"/>
  <c r="Q11" i="51"/>
  <c r="R11" i="51"/>
  <c r="Q53" i="51"/>
  <c r="R53" i="51"/>
  <c r="P58" i="51"/>
  <c r="G58" i="1" s="1"/>
  <c r="P25" i="51"/>
  <c r="G25" i="1" s="1"/>
  <c r="C42" i="51"/>
  <c r="D42" i="51"/>
  <c r="E42" i="51"/>
  <c r="I42" i="51"/>
  <c r="K42" i="51"/>
  <c r="L42" i="51"/>
  <c r="C33" i="51"/>
  <c r="D33" i="51"/>
  <c r="E33" i="51"/>
  <c r="I33" i="51"/>
  <c r="K33" i="51"/>
  <c r="L33" i="51"/>
  <c r="J33" i="51"/>
  <c r="P24" i="51"/>
  <c r="G24" i="1" s="1"/>
  <c r="C74" i="51"/>
  <c r="D74" i="51"/>
  <c r="E74" i="51"/>
  <c r="I74" i="51"/>
  <c r="K74" i="51"/>
  <c r="L74" i="51"/>
  <c r="J74" i="51"/>
  <c r="C27" i="51"/>
  <c r="D27" i="51"/>
  <c r="E27" i="51"/>
  <c r="I27" i="51"/>
  <c r="K27" i="51"/>
  <c r="L27" i="51"/>
  <c r="J27" i="51"/>
  <c r="C54" i="51"/>
  <c r="D54" i="51"/>
  <c r="E54" i="51"/>
  <c r="I54" i="51"/>
  <c r="K54" i="51"/>
  <c r="L54" i="51"/>
  <c r="J54" i="51"/>
  <c r="C64" i="51"/>
  <c r="D64" i="51"/>
  <c r="E64" i="51"/>
  <c r="I64" i="51"/>
  <c r="K64" i="51"/>
  <c r="L64" i="51"/>
  <c r="J64" i="51"/>
  <c r="P18" i="51"/>
  <c r="G18" i="1" s="1"/>
  <c r="J40" i="51"/>
  <c r="C25" i="51"/>
  <c r="D25" i="51"/>
  <c r="E25" i="51"/>
  <c r="I25" i="51"/>
  <c r="K25" i="51"/>
  <c r="L25" i="51"/>
  <c r="J25" i="51"/>
  <c r="C20" i="51"/>
  <c r="D20" i="51"/>
  <c r="E20" i="51"/>
  <c r="I20" i="51"/>
  <c r="K20" i="51"/>
  <c r="L20" i="51"/>
  <c r="J20" i="51"/>
  <c r="C18" i="51"/>
  <c r="D18" i="51"/>
  <c r="E18" i="51"/>
  <c r="I18" i="51"/>
  <c r="K18" i="51"/>
  <c r="L18" i="51"/>
  <c r="J18" i="51"/>
  <c r="C51" i="51"/>
  <c r="D51" i="51"/>
  <c r="E51" i="51"/>
  <c r="I51" i="51"/>
  <c r="K51" i="51"/>
  <c r="L51" i="51"/>
  <c r="J51" i="51"/>
  <c r="C72" i="51"/>
  <c r="D72" i="51"/>
  <c r="E72" i="51"/>
  <c r="I72" i="51"/>
  <c r="K72" i="51"/>
  <c r="L72" i="51"/>
  <c r="J72" i="51"/>
  <c r="C70" i="51"/>
  <c r="D70" i="51"/>
  <c r="E70" i="51"/>
  <c r="I70" i="51"/>
  <c r="K70" i="51"/>
  <c r="L70" i="51"/>
  <c r="J70" i="51"/>
  <c r="C41" i="51"/>
  <c r="D41" i="51"/>
  <c r="E41" i="51"/>
  <c r="I41" i="51"/>
  <c r="K41" i="51"/>
  <c r="L41" i="51"/>
  <c r="J41" i="51"/>
  <c r="Q25" i="51"/>
  <c r="R25" i="51"/>
  <c r="P49" i="51"/>
  <c r="G49" i="1" s="1"/>
  <c r="P29" i="51"/>
  <c r="G29" i="1" s="1"/>
  <c r="Q47" i="51"/>
  <c r="R47" i="51"/>
  <c r="P47" i="51"/>
  <c r="G47" i="1" s="1"/>
  <c r="P53" i="51"/>
  <c r="G53" i="1" s="1"/>
  <c r="C65" i="51"/>
  <c r="D65" i="51"/>
  <c r="E65" i="51"/>
  <c r="I65" i="51"/>
  <c r="K65" i="51"/>
  <c r="L65" i="51"/>
  <c r="J65" i="51"/>
  <c r="C22" i="51"/>
  <c r="D22" i="51"/>
  <c r="E22" i="51"/>
  <c r="I22" i="51"/>
  <c r="K22" i="51"/>
  <c r="L22" i="51"/>
  <c r="J22" i="51"/>
  <c r="Q44" i="51"/>
  <c r="R44" i="51"/>
  <c r="Q61" i="51"/>
  <c r="R61" i="51"/>
  <c r="C46" i="51"/>
  <c r="D46" i="51"/>
  <c r="E46" i="51"/>
  <c r="I46" i="51"/>
  <c r="K46" i="51"/>
  <c r="L46" i="51"/>
  <c r="J46" i="51"/>
  <c r="C12" i="51"/>
  <c r="D12" i="51"/>
  <c r="E12" i="51"/>
  <c r="I12" i="51"/>
  <c r="K12" i="51"/>
  <c r="L12" i="51"/>
  <c r="J12" i="51"/>
  <c r="C60" i="51"/>
  <c r="D60" i="51"/>
  <c r="E60" i="51"/>
  <c r="I60" i="51"/>
  <c r="K60" i="51"/>
  <c r="L60" i="51"/>
  <c r="J60" i="51"/>
  <c r="C53" i="51"/>
  <c r="D53" i="51"/>
  <c r="E53" i="51"/>
  <c r="I53" i="51"/>
  <c r="K53" i="51"/>
  <c r="L53" i="51"/>
  <c r="J53" i="51"/>
  <c r="C30" i="51"/>
  <c r="D30" i="51"/>
  <c r="E30" i="51"/>
  <c r="I30" i="51"/>
  <c r="K30" i="51"/>
  <c r="L30" i="51"/>
  <c r="J30" i="51"/>
  <c r="Q12" i="51"/>
  <c r="R12" i="51"/>
  <c r="Q63" i="51"/>
  <c r="R63" i="51"/>
  <c r="Q36" i="51"/>
  <c r="R36" i="51"/>
  <c r="Q19" i="51"/>
  <c r="R19" i="51"/>
  <c r="G78" i="1"/>
  <c r="P31" i="51"/>
  <c r="G31" i="1" s="1"/>
  <c r="Q45" i="51"/>
  <c r="R45" i="51"/>
  <c r="P15" i="51"/>
  <c r="G15" i="1" s="1"/>
  <c r="Q68" i="51"/>
  <c r="R68" i="51"/>
  <c r="Q13" i="51"/>
  <c r="R13" i="51"/>
  <c r="J42" i="51"/>
  <c r="C9" i="51"/>
  <c r="D9" i="51"/>
  <c r="E9" i="51"/>
  <c r="I9" i="51"/>
  <c r="K9" i="51"/>
  <c r="L9" i="51"/>
  <c r="J9" i="51"/>
  <c r="C69" i="51"/>
  <c r="D69" i="51"/>
  <c r="E69" i="51"/>
  <c r="I69" i="51"/>
  <c r="K69" i="51"/>
  <c r="L69" i="51"/>
  <c r="J69" i="51"/>
  <c r="C50" i="51"/>
  <c r="D50" i="51"/>
  <c r="E50" i="51"/>
  <c r="I50" i="51"/>
  <c r="K50" i="51"/>
  <c r="L50" i="51"/>
  <c r="J50" i="51"/>
  <c r="C7" i="51"/>
  <c r="D7" i="51"/>
  <c r="E7" i="51"/>
  <c r="I7" i="51"/>
  <c r="K7" i="51"/>
  <c r="L7" i="51"/>
  <c r="J7" i="51"/>
  <c r="C55" i="51"/>
  <c r="D55" i="51"/>
  <c r="E55" i="51"/>
  <c r="I55" i="51"/>
  <c r="K55" i="51"/>
  <c r="L55" i="51"/>
  <c r="J55" i="51"/>
  <c r="C34" i="51"/>
  <c r="D34" i="51"/>
  <c r="E34" i="51"/>
  <c r="I34" i="51"/>
  <c r="K34" i="51"/>
  <c r="L34" i="51"/>
  <c r="J34" i="51"/>
  <c r="C68" i="51"/>
  <c r="D68" i="51"/>
  <c r="E68" i="51"/>
  <c r="I68" i="51"/>
  <c r="K68" i="51"/>
  <c r="L68" i="51"/>
  <c r="J68" i="51"/>
  <c r="C37" i="51"/>
  <c r="D37" i="51"/>
  <c r="E37" i="51"/>
  <c r="I37" i="51"/>
  <c r="K37" i="51"/>
  <c r="L37" i="51"/>
  <c r="J37" i="51"/>
  <c r="C35" i="51"/>
  <c r="D35" i="51"/>
  <c r="E35" i="51"/>
  <c r="I35" i="51"/>
  <c r="K35" i="51"/>
  <c r="L35" i="51"/>
  <c r="J35" i="51"/>
  <c r="C59" i="51"/>
  <c r="D59" i="51"/>
  <c r="E59" i="51"/>
  <c r="I59" i="51"/>
  <c r="K59" i="51"/>
  <c r="L59" i="51"/>
  <c r="J59" i="51"/>
  <c r="C26" i="51"/>
  <c r="D26" i="51"/>
  <c r="E26" i="51"/>
  <c r="I26" i="51"/>
  <c r="K26" i="51"/>
  <c r="L26" i="51"/>
  <c r="J26" i="51"/>
  <c r="C17" i="51"/>
  <c r="D17" i="51"/>
  <c r="E17" i="51"/>
  <c r="I17" i="51"/>
  <c r="K17" i="51"/>
  <c r="L17" i="51"/>
  <c r="J17" i="51"/>
  <c r="C56" i="51"/>
  <c r="D56" i="51"/>
  <c r="E56" i="51"/>
  <c r="I56" i="51"/>
  <c r="K56" i="51"/>
  <c r="L56" i="51"/>
  <c r="J56" i="51"/>
  <c r="C8" i="51"/>
  <c r="D8" i="51"/>
  <c r="E8" i="51"/>
  <c r="I8" i="51"/>
  <c r="K8" i="51"/>
  <c r="L8" i="51"/>
  <c r="J8" i="51"/>
  <c r="C49" i="51"/>
  <c r="D49" i="51"/>
  <c r="E49" i="51"/>
  <c r="I49" i="51"/>
  <c r="K49" i="51"/>
  <c r="L49" i="51"/>
  <c r="J49" i="51"/>
  <c r="C16" i="51"/>
  <c r="D16" i="51"/>
  <c r="E16" i="51"/>
  <c r="I16" i="51"/>
  <c r="K16" i="51"/>
  <c r="L16" i="51"/>
  <c r="J16" i="51"/>
  <c r="C10" i="51"/>
  <c r="D10" i="51"/>
  <c r="E10" i="51"/>
  <c r="I10" i="51"/>
  <c r="K10" i="51"/>
  <c r="L10" i="51"/>
  <c r="J10" i="51"/>
  <c r="C58" i="51"/>
  <c r="D58" i="51"/>
  <c r="E58" i="51"/>
  <c r="I58" i="51"/>
  <c r="K58" i="51"/>
  <c r="L58" i="51"/>
  <c r="J58" i="51"/>
  <c r="C14" i="51"/>
  <c r="D14" i="51"/>
  <c r="E14" i="51"/>
  <c r="I14" i="51"/>
  <c r="K14" i="51"/>
  <c r="L14" i="51"/>
  <c r="J14" i="51"/>
  <c r="C38" i="51"/>
  <c r="D38" i="51"/>
  <c r="E38" i="51"/>
  <c r="I38" i="51"/>
  <c r="K38" i="51"/>
  <c r="L38" i="51"/>
  <c r="J38" i="51"/>
  <c r="C45" i="51"/>
  <c r="D45" i="51"/>
  <c r="E45" i="51"/>
  <c r="I45" i="51"/>
  <c r="K45" i="51"/>
  <c r="L45" i="51"/>
  <c r="J45" i="51"/>
  <c r="C57" i="51"/>
  <c r="D57" i="51"/>
  <c r="E57" i="51"/>
  <c r="I57" i="51"/>
  <c r="K57" i="51"/>
  <c r="L57" i="51"/>
  <c r="J57" i="51"/>
  <c r="C43" i="51"/>
  <c r="D43" i="51"/>
  <c r="E43" i="51"/>
  <c r="I43" i="51"/>
  <c r="K43" i="51"/>
  <c r="L43" i="51"/>
  <c r="J43" i="51"/>
  <c r="C73" i="51"/>
  <c r="D73" i="51"/>
  <c r="E73" i="51"/>
  <c r="I73" i="51"/>
  <c r="K73" i="51"/>
  <c r="L73" i="51"/>
  <c r="J73" i="51"/>
  <c r="P42" i="51"/>
  <c r="G42" i="1" s="1"/>
  <c r="C23" i="51"/>
  <c r="D23" i="51"/>
  <c r="E23" i="51"/>
  <c r="I23" i="51"/>
  <c r="K23" i="51"/>
  <c r="L23" i="51"/>
  <c r="J23" i="51"/>
  <c r="C47" i="51"/>
  <c r="D47" i="51"/>
  <c r="E47" i="51"/>
  <c r="I47" i="51"/>
  <c r="K47" i="51"/>
  <c r="L47" i="51"/>
  <c r="J47" i="51"/>
  <c r="C11" i="51"/>
  <c r="D11" i="51"/>
  <c r="E11" i="51"/>
  <c r="I11" i="51"/>
  <c r="K11" i="51"/>
  <c r="L11" i="51"/>
  <c r="J11" i="51"/>
  <c r="C31" i="51"/>
  <c r="D31" i="51"/>
  <c r="E31" i="51"/>
  <c r="I31" i="51"/>
  <c r="K31" i="51"/>
  <c r="L31" i="51"/>
  <c r="J31" i="51"/>
  <c r="C15" i="51"/>
  <c r="D15" i="51"/>
  <c r="E15" i="51"/>
  <c r="I15" i="51"/>
  <c r="K15" i="51"/>
  <c r="L15" i="51"/>
  <c r="J15" i="51"/>
  <c r="C19" i="51"/>
  <c r="D19" i="51"/>
  <c r="E19" i="51"/>
  <c r="I19" i="51"/>
  <c r="K19" i="51"/>
  <c r="L19" i="51"/>
  <c r="J19" i="51"/>
  <c r="N45" i="51"/>
  <c r="N53" i="51"/>
  <c r="N14" i="51"/>
  <c r="N33" i="51"/>
  <c r="N12" i="51"/>
  <c r="N29" i="51"/>
  <c r="N10" i="51"/>
  <c r="N39" i="51"/>
  <c r="N46" i="51"/>
  <c r="N74" i="51"/>
  <c r="N73" i="51"/>
  <c r="N31" i="51"/>
  <c r="N70" i="51"/>
  <c r="N57" i="51"/>
  <c r="N44" i="51"/>
  <c r="N59" i="51"/>
  <c r="N66" i="51"/>
  <c r="N60" i="51"/>
  <c r="N27" i="51"/>
  <c r="N47" i="51"/>
  <c r="N37" i="51"/>
  <c r="N64" i="51"/>
  <c r="N58" i="51"/>
  <c r="N26" i="51"/>
  <c r="N72" i="51"/>
  <c r="N8" i="51"/>
  <c r="N65" i="51"/>
  <c r="N38" i="51"/>
  <c r="N22" i="51"/>
  <c r="N49" i="51"/>
  <c r="N71" i="51"/>
  <c r="N17" i="51"/>
  <c r="N67" i="51"/>
  <c r="N20" i="51"/>
  <c r="N16" i="51"/>
  <c r="N28" i="51"/>
  <c r="N11" i="51"/>
  <c r="N48" i="51"/>
  <c r="N21" i="51"/>
  <c r="N61" i="51"/>
  <c r="N56" i="51"/>
  <c r="N13" i="51"/>
  <c r="N75" i="51"/>
  <c r="N18" i="51"/>
  <c r="N40" i="51"/>
  <c r="N63" i="51"/>
  <c r="N55" i="51"/>
  <c r="N41" i="51"/>
  <c r="N54" i="51"/>
  <c r="N52" i="51"/>
  <c r="N30" i="51"/>
  <c r="M42" i="51"/>
  <c r="N42" i="51"/>
  <c r="N50" i="51"/>
  <c r="N24" i="51"/>
  <c r="N19" i="51"/>
  <c r="N34" i="51"/>
  <c r="N62" i="51"/>
  <c r="N51" i="51"/>
  <c r="N35" i="51"/>
  <c r="N25" i="51"/>
  <c r="N32" i="51"/>
  <c r="N68" i="51"/>
  <c r="N69" i="51"/>
  <c r="N43" i="51"/>
  <c r="N15" i="51"/>
  <c r="N9" i="51"/>
  <c r="N23" i="51"/>
  <c r="N36" i="51"/>
  <c r="N7" i="51"/>
  <c r="G45" i="59"/>
  <c r="G7" i="59"/>
  <c r="G30" i="59"/>
  <c r="G22" i="59"/>
  <c r="G14" i="59"/>
  <c r="G32" i="59"/>
  <c r="G28" i="59"/>
  <c r="G20" i="59"/>
  <c r="G12" i="59"/>
  <c r="G74" i="59"/>
  <c r="G70" i="59"/>
  <c r="G66" i="59"/>
  <c r="G62" i="59"/>
  <c r="G58" i="59"/>
  <c r="G54" i="59"/>
  <c r="G50" i="59"/>
  <c r="G46" i="59"/>
  <c r="G72" i="59"/>
  <c r="G68" i="59"/>
  <c r="G64" i="59"/>
  <c r="G60" i="59"/>
  <c r="G56" i="59"/>
  <c r="G52" i="59"/>
  <c r="G48" i="59"/>
  <c r="G44" i="59"/>
  <c r="G11" i="59"/>
  <c r="G27" i="59"/>
  <c r="G47" i="59"/>
  <c r="G63" i="59"/>
  <c r="G49" i="59"/>
  <c r="G9" i="59"/>
  <c r="G25" i="59"/>
  <c r="G41" i="59"/>
  <c r="G36" i="59"/>
  <c r="G8" i="59"/>
  <c r="G24" i="59"/>
  <c r="G40" i="59"/>
  <c r="G57" i="59"/>
  <c r="G73" i="59"/>
  <c r="G15" i="59"/>
  <c r="G31" i="59"/>
  <c r="G51" i="59"/>
  <c r="G67" i="59"/>
  <c r="G53" i="59"/>
  <c r="G13" i="59"/>
  <c r="G29" i="59"/>
  <c r="G10" i="59"/>
  <c r="G18" i="59"/>
  <c r="G19" i="59"/>
  <c r="G35" i="59"/>
  <c r="G55" i="59"/>
  <c r="G71" i="59"/>
  <c r="G65" i="59"/>
  <c r="G17" i="59"/>
  <c r="G33" i="59"/>
  <c r="G26" i="59"/>
  <c r="G34" i="59"/>
  <c r="G16" i="59"/>
  <c r="G38" i="59"/>
  <c r="G61" i="59"/>
  <c r="G23" i="59"/>
  <c r="G39" i="59"/>
  <c r="G43" i="59"/>
  <c r="G59" i="59"/>
  <c r="G75" i="59"/>
  <c r="G69" i="59"/>
  <c r="G21" i="59"/>
  <c r="G37" i="59"/>
  <c r="G42" i="59"/>
  <c r="E37" i="64"/>
  <c r="E37" i="63"/>
  <c r="E69" i="63"/>
  <c r="E12" i="63"/>
  <c r="E47" i="64"/>
  <c r="E39" i="63"/>
  <c r="E65" i="63"/>
  <c r="E13" i="63"/>
  <c r="E67" i="64"/>
  <c r="E29" i="64"/>
  <c r="E36" i="64"/>
  <c r="E10" i="62"/>
  <c r="E52" i="64"/>
  <c r="D4" i="64"/>
  <c r="E4" i="64"/>
  <c r="F4" i="64"/>
  <c r="G4" i="64"/>
  <c r="B85" i="64"/>
  <c r="B86" i="64" s="1"/>
  <c r="D4" i="63"/>
  <c r="E4" i="63"/>
  <c r="F4" i="63"/>
  <c r="G4" i="63"/>
  <c r="B85" i="63"/>
  <c r="B86" i="63" s="1"/>
  <c r="D4" i="62"/>
  <c r="E4" i="62"/>
  <c r="F4" i="62"/>
  <c r="G4" i="62"/>
  <c r="B85" i="62"/>
  <c r="B86" i="62" s="1"/>
  <c r="E4" i="61"/>
  <c r="F4" i="61"/>
  <c r="G4" i="61" s="1"/>
  <c r="H4" i="61" s="1"/>
  <c r="I4" i="61" s="1"/>
  <c r="J4" i="61" s="1"/>
  <c r="K4" i="61" s="1"/>
  <c r="L4" i="61" s="1"/>
  <c r="M4" i="61" s="1"/>
  <c r="N4" i="61" s="1"/>
  <c r="O4" i="61" s="1"/>
  <c r="P4" i="61" s="1"/>
  <c r="Q4" i="61" s="1"/>
  <c r="R4" i="61" s="1"/>
  <c r="S4" i="61" s="1"/>
  <c r="T4" i="61" s="1"/>
  <c r="U4" i="61" s="1"/>
  <c r="V4" i="61" s="1"/>
  <c r="W4" i="61" s="1"/>
  <c r="X4" i="61" s="1"/>
  <c r="D4" i="60"/>
  <c r="E4" i="60"/>
  <c r="F4" i="60"/>
  <c r="G4" i="60"/>
  <c r="H4" i="60"/>
  <c r="I4" i="60"/>
  <c r="J4" i="60"/>
  <c r="K4" i="60"/>
  <c r="L4" i="60"/>
  <c r="M4" i="60"/>
  <c r="N4" i="60"/>
  <c r="O4" i="60"/>
  <c r="P4" i="60"/>
  <c r="Q4" i="60"/>
  <c r="R4" i="60"/>
  <c r="S4" i="60"/>
  <c r="T4" i="60"/>
  <c r="U4" i="60"/>
  <c r="V4" i="60"/>
  <c r="W4" i="60"/>
  <c r="X4" i="60"/>
  <c r="Y4" i="60"/>
  <c r="E4" i="59"/>
  <c r="F4" i="59"/>
  <c r="G4" i="59" s="1"/>
  <c r="H4" i="59" s="1"/>
  <c r="E128" i="59"/>
  <c r="D99" i="59"/>
  <c r="E92" i="59"/>
  <c r="E76" i="59"/>
  <c r="E96" i="59"/>
  <c r="D97" i="59"/>
  <c r="C76" i="64"/>
  <c r="D82" i="59" s="1"/>
  <c r="E141" i="59"/>
  <c r="D113" i="59"/>
  <c r="D120" i="59"/>
  <c r="E125" i="59"/>
  <c r="D119" i="59"/>
  <c r="E98" i="59"/>
  <c r="D121" i="59"/>
  <c r="D76" i="59"/>
  <c r="E88" i="59"/>
  <c r="D141" i="59"/>
  <c r="D76" i="62"/>
  <c r="E80" i="59" s="1"/>
  <c r="D76" i="63"/>
  <c r="E81" i="59" s="1"/>
  <c r="C76" i="62"/>
  <c r="D80" i="59" s="1"/>
  <c r="C76" i="63"/>
  <c r="D81" i="59" s="1"/>
  <c r="D76" i="64"/>
  <c r="E82" i="59" s="1"/>
  <c r="D88" i="59"/>
  <c r="E89" i="59"/>
  <c r="D96" i="59"/>
  <c r="E97" i="59"/>
  <c r="E90" i="59"/>
  <c r="E101" i="59"/>
  <c r="D101" i="59"/>
  <c r="E100" i="59"/>
  <c r="E99" i="59"/>
  <c r="D117" i="59"/>
  <c r="E103" i="59"/>
  <c r="D100" i="59"/>
  <c r="E123" i="59"/>
  <c r="E122" i="59"/>
  <c r="D122" i="59"/>
  <c r="E117" i="59"/>
  <c r="D123" i="59"/>
  <c r="D130" i="59"/>
  <c r="D103" i="59"/>
  <c r="E130" i="59"/>
  <c r="E113" i="59"/>
  <c r="E119" i="59"/>
  <c r="E104" i="59"/>
  <c r="E120" i="59"/>
  <c r="E112" i="59"/>
  <c r="D115" i="59"/>
  <c r="D116" i="59"/>
  <c r="E114" i="59"/>
  <c r="D114" i="59"/>
  <c r="E115" i="59"/>
  <c r="E116" i="59"/>
  <c r="D104" i="59"/>
  <c r="D112" i="59"/>
  <c r="E118" i="59"/>
  <c r="D118" i="59"/>
  <c r="E106" i="59"/>
  <c r="D125" i="59"/>
  <c r="D106" i="59"/>
  <c r="E126" i="59"/>
  <c r="D108" i="59"/>
  <c r="E110" i="59"/>
  <c r="D126" i="59"/>
  <c r="E107" i="59"/>
  <c r="E109" i="59"/>
  <c r="D107" i="59"/>
  <c r="E108" i="59"/>
  <c r="D109" i="59"/>
  <c r="D110" i="59"/>
  <c r="D111" i="59"/>
  <c r="E111" i="59"/>
  <c r="D129" i="59"/>
  <c r="D105" i="59"/>
  <c r="E102" i="59"/>
  <c r="D102" i="59"/>
  <c r="E105" i="59"/>
  <c r="E129" i="59"/>
  <c r="D124" i="59"/>
  <c r="E127" i="59"/>
  <c r="D128" i="59"/>
  <c r="E124" i="59"/>
  <c r="D127" i="59"/>
  <c r="E121" i="59"/>
  <c r="D98" i="59"/>
  <c r="B85" i="12"/>
  <c r="B86" i="12" s="1"/>
  <c r="B85" i="10"/>
  <c r="B86" i="10" s="1"/>
  <c r="B85" i="11"/>
  <c r="B86" i="11" s="1"/>
  <c r="E97" i="1"/>
  <c r="E101" i="1"/>
  <c r="E99" i="1"/>
  <c r="E117" i="1"/>
  <c r="E103" i="1"/>
  <c r="E130" i="1"/>
  <c r="E129" i="1"/>
  <c r="E124" i="1"/>
  <c r="E98" i="1"/>
  <c r="E96" i="1"/>
  <c r="E76" i="51"/>
  <c r="D76" i="51"/>
  <c r="C76" i="51"/>
  <c r="L76" i="51"/>
  <c r="K76" i="51"/>
  <c r="J76" i="51"/>
  <c r="I76" i="51"/>
  <c r="P76" i="51"/>
  <c r="E100" i="1"/>
  <c r="E128" i="1"/>
  <c r="D128" i="1"/>
  <c r="D127" i="1"/>
  <c r="Q76" i="51"/>
  <c r="R76" i="51"/>
  <c r="S76" i="51" s="1"/>
  <c r="D141" i="1"/>
  <c r="E4" i="1"/>
  <c r="F4" i="1" s="1"/>
  <c r="G4" i="1" s="1"/>
  <c r="H4" i="1" s="1"/>
  <c r="C4" i="51"/>
  <c r="D4" i="51"/>
  <c r="E4" i="51"/>
  <c r="F4" i="51"/>
  <c r="G4" i="51"/>
  <c r="H4" i="51"/>
  <c r="I4" i="51"/>
  <c r="J4" i="51"/>
  <c r="K4" i="51"/>
  <c r="L4" i="51"/>
  <c r="M4" i="51"/>
  <c r="N4" i="51"/>
  <c r="O4" i="51"/>
  <c r="P4" i="51"/>
  <c r="Q4" i="51"/>
  <c r="R4" i="51"/>
  <c r="S4" i="51"/>
  <c r="E4" i="14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D4" i="12"/>
  <c r="E4" i="12"/>
  <c r="F4" i="12"/>
  <c r="G4" i="12"/>
  <c r="D4" i="11"/>
  <c r="E4" i="11"/>
  <c r="F4" i="11"/>
  <c r="G4" i="11"/>
  <c r="D4" i="10"/>
  <c r="E4" i="10"/>
  <c r="F4" i="10"/>
  <c r="G4" i="10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D103" i="1"/>
  <c r="D95" i="1"/>
  <c r="D120" i="1"/>
  <c r="D115" i="1"/>
  <c r="D96" i="1"/>
  <c r="D116" i="1"/>
  <c r="D102" i="1"/>
  <c r="D106" i="1"/>
  <c r="D114" i="1"/>
  <c r="D119" i="1"/>
  <c r="D124" i="1"/>
  <c r="D130" i="1"/>
  <c r="D100" i="1"/>
  <c r="D101" i="1"/>
  <c r="D105" i="1"/>
  <c r="D113" i="1"/>
  <c r="D118" i="1"/>
  <c r="D123" i="1"/>
  <c r="D125" i="1"/>
  <c r="D126" i="1"/>
  <c r="D129" i="1"/>
  <c r="D98" i="1"/>
  <c r="D99" i="1"/>
  <c r="D104" i="1"/>
  <c r="D112" i="1"/>
  <c r="D117" i="1"/>
  <c r="D121" i="1"/>
  <c r="D122" i="1"/>
  <c r="D107" i="1"/>
  <c r="D109" i="1"/>
  <c r="D108" i="1"/>
  <c r="D110" i="1"/>
  <c r="D111" i="1"/>
  <c r="E102" i="1"/>
  <c r="E125" i="1"/>
  <c r="E106" i="1"/>
  <c r="E116" i="1"/>
  <c r="E115" i="1"/>
  <c r="E114" i="1"/>
  <c r="E112" i="1"/>
  <c r="E120" i="1"/>
  <c r="E119" i="1"/>
  <c r="E113" i="1"/>
  <c r="E123" i="1"/>
  <c r="E126" i="1"/>
  <c r="E121" i="1"/>
  <c r="C76" i="12"/>
  <c r="D82" i="1" s="1"/>
  <c r="C76" i="11"/>
  <c r="D80" i="1" s="1"/>
  <c r="C76" i="10"/>
  <c r="D81" i="1" s="1"/>
  <c r="E111" i="1"/>
  <c r="E107" i="1"/>
  <c r="E104" i="1"/>
  <c r="E76" i="1"/>
  <c r="D76" i="10"/>
  <c r="E81" i="1" s="1"/>
  <c r="E141" i="1"/>
  <c r="E105" i="1"/>
  <c r="E118" i="1"/>
  <c r="E122" i="1"/>
  <c r="E87" i="1"/>
  <c r="E108" i="1"/>
  <c r="D76" i="11"/>
  <c r="E80" i="1" s="1"/>
  <c r="D76" i="12"/>
  <c r="E82" i="1" s="1"/>
  <c r="E109" i="1"/>
  <c r="E110" i="1"/>
  <c r="E90" i="1"/>
  <c r="E88" i="1"/>
  <c r="D90" i="1"/>
  <c r="E91" i="1"/>
  <c r="E89" i="1"/>
  <c r="E127" i="1"/>
  <c r="E92" i="1"/>
  <c r="D87" i="1"/>
  <c r="D88" i="1"/>
  <c r="D86" i="1"/>
  <c r="D91" i="1"/>
  <c r="D92" i="1"/>
  <c r="D89" i="1"/>
  <c r="M45" i="51"/>
  <c r="M14" i="51"/>
  <c r="M53" i="51"/>
  <c r="M33" i="51"/>
  <c r="M12" i="51"/>
  <c r="M29" i="51"/>
  <c r="M60" i="51"/>
  <c r="M40" i="51"/>
  <c r="M74" i="51"/>
  <c r="M62" i="51"/>
  <c r="M32" i="51"/>
  <c r="M27" i="51"/>
  <c r="M75" i="51"/>
  <c r="M55" i="51"/>
  <c r="M66" i="51"/>
  <c r="M11" i="51"/>
  <c r="M63" i="51"/>
  <c r="M47" i="51"/>
  <c r="M48" i="51"/>
  <c r="M61" i="51"/>
  <c r="M57" i="51"/>
  <c r="M59" i="51"/>
  <c r="M54" i="51"/>
  <c r="M46" i="51"/>
  <c r="M65" i="51"/>
  <c r="M43" i="51"/>
  <c r="M34" i="51"/>
  <c r="M38" i="51"/>
  <c r="M72" i="51"/>
  <c r="M10" i="51"/>
  <c r="M26" i="51"/>
  <c r="M19" i="51"/>
  <c r="M50" i="51"/>
  <c r="M24" i="51"/>
  <c r="M31" i="51"/>
  <c r="M13" i="51"/>
  <c r="M51" i="51"/>
  <c r="M21" i="51"/>
  <c r="M20" i="51"/>
  <c r="M28" i="51"/>
  <c r="M52" i="51"/>
  <c r="M37" i="51"/>
  <c r="M35" i="51"/>
  <c r="M22" i="51"/>
  <c r="M18" i="51"/>
  <c r="M49" i="51"/>
  <c r="M30" i="51"/>
  <c r="M56" i="51"/>
  <c r="M39" i="51"/>
  <c r="M41" i="51"/>
  <c r="M17" i="51"/>
  <c r="M68" i="51"/>
  <c r="M71" i="51"/>
  <c r="M16" i="51"/>
  <c r="M58" i="51"/>
  <c r="M44" i="51"/>
  <c r="M70" i="51"/>
  <c r="M67" i="51"/>
  <c r="M69" i="51"/>
  <c r="M25" i="51"/>
  <c r="M64" i="51"/>
  <c r="M73" i="51"/>
  <c r="M8" i="51"/>
  <c r="M9" i="51"/>
  <c r="M23" i="51"/>
  <c r="M36" i="51"/>
  <c r="M15" i="51"/>
  <c r="M7" i="51"/>
  <c r="M76" i="51"/>
  <c r="N76" i="51"/>
  <c r="F80" i="1" l="1"/>
  <c r="F109" i="1"/>
  <c r="F104" i="1"/>
  <c r="F126" i="1"/>
  <c r="F127" i="1"/>
  <c r="F106" i="1"/>
  <c r="F128" i="1"/>
  <c r="F123" i="1"/>
  <c r="E32" i="64"/>
  <c r="E72" i="64"/>
  <c r="E32" i="63"/>
  <c r="E14" i="64"/>
  <c r="E22" i="12"/>
  <c r="E38" i="12"/>
  <c r="E27" i="10"/>
  <c r="E48" i="11"/>
  <c r="F75" i="1"/>
  <c r="F25" i="1"/>
  <c r="H25" i="1" s="1"/>
  <c r="E53" i="64"/>
  <c r="E54" i="12"/>
  <c r="F64" i="1"/>
  <c r="E55" i="62"/>
  <c r="E18" i="63"/>
  <c r="E36" i="63"/>
  <c r="E29" i="62"/>
  <c r="E49" i="63"/>
  <c r="E56" i="62"/>
  <c r="S71" i="51"/>
  <c r="E70" i="11"/>
  <c r="S75" i="51"/>
  <c r="F71" i="1"/>
  <c r="F65" i="1"/>
  <c r="E9" i="10"/>
  <c r="E24" i="10"/>
  <c r="F12" i="1"/>
  <c r="F13" i="1"/>
  <c r="H13" i="1" s="1"/>
  <c r="E40" i="63"/>
  <c r="E63" i="12"/>
  <c r="S66" i="51"/>
  <c r="E29" i="10"/>
  <c r="S42" i="51"/>
  <c r="E14" i="12"/>
  <c r="E56" i="11"/>
  <c r="E69" i="11"/>
  <c r="S20" i="51"/>
  <c r="E18" i="10"/>
  <c r="E72" i="11"/>
  <c r="F76" i="51"/>
  <c r="H76" i="51" s="1"/>
  <c r="E61" i="12"/>
  <c r="E44" i="11"/>
  <c r="E44" i="12"/>
  <c r="F40" i="1"/>
  <c r="S23" i="51"/>
  <c r="F30" i="1"/>
  <c r="H30" i="1" s="1"/>
  <c r="E60" i="62"/>
  <c r="E74" i="64"/>
  <c r="E74" i="63"/>
  <c r="F115" i="59"/>
  <c r="E19" i="62"/>
  <c r="E47" i="11"/>
  <c r="E71" i="63"/>
  <c r="E54" i="63"/>
  <c r="E55" i="63"/>
  <c r="E7" i="64"/>
  <c r="E34" i="64"/>
  <c r="E17" i="64"/>
  <c r="E21" i="62"/>
  <c r="E33" i="62"/>
  <c r="E54" i="62"/>
  <c r="E9" i="63"/>
  <c r="E61" i="62"/>
  <c r="E31" i="63"/>
  <c r="E56" i="63"/>
  <c r="E51" i="63"/>
  <c r="E39" i="64"/>
  <c r="E59" i="64"/>
  <c r="E15" i="63"/>
  <c r="E45" i="63"/>
  <c r="F75" i="59"/>
  <c r="H75" i="59" s="1"/>
  <c r="E45" i="62"/>
  <c r="F15" i="1"/>
  <c r="S19" i="51"/>
  <c r="E19" i="11"/>
  <c r="E19" i="10"/>
  <c r="F18" i="1"/>
  <c r="E67" i="11"/>
  <c r="E67" i="12"/>
  <c r="E26" i="11"/>
  <c r="E26" i="12"/>
  <c r="E42" i="11"/>
  <c r="E16" i="10"/>
  <c r="E72" i="10"/>
  <c r="E72" i="12"/>
  <c r="E46" i="11"/>
  <c r="F11" i="1"/>
  <c r="E60" i="11"/>
  <c r="E17" i="12"/>
  <c r="E17" i="11"/>
  <c r="E35" i="12"/>
  <c r="S73" i="51"/>
  <c r="F45" i="1"/>
  <c r="F16" i="1"/>
  <c r="H16" i="1" s="1"/>
  <c r="E73" i="11"/>
  <c r="E73" i="10"/>
  <c r="S43" i="51"/>
  <c r="F41" i="1"/>
  <c r="F71" i="10"/>
  <c r="F71" i="63"/>
  <c r="F71" i="62"/>
  <c r="F71" i="64"/>
  <c r="F121" i="59"/>
  <c r="E71" i="62"/>
  <c r="E40" i="64"/>
  <c r="E21" i="63"/>
  <c r="E64" i="63"/>
  <c r="E38" i="62"/>
  <c r="E62" i="64"/>
  <c r="E62" i="63"/>
  <c r="E20" i="63"/>
  <c r="E42" i="63"/>
  <c r="F23" i="51"/>
  <c r="H23" i="51" s="1"/>
  <c r="E70" i="12"/>
  <c r="E68" i="11"/>
  <c r="E24" i="11"/>
  <c r="H71" i="1"/>
  <c r="F73" i="1"/>
  <c r="H73" i="1" s="1"/>
  <c r="E43" i="10"/>
  <c r="E23" i="64"/>
  <c r="E57" i="64"/>
  <c r="E22" i="63"/>
  <c r="E65" i="62"/>
  <c r="E30" i="62"/>
  <c r="F27" i="51"/>
  <c r="E31" i="12"/>
  <c r="S31" i="51"/>
  <c r="S58" i="51"/>
  <c r="S32" i="51"/>
  <c r="E50" i="62"/>
  <c r="F34" i="59"/>
  <c r="H34" i="59" s="1"/>
  <c r="F41" i="59"/>
  <c r="F44" i="59"/>
  <c r="H44" i="59" s="1"/>
  <c r="F45" i="59"/>
  <c r="F65" i="51"/>
  <c r="H65" i="51" s="1"/>
  <c r="F29" i="1"/>
  <c r="H29" i="1" s="1"/>
  <c r="F20" i="51"/>
  <c r="H20" i="51" s="1"/>
  <c r="F33" i="51"/>
  <c r="E29" i="12"/>
  <c r="E8" i="10"/>
  <c r="E34" i="11"/>
  <c r="E34" i="12"/>
  <c r="S67" i="51"/>
  <c r="F39" i="1"/>
  <c r="H39" i="1" s="1"/>
  <c r="S60" i="51"/>
  <c r="S35" i="51"/>
  <c r="E75" i="11"/>
  <c r="S7" i="51"/>
  <c r="F7" i="63" s="1"/>
  <c r="E32" i="10"/>
  <c r="E23" i="11"/>
  <c r="E52" i="10"/>
  <c r="E74" i="12"/>
  <c r="E73" i="12"/>
  <c r="F9" i="1"/>
  <c r="H9" i="1" s="1"/>
  <c r="F38" i="1"/>
  <c r="H38" i="1" s="1"/>
  <c r="F63" i="1"/>
  <c r="F136" i="1"/>
  <c r="F26" i="1"/>
  <c r="F108" i="59"/>
  <c r="E84" i="1"/>
  <c r="F119" i="1"/>
  <c r="D86" i="59"/>
  <c r="E87" i="59"/>
  <c r="F101" i="59"/>
  <c r="E60" i="63"/>
  <c r="E35" i="63"/>
  <c r="E22" i="62"/>
  <c r="E54" i="64"/>
  <c r="E63" i="63"/>
  <c r="E25" i="64"/>
  <c r="E10" i="63"/>
  <c r="E10" i="64"/>
  <c r="E70" i="62"/>
  <c r="E53" i="63"/>
  <c r="E11" i="64"/>
  <c r="E49" i="62"/>
  <c r="E8" i="62"/>
  <c r="E67" i="63"/>
  <c r="E9" i="64"/>
  <c r="E61" i="64"/>
  <c r="E61" i="63"/>
  <c r="E19" i="64"/>
  <c r="E20" i="62"/>
  <c r="E41" i="64"/>
  <c r="E28" i="62"/>
  <c r="E58" i="62"/>
  <c r="E26" i="64"/>
  <c r="E46" i="64"/>
  <c r="E66" i="62"/>
  <c r="E66" i="63"/>
  <c r="E7" i="62"/>
  <c r="E62" i="62"/>
  <c r="E30" i="64"/>
  <c r="E73" i="63"/>
  <c r="E69" i="64"/>
  <c r="E59" i="62"/>
  <c r="F69" i="59"/>
  <c r="F39" i="59"/>
  <c r="F16" i="59"/>
  <c r="F17" i="59"/>
  <c r="F35" i="59"/>
  <c r="F29" i="59"/>
  <c r="F51" i="59"/>
  <c r="H51" i="59" s="1"/>
  <c r="F57" i="59"/>
  <c r="F36" i="59"/>
  <c r="F49" i="59"/>
  <c r="F11" i="59"/>
  <c r="H11" i="59" s="1"/>
  <c r="F56" i="59"/>
  <c r="F72" i="59"/>
  <c r="F58" i="59"/>
  <c r="F74" i="59"/>
  <c r="H74" i="59" s="1"/>
  <c r="F7" i="59"/>
  <c r="H45" i="59"/>
  <c r="E41" i="62"/>
  <c r="E31" i="62"/>
  <c r="E43" i="62"/>
  <c r="E27" i="62"/>
  <c r="E26" i="62"/>
  <c r="E51" i="64"/>
  <c r="E69" i="62"/>
  <c r="E24" i="62"/>
  <c r="E24" i="64"/>
  <c r="E59" i="63"/>
  <c r="E44" i="62"/>
  <c r="E16" i="62"/>
  <c r="E15" i="62"/>
  <c r="F19" i="59"/>
  <c r="F31" i="59"/>
  <c r="F46" i="59"/>
  <c r="F12" i="59"/>
  <c r="H12" i="59" s="1"/>
  <c r="F31" i="51"/>
  <c r="F11" i="51"/>
  <c r="F14" i="51"/>
  <c r="H14" i="51" s="1"/>
  <c r="F37" i="51"/>
  <c r="O37" i="51" s="1"/>
  <c r="F16" i="51"/>
  <c r="F56" i="51"/>
  <c r="H56" i="51" s="1"/>
  <c r="F59" i="51"/>
  <c r="E63" i="10"/>
  <c r="E63" i="11"/>
  <c r="S36" i="51"/>
  <c r="F51" i="51"/>
  <c r="S26" i="51"/>
  <c r="S14" i="51"/>
  <c r="S56" i="51"/>
  <c r="S51" i="51"/>
  <c r="F51" i="64" s="1"/>
  <c r="E13" i="11"/>
  <c r="E22" i="10"/>
  <c r="S68" i="51"/>
  <c r="S45" i="51"/>
  <c r="F31" i="1"/>
  <c r="S12" i="51"/>
  <c r="F12" i="51"/>
  <c r="H12" i="51" s="1"/>
  <c r="F22" i="51"/>
  <c r="H22" i="51" s="1"/>
  <c r="F49" i="1"/>
  <c r="E25" i="11"/>
  <c r="E25" i="12"/>
  <c r="F74" i="51"/>
  <c r="H74" i="51" s="1"/>
  <c r="F58" i="1"/>
  <c r="E29" i="11"/>
  <c r="E10" i="11"/>
  <c r="S16" i="51"/>
  <c r="S46" i="51"/>
  <c r="E49" i="11"/>
  <c r="S21" i="51"/>
  <c r="E14" i="10"/>
  <c r="E14" i="11"/>
  <c r="E56" i="10"/>
  <c r="E30" i="10"/>
  <c r="E51" i="11"/>
  <c r="E37" i="12"/>
  <c r="F39" i="51"/>
  <c r="H39" i="51" s="1"/>
  <c r="F43" i="1"/>
  <c r="F10" i="1"/>
  <c r="H12" i="1"/>
  <c r="E62" i="10"/>
  <c r="E9" i="12"/>
  <c r="E50" i="11"/>
  <c r="F21" i="51"/>
  <c r="H21" i="51" s="1"/>
  <c r="S39" i="51"/>
  <c r="H26" i="1"/>
  <c r="F72" i="1"/>
  <c r="H72" i="1" s="1"/>
  <c r="F78" i="59"/>
  <c r="H78" i="59" s="1"/>
  <c r="F137" i="59"/>
  <c r="H137" i="59" s="1"/>
  <c r="F114" i="1"/>
  <c r="E91" i="59"/>
  <c r="F90" i="1"/>
  <c r="F81" i="59"/>
  <c r="D90" i="59"/>
  <c r="F90" i="59" s="1"/>
  <c r="D92" i="59"/>
  <c r="F92" i="59" s="1"/>
  <c r="F118" i="1"/>
  <c r="F112" i="1"/>
  <c r="F104" i="59"/>
  <c r="E60" i="64"/>
  <c r="E17" i="63"/>
  <c r="E74" i="62"/>
  <c r="E33" i="64"/>
  <c r="E75" i="64"/>
  <c r="E35" i="64"/>
  <c r="E64" i="62"/>
  <c r="E64" i="64"/>
  <c r="E38" i="64"/>
  <c r="E75" i="62"/>
  <c r="E57" i="62"/>
  <c r="E25" i="63"/>
  <c r="E28" i="63"/>
  <c r="E22" i="64"/>
  <c r="E52" i="62"/>
  <c r="E70" i="64"/>
  <c r="E11" i="63"/>
  <c r="E49" i="64"/>
  <c r="E9" i="62"/>
  <c r="E26" i="63"/>
  <c r="E63" i="62"/>
  <c r="E63" i="64"/>
  <c r="E18" i="62"/>
  <c r="E70" i="63"/>
  <c r="E58" i="63"/>
  <c r="E43" i="64"/>
  <c r="E42" i="62"/>
  <c r="E48" i="64"/>
  <c r="F32" i="59"/>
  <c r="E46" i="63"/>
  <c r="E8" i="64"/>
  <c r="E34" i="63"/>
  <c r="E48" i="63"/>
  <c r="E12" i="62"/>
  <c r="E68" i="62"/>
  <c r="E68" i="63"/>
  <c r="E72" i="62"/>
  <c r="E44" i="64"/>
  <c r="E15" i="64"/>
  <c r="F23" i="59"/>
  <c r="F61" i="59"/>
  <c r="F33" i="59"/>
  <c r="F13" i="59"/>
  <c r="F53" i="59"/>
  <c r="F63" i="59"/>
  <c r="F47" i="59"/>
  <c r="F52" i="59"/>
  <c r="F62" i="59"/>
  <c r="F66" i="59"/>
  <c r="F28" i="59"/>
  <c r="H16" i="59"/>
  <c r="E16" i="64"/>
  <c r="E50" i="64"/>
  <c r="F42" i="59"/>
  <c r="F37" i="59"/>
  <c r="F65" i="59"/>
  <c r="F71" i="59"/>
  <c r="F40" i="59"/>
  <c r="F24" i="59"/>
  <c r="F60" i="59"/>
  <c r="F64" i="59"/>
  <c r="F14" i="59"/>
  <c r="F22" i="59"/>
  <c r="O14" i="51"/>
  <c r="F19" i="51"/>
  <c r="F45" i="51"/>
  <c r="H45" i="51" s="1"/>
  <c r="F57" i="51"/>
  <c r="F10" i="51"/>
  <c r="H10" i="51" s="1"/>
  <c r="F49" i="51"/>
  <c r="H49" i="51" s="1"/>
  <c r="F69" i="51"/>
  <c r="H69" i="51" s="1"/>
  <c r="E68" i="12"/>
  <c r="E45" i="12"/>
  <c r="E68" i="10"/>
  <c r="H15" i="1"/>
  <c r="F30" i="51"/>
  <c r="H30" i="51" s="1"/>
  <c r="E61" i="10"/>
  <c r="E12" i="10"/>
  <c r="S13" i="51"/>
  <c r="F18" i="51"/>
  <c r="F25" i="51"/>
  <c r="E8" i="11"/>
  <c r="F64" i="51"/>
  <c r="H64" i="51" s="1"/>
  <c r="E53" i="11"/>
  <c r="S11" i="51"/>
  <c r="E34" i="10"/>
  <c r="S34" i="51"/>
  <c r="F34" i="11" s="1"/>
  <c r="G34" i="11" s="1"/>
  <c r="E67" i="10"/>
  <c r="E42" i="10"/>
  <c r="E11" i="11"/>
  <c r="E11" i="12"/>
  <c r="E66" i="10"/>
  <c r="E66" i="11"/>
  <c r="F44" i="51"/>
  <c r="H44" i="51" s="1"/>
  <c r="E31" i="10"/>
  <c r="E31" i="11"/>
  <c r="E58" i="11"/>
  <c r="F62" i="1"/>
  <c r="E30" i="12"/>
  <c r="S40" i="51"/>
  <c r="S33" i="51"/>
  <c r="E64" i="11"/>
  <c r="E26" i="10"/>
  <c r="E30" i="11"/>
  <c r="F66" i="1"/>
  <c r="S37" i="51"/>
  <c r="F37" i="63" s="1"/>
  <c r="G37" i="63" s="1"/>
  <c r="E33" i="12"/>
  <c r="E20" i="11"/>
  <c r="E18" i="12"/>
  <c r="E37" i="10"/>
  <c r="E46" i="10"/>
  <c r="E17" i="10"/>
  <c r="E35" i="10"/>
  <c r="E40" i="12"/>
  <c r="F48" i="51"/>
  <c r="E27" i="11"/>
  <c r="E38" i="10"/>
  <c r="S59" i="51"/>
  <c r="S48" i="51"/>
  <c r="F66" i="51"/>
  <c r="H66" i="51" s="1"/>
  <c r="F71" i="51"/>
  <c r="E57" i="12"/>
  <c r="F61" i="51"/>
  <c r="E54" i="11"/>
  <c r="E74" i="10"/>
  <c r="E9" i="11"/>
  <c r="S28" i="51"/>
  <c r="S24" i="51"/>
  <c r="E65" i="12"/>
  <c r="E57" i="11"/>
  <c r="E50" i="12"/>
  <c r="E22" i="11"/>
  <c r="E62" i="12"/>
  <c r="E52" i="12"/>
  <c r="S27" i="51"/>
  <c r="F27" i="63" s="1"/>
  <c r="F29" i="51"/>
  <c r="E7" i="10"/>
  <c r="F67" i="51"/>
  <c r="H67" i="51" s="1"/>
  <c r="E7" i="12"/>
  <c r="E71" i="10"/>
  <c r="G71" i="10" s="1"/>
  <c r="E43" i="12"/>
  <c r="E65" i="10"/>
  <c r="E57" i="10"/>
  <c r="E38" i="11"/>
  <c r="E71" i="12"/>
  <c r="S38" i="51"/>
  <c r="F38" i="12" s="1"/>
  <c r="G38" i="12" s="1"/>
  <c r="E59" i="12"/>
  <c r="E54" i="10"/>
  <c r="E41" i="11"/>
  <c r="E21" i="12"/>
  <c r="E27" i="12"/>
  <c r="E15" i="12"/>
  <c r="F135" i="1"/>
  <c r="F54" i="1"/>
  <c r="F51" i="1"/>
  <c r="H51" i="1" s="1"/>
  <c r="E74" i="11"/>
  <c r="E65" i="11"/>
  <c r="E23" i="12"/>
  <c r="F139" i="1"/>
  <c r="F69" i="1"/>
  <c r="H69" i="1" s="1"/>
  <c r="F37" i="1"/>
  <c r="H37" i="1" s="1"/>
  <c r="E55" i="10"/>
  <c r="F68" i="1"/>
  <c r="F33" i="1"/>
  <c r="H33" i="1" s="1"/>
  <c r="F59" i="1"/>
  <c r="F7" i="1"/>
  <c r="F22" i="1"/>
  <c r="F20" i="1"/>
  <c r="H20" i="1" s="1"/>
  <c r="F35" i="1"/>
  <c r="F32" i="1"/>
  <c r="H32" i="1" s="1"/>
  <c r="F14" i="1"/>
  <c r="F56" i="1"/>
  <c r="F60" i="1"/>
  <c r="F134" i="59"/>
  <c r="F135" i="59"/>
  <c r="H135" i="59" s="1"/>
  <c r="F81" i="1"/>
  <c r="F76" i="10"/>
  <c r="F76" i="62"/>
  <c r="F76" i="64"/>
  <c r="F76" i="11"/>
  <c r="F76" i="63"/>
  <c r="F76" i="12"/>
  <c r="O76" i="51"/>
  <c r="F92" i="1"/>
  <c r="F105" i="1"/>
  <c r="F102" i="1"/>
  <c r="F110" i="59"/>
  <c r="F113" i="59"/>
  <c r="F130" i="59"/>
  <c r="F117" i="59"/>
  <c r="F122" i="59"/>
  <c r="F88" i="59"/>
  <c r="E71" i="64"/>
  <c r="G71" i="64" s="1"/>
  <c r="E17" i="62"/>
  <c r="E35" i="62"/>
  <c r="E33" i="63"/>
  <c r="E38" i="63"/>
  <c r="E18" i="64"/>
  <c r="F45" i="63"/>
  <c r="G45" i="63" s="1"/>
  <c r="F45" i="62"/>
  <c r="F45" i="64"/>
  <c r="F37" i="10"/>
  <c r="H61" i="51"/>
  <c r="O61" i="51"/>
  <c r="F73" i="63"/>
  <c r="F73" i="62"/>
  <c r="F73" i="64"/>
  <c r="F27" i="12"/>
  <c r="G27" i="12" s="1"/>
  <c r="F27" i="10"/>
  <c r="G27" i="10" s="1"/>
  <c r="F27" i="62"/>
  <c r="G27" i="62" s="1"/>
  <c r="F27" i="64"/>
  <c r="F27" i="11"/>
  <c r="H22" i="1"/>
  <c r="F108" i="1"/>
  <c r="F87" i="1"/>
  <c r="F122" i="1"/>
  <c r="F120" i="1"/>
  <c r="F96" i="1"/>
  <c r="F129" i="59"/>
  <c r="F109" i="59"/>
  <c r="F107" i="59"/>
  <c r="F126" i="59"/>
  <c r="F118" i="59"/>
  <c r="F116" i="59"/>
  <c r="F99" i="59"/>
  <c r="F100" i="59"/>
  <c r="F97" i="59"/>
  <c r="F82" i="59"/>
  <c r="D89" i="59"/>
  <c r="F89" i="59" s="1"/>
  <c r="F98" i="59"/>
  <c r="D91" i="59"/>
  <c r="E52" i="63"/>
  <c r="E55" i="64"/>
  <c r="H51" i="51"/>
  <c r="O51" i="51"/>
  <c r="H33" i="51"/>
  <c r="O33" i="51"/>
  <c r="F51" i="63"/>
  <c r="G51" i="63" s="1"/>
  <c r="F51" i="62"/>
  <c r="F16" i="62"/>
  <c r="G16" i="62" s="1"/>
  <c r="F16" i="64"/>
  <c r="F16" i="63"/>
  <c r="F16" i="10"/>
  <c r="F43" i="10"/>
  <c r="F43" i="62"/>
  <c r="G43" i="62" s="1"/>
  <c r="F43" i="12"/>
  <c r="F43" i="11"/>
  <c r="F111" i="1"/>
  <c r="F115" i="1"/>
  <c r="F127" i="59"/>
  <c r="F111" i="59"/>
  <c r="F106" i="59"/>
  <c r="E23" i="62"/>
  <c r="E40" i="62"/>
  <c r="E21" i="64"/>
  <c r="E75" i="63"/>
  <c r="E25" i="62"/>
  <c r="G16" i="64"/>
  <c r="H37" i="51"/>
  <c r="F7" i="64"/>
  <c r="G7" i="64" s="1"/>
  <c r="F7" i="62"/>
  <c r="G7" i="62" s="1"/>
  <c r="F23" i="12"/>
  <c r="F23" i="11"/>
  <c r="F20" i="11"/>
  <c r="F20" i="63"/>
  <c r="G20" i="63" s="1"/>
  <c r="F48" i="63"/>
  <c r="G73" i="63"/>
  <c r="H49" i="1"/>
  <c r="G23" i="11"/>
  <c r="E36" i="62"/>
  <c r="E29" i="63"/>
  <c r="E67" i="62"/>
  <c r="E13" i="64"/>
  <c r="E43" i="63"/>
  <c r="E27" i="63"/>
  <c r="G27" i="63" s="1"/>
  <c r="E56" i="64"/>
  <c r="E30" i="63"/>
  <c r="E12" i="64"/>
  <c r="E68" i="64"/>
  <c r="E50" i="63"/>
  <c r="F59" i="59"/>
  <c r="F18" i="59"/>
  <c r="F25" i="59"/>
  <c r="F50" i="59"/>
  <c r="O20" i="51"/>
  <c r="F47" i="51"/>
  <c r="H47" i="51" s="1"/>
  <c r="F73" i="51"/>
  <c r="H73" i="51" s="1"/>
  <c r="F17" i="51"/>
  <c r="H17" i="51" s="1"/>
  <c r="F26" i="51"/>
  <c r="H26" i="51" s="1"/>
  <c r="E45" i="10"/>
  <c r="E19" i="12"/>
  <c r="E12" i="12"/>
  <c r="F53" i="51"/>
  <c r="F60" i="51"/>
  <c r="H60" i="51" s="1"/>
  <c r="S61" i="51"/>
  <c r="F61" i="11" s="1"/>
  <c r="E44" i="10"/>
  <c r="S44" i="51"/>
  <c r="S47" i="51"/>
  <c r="F47" i="12" s="1"/>
  <c r="E25" i="10"/>
  <c r="S25" i="51"/>
  <c r="F41" i="51"/>
  <c r="F42" i="51"/>
  <c r="O42" i="51" s="1"/>
  <c r="S53" i="51"/>
  <c r="E11" i="10"/>
  <c r="E66" i="12"/>
  <c r="S8" i="51"/>
  <c r="F8" i="10" s="1"/>
  <c r="G8" i="10" s="1"/>
  <c r="E58" i="10"/>
  <c r="S30" i="51"/>
  <c r="F30" i="12" s="1"/>
  <c r="G30" i="12" s="1"/>
  <c r="E20" i="12"/>
  <c r="S18" i="51"/>
  <c r="E16" i="12"/>
  <c r="E46" i="12"/>
  <c r="E35" i="11"/>
  <c r="E33" i="10"/>
  <c r="S64" i="51"/>
  <c r="F28" i="51"/>
  <c r="H28" i="51" s="1"/>
  <c r="E39" i="11"/>
  <c r="F71" i="11"/>
  <c r="E50" i="10"/>
  <c r="E70" i="10"/>
  <c r="E48" i="10"/>
  <c r="E7" i="11"/>
  <c r="E39" i="10"/>
  <c r="E59" i="11"/>
  <c r="E48" i="12"/>
  <c r="E32" i="11"/>
  <c r="F21" i="12"/>
  <c r="E62" i="11"/>
  <c r="E32" i="12"/>
  <c r="E43" i="11"/>
  <c r="G43" i="11" s="1"/>
  <c r="F28" i="1"/>
  <c r="H28" i="1" s="1"/>
  <c r="S74" i="51"/>
  <c r="F74" i="10" s="1"/>
  <c r="G74" i="10" s="1"/>
  <c r="S65" i="51"/>
  <c r="F61" i="1"/>
  <c r="F21" i="1"/>
  <c r="E15" i="11"/>
  <c r="F134" i="1"/>
  <c r="H134" i="1" s="1"/>
  <c r="F140" i="1"/>
  <c r="F57" i="1"/>
  <c r="F34" i="1"/>
  <c r="F19" i="1"/>
  <c r="F79" i="59"/>
  <c r="F136" i="59"/>
  <c r="G45" i="62"/>
  <c r="O66" i="51"/>
  <c r="F8" i="51"/>
  <c r="H8" i="51" s="1"/>
  <c r="F34" i="51"/>
  <c r="F7" i="51"/>
  <c r="F46" i="51"/>
  <c r="H46" i="51" s="1"/>
  <c r="F72" i="51"/>
  <c r="F52" i="51"/>
  <c r="F21" i="11"/>
  <c r="F75" i="51"/>
  <c r="H75" i="51" s="1"/>
  <c r="H59" i="1"/>
  <c r="H64" i="1"/>
  <c r="H14" i="1"/>
  <c r="E11" i="62"/>
  <c r="E7" i="63"/>
  <c r="G7" i="63" s="1"/>
  <c r="E20" i="64"/>
  <c r="E41" i="63"/>
  <c r="E28" i="64"/>
  <c r="E31" i="64"/>
  <c r="E42" i="64"/>
  <c r="E14" i="62"/>
  <c r="E39" i="62"/>
  <c r="E73" i="64"/>
  <c r="E48" i="62"/>
  <c r="E47" i="62"/>
  <c r="E72" i="63"/>
  <c r="E24" i="63"/>
  <c r="F38" i="59"/>
  <c r="F26" i="59"/>
  <c r="F67" i="59"/>
  <c r="F15" i="59"/>
  <c r="F27" i="59"/>
  <c r="F48" i="59"/>
  <c r="F70" i="59"/>
  <c r="F20" i="59"/>
  <c r="O69" i="51"/>
  <c r="O21" i="51"/>
  <c r="O17" i="51"/>
  <c r="O47" i="51"/>
  <c r="O12" i="51"/>
  <c r="F43" i="51"/>
  <c r="F38" i="51"/>
  <c r="H38" i="51" s="1"/>
  <c r="F58" i="51"/>
  <c r="F50" i="51"/>
  <c r="E13" i="12"/>
  <c r="E13" i="10"/>
  <c r="E45" i="11"/>
  <c r="F19" i="11"/>
  <c r="G19" i="11" s="1"/>
  <c r="F19" i="10"/>
  <c r="G19" i="10" s="1"/>
  <c r="E36" i="12"/>
  <c r="S63" i="51"/>
  <c r="E12" i="11"/>
  <c r="E61" i="11"/>
  <c r="F53" i="1"/>
  <c r="F47" i="1"/>
  <c r="E47" i="12"/>
  <c r="E47" i="10"/>
  <c r="F70" i="51"/>
  <c r="H70" i="51" s="1"/>
  <c r="F24" i="1"/>
  <c r="S29" i="51"/>
  <c r="F29" i="10" s="1"/>
  <c r="G29" i="10" s="1"/>
  <c r="S49" i="51"/>
  <c r="F49" i="10" s="1"/>
  <c r="E8" i="12"/>
  <c r="F62" i="51"/>
  <c r="E58" i="12"/>
  <c r="E42" i="12"/>
  <c r="E56" i="12"/>
  <c r="E51" i="10"/>
  <c r="E69" i="12"/>
  <c r="E20" i="10"/>
  <c r="E10" i="12"/>
  <c r="E10" i="10"/>
  <c r="E16" i="11"/>
  <c r="S72" i="51"/>
  <c r="F70" i="1"/>
  <c r="E60" i="12"/>
  <c r="S17" i="51"/>
  <c r="E40" i="10"/>
  <c r="E40" i="11"/>
  <c r="E33" i="11"/>
  <c r="E64" i="10"/>
  <c r="E64" i="12"/>
  <c r="F63" i="51"/>
  <c r="H63" i="51" s="1"/>
  <c r="E21" i="11"/>
  <c r="G21" i="11" s="1"/>
  <c r="F71" i="12"/>
  <c r="G71" i="12" s="1"/>
  <c r="S70" i="51"/>
  <c r="F24" i="10"/>
  <c r="G24" i="10" s="1"/>
  <c r="E41" i="12"/>
  <c r="E75" i="12"/>
  <c r="E59" i="10"/>
  <c r="E55" i="12"/>
  <c r="S41" i="51"/>
  <c r="E75" i="10"/>
  <c r="E39" i="12"/>
  <c r="F40" i="51"/>
  <c r="E52" i="11"/>
  <c r="E28" i="12"/>
  <c r="E24" i="12"/>
  <c r="S57" i="51"/>
  <c r="S50" i="51"/>
  <c r="S22" i="51"/>
  <c r="S62" i="51"/>
  <c r="S52" i="51"/>
  <c r="E55" i="11"/>
  <c r="F52" i="1"/>
  <c r="H52" i="1" s="1"/>
  <c r="E21" i="10"/>
  <c r="E23" i="10"/>
  <c r="F50" i="1"/>
  <c r="S15" i="51"/>
  <c r="F137" i="1"/>
  <c r="F23" i="1"/>
  <c r="F133" i="1"/>
  <c r="F48" i="1"/>
  <c r="F133" i="59"/>
  <c r="F88" i="1"/>
  <c r="U14" i="2"/>
  <c r="E95" i="1"/>
  <c r="E44" i="14"/>
  <c r="F100" i="1"/>
  <c r="F129" i="1"/>
  <c r="O43" i="61"/>
  <c r="D43" i="61"/>
  <c r="D95" i="59"/>
  <c r="D131" i="59" s="1"/>
  <c r="D93" i="1"/>
  <c r="O14" i="2"/>
  <c r="J44" i="14"/>
  <c r="J14" i="2"/>
  <c r="E86" i="1"/>
  <c r="D14" i="2"/>
  <c r="T44" i="14"/>
  <c r="F121" i="1"/>
  <c r="F113" i="1"/>
  <c r="F125" i="1"/>
  <c r="F98" i="1"/>
  <c r="F117" i="1"/>
  <c r="F101" i="1"/>
  <c r="F105" i="59"/>
  <c r="F102" i="59"/>
  <c r="F114" i="59"/>
  <c r="F119" i="59"/>
  <c r="F123" i="59"/>
  <c r="F103" i="59"/>
  <c r="T43" i="61"/>
  <c r="D87" i="59"/>
  <c r="F96" i="59"/>
  <c r="S44" i="14"/>
  <c r="T14" i="2"/>
  <c r="N44" i="14"/>
  <c r="P14" i="2"/>
  <c r="F89" i="1"/>
  <c r="F110" i="1"/>
  <c r="D84" i="1"/>
  <c r="F82" i="1"/>
  <c r="F116" i="1"/>
  <c r="F130" i="1"/>
  <c r="F99" i="1"/>
  <c r="F124" i="59"/>
  <c r="F112" i="59"/>
  <c r="F120" i="59"/>
  <c r="E95" i="59"/>
  <c r="E43" i="61"/>
  <c r="I43" i="61"/>
  <c r="F80" i="59"/>
  <c r="D84" i="59"/>
  <c r="P14" i="60"/>
  <c r="F125" i="59"/>
  <c r="F128" i="59"/>
  <c r="D14" i="60"/>
  <c r="E86" i="59"/>
  <c r="U14" i="60"/>
  <c r="I44" i="14"/>
  <c r="F91" i="1"/>
  <c r="O44" i="14"/>
  <c r="K14" i="2"/>
  <c r="F107" i="1"/>
  <c r="D97" i="1"/>
  <c r="F97" i="1" s="1"/>
  <c r="F124" i="1"/>
  <c r="F103" i="1"/>
  <c r="J43" i="61"/>
  <c r="S43" i="61"/>
  <c r="J14" i="60"/>
  <c r="E84" i="59"/>
  <c r="N43" i="61"/>
  <c r="C14" i="2"/>
  <c r="E23" i="63"/>
  <c r="H11" i="51"/>
  <c r="O11" i="51"/>
  <c r="E57" i="63"/>
  <c r="E32" i="62"/>
  <c r="E53" i="62"/>
  <c r="E8" i="63"/>
  <c r="E65" i="64"/>
  <c r="E58" i="64"/>
  <c r="E14" i="63"/>
  <c r="E47" i="63"/>
  <c r="E46" i="62"/>
  <c r="E66" i="64"/>
  <c r="E34" i="62"/>
  <c r="E19" i="63"/>
  <c r="E13" i="62"/>
  <c r="E27" i="64"/>
  <c r="E51" i="62"/>
  <c r="G51" i="62" s="1"/>
  <c r="E73" i="62"/>
  <c r="G73" i="62" s="1"/>
  <c r="E37" i="62"/>
  <c r="E16" i="63"/>
  <c r="E45" i="64"/>
  <c r="F43" i="59"/>
  <c r="F10" i="59"/>
  <c r="F9" i="59"/>
  <c r="F54" i="59"/>
  <c r="H31" i="51"/>
  <c r="O31" i="51"/>
  <c r="F21" i="59"/>
  <c r="F55" i="59"/>
  <c r="F8" i="59"/>
  <c r="F68" i="59"/>
  <c r="F30" i="59"/>
  <c r="E44" i="63"/>
  <c r="F73" i="59"/>
  <c r="H19" i="51"/>
  <c r="O19" i="51"/>
  <c r="F15" i="51"/>
  <c r="F35" i="51"/>
  <c r="F55" i="51"/>
  <c r="F68" i="51"/>
  <c r="F9" i="51"/>
  <c r="F45" i="12"/>
  <c r="G45" i="12" s="1"/>
  <c r="F45" i="11"/>
  <c r="F45" i="10"/>
  <c r="G45" i="10" s="1"/>
  <c r="F36" i="11"/>
  <c r="F36" i="10"/>
  <c r="F68" i="10"/>
  <c r="G68" i="10" s="1"/>
  <c r="F68" i="12"/>
  <c r="G68" i="12" s="1"/>
  <c r="G45" i="11"/>
  <c r="H31" i="1"/>
  <c r="F36" i="12"/>
  <c r="G36" i="12" s="1"/>
  <c r="E36" i="10"/>
  <c r="E36" i="11"/>
  <c r="G36" i="11" s="1"/>
  <c r="F13" i="10"/>
  <c r="G13" i="10" s="1"/>
  <c r="F13" i="12"/>
  <c r="G13" i="12" s="1"/>
  <c r="F78" i="1"/>
  <c r="F63" i="10"/>
  <c r="G63" i="10" s="1"/>
  <c r="F63" i="12"/>
  <c r="G63" i="12" s="1"/>
  <c r="F63" i="11"/>
  <c r="G63" i="11" s="1"/>
  <c r="F12" i="10"/>
  <c r="G12" i="10" s="1"/>
  <c r="F61" i="12"/>
  <c r="G61" i="12" s="1"/>
  <c r="F44" i="11"/>
  <c r="G44" i="11" s="1"/>
  <c r="F44" i="10"/>
  <c r="G44" i="10" s="1"/>
  <c r="F44" i="12"/>
  <c r="G44" i="12" s="1"/>
  <c r="F47" i="11"/>
  <c r="G47" i="11" s="1"/>
  <c r="F25" i="11"/>
  <c r="F25" i="10"/>
  <c r="G25" i="10" s="1"/>
  <c r="F25" i="12"/>
  <c r="G25" i="12" s="1"/>
  <c r="H18" i="1"/>
  <c r="F54" i="51"/>
  <c r="F53" i="12"/>
  <c r="F53" i="10"/>
  <c r="F29" i="11"/>
  <c r="G29" i="11" s="1"/>
  <c r="E49" i="12"/>
  <c r="E49" i="10"/>
  <c r="F66" i="11"/>
  <c r="G66" i="11" s="1"/>
  <c r="F66" i="10"/>
  <c r="G66" i="10" s="1"/>
  <c r="F53" i="11"/>
  <c r="G53" i="11" s="1"/>
  <c r="E53" i="10"/>
  <c r="E53" i="12"/>
  <c r="F49" i="12"/>
  <c r="F67" i="11"/>
  <c r="G67" i="11" s="1"/>
  <c r="F67" i="10"/>
  <c r="G67" i="10" s="1"/>
  <c r="F11" i="11"/>
  <c r="G11" i="11" s="1"/>
  <c r="F11" i="10"/>
  <c r="G11" i="10" s="1"/>
  <c r="F66" i="12"/>
  <c r="G66" i="12" s="1"/>
  <c r="F34" i="12"/>
  <c r="G34" i="12" s="1"/>
  <c r="F26" i="10"/>
  <c r="G26" i="10" s="1"/>
  <c r="F26" i="12"/>
  <c r="G26" i="12" s="1"/>
  <c r="F56" i="12"/>
  <c r="F56" i="10"/>
  <c r="F56" i="11"/>
  <c r="G56" i="11" s="1"/>
  <c r="F31" i="12"/>
  <c r="G31" i="12" s="1"/>
  <c r="F31" i="11"/>
  <c r="G31" i="11" s="1"/>
  <c r="F42" i="12"/>
  <c r="G42" i="12" s="1"/>
  <c r="F42" i="11"/>
  <c r="G42" i="11" s="1"/>
  <c r="F42" i="10"/>
  <c r="F58" i="12"/>
  <c r="G58" i="12" s="1"/>
  <c r="F58" i="11"/>
  <c r="G58" i="11" s="1"/>
  <c r="F58" i="10"/>
  <c r="G58" i="10" s="1"/>
  <c r="F26" i="11"/>
  <c r="G56" i="10"/>
  <c r="G26" i="11"/>
  <c r="F14" i="12"/>
  <c r="G14" i="12" s="1"/>
  <c r="F14" i="11"/>
  <c r="G14" i="11" s="1"/>
  <c r="G56" i="12"/>
  <c r="E51" i="12"/>
  <c r="F51" i="11"/>
  <c r="G51" i="11" s="1"/>
  <c r="F51" i="10"/>
  <c r="G51" i="10" s="1"/>
  <c r="F51" i="12"/>
  <c r="G37" i="10"/>
  <c r="F17" i="10"/>
  <c r="G17" i="10" s="1"/>
  <c r="F17" i="11"/>
  <c r="G17" i="11" s="1"/>
  <c r="F35" i="11"/>
  <c r="F35" i="12"/>
  <c r="F35" i="10"/>
  <c r="G35" i="10" s="1"/>
  <c r="F73" i="12"/>
  <c r="G73" i="12" s="1"/>
  <c r="F73" i="10"/>
  <c r="G73" i="10" s="1"/>
  <c r="F73" i="11"/>
  <c r="G73" i="11" s="1"/>
  <c r="S69" i="51"/>
  <c r="F37" i="12"/>
  <c r="F37" i="11"/>
  <c r="S10" i="51"/>
  <c r="F72" i="11"/>
  <c r="G72" i="11" s="1"/>
  <c r="F72" i="12"/>
  <c r="G72" i="12" s="1"/>
  <c r="F46" i="12"/>
  <c r="G46" i="12" s="1"/>
  <c r="F46" i="11"/>
  <c r="G46" i="11" s="1"/>
  <c r="F46" i="10"/>
  <c r="G46" i="10" s="1"/>
  <c r="F40" i="12"/>
  <c r="G40" i="12" s="1"/>
  <c r="F40" i="11"/>
  <c r="F33" i="12"/>
  <c r="G33" i="12" s="1"/>
  <c r="F33" i="11"/>
  <c r="G33" i="11" s="1"/>
  <c r="F33" i="10"/>
  <c r="G33" i="10" s="1"/>
  <c r="E69" i="10"/>
  <c r="F18" i="11"/>
  <c r="G16" i="10"/>
  <c r="G35" i="12"/>
  <c r="F64" i="11"/>
  <c r="G64" i="11" s="1"/>
  <c r="F64" i="12"/>
  <c r="G64" i="12" s="1"/>
  <c r="F20" i="10"/>
  <c r="G20" i="10" s="1"/>
  <c r="F20" i="12"/>
  <c r="G20" i="12" s="1"/>
  <c r="E18" i="11"/>
  <c r="E37" i="11"/>
  <c r="F16" i="11"/>
  <c r="G16" i="11" s="1"/>
  <c r="F16" i="12"/>
  <c r="E60" i="10"/>
  <c r="F60" i="12"/>
  <c r="F60" i="11"/>
  <c r="G60" i="11" s="1"/>
  <c r="F60" i="10"/>
  <c r="F17" i="12"/>
  <c r="G17" i="12" s="1"/>
  <c r="F38" i="10"/>
  <c r="G38" i="10" s="1"/>
  <c r="F38" i="11"/>
  <c r="G38" i="11" s="1"/>
  <c r="F59" i="10"/>
  <c r="F59" i="12"/>
  <c r="G59" i="12" s="1"/>
  <c r="F59" i="11"/>
  <c r="G59" i="11" s="1"/>
  <c r="F41" i="11"/>
  <c r="F41" i="12"/>
  <c r="G41" i="12" s="1"/>
  <c r="F41" i="10"/>
  <c r="F39" i="12"/>
  <c r="F39" i="11"/>
  <c r="F39" i="10"/>
  <c r="G39" i="10" s="1"/>
  <c r="F28" i="12"/>
  <c r="F28" i="10"/>
  <c r="F28" i="11"/>
  <c r="F24" i="51"/>
  <c r="F36" i="51"/>
  <c r="E71" i="11"/>
  <c r="G71" i="11" s="1"/>
  <c r="E28" i="10"/>
  <c r="F7" i="11"/>
  <c r="G7" i="11" s="1"/>
  <c r="F7" i="12"/>
  <c r="G7" i="12" s="1"/>
  <c r="F7" i="10"/>
  <c r="G7" i="10" s="1"/>
  <c r="E28" i="11"/>
  <c r="E41" i="10"/>
  <c r="F70" i="10"/>
  <c r="G70" i="10" s="1"/>
  <c r="F70" i="11"/>
  <c r="G70" i="11" s="1"/>
  <c r="F48" i="11"/>
  <c r="G48" i="11" s="1"/>
  <c r="F48" i="10"/>
  <c r="G48" i="10" s="1"/>
  <c r="F75" i="10"/>
  <c r="F75" i="11"/>
  <c r="G75" i="11" s="1"/>
  <c r="F75" i="12"/>
  <c r="F32" i="11"/>
  <c r="F32" i="12"/>
  <c r="G32" i="12" s="1"/>
  <c r="G21" i="12"/>
  <c r="S9" i="51"/>
  <c r="F65" i="11"/>
  <c r="G65" i="11" s="1"/>
  <c r="F65" i="12"/>
  <c r="G65" i="12" s="1"/>
  <c r="F32" i="51"/>
  <c r="F13" i="51"/>
  <c r="H45" i="1"/>
  <c r="H75" i="1"/>
  <c r="H40" i="1"/>
  <c r="F24" i="11"/>
  <c r="G24" i="11" s="1"/>
  <c r="S54" i="51"/>
  <c r="F23" i="10"/>
  <c r="G23" i="10" s="1"/>
  <c r="F17" i="1"/>
  <c r="H10" i="1"/>
  <c r="F46" i="1"/>
  <c r="F15" i="10"/>
  <c r="F8" i="1"/>
  <c r="F36" i="1"/>
  <c r="E15" i="10"/>
  <c r="F79" i="1"/>
  <c r="F55" i="1"/>
  <c r="H57" i="1"/>
  <c r="G43" i="10"/>
  <c r="H34" i="1"/>
  <c r="S55" i="51"/>
  <c r="H41" i="1"/>
  <c r="F67" i="1"/>
  <c r="F44" i="1"/>
  <c r="F27" i="1"/>
  <c r="F138" i="1"/>
  <c r="F74" i="1"/>
  <c r="F138" i="59"/>
  <c r="F139" i="59"/>
  <c r="F140" i="59"/>
  <c r="F91" i="59" l="1"/>
  <c r="G61" i="11"/>
  <c r="F74" i="11"/>
  <c r="G75" i="10"/>
  <c r="G60" i="12"/>
  <c r="G16" i="12"/>
  <c r="G35" i="11"/>
  <c r="F30" i="11"/>
  <c r="G30" i="11" s="1"/>
  <c r="F8" i="12"/>
  <c r="G8" i="12" s="1"/>
  <c r="F61" i="10"/>
  <c r="G61" i="10" s="1"/>
  <c r="H134" i="59"/>
  <c r="O45" i="51"/>
  <c r="G27" i="11"/>
  <c r="G75" i="12"/>
  <c r="G28" i="11"/>
  <c r="G16" i="63"/>
  <c r="C14" i="60"/>
  <c r="G28" i="12"/>
  <c r="F8" i="11"/>
  <c r="G8" i="11" s="1"/>
  <c r="G48" i="63"/>
  <c r="F37" i="64"/>
  <c r="G37" i="64" s="1"/>
  <c r="F37" i="62"/>
  <c r="O23" i="51"/>
  <c r="H65" i="1"/>
  <c r="G37" i="62"/>
  <c r="O26" i="51"/>
  <c r="T14" i="60"/>
  <c r="K14" i="60"/>
  <c r="F75" i="64"/>
  <c r="G75" i="64" s="1"/>
  <c r="F75" i="62"/>
  <c r="G75" i="62" s="1"/>
  <c r="F75" i="63"/>
  <c r="G75" i="63" s="1"/>
  <c r="O14" i="60"/>
  <c r="G71" i="62"/>
  <c r="F66" i="64"/>
  <c r="G66" i="64" s="1"/>
  <c r="F66" i="62"/>
  <c r="G66" i="62" s="1"/>
  <c r="F66" i="63"/>
  <c r="G66" i="63" s="1"/>
  <c r="G74" i="11"/>
  <c r="H135" i="1"/>
  <c r="F23" i="62"/>
  <c r="G23" i="62" s="1"/>
  <c r="F23" i="63"/>
  <c r="F23" i="64"/>
  <c r="G23" i="64" s="1"/>
  <c r="F20" i="62"/>
  <c r="G20" i="62" s="1"/>
  <c r="F20" i="64"/>
  <c r="G20" i="64" s="1"/>
  <c r="F42" i="63"/>
  <c r="G42" i="63" s="1"/>
  <c r="F42" i="64"/>
  <c r="G42" i="64" s="1"/>
  <c r="F42" i="62"/>
  <c r="G42" i="62" s="1"/>
  <c r="G23" i="63"/>
  <c r="O65" i="51"/>
  <c r="G71" i="63"/>
  <c r="F12" i="12"/>
  <c r="G12" i="12" s="1"/>
  <c r="F12" i="63"/>
  <c r="G12" i="63" s="1"/>
  <c r="F12" i="62"/>
  <c r="G12" i="62" s="1"/>
  <c r="H25" i="51"/>
  <c r="O25" i="51"/>
  <c r="G41" i="10"/>
  <c r="G28" i="10"/>
  <c r="F47" i="10"/>
  <c r="G47" i="10" s="1"/>
  <c r="F12" i="64"/>
  <c r="G12" i="64" s="1"/>
  <c r="O57" i="51"/>
  <c r="H57" i="51"/>
  <c r="F74" i="12"/>
  <c r="G74" i="12" s="1"/>
  <c r="G32" i="11"/>
  <c r="G59" i="10"/>
  <c r="G39" i="11"/>
  <c r="G41" i="11"/>
  <c r="G37" i="11"/>
  <c r="G37" i="12"/>
  <c r="G42" i="10"/>
  <c r="G53" i="10"/>
  <c r="G25" i="11"/>
  <c r="F12" i="11"/>
  <c r="G12" i="11" s="1"/>
  <c r="G45" i="64"/>
  <c r="G47" i="12"/>
  <c r="F48" i="64"/>
  <c r="G48" i="64" s="1"/>
  <c r="F48" i="12"/>
  <c r="G48" i="12" s="1"/>
  <c r="F48" i="62"/>
  <c r="G48" i="62" s="1"/>
  <c r="H48" i="51"/>
  <c r="O48" i="51"/>
  <c r="G20" i="11"/>
  <c r="D93" i="59"/>
  <c r="D143" i="59" s="1"/>
  <c r="G23" i="12"/>
  <c r="H11" i="1"/>
  <c r="F19" i="12"/>
  <c r="G19" i="12" s="1"/>
  <c r="F19" i="64"/>
  <c r="G19" i="64" s="1"/>
  <c r="F19" i="62"/>
  <c r="G19" i="62" s="1"/>
  <c r="F19" i="63"/>
  <c r="G19" i="63" s="1"/>
  <c r="F43" i="63"/>
  <c r="G43" i="63" s="1"/>
  <c r="F43" i="64"/>
  <c r="G43" i="64" s="1"/>
  <c r="H63" i="1"/>
  <c r="F58" i="64"/>
  <c r="G58" i="64" s="1"/>
  <c r="F58" i="62"/>
  <c r="G58" i="62" s="1"/>
  <c r="F58" i="63"/>
  <c r="G58" i="63" s="1"/>
  <c r="G36" i="10"/>
  <c r="G73" i="64"/>
  <c r="H139" i="1"/>
  <c r="O10" i="51"/>
  <c r="G43" i="12"/>
  <c r="O67" i="51"/>
  <c r="F35" i="64"/>
  <c r="G35" i="64" s="1"/>
  <c r="F35" i="62"/>
  <c r="G35" i="62" s="1"/>
  <c r="F35" i="63"/>
  <c r="G35" i="63" s="1"/>
  <c r="F67" i="12"/>
  <c r="G67" i="12" s="1"/>
  <c r="F67" i="62"/>
  <c r="G67" i="62" s="1"/>
  <c r="F67" i="63"/>
  <c r="G67" i="63" s="1"/>
  <c r="F67" i="64"/>
  <c r="G67" i="64" s="1"/>
  <c r="F32" i="10"/>
  <c r="G32" i="10" s="1"/>
  <c r="F32" i="62"/>
  <c r="G32" i="62" s="1"/>
  <c r="F32" i="63"/>
  <c r="G32" i="63" s="1"/>
  <c r="F32" i="64"/>
  <c r="G32" i="64" s="1"/>
  <c r="F31" i="10"/>
  <c r="G31" i="10" s="1"/>
  <c r="F31" i="63"/>
  <c r="G31" i="63" s="1"/>
  <c r="F31" i="62"/>
  <c r="G31" i="62" s="1"/>
  <c r="F31" i="64"/>
  <c r="G31" i="64" s="1"/>
  <c r="G40" i="11"/>
  <c r="H41" i="59"/>
  <c r="H136" i="1"/>
  <c r="F60" i="63"/>
  <c r="G60" i="63" s="1"/>
  <c r="F60" i="64"/>
  <c r="G60" i="64" s="1"/>
  <c r="F60" i="62"/>
  <c r="G60" i="62" s="1"/>
  <c r="G39" i="12"/>
  <c r="G53" i="12"/>
  <c r="O64" i="51"/>
  <c r="H27" i="51"/>
  <c r="O27" i="51"/>
  <c r="F21" i="10"/>
  <c r="G21" i="10" s="1"/>
  <c r="F21" i="63"/>
  <c r="G21" i="63" s="1"/>
  <c r="F21" i="64"/>
  <c r="G21" i="64" s="1"/>
  <c r="F21" i="62"/>
  <c r="G21" i="62" s="1"/>
  <c r="F46" i="64"/>
  <c r="G46" i="64" s="1"/>
  <c r="F46" i="62"/>
  <c r="G46" i="62" s="1"/>
  <c r="F46" i="63"/>
  <c r="G46" i="63" s="1"/>
  <c r="F56" i="62"/>
  <c r="G56" i="62" s="1"/>
  <c r="F56" i="63"/>
  <c r="G56" i="63" s="1"/>
  <c r="F56" i="64"/>
  <c r="G56" i="64" s="1"/>
  <c r="F36" i="62"/>
  <c r="G36" i="62" s="1"/>
  <c r="F36" i="63"/>
  <c r="G36" i="63" s="1"/>
  <c r="F36" i="64"/>
  <c r="G36" i="64" s="1"/>
  <c r="H16" i="51"/>
  <c r="O16" i="51"/>
  <c r="O39" i="51"/>
  <c r="O74" i="51"/>
  <c r="H19" i="59"/>
  <c r="G51" i="64"/>
  <c r="H36" i="59"/>
  <c r="H35" i="59"/>
  <c r="H39" i="59"/>
  <c r="F39" i="63"/>
  <c r="G39" i="63" s="1"/>
  <c r="F39" i="64"/>
  <c r="G39" i="64" s="1"/>
  <c r="F39" i="62"/>
  <c r="G39" i="62" s="1"/>
  <c r="H43" i="1"/>
  <c r="H58" i="1"/>
  <c r="F14" i="10"/>
  <c r="G14" i="10" s="1"/>
  <c r="F14" i="64"/>
  <c r="G14" i="64" s="1"/>
  <c r="F14" i="63"/>
  <c r="G14" i="63" s="1"/>
  <c r="F14" i="62"/>
  <c r="G14" i="62" s="1"/>
  <c r="H58" i="59"/>
  <c r="H57" i="59"/>
  <c r="H17" i="59"/>
  <c r="F26" i="63"/>
  <c r="G26" i="63" s="1"/>
  <c r="F26" i="62"/>
  <c r="G26" i="62" s="1"/>
  <c r="F26" i="64"/>
  <c r="G26" i="64" s="1"/>
  <c r="H59" i="51"/>
  <c r="O59" i="51"/>
  <c r="O22" i="51"/>
  <c r="O56" i="51"/>
  <c r="H46" i="59"/>
  <c r="H72" i="59"/>
  <c r="H49" i="59"/>
  <c r="H69" i="59"/>
  <c r="F68" i="11"/>
  <c r="G68" i="11" s="1"/>
  <c r="F68" i="62"/>
  <c r="G68" i="62" s="1"/>
  <c r="F68" i="63"/>
  <c r="G68" i="63" s="1"/>
  <c r="F68" i="64"/>
  <c r="G68" i="64" s="1"/>
  <c r="H31" i="59"/>
  <c r="H7" i="59"/>
  <c r="H56" i="59"/>
  <c r="H29" i="59"/>
  <c r="G60" i="10"/>
  <c r="O73" i="51"/>
  <c r="H7" i="1"/>
  <c r="H68" i="1"/>
  <c r="F24" i="12"/>
  <c r="G24" i="12" s="1"/>
  <c r="F24" i="64"/>
  <c r="G24" i="64" s="1"/>
  <c r="F24" i="62"/>
  <c r="G24" i="62" s="1"/>
  <c r="F24" i="63"/>
  <c r="G24" i="63" s="1"/>
  <c r="H71" i="51"/>
  <c r="O71" i="51"/>
  <c r="F33" i="64"/>
  <c r="G33" i="64" s="1"/>
  <c r="F33" i="62"/>
  <c r="G33" i="62" s="1"/>
  <c r="F33" i="63"/>
  <c r="G33" i="63" s="1"/>
  <c r="F11" i="12"/>
  <c r="G11" i="12" s="1"/>
  <c r="F11" i="62"/>
  <c r="F11" i="64"/>
  <c r="G11" i="64" s="1"/>
  <c r="F11" i="63"/>
  <c r="G11" i="63" s="1"/>
  <c r="F13" i="11"/>
  <c r="G13" i="11" s="1"/>
  <c r="F13" i="63"/>
  <c r="G13" i="63" s="1"/>
  <c r="F13" i="62"/>
  <c r="F13" i="64"/>
  <c r="G13" i="64" s="1"/>
  <c r="H22" i="59"/>
  <c r="H24" i="59"/>
  <c r="H37" i="59"/>
  <c r="H62" i="59"/>
  <c r="H53" i="59"/>
  <c r="H23" i="59"/>
  <c r="O28" i="51"/>
  <c r="H35" i="1"/>
  <c r="F38" i="62"/>
  <c r="G38" i="62" s="1"/>
  <c r="F38" i="63"/>
  <c r="G38" i="63" s="1"/>
  <c r="F38" i="64"/>
  <c r="G38" i="64" s="1"/>
  <c r="F28" i="62"/>
  <c r="G28" i="62" s="1"/>
  <c r="F28" i="63"/>
  <c r="G28" i="63" s="1"/>
  <c r="F28" i="64"/>
  <c r="G28" i="64" s="1"/>
  <c r="F59" i="63"/>
  <c r="G59" i="63" s="1"/>
  <c r="F59" i="62"/>
  <c r="G59" i="62" s="1"/>
  <c r="F59" i="64"/>
  <c r="G59" i="64" s="1"/>
  <c r="H66" i="1"/>
  <c r="F40" i="10"/>
  <c r="G40" i="10" s="1"/>
  <c r="F40" i="64"/>
  <c r="G40" i="64" s="1"/>
  <c r="F40" i="63"/>
  <c r="G40" i="63" s="1"/>
  <c r="F40" i="62"/>
  <c r="G40" i="62" s="1"/>
  <c r="H18" i="51"/>
  <c r="O18" i="51"/>
  <c r="O30" i="51"/>
  <c r="O49" i="51"/>
  <c r="H14" i="59"/>
  <c r="H40" i="59"/>
  <c r="H42" i="59"/>
  <c r="H52" i="59"/>
  <c r="H13" i="59"/>
  <c r="H60" i="1"/>
  <c r="H56" i="1"/>
  <c r="H29" i="51"/>
  <c r="O29" i="51"/>
  <c r="H62" i="1"/>
  <c r="F34" i="10"/>
  <c r="G34" i="10" s="1"/>
  <c r="F34" i="62"/>
  <c r="G34" i="62" s="1"/>
  <c r="F34" i="64"/>
  <c r="G34" i="64" s="1"/>
  <c r="F34" i="63"/>
  <c r="G34" i="63" s="1"/>
  <c r="H64" i="59"/>
  <c r="H71" i="59"/>
  <c r="H28" i="59"/>
  <c r="H47" i="59"/>
  <c r="H33" i="59"/>
  <c r="H32" i="59"/>
  <c r="G11" i="62"/>
  <c r="H54" i="1"/>
  <c r="O44" i="51"/>
  <c r="H60" i="59"/>
  <c r="H65" i="59"/>
  <c r="H66" i="59"/>
  <c r="H63" i="59"/>
  <c r="H61" i="59"/>
  <c r="H133" i="1"/>
  <c r="H23" i="1"/>
  <c r="H137" i="1"/>
  <c r="F52" i="12"/>
  <c r="G52" i="12" s="1"/>
  <c r="F52" i="11"/>
  <c r="G52" i="11" s="1"/>
  <c r="F52" i="10"/>
  <c r="G52" i="10" s="1"/>
  <c r="F52" i="62"/>
  <c r="G52" i="62" s="1"/>
  <c r="F52" i="64"/>
  <c r="G52" i="64" s="1"/>
  <c r="F52" i="63"/>
  <c r="G52" i="63" s="1"/>
  <c r="F57" i="11"/>
  <c r="G57" i="11" s="1"/>
  <c r="F57" i="12"/>
  <c r="G57" i="12" s="1"/>
  <c r="F57" i="10"/>
  <c r="G57" i="10" s="1"/>
  <c r="F57" i="63"/>
  <c r="G57" i="63" s="1"/>
  <c r="F57" i="62"/>
  <c r="G57" i="62" s="1"/>
  <c r="F57" i="64"/>
  <c r="G57" i="64" s="1"/>
  <c r="H40" i="51"/>
  <c r="O40" i="51"/>
  <c r="F41" i="62"/>
  <c r="G41" i="62" s="1"/>
  <c r="F41" i="63"/>
  <c r="F41" i="64"/>
  <c r="G41" i="64" s="1"/>
  <c r="F70" i="12"/>
  <c r="G70" i="12" s="1"/>
  <c r="F70" i="64"/>
  <c r="G70" i="64" s="1"/>
  <c r="F70" i="62"/>
  <c r="G70" i="62" s="1"/>
  <c r="F70" i="63"/>
  <c r="G70" i="63" s="1"/>
  <c r="O62" i="51"/>
  <c r="H62" i="51"/>
  <c r="H53" i="1"/>
  <c r="H58" i="51"/>
  <c r="O58" i="51"/>
  <c r="H20" i="59"/>
  <c r="H15" i="59"/>
  <c r="H72" i="51"/>
  <c r="O72" i="51"/>
  <c r="H34" i="51"/>
  <c r="O34" i="51"/>
  <c r="H140" i="1"/>
  <c r="H61" i="1"/>
  <c r="F8" i="62"/>
  <c r="G8" i="62" s="1"/>
  <c r="F8" i="63"/>
  <c r="F8" i="64"/>
  <c r="G8" i="64" s="1"/>
  <c r="H42" i="51"/>
  <c r="H41" i="51"/>
  <c r="O41" i="51"/>
  <c r="F25" i="63"/>
  <c r="G25" i="63" s="1"/>
  <c r="F25" i="62"/>
  <c r="G25" i="62" s="1"/>
  <c r="F25" i="64"/>
  <c r="G25" i="64" s="1"/>
  <c r="F61" i="62"/>
  <c r="G61" i="62" s="1"/>
  <c r="F61" i="64"/>
  <c r="G61" i="64" s="1"/>
  <c r="F61" i="63"/>
  <c r="G61" i="63" s="1"/>
  <c r="H25" i="59"/>
  <c r="F62" i="12"/>
  <c r="G62" i="12" s="1"/>
  <c r="F62" i="10"/>
  <c r="G62" i="10" s="1"/>
  <c r="F62" i="63"/>
  <c r="G62" i="63" s="1"/>
  <c r="F62" i="64"/>
  <c r="G62" i="64" s="1"/>
  <c r="F62" i="11"/>
  <c r="G62" i="11" s="1"/>
  <c r="F62" i="62"/>
  <c r="G62" i="62" s="1"/>
  <c r="H70" i="1"/>
  <c r="H50" i="51"/>
  <c r="O50" i="51"/>
  <c r="H43" i="51"/>
  <c r="O43" i="51"/>
  <c r="O38" i="51"/>
  <c r="H70" i="59"/>
  <c r="H67" i="59"/>
  <c r="G41" i="63"/>
  <c r="H52" i="51"/>
  <c r="O52" i="51"/>
  <c r="O70" i="51"/>
  <c r="F65" i="62"/>
  <c r="G65" i="62" s="1"/>
  <c r="F65" i="64"/>
  <c r="G65" i="64" s="1"/>
  <c r="F65" i="10"/>
  <c r="G65" i="10" s="1"/>
  <c r="F65" i="63"/>
  <c r="G65" i="63" s="1"/>
  <c r="F18" i="12"/>
  <c r="G18" i="12" s="1"/>
  <c r="F18" i="10"/>
  <c r="G18" i="10" s="1"/>
  <c r="F18" i="63"/>
  <c r="G18" i="63" s="1"/>
  <c r="F18" i="64"/>
  <c r="G18" i="64" s="1"/>
  <c r="F18" i="62"/>
  <c r="G18" i="62" s="1"/>
  <c r="O63" i="51"/>
  <c r="H18" i="59"/>
  <c r="H133" i="59"/>
  <c r="F15" i="11"/>
  <c r="G15" i="11" s="1"/>
  <c r="F15" i="64"/>
  <c r="G15" i="64" s="1"/>
  <c r="F15" i="62"/>
  <c r="G15" i="62" s="1"/>
  <c r="F15" i="12"/>
  <c r="G15" i="12" s="1"/>
  <c r="F15" i="63"/>
  <c r="G15" i="63" s="1"/>
  <c r="F22" i="11"/>
  <c r="G22" i="11" s="1"/>
  <c r="F22" i="10"/>
  <c r="G22" i="10" s="1"/>
  <c r="F22" i="12"/>
  <c r="G22" i="12" s="1"/>
  <c r="F22" i="64"/>
  <c r="G22" i="64" s="1"/>
  <c r="F22" i="63"/>
  <c r="G22" i="63" s="1"/>
  <c r="F22" i="62"/>
  <c r="G22" i="62" s="1"/>
  <c r="F72" i="10"/>
  <c r="G72" i="10" s="1"/>
  <c r="F72" i="62"/>
  <c r="G72" i="62" s="1"/>
  <c r="F72" i="64"/>
  <c r="G72" i="64" s="1"/>
  <c r="F72" i="63"/>
  <c r="G72" i="63" s="1"/>
  <c r="F49" i="11"/>
  <c r="G49" i="11" s="1"/>
  <c r="F49" i="62"/>
  <c r="G49" i="62" s="1"/>
  <c r="F49" i="64"/>
  <c r="G49" i="64" s="1"/>
  <c r="F49" i="63"/>
  <c r="G49" i="63" s="1"/>
  <c r="H48" i="59"/>
  <c r="H26" i="59"/>
  <c r="H7" i="51"/>
  <c r="O7" i="51"/>
  <c r="H136" i="59"/>
  <c r="F74" i="62"/>
  <c r="G74" i="62" s="1"/>
  <c r="F74" i="63"/>
  <c r="G74" i="63" s="1"/>
  <c r="F74" i="64"/>
  <c r="G74" i="64" s="1"/>
  <c r="F64" i="10"/>
  <c r="G64" i="10" s="1"/>
  <c r="F64" i="64"/>
  <c r="G64" i="64" s="1"/>
  <c r="F64" i="63"/>
  <c r="G64" i="63" s="1"/>
  <c r="F64" i="62"/>
  <c r="G64" i="62" s="1"/>
  <c r="F30" i="62"/>
  <c r="G30" i="62" s="1"/>
  <c r="F30" i="10"/>
  <c r="G30" i="10" s="1"/>
  <c r="F30" i="63"/>
  <c r="F30" i="64"/>
  <c r="G30" i="64" s="1"/>
  <c r="F47" i="64"/>
  <c r="G47" i="64" s="1"/>
  <c r="F47" i="63"/>
  <c r="G47" i="63" s="1"/>
  <c r="F47" i="62"/>
  <c r="G47" i="62" s="1"/>
  <c r="F44" i="62"/>
  <c r="G44" i="62" s="1"/>
  <c r="F44" i="64"/>
  <c r="G44" i="64" s="1"/>
  <c r="F44" i="63"/>
  <c r="G44" i="63" s="1"/>
  <c r="H59" i="59"/>
  <c r="O46" i="51"/>
  <c r="O60" i="51"/>
  <c r="O8" i="51"/>
  <c r="O75" i="51"/>
  <c r="H48" i="1"/>
  <c r="H50" i="1"/>
  <c r="F50" i="12"/>
  <c r="G50" i="12" s="1"/>
  <c r="F50" i="11"/>
  <c r="G50" i="11" s="1"/>
  <c r="F50" i="62"/>
  <c r="G50" i="62" s="1"/>
  <c r="F50" i="63"/>
  <c r="G50" i="63" s="1"/>
  <c r="F50" i="64"/>
  <c r="G50" i="64" s="1"/>
  <c r="F50" i="10"/>
  <c r="G50" i="10" s="1"/>
  <c r="F17" i="64"/>
  <c r="G17" i="64" s="1"/>
  <c r="F17" i="62"/>
  <c r="G17" i="62" s="1"/>
  <c r="F17" i="63"/>
  <c r="G17" i="63" s="1"/>
  <c r="F29" i="62"/>
  <c r="G29" i="62" s="1"/>
  <c r="F29" i="12"/>
  <c r="G29" i="12" s="1"/>
  <c r="F29" i="63"/>
  <c r="G29" i="63" s="1"/>
  <c r="F29" i="64"/>
  <c r="G29" i="64" s="1"/>
  <c r="H24" i="1"/>
  <c r="H47" i="1"/>
  <c r="F63" i="64"/>
  <c r="G63" i="64" s="1"/>
  <c r="F63" i="63"/>
  <c r="G63" i="63" s="1"/>
  <c r="F63" i="62"/>
  <c r="G63" i="62" s="1"/>
  <c r="H27" i="59"/>
  <c r="H38" i="59"/>
  <c r="H79" i="59"/>
  <c r="H19" i="1"/>
  <c r="H21" i="1"/>
  <c r="F53" i="64"/>
  <c r="G53" i="64" s="1"/>
  <c r="F53" i="63"/>
  <c r="G53" i="63" s="1"/>
  <c r="F53" i="62"/>
  <c r="G53" i="62" s="1"/>
  <c r="H53" i="51"/>
  <c r="O53" i="51"/>
  <c r="H50" i="59"/>
  <c r="G30" i="63"/>
  <c r="H140" i="59"/>
  <c r="H55" i="1"/>
  <c r="H36" i="1"/>
  <c r="F54" i="10"/>
  <c r="G54" i="10" s="1"/>
  <c r="F54" i="12"/>
  <c r="G54" i="12" s="1"/>
  <c r="F54" i="11"/>
  <c r="G54" i="11" s="1"/>
  <c r="F54" i="62"/>
  <c r="G54" i="62" s="1"/>
  <c r="F54" i="64"/>
  <c r="G54" i="64" s="1"/>
  <c r="F54" i="63"/>
  <c r="G54" i="63" s="1"/>
  <c r="H32" i="51"/>
  <c r="O32" i="51"/>
  <c r="G18" i="11"/>
  <c r="E76" i="11"/>
  <c r="F10" i="10"/>
  <c r="G10" i="10" s="1"/>
  <c r="F10" i="11"/>
  <c r="G10" i="11" s="1"/>
  <c r="F10" i="12"/>
  <c r="G10" i="12" s="1"/>
  <c r="F10" i="62"/>
  <c r="G10" i="62" s="1"/>
  <c r="F10" i="63"/>
  <c r="G10" i="63" s="1"/>
  <c r="F10" i="64"/>
  <c r="G10" i="64" s="1"/>
  <c r="F69" i="10"/>
  <c r="G69" i="10" s="1"/>
  <c r="F69" i="11"/>
  <c r="G69" i="11" s="1"/>
  <c r="F69" i="12"/>
  <c r="G69" i="12" s="1"/>
  <c r="F69" i="62"/>
  <c r="G69" i="62" s="1"/>
  <c r="F69" i="64"/>
  <c r="G69" i="64" s="1"/>
  <c r="F69" i="63"/>
  <c r="G69" i="63" s="1"/>
  <c r="G51" i="12"/>
  <c r="H30" i="59"/>
  <c r="H21" i="59"/>
  <c r="H43" i="59"/>
  <c r="G27" i="64"/>
  <c r="E76" i="64"/>
  <c r="F86" i="59"/>
  <c r="E93" i="59"/>
  <c r="F87" i="59"/>
  <c r="D131" i="1"/>
  <c r="F95" i="1"/>
  <c r="E131" i="1"/>
  <c r="H139" i="59"/>
  <c r="H27" i="1"/>
  <c r="H79" i="1"/>
  <c r="H8" i="1"/>
  <c r="H46" i="1"/>
  <c r="F9" i="11"/>
  <c r="G9" i="11" s="1"/>
  <c r="F9" i="10"/>
  <c r="G9" i="10" s="1"/>
  <c r="F9" i="12"/>
  <c r="G9" i="12" s="1"/>
  <c r="F9" i="63"/>
  <c r="G9" i="63" s="1"/>
  <c r="F9" i="62"/>
  <c r="G9" i="62" s="1"/>
  <c r="F9" i="64"/>
  <c r="G9" i="64" s="1"/>
  <c r="G49" i="10"/>
  <c r="H73" i="59"/>
  <c r="H68" i="59"/>
  <c r="H54" i="59"/>
  <c r="D44" i="14"/>
  <c r="H138" i="59"/>
  <c r="F141" i="59"/>
  <c r="H74" i="1"/>
  <c r="H44" i="1"/>
  <c r="F55" i="10"/>
  <c r="G55" i="10" s="1"/>
  <c r="F55" i="11"/>
  <c r="G55" i="11" s="1"/>
  <c r="F55" i="12"/>
  <c r="G55" i="12" s="1"/>
  <c r="F55" i="64"/>
  <c r="G55" i="64" s="1"/>
  <c r="F55" i="63"/>
  <c r="G55" i="63" s="1"/>
  <c r="F55" i="62"/>
  <c r="G55" i="62" s="1"/>
  <c r="H13" i="51"/>
  <c r="O13" i="51"/>
  <c r="H24" i="51"/>
  <c r="O24" i="51"/>
  <c r="G49" i="12"/>
  <c r="E76" i="12"/>
  <c r="H78" i="1"/>
  <c r="F84" i="1"/>
  <c r="H9" i="51"/>
  <c r="O9" i="51"/>
  <c r="H68" i="51"/>
  <c r="O68" i="51"/>
  <c r="H55" i="51"/>
  <c r="O55" i="51"/>
  <c r="O15" i="51"/>
  <c r="H15" i="51"/>
  <c r="H8" i="59"/>
  <c r="F76" i="59"/>
  <c r="H9" i="59"/>
  <c r="G13" i="62"/>
  <c r="E76" i="62"/>
  <c r="G8" i="63"/>
  <c r="E76" i="63"/>
  <c r="V14" i="60"/>
  <c r="F84" i="59"/>
  <c r="E131" i="59"/>
  <c r="E143" i="59" s="1"/>
  <c r="F95" i="59"/>
  <c r="F143" i="1"/>
  <c r="H138" i="1"/>
  <c r="F141" i="1"/>
  <c r="H67" i="1"/>
  <c r="G15" i="10"/>
  <c r="E76" i="10"/>
  <c r="H17" i="1"/>
  <c r="H36" i="51"/>
  <c r="O36" i="51"/>
  <c r="H54" i="51"/>
  <c r="O54" i="51"/>
  <c r="H35" i="51"/>
  <c r="O35" i="51"/>
  <c r="H55" i="59"/>
  <c r="H10" i="59"/>
  <c r="E93" i="1"/>
  <c r="F86" i="1"/>
  <c r="L14" i="60" l="1"/>
  <c r="X14" i="60"/>
  <c r="G76" i="11"/>
  <c r="H80" i="1" s="1"/>
  <c r="U44" i="14"/>
  <c r="Q14" i="60"/>
  <c r="E14" i="60"/>
  <c r="G76" i="12"/>
  <c r="H82" i="1" s="1"/>
  <c r="G76" i="63"/>
  <c r="H81" i="59" s="1"/>
  <c r="G76" i="10"/>
  <c r="H81" i="1" s="1"/>
  <c r="N14" i="60"/>
  <c r="H141" i="1"/>
  <c r="L14" i="2"/>
  <c r="G76" i="64"/>
  <c r="H82" i="59" s="1"/>
  <c r="F131" i="1"/>
  <c r="F43" i="61"/>
  <c r="P43" i="61"/>
  <c r="H76" i="59"/>
  <c r="F44" i="14"/>
  <c r="G76" i="62"/>
  <c r="H80" i="59" s="1"/>
  <c r="F93" i="59"/>
  <c r="U43" i="61"/>
  <c r="P44" i="14"/>
  <c r="E14" i="2"/>
  <c r="H141" i="59"/>
  <c r="V14" i="2"/>
  <c r="N14" i="2"/>
  <c r="K44" i="14"/>
  <c r="F93" i="1"/>
  <c r="F131" i="59"/>
  <c r="K43" i="61"/>
  <c r="Q14" i="2"/>
  <c r="E144" i="1"/>
  <c r="F143" i="59" l="1"/>
  <c r="H84" i="1"/>
  <c r="D76" i="1"/>
  <c r="D144" i="1" s="1"/>
  <c r="F42" i="1"/>
  <c r="S14" i="60"/>
  <c r="H124" i="1"/>
  <c r="H88" i="59"/>
  <c r="S14" i="2"/>
  <c r="R43" i="61"/>
  <c r="M44" i="14"/>
  <c r="R44" i="14"/>
  <c r="H128" i="59"/>
  <c r="W44" i="14"/>
  <c r="H122" i="59"/>
  <c r="H100" i="59"/>
  <c r="I14" i="2"/>
  <c r="H126" i="59"/>
  <c r="I14" i="60"/>
  <c r="X14" i="2"/>
  <c r="H123" i="59"/>
  <c r="H113" i="59"/>
  <c r="H125" i="59"/>
  <c r="H97" i="59"/>
  <c r="H121" i="59"/>
  <c r="H90" i="1"/>
  <c r="W43" i="61"/>
  <c r="H88" i="1"/>
  <c r="H116" i="59"/>
  <c r="H84" i="59"/>
  <c r="H125" i="1"/>
  <c r="M43" i="61"/>
  <c r="H102" i="59" l="1"/>
  <c r="H103" i="59"/>
  <c r="H127" i="59"/>
  <c r="H98" i="59"/>
  <c r="H110" i="59"/>
  <c r="F76" i="1"/>
  <c r="F144" i="1" s="1"/>
  <c r="H42" i="1"/>
  <c r="H91" i="59"/>
  <c r="H91" i="1"/>
  <c r="H89" i="59"/>
  <c r="H89" i="1"/>
  <c r="H90" i="59"/>
  <c r="H44" i="14"/>
  <c r="H96" i="1"/>
  <c r="H102" i="1"/>
  <c r="H99" i="1"/>
  <c r="H122" i="1"/>
  <c r="H114" i="59"/>
  <c r="H106" i="59"/>
  <c r="H99" i="59"/>
  <c r="H129" i="59"/>
  <c r="H130" i="1"/>
  <c r="H126" i="1"/>
  <c r="H116" i="1"/>
  <c r="H128" i="1"/>
  <c r="H120" i="59"/>
  <c r="H112" i="59"/>
  <c r="H118" i="59"/>
  <c r="H117" i="59"/>
  <c r="H92" i="59"/>
  <c r="H105" i="1"/>
  <c r="H118" i="1"/>
  <c r="H109" i="1"/>
  <c r="H106" i="1"/>
  <c r="H127" i="1"/>
  <c r="H124" i="59"/>
  <c r="H100" i="1"/>
  <c r="H115" i="1"/>
  <c r="H97" i="1"/>
  <c r="H123" i="1"/>
  <c r="H111" i="59"/>
  <c r="H92" i="1"/>
  <c r="H101" i="1"/>
  <c r="H111" i="1"/>
  <c r="H104" i="1"/>
  <c r="H98" i="1"/>
  <c r="H96" i="59"/>
  <c r="H107" i="59"/>
  <c r="H115" i="59"/>
  <c r="H119" i="59"/>
  <c r="H95" i="59"/>
  <c r="H117" i="1"/>
  <c r="H108" i="1"/>
  <c r="H129" i="1"/>
  <c r="H120" i="1"/>
  <c r="H105" i="59"/>
  <c r="H101" i="59"/>
  <c r="H87" i="1"/>
  <c r="H87" i="59"/>
  <c r="H103" i="1"/>
  <c r="H112" i="1"/>
  <c r="H121" i="1"/>
  <c r="H107" i="1"/>
  <c r="H109" i="59"/>
  <c r="H130" i="59"/>
  <c r="H104" i="59"/>
  <c r="H110" i="1"/>
  <c r="H114" i="1"/>
  <c r="H119" i="1"/>
  <c r="H113" i="1"/>
  <c r="H108" i="59"/>
  <c r="G14" i="60"/>
  <c r="G14" i="2"/>
  <c r="H43" i="61"/>
  <c r="X43" i="61" l="1"/>
  <c r="H76" i="1"/>
  <c r="H131" i="59"/>
  <c r="Y14" i="60"/>
  <c r="H86" i="59"/>
  <c r="Y14" i="2"/>
  <c r="H86" i="1"/>
  <c r="H95" i="1"/>
  <c r="X44" i="14"/>
  <c r="H93" i="1" l="1"/>
  <c r="H131" i="1"/>
  <c r="H93" i="59"/>
  <c r="H143" i="59" s="1"/>
  <c r="H144" i="1" l="1"/>
</calcChain>
</file>

<file path=xl/sharedStrings.xml><?xml version="1.0" encoding="utf-8"?>
<sst xmlns="http://schemas.openxmlformats.org/spreadsheetml/2006/main" count="1573" uniqueCount="308">
  <si>
    <t>School
System</t>
  </si>
  <si>
    <t>Input</t>
  </si>
  <si>
    <t>Per Pupil ($E$3)
Resolution</t>
  </si>
  <si>
    <t>Per Pupil ($I$3)
Resolution</t>
  </si>
  <si>
    <t>Formula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</si>
  <si>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</si>
  <si>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</si>
  <si>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</si>
  <si>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</si>
  <si>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</si>
  <si>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</si>
  <si>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</si>
  <si>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</si>
  <si>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</si>
  <si>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</si>
  <si>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</si>
  <si>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</si>
  <si>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</si>
  <si>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</si>
  <si>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</si>
  <si>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</si>
  <si>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</si>
  <si>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</si>
  <si>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</si>
  <si>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</si>
  <si>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</si>
  <si>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</si>
  <si>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</si>
  <si>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</si>
  <si>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</si>
  <si>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</si>
  <si>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</si>
  <si>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</si>
  <si>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</si>
  <si>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</si>
  <si>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</si>
  <si>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</si>
  <si>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</si>
  <si>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</si>
  <si>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</si>
  <si>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</si>
  <si>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</si>
  <si>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</si>
  <si>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</si>
  <si>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</si>
  <si>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</si>
  <si>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</si>
  <si>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</si>
  <si>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</si>
  <si>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</si>
  <si>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</si>
  <si>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</si>
  <si>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</si>
  <si>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</si>
  <si>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</si>
  <si>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</si>
  <si>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</si>
  <si>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</si>
  <si>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</si>
  <si>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</si>
  <si>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</si>
  <si>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</si>
  <si>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</si>
  <si>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</si>
  <si>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</si>
  <si>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</si>
  <si>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</si>
  <si>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</si>
  <si>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</si>
  <si>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</si>
  <si>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</si>
  <si>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</si>
  <si>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</si>
  <si>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</si>
  <si>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</si>
  <si>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</si>
  <si>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</si>
  <si>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</si>
  <si>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</si>
  <si>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</si>
  <si>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</si>
  <si>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</si>
  <si>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</si>
  <si>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</si>
  <si>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</si>
  <si>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</si>
  <si>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</si>
  <si>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</si>
  <si>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</si>
  <si>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</si>
  <si>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</si>
  <si>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</si>
  <si>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</si>
  <si>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</si>
  <si>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</si>
  <si>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</si>
  <si>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</si>
  <si>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W18001</t>
  </si>
  <si>
    <t>Noble Minds</t>
  </si>
  <si>
    <t>W1A001</t>
  </si>
  <si>
    <t>3A1001</t>
  </si>
  <si>
    <t>JCFA - East</t>
  </si>
  <si>
    <t>W1B001</t>
  </si>
  <si>
    <t>3B1001</t>
  </si>
  <si>
    <t>Advantage Charter Academy</t>
  </si>
  <si>
    <t>W1D001</t>
  </si>
  <si>
    <t>JCFA - Lafayette</t>
  </si>
  <si>
    <t>W2B001</t>
  </si>
  <si>
    <t>3B1002</t>
  </si>
  <si>
    <t>Willow Charter Academy</t>
  </si>
  <si>
    <t>W33001</t>
  </si>
  <si>
    <t>Lincoln Prep School</t>
  </si>
  <si>
    <t>W34001</t>
  </si>
  <si>
    <t>Laurel Oaks Charter School</t>
  </si>
  <si>
    <t>W35001</t>
  </si>
  <si>
    <t>Apex Collegiate Academy</t>
  </si>
  <si>
    <t>W36001</t>
  </si>
  <si>
    <t>Smothers Academy</t>
  </si>
  <si>
    <t>W37001</t>
  </si>
  <si>
    <t>Greater Grace Charter Academy</t>
  </si>
  <si>
    <t>W3B001</t>
  </si>
  <si>
    <t>3A3002</t>
  </si>
  <si>
    <t>Iberville Charter Academy</t>
  </si>
  <si>
    <t>W4A001</t>
  </si>
  <si>
    <t>3A4001</t>
  </si>
  <si>
    <t xml:space="preserve">Delta Charter School </t>
  </si>
  <si>
    <t>W4B001</t>
  </si>
  <si>
    <t>Lake Charles College Prep</t>
  </si>
  <si>
    <t>W5B001</t>
  </si>
  <si>
    <t>3B5001</t>
  </si>
  <si>
    <t>Northeast Claiborne Charter</t>
  </si>
  <si>
    <t>W6B001</t>
  </si>
  <si>
    <t>3B6001</t>
  </si>
  <si>
    <t>Acadiana Renaissance</t>
  </si>
  <si>
    <t>W7A001</t>
  </si>
  <si>
    <t>3A7001</t>
  </si>
  <si>
    <t xml:space="preserve">Louisiana Key Academy </t>
  </si>
  <si>
    <t>W7B001</t>
  </si>
  <si>
    <t>3B6002</t>
  </si>
  <si>
    <t>Lafayette Renaissance</t>
  </si>
  <si>
    <t>W8A001</t>
  </si>
  <si>
    <t>3A8001</t>
  </si>
  <si>
    <t>Impact Charter</t>
  </si>
  <si>
    <t>W9A001</t>
  </si>
  <si>
    <t>3A9001</t>
  </si>
  <si>
    <t>Vision Academy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</si>
  <si>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</si>
  <si>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</si>
  <si>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</si>
  <si>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</si>
  <si>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</si>
  <si>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</si>
  <si>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WAQ001</t>
  </si>
  <si>
    <t>3AQ001</t>
  </si>
  <si>
    <t>Baton Rouge University Prep</t>
  </si>
  <si>
    <t>WAR001</t>
  </si>
  <si>
    <t>Tangi Academy</t>
  </si>
  <si>
    <t>WAU001</t>
  </si>
  <si>
    <t>GEO Prep Academy</t>
  </si>
  <si>
    <t>WBQ001</t>
  </si>
  <si>
    <r>
      <t xml:space="preserve">New Harmony High School </t>
    </r>
    <r>
      <rPr>
        <sz val="10"/>
        <color rgb="FFFF0000"/>
        <rFont val="Arial"/>
        <family val="2"/>
      </rPr>
      <t>(First Year)</t>
    </r>
  </si>
  <si>
    <t>WBR001</t>
  </si>
  <si>
    <r>
      <t xml:space="preserve">Athlos Academy </t>
    </r>
    <r>
      <rPr>
        <sz val="10"/>
        <color rgb="FFFF0000"/>
        <rFont val="Arial"/>
        <family val="2"/>
      </rPr>
      <t>(First Year)</t>
    </r>
  </si>
  <si>
    <t>WJ5001</t>
  </si>
  <si>
    <t>Collegiate Academy (EBR)</t>
  </si>
  <si>
    <t>WZ8001</t>
  </si>
  <si>
    <t>W3A001</t>
  </si>
  <si>
    <t>GEO Prep Mid-City of Greater B. R.</t>
  </si>
  <si>
    <t>Total New Type 2 Charter Schools</t>
  </si>
  <si>
    <t>WX1001</t>
  </si>
  <si>
    <t>Linwood Public Charter (RSD Operated)</t>
  </si>
  <si>
    <t>W8B001</t>
  </si>
  <si>
    <t>3AP002</t>
  </si>
  <si>
    <t>Celerity Crestworth Charter School</t>
  </si>
  <si>
    <t>W9B001</t>
  </si>
  <si>
    <t>3B9001</t>
  </si>
  <si>
    <t>Capitol High School</t>
  </si>
  <si>
    <t>WAO001</t>
  </si>
  <si>
    <t>3AP003</t>
  </si>
  <si>
    <t>Celerity Dalton Charter School</t>
  </si>
  <si>
    <t>WAP001</t>
  </si>
  <si>
    <t>3AP001</t>
  </si>
  <si>
    <t>Celerity Lanier Charter School</t>
  </si>
  <si>
    <t>WAV001</t>
  </si>
  <si>
    <t>Democracy Prep</t>
  </si>
  <si>
    <t>WAX001</t>
  </si>
  <si>
    <t>Baton Rouge College Prep</t>
  </si>
  <si>
    <t>WB2001</t>
  </si>
  <si>
    <t>Kenilworth Science and Tech</t>
  </si>
  <si>
    <t>Total Type 5 Charters - LA</t>
  </si>
  <si>
    <t>Total Statewide</t>
  </si>
  <si>
    <t>Placeholder for Closed LEAs</t>
  </si>
  <si>
    <t>W2A001</t>
  </si>
  <si>
    <t>Table 5A2
Legacy Type 2
Charter Schools</t>
  </si>
  <si>
    <t>MFP State Cost Allocation</t>
  </si>
  <si>
    <t>Historical Data</t>
  </si>
  <si>
    <t>Link in File</t>
  </si>
  <si>
    <t>Values</t>
  </si>
  <si>
    <t>Avoyelles Public Charter</t>
  </si>
  <si>
    <t>The MAX</t>
  </si>
  <si>
    <t>State Total</t>
  </si>
  <si>
    <t>State Subtotal</t>
  </si>
  <si>
    <r>
      <rPr>
        <b/>
        <sz val="18"/>
        <color indexed="18"/>
        <rFont val="Arial"/>
        <family val="2"/>
      </rPr>
      <t>Table 5A4
New Orleans
Center
for Creative Arts
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</si>
  <si>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t>Value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</si>
  <si>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</si>
  <si>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</si>
  <si>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t>Table 5C1
New Type 2
Charter Schools</t>
  </si>
  <si>
    <t>Unweighted</t>
  </si>
  <si>
    <t>Per
Pupil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</si>
  <si>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</si>
  <si>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</si>
  <si>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t>Laurel Oaks</t>
  </si>
  <si>
    <t>Greater Grace</t>
  </si>
  <si>
    <r>
      <t xml:space="preserve">Louisiana Virtual Charter Academy </t>
    </r>
    <r>
      <rPr>
        <sz val="9"/>
        <rFont val="Arial"/>
        <family val="2"/>
      </rPr>
      <t>(90%)</t>
    </r>
  </si>
  <si>
    <t>New Harmony High School</t>
  </si>
  <si>
    <t>Athlos Academy of Jefferson Parish</t>
  </si>
  <si>
    <t>Collegiate Academies</t>
  </si>
  <si>
    <t>3A3001</t>
  </si>
  <si>
    <t>GEO Prep Mid-City of Great BR</t>
  </si>
  <si>
    <t>3A2001</t>
  </si>
  <si>
    <t>Placeholder (Tallulah Charter School)</t>
  </si>
  <si>
    <t>Unweighted
Per Pupil
With
Continuation
of Prior Year
Pay Raises</t>
  </si>
  <si>
    <t>School System</t>
  </si>
  <si>
    <t>FY2018-19 Unweighted State Cost Allocation Per Pupils
Types 1, 2, 3, 3B, and 4 Charter Schools</t>
  </si>
  <si>
    <t>FY2018-19 Weighted State Cost Allocation Per Pupils
Types 1, 2, 3, 3B, and 4 Charter Schools</t>
  </si>
  <si>
    <t>Legacy Type 2
Charter Schools</t>
  </si>
  <si>
    <t>Level 1
Base</t>
  </si>
  <si>
    <t>Level 2</t>
  </si>
  <si>
    <t>Level 3
Hold
Harmless &amp;
Mandated
Cost Adjs.</t>
  </si>
  <si>
    <t>Unweighted
Per Pupil
Without
Continuation
of Prior Year
Pay Raises</t>
  </si>
  <si>
    <t>Level 3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</si>
  <si>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</si>
  <si>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</si>
  <si>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</si>
  <si>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</si>
  <si>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</si>
  <si>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</si>
  <si>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rFont val="Arial"/>
        <family val="2"/>
      </rPr>
      <t>(Includes Initial
FY2018-19
Local Revenue
Representation)</t>
    </r>
  </si>
  <si>
    <t>Col. 1 + Col. 2
+ Col. 3</t>
  </si>
  <si>
    <t>Col. 4 + Col. 5</t>
  </si>
  <si>
    <t>Col. 1 + Col. 2 +
Col. 3 + Col. 12</t>
  </si>
  <si>
    <t>Per Pupil, C6</t>
  </si>
  <si>
    <t>T3, C23</t>
  </si>
  <si>
    <t>T3, C28</t>
  </si>
  <si>
    <t>C1 + C2 + C3</t>
  </si>
  <si>
    <t>C4 + C5</t>
  </si>
  <si>
    <t>Per Pupil, C11</t>
  </si>
  <si>
    <t>Per Pupil, C16</t>
  </si>
  <si>
    <t>Per Pupil, C21</t>
  </si>
  <si>
    <t>Per Pupil, C26</t>
  </si>
  <si>
    <t>C1 + C2 + C3 + C12</t>
  </si>
  <si>
    <t>Link to Charter Per Pupil</t>
  </si>
  <si>
    <t>Desoto</t>
  </si>
  <si>
    <t>Orleans*</t>
  </si>
  <si>
    <t>St. John</t>
  </si>
  <si>
    <t>City Of Monroe</t>
  </si>
  <si>
    <t>City Of Bogalusa</t>
  </si>
  <si>
    <t>City Of Baker</t>
  </si>
  <si>
    <t>State Average</t>
  </si>
  <si>
    <t>* Continuation of prior year pay raise varies by LEA</t>
  </si>
  <si>
    <t>12Legacy</t>
  </si>
  <si>
    <t>12New Type 2</t>
  </si>
  <si>
    <t>12Source Data</t>
  </si>
  <si>
    <r>
      <t xml:space="preserve">City/Parish
Per Pupil
</t>
    </r>
    <r>
      <rPr>
        <sz val="10"/>
        <rFont val="Arial"/>
        <family val="2"/>
      </rPr>
      <t xml:space="preserve">
(After
State Cost
Allocations to
Other Public
Schools)</t>
    </r>
  </si>
  <si>
    <t>Change in
Total
State Cost
Allocation</t>
  </si>
  <si>
    <t>Change in
MFP Funded
Membership</t>
  </si>
  <si>
    <t>Students with Disabilities</t>
  </si>
  <si>
    <t>Gifted &amp; Talented</t>
  </si>
  <si>
    <r>
      <t xml:space="preserve">Change in
Total MFP
State Cost
Allocation
</t>
    </r>
    <r>
      <rPr>
        <sz val="10"/>
        <color indexed="18"/>
        <rFont val="Arial"/>
        <family val="2"/>
      </rPr>
      <t>(Levels 1,
2, &amp; 3)</t>
    </r>
  </si>
  <si>
    <t>Per Pupil
Without
Continuation
of Prior Year
Pay Raises</t>
  </si>
  <si>
    <t>Change in
State Cost
Allocation</t>
  </si>
  <si>
    <t>Continuation
of Prior Year
Pay Raises
Per Pupil</t>
  </si>
  <si>
    <t>Change
in
Student
Count</t>
  </si>
  <si>
    <t>2/1/18
Student
Count</t>
  </si>
  <si>
    <t>10/1/18
Student
Count</t>
  </si>
  <si>
    <t>Total
State Cost &amp;
Local Cost
Allocation
Per Pupil
With
Continuation
of Prior Year
Pay Raises</t>
  </si>
  <si>
    <t>Change in
Total MFP
Cost
Allocation</t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</si>
  <si>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Raises)</t>
    </r>
  </si>
  <si>
    <t>Levels 1 &amp; 2
Local Cost
Allocation
Per Pupil</t>
  </si>
  <si>
    <r>
      <t xml:space="preserve">Total
State Cost &amp;
Local Cost
Allocation
Per Pupil
</t>
    </r>
    <r>
      <rPr>
        <sz val="10"/>
        <rFont val="Arial"/>
        <family val="2"/>
      </rPr>
      <t>(With
Continuation
of Prior Year
Pay Raises)</t>
    </r>
  </si>
  <si>
    <t>Col. 5 + Col. 15
+ Col. 16</t>
  </si>
  <si>
    <t>July 2018 Budget Letter Per Pupils</t>
  </si>
  <si>
    <t>Economically Disadvantaged</t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</si>
  <si>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 Representation)</t>
    </r>
  </si>
  <si>
    <r>
      <t xml:space="preserve">Initial
MFP Funded
Membership
</t>
    </r>
    <r>
      <rPr>
        <sz val="10"/>
        <color rgb="FF000080"/>
        <rFont val="Arial"/>
        <family val="2"/>
      </rPr>
      <t>(Based on
2.1.18 SIS)</t>
    </r>
  </si>
  <si>
    <r>
      <t xml:space="preserve">Oct. 1, 2018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</si>
  <si>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(Feb. 1, 2018
to
Oct. 1, 2018)</t>
    </r>
  </si>
  <si>
    <r>
      <t xml:space="preserve">City/Parish
Per Pupil
</t>
    </r>
    <r>
      <rPr>
        <sz val="10"/>
        <color rgb="FF000080"/>
        <rFont val="Arial"/>
        <family val="2"/>
      </rPr>
      <t xml:space="preserve">
(After
State Cost
Allocations to
Other Public
Schools)</t>
    </r>
  </si>
  <si>
    <r>
      <t xml:space="preserve">Per Pupil
</t>
    </r>
    <r>
      <rPr>
        <sz val="8"/>
        <color indexed="18"/>
        <rFont val="Arial"/>
        <family val="2"/>
      </rPr>
      <t>(With
Continuation
of Prior Year
Pay Raises)</t>
    </r>
  </si>
  <si>
    <r>
      <t xml:space="preserve">Feb. 1, 2018
MFP Funded
Membership
</t>
    </r>
    <r>
      <rPr>
        <sz val="10"/>
        <color indexed="18"/>
        <rFont val="Arial"/>
        <family val="2"/>
      </rPr>
      <t>(Per SIS)</t>
    </r>
  </si>
  <si>
    <r>
      <t xml:space="preserve">Oct. 1, 2018
MFP Funded
Membership
</t>
    </r>
    <r>
      <rPr>
        <sz val="10"/>
        <color indexed="18"/>
        <rFont val="Arial"/>
        <family val="2"/>
      </rPr>
      <t>(Per SIS)</t>
    </r>
  </si>
  <si>
    <t>N/A</t>
  </si>
  <si>
    <t>_LSMSA</t>
  </si>
  <si>
    <t>_NOCCA</t>
  </si>
  <si>
    <t>_Thrive</t>
  </si>
  <si>
    <t>2/1/19
Student
Count</t>
  </si>
  <si>
    <r>
      <t xml:space="preserve">Feb. 1, 2019
MFP Funded
Membership
</t>
    </r>
    <r>
      <rPr>
        <sz val="10"/>
        <color indexed="18"/>
        <rFont val="Arial"/>
        <family val="2"/>
      </rPr>
      <t>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</si>
  <si>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(Oct. 1, 2018
to
Feb. 1, 2019)</t>
    </r>
  </si>
  <si>
    <r>
      <t xml:space="preserve">Feb. 1, 2019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</si>
  <si>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Feb. 1, 2019
MFP Funded
Membership
</t>
    </r>
    <r>
      <rPr>
        <sz val="10"/>
        <color indexed="18"/>
        <rFont val="Arial"/>
        <family val="2"/>
      </rPr>
      <t xml:space="preserve">
(Per SIS)</t>
    </r>
  </si>
  <si>
    <r>
      <t>Oct. 1, 2018
MFP Funded
Membership</t>
    </r>
    <r>
      <rPr>
        <sz val="10"/>
        <color indexed="18"/>
        <rFont val="Arial"/>
        <family val="2"/>
      </rPr>
      <t xml:space="preserve">
(Per SIS)</t>
    </r>
  </si>
  <si>
    <r>
      <t xml:space="preserve">FY2018-19 </t>
    </r>
    <r>
      <rPr>
        <b/>
        <sz val="10"/>
        <color rgb="FFFF0000"/>
        <rFont val="Arial"/>
        <family val="2"/>
      </rPr>
      <t>Final</t>
    </r>
    <r>
      <rPr>
        <b/>
        <sz val="10"/>
        <rFont val="Arial"/>
        <family val="2"/>
      </rPr>
      <t xml:space="preserve"> Local Revenue Representation Per Pupils</t>
    </r>
  </si>
  <si>
    <r>
      <t xml:space="preserve">City/Parish
Per Pupil
</t>
    </r>
    <r>
      <rPr>
        <sz val="10"/>
        <color rgb="FF000080"/>
        <rFont val="Arial"/>
        <family val="2"/>
      </rPr>
      <t>(After State
Cost Allocations
to Other Public
Schools)
(Half the
Per Pupil)</t>
    </r>
  </si>
  <si>
    <r>
      <t xml:space="preserve">Per Pupil
Without
Continuation
of Prior Year
Pay Raises
</t>
    </r>
    <r>
      <rPr>
        <sz val="10"/>
        <color indexed="18"/>
        <rFont val="Arial"/>
        <family val="2"/>
      </rPr>
      <t>(Half)</t>
    </r>
  </si>
  <si>
    <r>
      <t xml:space="preserve">Continuation
of Prior Year
Pay Raises
Per Pupil
</t>
    </r>
    <r>
      <rPr>
        <sz val="10"/>
        <color indexed="18"/>
        <rFont val="Arial"/>
        <family val="2"/>
      </rPr>
      <t>(Half)</t>
    </r>
  </si>
  <si>
    <t>Half
Per
Pupil</t>
  </si>
  <si>
    <r>
      <t xml:space="preserve">Half Per Pupil
</t>
    </r>
    <r>
      <rPr>
        <sz val="8"/>
        <color indexed="18"/>
        <rFont val="Arial"/>
        <family val="2"/>
      </rPr>
      <t>(With
Continuation
of Prior Year
Pay Raises)</t>
    </r>
  </si>
  <si>
    <r>
      <t xml:space="preserve">Total
State Cost &amp;
Local Cost
Allocation
</t>
    </r>
    <r>
      <rPr>
        <sz val="10"/>
        <color indexed="18"/>
        <rFont val="Arial"/>
        <family val="2"/>
      </rPr>
      <t xml:space="preserve">(With
Continuation
of Prior Year
Pay Raises)
</t>
    </r>
    <r>
      <rPr>
        <b/>
        <sz val="10"/>
        <color indexed="18"/>
        <rFont val="Arial"/>
        <family val="2"/>
      </rPr>
      <t>Half Per Pupil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</si>
</sst>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6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b/>
      <sz val="18"/>
      <color indexed="18"/>
      <name val="Arial"/>
      <family val="2"/>
    </font>
    <font>
      <b/>
      <sz val="8"/>
      <name val="Arial"/>
      <family val="2"/>
    </font>
    <font>
      <sz val="11"/>
      <color indexed="18"/>
      <name val="Arial"/>
      <family val="2"/>
    </font>
    <font>
      <b/>
      <sz val="12"/>
      <color rgb="FF000080"/>
      <name val="Arial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name val="Arial"/>
      <family val="2"/>
    </font>
    <font>
      <sz val="16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0"/>
      <color indexed="8"/>
      <name val="Arial"/>
      <family val="2"/>
    </font>
    <font>
      <b/>
      <sz val="16"/>
      <color indexed="18"/>
      <name val="Arial"/>
      <family val="2"/>
    </font>
    <font>
      <sz val="10"/>
      <color rgb="FF000080"/>
      <name val="Arial"/>
      <family val="2"/>
    </font>
    <font>
      <sz val="8"/>
      <color indexed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6">
    <xf numFmtId="0" fontId="0" fillId="0" borderId="0" xfId="0"/>
    <xf numFmtId="0" fontId="2" fillId="7" borderId="1" xfId="3" applyFont="1" applyFill="1" applyBorder="1" applyAlignment="1" applyProtection="1">
      <alignment horizontal="center" vertical="center" wrapText="1"/>
    </xf>
    <xf numFmtId="0" fontId="2" fillId="8" borderId="1" xfId="2" applyFont="1" applyFill="1" applyBorder="1" applyAlignment="1" applyProtection="1">
      <alignment horizontal="center" vertical="center" wrapText="1"/>
    </xf>
    <xf numFmtId="164" fontId="7" fillId="3" borderId="1" xfId="3" applyNumberFormat="1" applyFont="1" applyFill="1" applyBorder="1" applyAlignment="1" applyProtection="1">
      <alignment horizontal="center" vertical="center" wrapText="1"/>
    </xf>
    <xf numFmtId="164" fontId="7" fillId="4" borderId="1" xfId="2" applyNumberFormat="1" applyFont="1" applyFill="1" applyBorder="1" applyAlignment="1" applyProtection="1">
      <alignment horizontal="center" vertical="center" wrapText="1"/>
    </xf>
    <xf numFmtId="1" fontId="11" fillId="11" borderId="2" xfId="2" quotePrefix="1" applyNumberFormat="1" applyFont="1" applyFill="1" applyBorder="1" applyAlignment="1" applyProtection="1">
      <alignment horizontal="center" vertical="center" wrapText="1"/>
    </xf>
    <xf numFmtId="1" fontId="11" fillId="11" borderId="1" xfId="0" quotePrefix="1" applyNumberFormat="1" applyFont="1" applyFill="1" applyBorder="1" applyAlignment="1" applyProtection="1">
      <alignment horizontal="center" vertical="center" wrapText="1"/>
    </xf>
    <xf numFmtId="0" fontId="1" fillId="0" borderId="10" xfId="2" applyFont="1" applyFill="1" applyBorder="1" applyAlignment="1" applyProtection="1">
      <alignment horizontal="center" vertical="center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12" xfId="2" applyFont="1" applyFill="1" applyBorder="1" applyAlignment="1" applyProtection="1">
      <alignment vertical="center"/>
    </xf>
    <xf numFmtId="38" fontId="1" fillId="0" borderId="13" xfId="3" applyNumberFormat="1" applyFont="1" applyBorder="1" applyAlignment="1" applyProtection="1">
      <alignment vertical="center"/>
    </xf>
    <xf numFmtId="6" fontId="1" fillId="0" borderId="13" xfId="2" applyNumberFormat="1" applyFont="1" applyFill="1" applyBorder="1" applyAlignment="1" applyProtection="1">
      <alignment vertical="center"/>
    </xf>
    <xf numFmtId="6" fontId="1" fillId="9" borderId="13" xfId="2" applyNumberFormat="1" applyFont="1" applyFill="1" applyBorder="1" applyAlignment="1" applyProtection="1">
      <alignment vertical="center"/>
    </xf>
    <xf numFmtId="0" fontId="1" fillId="0" borderId="14" xfId="2" applyFont="1" applyFill="1" applyBorder="1" applyAlignment="1" applyProtection="1">
      <alignment horizontal="center" vertical="center"/>
    </xf>
    <xf numFmtId="0" fontId="1" fillId="0" borderId="15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 applyProtection="1">
      <alignment vertical="center"/>
    </xf>
    <xf numFmtId="38" fontId="1" fillId="0" borderId="17" xfId="3" applyNumberFormat="1" applyFont="1" applyBorder="1" applyAlignment="1" applyProtection="1">
      <alignment vertical="center"/>
    </xf>
    <xf numFmtId="6" fontId="1" fillId="0" borderId="17" xfId="2" applyNumberFormat="1" applyFont="1" applyFill="1" applyBorder="1" applyAlignment="1" applyProtection="1">
      <alignment vertical="center"/>
    </xf>
    <xf numFmtId="6" fontId="1" fillId="9" borderId="17" xfId="2" applyNumberFormat="1" applyFont="1" applyFill="1" applyBorder="1" applyAlignment="1" applyProtection="1">
      <alignment vertical="center"/>
    </xf>
    <xf numFmtId="0" fontId="1" fillId="0" borderId="18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 applyProtection="1">
      <alignment horizontal="center" vertical="center"/>
    </xf>
    <xf numFmtId="0" fontId="1" fillId="0" borderId="20" xfId="2" applyFont="1" applyFill="1" applyBorder="1" applyAlignment="1" applyProtection="1">
      <alignment horizontal="center" vertical="center"/>
    </xf>
    <xf numFmtId="0" fontId="1" fillId="0" borderId="21" xfId="2" applyFont="1" applyFill="1" applyBorder="1" applyAlignment="1" applyProtection="1">
      <alignment vertical="center"/>
    </xf>
    <xf numFmtId="38" fontId="1" fillId="0" borderId="3" xfId="3" applyNumberFormat="1" applyFont="1" applyBorder="1" applyAlignment="1" applyProtection="1">
      <alignment vertical="center"/>
    </xf>
    <xf numFmtId="6" fontId="1" fillId="0" borderId="3" xfId="2" applyNumberFormat="1" applyFont="1" applyFill="1" applyBorder="1" applyAlignment="1" applyProtection="1">
      <alignment vertical="center"/>
    </xf>
    <xf numFmtId="6" fontId="1" fillId="9" borderId="3" xfId="2" applyNumberFormat="1" applyFont="1" applyFill="1" applyBorder="1" applyAlignment="1" applyProtection="1">
      <alignment vertical="center"/>
    </xf>
    <xf numFmtId="38" fontId="1" fillId="0" borderId="17" xfId="3" applyNumberFormat="1" applyFont="1" applyFill="1" applyBorder="1" applyAlignment="1" applyProtection="1">
      <alignment vertical="center"/>
    </xf>
    <xf numFmtId="38" fontId="1" fillId="0" borderId="3" xfId="3" applyNumberFormat="1" applyFont="1" applyFill="1" applyBorder="1" applyAlignment="1" applyProtection="1">
      <alignment vertical="center"/>
    </xf>
    <xf numFmtId="38" fontId="1" fillId="0" borderId="13" xfId="3" applyNumberFormat="1" applyFont="1" applyFill="1" applyBorder="1" applyAlignment="1" applyProtection="1">
      <alignment vertical="center"/>
    </xf>
    <xf numFmtId="0" fontId="1" fillId="0" borderId="22" xfId="2" applyNumberFormat="1" applyFont="1" applyFill="1" applyBorder="1" applyAlignment="1" applyProtection="1">
      <alignment horizontal="center" vertical="center"/>
    </xf>
    <xf numFmtId="3" fontId="1" fillId="0" borderId="22" xfId="2" applyNumberFormat="1" applyFont="1" applyFill="1" applyBorder="1" applyAlignment="1" applyProtection="1">
      <alignment horizontal="left" vertical="center"/>
    </xf>
    <xf numFmtId="38" fontId="1" fillId="0" borderId="22" xfId="3" applyNumberFormat="1" applyFont="1" applyBorder="1" applyAlignment="1" applyProtection="1">
      <alignment vertical="center"/>
    </xf>
    <xf numFmtId="6" fontId="1" fillId="0" borderId="22" xfId="2" applyNumberFormat="1" applyFont="1" applyFill="1" applyBorder="1" applyAlignment="1" applyProtection="1">
      <alignment vertical="center"/>
    </xf>
    <xf numFmtId="6" fontId="1" fillId="9" borderId="22" xfId="2" applyNumberFormat="1" applyFont="1" applyFill="1" applyBorder="1" applyAlignment="1" applyProtection="1">
      <alignment vertical="center"/>
    </xf>
    <xf numFmtId="0" fontId="1" fillId="0" borderId="17" xfId="2" applyNumberFormat="1" applyFont="1" applyFill="1" applyBorder="1" applyAlignment="1" applyProtection="1">
      <alignment horizontal="center" vertical="center"/>
    </xf>
    <xf numFmtId="0" fontId="1" fillId="0" borderId="23" xfId="2" applyNumberFormat="1" applyFont="1" applyFill="1" applyBorder="1" applyAlignment="1" applyProtection="1">
      <alignment horizontal="center" vertical="center"/>
    </xf>
    <xf numFmtId="0" fontId="1" fillId="0" borderId="3" xfId="2" applyNumberFormat="1" applyFont="1" applyFill="1" applyBorder="1" applyAlignment="1" applyProtection="1">
      <alignment horizontal="center" vertical="center"/>
    </xf>
    <xf numFmtId="0" fontId="1" fillId="0" borderId="24" xfId="2" applyNumberFormat="1" applyFont="1" applyFill="1" applyBorder="1" applyAlignment="1" applyProtection="1">
      <alignment horizontal="center" vertical="center"/>
    </xf>
    <xf numFmtId="0" fontId="8" fillId="0" borderId="25" xfId="2" applyFont="1" applyFill="1" applyBorder="1" applyAlignment="1" applyProtection="1">
      <alignment horizontal="center" vertical="center"/>
    </xf>
    <xf numFmtId="0" fontId="8" fillId="0" borderId="26" xfId="2" applyFont="1" applyFill="1" applyBorder="1" applyAlignment="1" applyProtection="1">
      <alignment horizontal="center" vertical="center"/>
    </xf>
    <xf numFmtId="0" fontId="8" fillId="13" borderId="27" xfId="2" applyFont="1" applyFill="1" applyBorder="1" applyAlignment="1" applyProtection="1">
      <alignment horizontal="left" vertical="center"/>
    </xf>
    <xf numFmtId="38" fontId="8" fillId="0" borderId="28" xfId="1" applyNumberFormat="1" applyFont="1" applyFill="1" applyBorder="1" applyAlignment="1" applyProtection="1">
      <alignment vertical="center"/>
    </xf>
    <xf numFmtId="6" fontId="8" fillId="9" borderId="28" xfId="2" applyNumberFormat="1" applyFont="1" applyFill="1" applyBorder="1" applyAlignment="1" applyProtection="1">
      <alignment vertical="center"/>
    </xf>
    <xf numFmtId="0" fontId="1" fillId="14" borderId="29" xfId="2" applyFont="1" applyFill="1" applyBorder="1" applyAlignment="1" applyProtection="1">
      <alignment horizontal="center" vertical="center"/>
    </xf>
    <xf numFmtId="0" fontId="1" fillId="14" borderId="30" xfId="2" applyFont="1" applyFill="1" applyBorder="1" applyAlignment="1" applyProtection="1">
      <alignment horizontal="center" vertical="center"/>
    </xf>
    <xf numFmtId="0" fontId="8" fillId="14" borderId="31" xfId="2" applyFont="1" applyFill="1" applyBorder="1" applyAlignment="1" applyProtection="1">
      <alignment vertical="center"/>
    </xf>
    <xf numFmtId="38" fontId="8" fillId="14" borderId="32" xfId="2" applyNumberFormat="1" applyFont="1" applyFill="1" applyBorder="1" applyAlignment="1" applyProtection="1">
      <alignment horizontal="left" vertical="center"/>
    </xf>
    <xf numFmtId="6" fontId="8" fillId="14" borderId="31" xfId="2" applyNumberFormat="1" applyFont="1" applyFill="1" applyBorder="1" applyAlignment="1" applyProtection="1">
      <alignment horizontal="left" vertical="center"/>
    </xf>
    <xf numFmtId="6" fontId="1" fillId="14" borderId="31" xfId="2" applyNumberFormat="1" applyFont="1" applyFill="1" applyBorder="1" applyAlignment="1" applyProtection="1">
      <alignment horizontal="left" vertical="center"/>
    </xf>
    <xf numFmtId="38" fontId="8" fillId="14" borderId="31" xfId="2" applyNumberFormat="1" applyFont="1" applyFill="1" applyBorder="1" applyAlignment="1" applyProtection="1">
      <alignment horizontal="left" vertical="center"/>
    </xf>
    <xf numFmtId="0" fontId="1" fillId="15" borderId="29" xfId="2" applyFont="1" applyFill="1" applyBorder="1" applyAlignment="1" applyProtection="1">
      <alignment horizontal="center" vertical="center"/>
    </xf>
    <xf numFmtId="0" fontId="1" fillId="15" borderId="30" xfId="2" applyFont="1" applyFill="1" applyBorder="1" applyAlignment="1" applyProtection="1">
      <alignment horizontal="center" vertical="center"/>
    </xf>
    <xf numFmtId="0" fontId="8" fillId="15" borderId="31" xfId="2" applyFont="1" applyFill="1" applyBorder="1" applyAlignment="1" applyProtection="1">
      <alignment horizontal="left" vertical="center"/>
    </xf>
    <xf numFmtId="38" fontId="1" fillId="14" borderId="32" xfId="2" applyNumberFormat="1" applyFont="1" applyFill="1" applyBorder="1" applyAlignment="1" applyProtection="1">
      <alignment horizontal="left" vertical="center"/>
    </xf>
    <xf numFmtId="38" fontId="1" fillId="14" borderId="31" xfId="2" applyNumberFormat="1" applyFont="1" applyFill="1" applyBorder="1" applyAlignment="1" applyProtection="1">
      <alignment horizontal="left" vertical="center"/>
    </xf>
    <xf numFmtId="0" fontId="8" fillId="14" borderId="31" xfId="2" applyFont="1" applyFill="1" applyBorder="1" applyAlignment="1" applyProtection="1">
      <alignment horizontal="left" vertical="center"/>
    </xf>
    <xf numFmtId="0" fontId="1" fillId="14" borderId="4" xfId="2" applyFont="1" applyFill="1" applyBorder="1" applyAlignment="1" applyProtection="1">
      <alignment horizontal="center" vertical="center"/>
    </xf>
    <xf numFmtId="0" fontId="1" fillId="14" borderId="20" xfId="2" applyFont="1" applyFill="1" applyBorder="1" applyAlignment="1" applyProtection="1">
      <alignment horizontal="center" vertical="center"/>
    </xf>
    <xf numFmtId="0" fontId="8" fillId="14" borderId="33" xfId="2" applyFont="1" applyFill="1" applyBorder="1" applyAlignment="1" applyProtection="1">
      <alignment horizontal="left" vertical="center"/>
    </xf>
    <xf numFmtId="38" fontId="8" fillId="14" borderId="3" xfId="2" applyNumberFormat="1" applyFont="1" applyFill="1" applyBorder="1" applyAlignment="1" applyProtection="1">
      <alignment horizontal="left" vertical="center"/>
    </xf>
    <xf numFmtId="6" fontId="8" fillId="14" borderId="24" xfId="2" applyNumberFormat="1" applyFont="1" applyFill="1" applyBorder="1" applyAlignment="1" applyProtection="1">
      <alignment horizontal="left" vertical="center"/>
    </xf>
    <xf numFmtId="38" fontId="8" fillId="14" borderId="24" xfId="2" applyNumberFormat="1" applyFont="1" applyFill="1" applyBorder="1" applyAlignment="1" applyProtection="1">
      <alignment horizontal="left" vertical="center"/>
    </xf>
    <xf numFmtId="0" fontId="0" fillId="0" borderId="0" xfId="0" applyProtection="1"/>
    <xf numFmtId="49" fontId="2" fillId="9" borderId="1" xfId="4" applyNumberFormat="1" applyFont="1" applyFill="1" applyBorder="1" applyAlignment="1" applyProtection="1">
      <alignment horizontal="center" vertical="center" wrapText="1"/>
    </xf>
    <xf numFmtId="49" fontId="2" fillId="7" borderId="1" xfId="4" applyNumberFormat="1" applyFont="1" applyFill="1" applyBorder="1" applyAlignment="1" applyProtection="1">
      <alignment horizontal="center" vertical="center" wrapText="1"/>
    </xf>
    <xf numFmtId="1" fontId="10" fillId="11" borderId="3" xfId="4" applyNumberFormat="1" applyFont="1" applyFill="1" applyBorder="1" applyAlignment="1" applyProtection="1">
      <alignment horizontal="center"/>
    </xf>
    <xf numFmtId="1" fontId="13" fillId="11" borderId="3" xfId="4" applyNumberFormat="1" applyFont="1" applyFill="1" applyBorder="1" applyAlignment="1" applyProtection="1">
      <alignment horizontal="center"/>
    </xf>
    <xf numFmtId="1" fontId="11" fillId="11" borderId="3" xfId="4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1" fontId="10" fillId="11" borderId="1" xfId="4" applyNumberFormat="1" applyFont="1" applyFill="1" applyBorder="1" applyAlignment="1" applyProtection="1">
      <alignment horizontal="center"/>
    </xf>
    <xf numFmtId="1" fontId="13" fillId="11" borderId="1" xfId="4" applyNumberFormat="1" applyFont="1" applyFill="1" applyBorder="1" applyAlignment="1" applyProtection="1">
      <alignment horizontal="center"/>
    </xf>
    <xf numFmtId="0" fontId="1" fillId="0" borderId="38" xfId="4" applyFont="1" applyFill="1" applyBorder="1" applyAlignment="1" applyProtection="1">
      <alignment vertical="center"/>
    </xf>
    <xf numFmtId="6" fontId="1" fillId="0" borderId="39" xfId="5" applyNumberFormat="1" applyFont="1" applyFill="1" applyBorder="1" applyAlignment="1" applyProtection="1">
      <alignment horizontal="right" vertical="center"/>
    </xf>
    <xf numFmtId="38" fontId="1" fillId="0" borderId="38" xfId="5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" fillId="0" borderId="14" xfId="4" applyFont="1" applyFill="1" applyBorder="1" applyAlignment="1" applyProtection="1">
      <alignment vertical="center"/>
    </xf>
    <xf numFmtId="0" fontId="1" fillId="0" borderId="40" xfId="4" applyFont="1" applyFill="1" applyBorder="1" applyAlignment="1" applyProtection="1">
      <alignment vertical="center"/>
    </xf>
    <xf numFmtId="38" fontId="1" fillId="12" borderId="40" xfId="5" applyNumberFormat="1" applyFont="1" applyFill="1" applyBorder="1" applyAlignment="1" applyProtection="1">
      <alignment horizontal="right" vertical="center"/>
    </xf>
    <xf numFmtId="6" fontId="1" fillId="0" borderId="41" xfId="5" applyNumberFormat="1" applyFont="1" applyFill="1" applyBorder="1" applyAlignment="1" applyProtection="1">
      <alignment horizontal="right" vertical="center"/>
    </xf>
    <xf numFmtId="6" fontId="1" fillId="12" borderId="41" xfId="5" applyNumberFormat="1" applyFont="1" applyFill="1" applyBorder="1" applyAlignment="1" applyProtection="1">
      <alignment horizontal="right" vertical="center"/>
    </xf>
    <xf numFmtId="38" fontId="1" fillId="0" borderId="40" xfId="5" applyNumberFormat="1" applyFont="1" applyFill="1" applyBorder="1" applyAlignment="1" applyProtection="1">
      <alignment horizontal="right" vertical="center"/>
    </xf>
    <xf numFmtId="0" fontId="1" fillId="0" borderId="42" xfId="4" applyFont="1" applyFill="1" applyBorder="1" applyAlignment="1" applyProtection="1">
      <alignment vertical="center"/>
    </xf>
    <xf numFmtId="38" fontId="1" fillId="12" borderId="42" xfId="5" applyNumberFormat="1" applyFont="1" applyFill="1" applyBorder="1" applyAlignment="1" applyProtection="1">
      <alignment horizontal="right" vertical="center"/>
    </xf>
    <xf numFmtId="6" fontId="1" fillId="0" borderId="43" xfId="5" applyNumberFormat="1" applyFont="1" applyFill="1" applyBorder="1" applyAlignment="1" applyProtection="1">
      <alignment horizontal="right" vertical="center"/>
    </xf>
    <xf numFmtId="6" fontId="1" fillId="12" borderId="43" xfId="5" applyNumberFormat="1" applyFont="1" applyFill="1" applyBorder="1" applyAlignment="1" applyProtection="1">
      <alignment horizontal="right" vertical="center"/>
    </xf>
    <xf numFmtId="38" fontId="1" fillId="0" borderId="42" xfId="5" applyNumberFormat="1" applyFont="1" applyFill="1" applyBorder="1" applyAlignment="1" applyProtection="1">
      <alignment horizontal="right" vertical="center"/>
    </xf>
    <xf numFmtId="38" fontId="8" fillId="12" borderId="47" xfId="5" applyNumberFormat="1" applyFont="1" applyFill="1" applyBorder="1" applyAlignment="1" applyProtection="1">
      <alignment horizontal="right" vertical="center"/>
    </xf>
    <xf numFmtId="6" fontId="8" fillId="0" borderId="48" xfId="5" applyNumberFormat="1" applyFont="1" applyFill="1" applyBorder="1" applyAlignment="1" applyProtection="1">
      <alignment horizontal="right" vertical="center"/>
    </xf>
    <xf numFmtId="6" fontId="8" fillId="12" borderId="48" xfId="5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49" fontId="2" fillId="9" borderId="54" xfId="4" applyNumberFormat="1" applyFont="1" applyFill="1" applyBorder="1" applyAlignment="1" applyProtection="1">
      <alignment horizontal="center" vertical="center" wrapText="1"/>
    </xf>
    <xf numFmtId="49" fontId="2" fillId="7" borderId="54" xfId="4" applyNumberFormat="1" applyFont="1" applyFill="1" applyBorder="1" applyAlignment="1" applyProtection="1">
      <alignment horizontal="center" vertical="center" wrapText="1"/>
    </xf>
    <xf numFmtId="1" fontId="11" fillId="11" borderId="54" xfId="0" applyNumberFormat="1" applyFont="1" applyFill="1" applyBorder="1" applyAlignment="1" applyProtection="1">
      <alignment horizontal="center" vertical="center" wrapText="1"/>
    </xf>
    <xf numFmtId="1" fontId="11" fillId="11" borderId="44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" fillId="9" borderId="50" xfId="0" applyFont="1" applyFill="1" applyBorder="1" applyAlignment="1" applyProtection="1">
      <alignment horizontal="center" vertical="center" wrapText="1"/>
    </xf>
    <xf numFmtId="0" fontId="2" fillId="9" borderId="55" xfId="0" applyFont="1" applyFill="1" applyBorder="1" applyAlignment="1" applyProtection="1">
      <alignment horizontal="center" vertical="center" wrapText="1"/>
    </xf>
    <xf numFmtId="0" fontId="2" fillId="7" borderId="55" xfId="0" applyFont="1" applyFill="1" applyBorder="1" applyAlignment="1" applyProtection="1">
      <alignment horizontal="center" vertical="center" wrapText="1"/>
    </xf>
    <xf numFmtId="1" fontId="1" fillId="11" borderId="54" xfId="4" applyNumberFormat="1" applyFont="1" applyFill="1" applyBorder="1" applyAlignment="1" applyProtection="1">
      <alignment horizontal="center" vertical="center"/>
    </xf>
    <xf numFmtId="1" fontId="8" fillId="11" borderId="54" xfId="4" applyNumberFormat="1" applyFont="1" applyFill="1" applyBorder="1" applyAlignment="1" applyProtection="1">
      <alignment horizontal="center" vertical="center"/>
    </xf>
    <xf numFmtId="1" fontId="9" fillId="11" borderId="54" xfId="4" quotePrefix="1" applyNumberFormat="1" applyFont="1" applyFill="1" applyBorder="1" applyAlignment="1" applyProtection="1">
      <alignment horizontal="center" vertical="center"/>
    </xf>
    <xf numFmtId="1" fontId="10" fillId="11" borderId="54" xfId="4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" fillId="0" borderId="57" xfId="4" applyFont="1" applyFill="1" applyBorder="1" applyAlignment="1" applyProtection="1">
      <alignment vertical="center"/>
    </xf>
    <xf numFmtId="0" fontId="1" fillId="0" borderId="58" xfId="4" applyFont="1" applyFill="1" applyBorder="1" applyAlignment="1" applyProtection="1">
      <alignment vertical="center"/>
    </xf>
    <xf numFmtId="6" fontId="1" fillId="0" borderId="59" xfId="5" applyNumberFormat="1" applyFont="1" applyFill="1" applyBorder="1" applyAlignment="1" applyProtection="1">
      <alignment horizontal="right" vertical="center"/>
    </xf>
    <xf numFmtId="0" fontId="1" fillId="0" borderId="60" xfId="4" applyFont="1" applyFill="1" applyBorder="1" applyAlignment="1" applyProtection="1">
      <alignment vertical="center"/>
    </xf>
    <xf numFmtId="0" fontId="1" fillId="0" borderId="64" xfId="4" applyFont="1" applyFill="1" applyBorder="1" applyAlignment="1" applyProtection="1">
      <alignment vertical="center"/>
    </xf>
    <xf numFmtId="0" fontId="1" fillId="0" borderId="65" xfId="4" applyFont="1" applyFill="1" applyBorder="1" applyAlignment="1" applyProtection="1">
      <alignment vertical="center"/>
    </xf>
    <xf numFmtId="1" fontId="1" fillId="11" borderId="7" xfId="4" applyNumberFormat="1" applyFont="1" applyFill="1" applyBorder="1" applyAlignment="1" applyProtection="1">
      <alignment horizontal="center" vertical="center"/>
    </xf>
    <xf numFmtId="1" fontId="1" fillId="11" borderId="8" xfId="4" applyNumberFormat="1" applyFont="1" applyFill="1" applyBorder="1" applyAlignment="1" applyProtection="1">
      <alignment horizontal="center" vertical="center"/>
    </xf>
    <xf numFmtId="1" fontId="8" fillId="11" borderId="9" xfId="4" applyNumberFormat="1" applyFont="1" applyFill="1" applyBorder="1" applyAlignment="1" applyProtection="1">
      <alignment horizontal="center" vertical="center"/>
    </xf>
    <xf numFmtId="1" fontId="10" fillId="11" borderId="36" xfId="4" applyNumberFormat="1" applyFont="1" applyFill="1" applyBorder="1" applyAlignment="1" applyProtection="1">
      <alignment horizontal="center" vertical="center"/>
    </xf>
    <xf numFmtId="1" fontId="10" fillId="11" borderId="20" xfId="4" applyNumberFormat="1" applyFont="1" applyFill="1" applyBorder="1" applyAlignment="1" applyProtection="1">
      <alignment horizontal="center" vertical="center"/>
    </xf>
    <xf numFmtId="1" fontId="10" fillId="11" borderId="24" xfId="4" applyNumberFormat="1" applyFont="1" applyFill="1" applyBorder="1" applyAlignment="1" applyProtection="1">
      <alignment horizontal="center" vertical="center"/>
    </xf>
    <xf numFmtId="1" fontId="11" fillId="11" borderId="54" xfId="4" quotePrefix="1" applyNumberFormat="1" applyFont="1" applyFill="1" applyBorder="1" applyAlignment="1" applyProtection="1">
      <alignment horizontal="center" vertical="center" wrapText="1"/>
    </xf>
    <xf numFmtId="1" fontId="11" fillId="11" borderId="44" xfId="4" quotePrefix="1" applyNumberFormat="1" applyFont="1" applyFill="1" applyBorder="1" applyAlignment="1" applyProtection="1">
      <alignment horizontal="center" vertical="center" wrapText="1"/>
    </xf>
    <xf numFmtId="1" fontId="10" fillId="11" borderId="44" xfId="4" applyNumberFormat="1" applyFont="1" applyFill="1" applyBorder="1" applyAlignment="1" applyProtection="1">
      <alignment horizontal="center" vertical="center"/>
    </xf>
    <xf numFmtId="1" fontId="13" fillId="11" borderId="44" xfId="4" applyNumberFormat="1" applyFont="1" applyFill="1" applyBorder="1" applyAlignment="1" applyProtection="1">
      <alignment horizontal="center" vertical="center"/>
    </xf>
    <xf numFmtId="0" fontId="1" fillId="0" borderId="57" xfId="4" applyFont="1" applyFill="1" applyBorder="1" applyAlignment="1" applyProtection="1">
      <alignment horizontal="center" vertical="center"/>
    </xf>
    <xf numFmtId="0" fontId="1" fillId="0" borderId="67" xfId="4" applyFont="1" applyFill="1" applyBorder="1" applyAlignment="1" applyProtection="1">
      <alignment horizontal="center" vertical="center"/>
    </xf>
    <xf numFmtId="0" fontId="1" fillId="0" borderId="68" xfId="4" applyFont="1" applyFill="1" applyBorder="1" applyAlignment="1" applyProtection="1">
      <alignment vertical="center"/>
    </xf>
    <xf numFmtId="38" fontId="1" fillId="0" borderId="58" xfId="5" applyNumberFormat="1" applyFont="1" applyFill="1" applyBorder="1" applyAlignment="1" applyProtection="1">
      <alignment horizontal="right" vertical="center"/>
    </xf>
    <xf numFmtId="6" fontId="1" fillId="12" borderId="59" xfId="5" applyNumberFormat="1" applyFont="1" applyFill="1" applyBorder="1" applyAlignment="1" applyProtection="1">
      <alignment horizontal="right" vertical="center"/>
    </xf>
    <xf numFmtId="38" fontId="1" fillId="12" borderId="58" xfId="5" applyNumberFormat="1" applyFont="1" applyFill="1" applyBorder="1" applyAlignment="1" applyProtection="1">
      <alignment horizontal="right" vertical="center"/>
    </xf>
    <xf numFmtId="0" fontId="1" fillId="0" borderId="14" xfId="4" applyFont="1" applyFill="1" applyBorder="1" applyAlignment="1" applyProtection="1">
      <alignment horizontal="center" vertical="center"/>
    </xf>
    <xf numFmtId="0" fontId="1" fillId="0" borderId="69" xfId="4" applyFont="1" applyFill="1" applyBorder="1" applyAlignment="1" applyProtection="1">
      <alignment horizontal="center" vertical="center"/>
    </xf>
    <xf numFmtId="0" fontId="1" fillId="0" borderId="16" xfId="4" applyFont="1" applyFill="1" applyBorder="1" applyAlignment="1" applyProtection="1">
      <alignment vertical="center"/>
    </xf>
    <xf numFmtId="0" fontId="1" fillId="0" borderId="19" xfId="4" applyFont="1" applyFill="1" applyBorder="1" applyAlignment="1" applyProtection="1">
      <alignment horizontal="center" vertical="center"/>
    </xf>
    <xf numFmtId="0" fontId="1" fillId="0" borderId="70" xfId="4" applyFont="1" applyFill="1" applyBorder="1" applyAlignment="1" applyProtection="1">
      <alignment horizontal="center" vertical="center"/>
    </xf>
    <xf numFmtId="0" fontId="1" fillId="0" borderId="71" xfId="4" applyFont="1" applyFill="1" applyBorder="1" applyAlignment="1" applyProtection="1">
      <alignment vertical="center"/>
    </xf>
    <xf numFmtId="38" fontId="1" fillId="0" borderId="72" xfId="5" applyNumberFormat="1" applyFont="1" applyFill="1" applyBorder="1" applyAlignment="1" applyProtection="1">
      <alignment horizontal="right" vertical="center"/>
    </xf>
    <xf numFmtId="6" fontId="1" fillId="0" borderId="73" xfId="5" applyNumberFormat="1" applyFont="1" applyFill="1" applyBorder="1" applyAlignment="1" applyProtection="1">
      <alignment horizontal="right" vertical="center"/>
    </xf>
    <xf numFmtId="0" fontId="1" fillId="0" borderId="60" xfId="4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9" fillId="11" borderId="54" xfId="0" applyNumberFormat="1" applyFont="1" applyFill="1" applyBorder="1" applyAlignment="1" applyProtection="1">
      <alignment horizontal="center" vertical="center" wrapText="1"/>
    </xf>
    <xf numFmtId="1" fontId="9" fillId="11" borderId="44" xfId="0" quotePrefix="1" applyNumberFormat="1" applyFont="1" applyFill="1" applyBorder="1" applyAlignment="1" applyProtection="1">
      <alignment horizontal="center" vertical="center" wrapText="1"/>
    </xf>
    <xf numFmtId="0" fontId="8" fillId="10" borderId="80" xfId="0" applyFont="1" applyFill="1" applyBorder="1" applyAlignment="1">
      <alignment horizontal="center" vertical="center" wrapText="1"/>
    </xf>
    <xf numFmtId="0" fontId="19" fillId="0" borderId="0" xfId="7" applyFont="1" applyAlignment="1">
      <alignment vertical="center"/>
    </xf>
    <xf numFmtId="0" fontId="8" fillId="6" borderId="84" xfId="0" applyFont="1" applyFill="1" applyBorder="1" applyAlignment="1">
      <alignment horizontal="center" vertical="center" wrapText="1"/>
    </xf>
    <xf numFmtId="0" fontId="8" fillId="6" borderId="85" xfId="0" applyFont="1" applyFill="1" applyBorder="1" applyAlignment="1">
      <alignment horizontal="center" vertical="center" wrapText="1"/>
    </xf>
    <xf numFmtId="0" fontId="8" fillId="6" borderId="86" xfId="0" applyFont="1" applyFill="1" applyBorder="1" applyAlignment="1">
      <alignment horizontal="center" vertical="center" wrapText="1"/>
    </xf>
    <xf numFmtId="0" fontId="20" fillId="0" borderId="0" xfId="7" applyFont="1" applyAlignment="1">
      <alignment vertical="center"/>
    </xf>
    <xf numFmtId="0" fontId="20" fillId="18" borderId="0" xfId="7" applyFont="1" applyFill="1" applyAlignment="1">
      <alignment vertical="center"/>
    </xf>
    <xf numFmtId="0" fontId="16" fillId="6" borderId="90" xfId="0" quotePrefix="1" applyFont="1" applyFill="1" applyBorder="1" applyAlignment="1">
      <alignment horizontal="center" vertical="center" wrapText="1"/>
    </xf>
    <xf numFmtId="0" fontId="16" fillId="6" borderId="91" xfId="0" applyFont="1" applyFill="1" applyBorder="1" applyAlignment="1">
      <alignment horizontal="center" vertical="center" wrapText="1"/>
    </xf>
    <xf numFmtId="0" fontId="16" fillId="6" borderId="92" xfId="0" quotePrefix="1" applyFont="1" applyFill="1" applyBorder="1" applyAlignment="1">
      <alignment horizontal="center" vertical="center" wrapText="1"/>
    </xf>
    <xf numFmtId="0" fontId="16" fillId="0" borderId="0" xfId="7" applyFont="1" applyAlignment="1">
      <alignment vertical="center"/>
    </xf>
    <xf numFmtId="0" fontId="16" fillId="18" borderId="0" xfId="7" applyFont="1" applyFill="1" applyAlignment="1">
      <alignment vertical="center"/>
    </xf>
    <xf numFmtId="0" fontId="8" fillId="11" borderId="56" xfId="7" applyFont="1" applyFill="1" applyBorder="1" applyAlignment="1">
      <alignment vertical="center"/>
    </xf>
    <xf numFmtId="0" fontId="8" fillId="11" borderId="74" xfId="7" applyFont="1" applyFill="1" applyBorder="1" applyAlignment="1">
      <alignment vertical="center"/>
    </xf>
    <xf numFmtId="0" fontId="8" fillId="11" borderId="44" xfId="7" applyFont="1" applyFill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1" fillId="11" borderId="34" xfId="7" applyFont="1" applyFill="1" applyBorder="1" applyAlignment="1">
      <alignment vertical="center"/>
    </xf>
    <xf numFmtId="0" fontId="1" fillId="11" borderId="35" xfId="7" applyFont="1" applyFill="1" applyBorder="1" applyAlignment="1">
      <alignment vertical="center"/>
    </xf>
    <xf numFmtId="0" fontId="1" fillId="0" borderId="93" xfId="7" applyNumberFormat="1" applyFont="1" applyFill="1" applyBorder="1" applyAlignment="1" applyProtection="1">
      <alignment vertical="center"/>
    </xf>
    <xf numFmtId="0" fontId="1" fillId="0" borderId="93" xfId="7" applyFont="1" applyFill="1" applyBorder="1" applyAlignment="1" applyProtection="1">
      <alignment vertical="center"/>
    </xf>
    <xf numFmtId="6" fontId="1" fillId="0" borderId="93" xfId="8" applyNumberFormat="1" applyFont="1" applyFill="1" applyBorder="1" applyAlignment="1">
      <alignment horizontal="right" vertical="center"/>
    </xf>
    <xf numFmtId="6" fontId="1" fillId="17" borderId="93" xfId="8" applyNumberFormat="1" applyFont="1" applyFill="1" applyBorder="1" applyAlignment="1">
      <alignment horizontal="right" vertical="center"/>
    </xf>
    <xf numFmtId="0" fontId="1" fillId="0" borderId="94" xfId="7" applyNumberFormat="1" applyFont="1" applyFill="1" applyBorder="1" applyAlignment="1" applyProtection="1">
      <alignment vertical="center"/>
    </xf>
    <xf numFmtId="0" fontId="1" fillId="0" borderId="94" xfId="7" applyFont="1" applyFill="1" applyBorder="1" applyAlignment="1" applyProtection="1">
      <alignment vertical="center"/>
    </xf>
    <xf numFmtId="6" fontId="1" fillId="0" borderId="94" xfId="8" applyNumberFormat="1" applyFont="1" applyFill="1" applyBorder="1" applyAlignment="1">
      <alignment horizontal="right" vertical="center"/>
    </xf>
    <xf numFmtId="6" fontId="1" fillId="17" borderId="94" xfId="8" applyNumberFormat="1" applyFont="1" applyFill="1" applyBorder="1" applyAlignment="1">
      <alignment horizontal="right" vertical="center"/>
    </xf>
    <xf numFmtId="0" fontId="1" fillId="0" borderId="95" xfId="7" applyNumberFormat="1" applyFont="1" applyFill="1" applyBorder="1" applyAlignment="1" applyProtection="1">
      <alignment vertical="center"/>
    </xf>
    <xf numFmtId="0" fontId="1" fillId="0" borderId="95" xfId="7" applyFont="1" applyFill="1" applyBorder="1" applyAlignment="1" applyProtection="1">
      <alignment vertical="center"/>
    </xf>
    <xf numFmtId="6" fontId="1" fillId="0" borderId="95" xfId="8" applyNumberFormat="1" applyFont="1" applyFill="1" applyBorder="1" applyAlignment="1">
      <alignment horizontal="right" vertical="center"/>
    </xf>
    <xf numFmtId="6" fontId="1" fillId="17" borderId="95" xfId="8" applyNumberFormat="1" applyFont="1" applyFill="1" applyBorder="1" applyAlignment="1">
      <alignment horizontal="right" vertical="center"/>
    </xf>
    <xf numFmtId="0" fontId="20" fillId="12" borderId="0" xfId="7" applyFont="1" applyFill="1" applyAlignment="1">
      <alignment vertical="center"/>
    </xf>
    <xf numFmtId="6" fontId="1" fillId="0" borderId="96" xfId="8" applyNumberFormat="1" applyFont="1" applyFill="1" applyBorder="1" applyAlignment="1">
      <alignment horizontal="right" vertical="center"/>
    </xf>
    <xf numFmtId="6" fontId="1" fillId="17" borderId="96" xfId="8" applyNumberFormat="1" applyFont="1" applyFill="1" applyBorder="1" applyAlignment="1">
      <alignment horizontal="right" vertical="center"/>
    </xf>
    <xf numFmtId="0" fontId="8" fillId="15" borderId="54" xfId="7" applyFont="1" applyFill="1" applyBorder="1" applyAlignment="1" applyProtection="1">
      <alignment vertical="center"/>
    </xf>
    <xf numFmtId="6" fontId="8" fillId="15" borderId="54" xfId="8" applyNumberFormat="1" applyFont="1" applyFill="1" applyBorder="1" applyAlignment="1">
      <alignment horizontal="right" vertical="center"/>
    </xf>
    <xf numFmtId="0" fontId="21" fillId="15" borderId="0" xfId="7" applyFont="1" applyFill="1" applyAlignment="1">
      <alignment vertical="center"/>
    </xf>
    <xf numFmtId="0" fontId="1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0" fontId="1" fillId="0" borderId="0" xfId="7" applyFont="1" applyFill="1" applyBorder="1" applyAlignment="1">
      <alignment vertical="center"/>
    </xf>
    <xf numFmtId="0" fontId="22" fillId="0" borderId="0" xfId="7" quotePrefix="1" applyFont="1" applyFill="1" applyBorder="1" applyAlignment="1">
      <alignment horizontal="left" vertical="center"/>
    </xf>
    <xf numFmtId="0" fontId="20" fillId="0" borderId="0" xfId="7" applyFont="1"/>
    <xf numFmtId="0" fontId="2" fillId="7" borderId="1" xfId="3" quotePrefix="1" applyFont="1" applyFill="1" applyBorder="1" applyAlignment="1" applyProtection="1">
      <alignment vertical="center" wrapText="1"/>
    </xf>
    <xf numFmtId="0" fontId="2" fillId="8" borderId="1" xfId="2" quotePrefix="1" applyFont="1" applyFill="1" applyBorder="1" applyAlignment="1" applyProtection="1">
      <alignment vertical="center" wrapText="1"/>
    </xf>
    <xf numFmtId="0" fontId="2" fillId="2" borderId="1" xfId="2" applyFont="1" applyFill="1" applyBorder="1" applyAlignment="1" applyProtection="1">
      <alignment vertical="center" wrapText="1"/>
    </xf>
    <xf numFmtId="49" fontId="2" fillId="9" borderId="54" xfId="4" applyNumberFormat="1" applyFont="1" applyFill="1" applyBorder="1" applyAlignment="1" applyProtection="1">
      <alignment vertical="center" wrapText="1"/>
    </xf>
    <xf numFmtId="0" fontId="3" fillId="16" borderId="24" xfId="0" applyFont="1" applyFill="1" applyBorder="1" applyAlignment="1" applyProtection="1">
      <alignment vertical="center" wrapText="1"/>
    </xf>
    <xf numFmtId="0" fontId="3" fillId="2" borderId="54" xfId="0" applyFont="1" applyFill="1" applyBorder="1" applyAlignment="1" applyProtection="1">
      <alignment vertical="center" wrapText="1"/>
    </xf>
    <xf numFmtId="0" fontId="3" fillId="16" borderId="54" xfId="0" applyFont="1" applyFill="1" applyBorder="1" applyAlignment="1" applyProtection="1">
      <alignment vertical="center" wrapText="1"/>
    </xf>
    <xf numFmtId="0" fontId="3" fillId="16" borderId="74" xfId="0" applyFont="1" applyFill="1" applyBorder="1" applyAlignment="1" applyProtection="1">
      <alignment vertical="center" wrapText="1"/>
    </xf>
    <xf numFmtId="49" fontId="2" fillId="9" borderId="1" xfId="4" applyNumberFormat="1" applyFont="1" applyFill="1" applyBorder="1" applyAlignment="1" applyProtection="1">
      <alignment vertical="center" wrapText="1"/>
    </xf>
    <xf numFmtId="49" fontId="2" fillId="9" borderId="4" xfId="4" applyNumberFormat="1" applyFont="1" applyFill="1" applyBorder="1" applyAlignment="1" applyProtection="1">
      <alignment vertical="center" wrapText="1"/>
    </xf>
    <xf numFmtId="49" fontId="2" fillId="9" borderId="3" xfId="4" applyNumberFormat="1" applyFont="1" applyFill="1" applyBorder="1" applyAlignment="1" applyProtection="1">
      <alignment vertical="center" wrapText="1"/>
    </xf>
    <xf numFmtId="0" fontId="3" fillId="16" borderId="36" xfId="0" applyFont="1" applyFill="1" applyBorder="1" applyAlignment="1" applyProtection="1">
      <alignment vertical="center" wrapText="1"/>
    </xf>
    <xf numFmtId="0" fontId="8" fillId="6" borderId="85" xfId="3" applyFont="1" applyFill="1" applyBorder="1" applyAlignment="1">
      <alignment horizontal="center" vertical="center" wrapText="1"/>
    </xf>
    <xf numFmtId="0" fontId="16" fillId="6" borderId="91" xfId="3" quotePrefix="1" applyFont="1" applyFill="1" applyBorder="1" applyAlignment="1">
      <alignment horizontal="center" vertical="center" wrapText="1"/>
    </xf>
    <xf numFmtId="6" fontId="1" fillId="17" borderId="93" xfId="9" applyNumberFormat="1" applyFont="1" applyFill="1" applyBorder="1" applyAlignment="1">
      <alignment horizontal="right" vertical="center"/>
    </xf>
    <xf numFmtId="6" fontId="1" fillId="12" borderId="41" xfId="4" applyNumberFormat="1" applyFont="1" applyFill="1" applyBorder="1" applyAlignment="1" applyProtection="1">
      <alignment horizontal="right" vertical="center"/>
    </xf>
    <xf numFmtId="6" fontId="1" fillId="12" borderId="66" xfId="4" applyNumberFormat="1" applyFont="1" applyFill="1" applyBorder="1" applyAlignment="1" applyProtection="1">
      <alignment horizontal="right" vertical="center"/>
    </xf>
    <xf numFmtId="38" fontId="1" fillId="0" borderId="59" xfId="5" applyNumberFormat="1" applyFont="1" applyFill="1" applyBorder="1" applyAlignment="1" applyProtection="1">
      <alignment horizontal="right" vertical="center"/>
    </xf>
    <xf numFmtId="38" fontId="1" fillId="12" borderId="59" xfId="5" applyNumberFormat="1" applyFont="1" applyFill="1" applyBorder="1" applyAlignment="1" applyProtection="1">
      <alignment horizontal="right" vertical="center"/>
    </xf>
    <xf numFmtId="38" fontId="1" fillId="0" borderId="41" xfId="5" applyNumberFormat="1" applyFont="1" applyFill="1" applyBorder="1" applyAlignment="1" applyProtection="1">
      <alignment horizontal="right" vertical="center"/>
    </xf>
    <xf numFmtId="38" fontId="1" fillId="12" borderId="41" xfId="5" applyNumberFormat="1" applyFont="1" applyFill="1" applyBorder="1" applyAlignment="1" applyProtection="1">
      <alignment horizontal="right" vertical="center"/>
    </xf>
    <xf numFmtId="38" fontId="1" fillId="0" borderId="43" xfId="5" applyNumberFormat="1" applyFont="1" applyFill="1" applyBorder="1" applyAlignment="1" applyProtection="1">
      <alignment horizontal="right" vertical="center"/>
    </xf>
    <xf numFmtId="38" fontId="1" fillId="12" borderId="43" xfId="5" applyNumberFormat="1" applyFont="1" applyFill="1" applyBorder="1" applyAlignment="1" applyProtection="1">
      <alignment horizontal="right" vertical="center"/>
    </xf>
    <xf numFmtId="38" fontId="1" fillId="12" borderId="40" xfId="4" applyNumberFormat="1" applyFont="1" applyFill="1" applyBorder="1" applyAlignment="1" applyProtection="1">
      <alignment horizontal="right" vertical="center"/>
    </xf>
    <xf numFmtId="38" fontId="1" fillId="0" borderId="41" xfId="4" applyNumberFormat="1" applyFont="1" applyFill="1" applyBorder="1" applyAlignment="1" applyProtection="1">
      <alignment horizontal="right" vertical="center"/>
    </xf>
    <xf numFmtId="38" fontId="1" fillId="12" borderId="41" xfId="4" applyNumberFormat="1" applyFont="1" applyFill="1" applyBorder="1" applyAlignment="1" applyProtection="1">
      <alignment horizontal="right" vertical="center"/>
    </xf>
    <xf numFmtId="38" fontId="1" fillId="12" borderId="65" xfId="4" applyNumberFormat="1" applyFont="1" applyFill="1" applyBorder="1" applyAlignment="1" applyProtection="1">
      <alignment horizontal="right" vertical="center"/>
    </xf>
    <xf numFmtId="38" fontId="1" fillId="0" borderId="66" xfId="4" applyNumberFormat="1" applyFont="1" applyFill="1" applyBorder="1" applyAlignment="1" applyProtection="1">
      <alignment horizontal="right" vertical="center"/>
    </xf>
    <xf numFmtId="38" fontId="1" fillId="12" borderId="66" xfId="4" applyNumberFormat="1" applyFont="1" applyFill="1" applyBorder="1" applyAlignment="1" applyProtection="1">
      <alignment horizontal="right" vertical="center"/>
    </xf>
    <xf numFmtId="38" fontId="8" fillId="0" borderId="48" xfId="5" applyNumberFormat="1" applyFont="1" applyFill="1" applyBorder="1" applyAlignment="1" applyProtection="1">
      <alignment horizontal="right" vertical="center"/>
    </xf>
    <xf numFmtId="38" fontId="8" fillId="12" borderId="48" xfId="5" applyNumberFormat="1" applyFont="1" applyFill="1" applyBorder="1" applyAlignment="1" applyProtection="1">
      <alignment horizontal="right" vertical="center"/>
    </xf>
    <xf numFmtId="38" fontId="8" fillId="0" borderId="47" xfId="5" applyNumberFormat="1" applyFont="1" applyFill="1" applyBorder="1" applyAlignment="1" applyProtection="1">
      <alignment horizontal="right" vertical="center"/>
    </xf>
    <xf numFmtId="38" fontId="1" fillId="0" borderId="67" xfId="5" applyNumberFormat="1" applyFont="1" applyFill="1" applyBorder="1" applyAlignment="1" applyProtection="1">
      <alignment horizontal="right" vertical="center"/>
    </xf>
    <xf numFmtId="38" fontId="1" fillId="0" borderId="69" xfId="5" applyNumberFormat="1" applyFont="1" applyFill="1" applyBorder="1" applyAlignment="1" applyProtection="1">
      <alignment horizontal="right" vertical="center"/>
    </xf>
    <xf numFmtId="38" fontId="1" fillId="0" borderId="70" xfId="5" applyNumberFormat="1" applyFont="1" applyFill="1" applyBorder="1" applyAlignment="1" applyProtection="1">
      <alignment horizontal="right" vertical="center"/>
    </xf>
    <xf numFmtId="38" fontId="1" fillId="0" borderId="68" xfId="5" applyNumberFormat="1" applyFont="1" applyFill="1" applyBorder="1" applyAlignment="1" applyProtection="1">
      <alignment horizontal="right" vertical="center"/>
    </xf>
    <xf numFmtId="38" fontId="1" fillId="0" borderId="16" xfId="5" applyNumberFormat="1" applyFont="1" applyFill="1" applyBorder="1" applyAlignment="1" applyProtection="1">
      <alignment horizontal="right" vertical="center"/>
    </xf>
    <xf numFmtId="38" fontId="1" fillId="0" borderId="71" xfId="5" applyNumberFormat="1" applyFont="1" applyFill="1" applyBorder="1" applyAlignment="1" applyProtection="1">
      <alignment horizontal="right" vertical="center"/>
    </xf>
    <xf numFmtId="38" fontId="1" fillId="0" borderId="73" xfId="5" applyNumberFormat="1" applyFont="1" applyFill="1" applyBorder="1" applyAlignment="1" applyProtection="1">
      <alignment horizontal="right" vertical="center"/>
    </xf>
    <xf numFmtId="38" fontId="1" fillId="0" borderId="39" xfId="5" applyNumberFormat="1" applyFont="1" applyFill="1" applyBorder="1" applyAlignment="1" applyProtection="1">
      <alignment horizontal="right" vertical="center"/>
    </xf>
    <xf numFmtId="38" fontId="1" fillId="0" borderId="13" xfId="2" applyNumberFormat="1" applyFont="1" applyFill="1" applyBorder="1" applyAlignment="1" applyProtection="1">
      <alignment vertical="center"/>
    </xf>
    <xf numFmtId="38" fontId="1" fillId="0" borderId="17" xfId="2" applyNumberFormat="1" applyFont="1" applyFill="1" applyBorder="1" applyAlignment="1" applyProtection="1">
      <alignment vertical="center"/>
    </xf>
    <xf numFmtId="38" fontId="1" fillId="0" borderId="3" xfId="2" applyNumberFormat="1" applyFont="1" applyFill="1" applyBorder="1" applyAlignment="1" applyProtection="1">
      <alignment vertical="center"/>
    </xf>
    <xf numFmtId="38" fontId="1" fillId="0" borderId="22" xfId="3" applyNumberFormat="1" applyFont="1" applyFill="1" applyBorder="1" applyAlignment="1" applyProtection="1">
      <alignment vertical="center"/>
    </xf>
    <xf numFmtId="38" fontId="8" fillId="0" borderId="28" xfId="3" applyNumberFormat="1" applyFont="1" applyFill="1" applyBorder="1" applyAlignment="1" applyProtection="1">
      <alignment vertical="center"/>
    </xf>
    <xf numFmtId="6" fontId="1" fillId="15" borderId="13" xfId="2" applyNumberFormat="1" applyFont="1" applyFill="1" applyBorder="1" applyAlignment="1" applyProtection="1">
      <alignment vertical="center"/>
    </xf>
    <xf numFmtId="6" fontId="1" fillId="15" borderId="17" xfId="2" applyNumberFormat="1" applyFont="1" applyFill="1" applyBorder="1" applyAlignment="1" applyProtection="1">
      <alignment vertical="center"/>
    </xf>
    <xf numFmtId="6" fontId="1" fillId="15" borderId="3" xfId="2" applyNumberFormat="1" applyFont="1" applyFill="1" applyBorder="1" applyAlignment="1" applyProtection="1">
      <alignment vertical="center"/>
    </xf>
    <xf numFmtId="6" fontId="8" fillId="15" borderId="28" xfId="2" applyNumberFormat="1" applyFont="1" applyFill="1" applyBorder="1" applyAlignment="1" applyProtection="1">
      <alignment vertical="center"/>
    </xf>
    <xf numFmtId="0" fontId="1" fillId="0" borderId="37" xfId="4" applyFont="1" applyFill="1" applyBorder="1" applyAlignment="1" applyProtection="1">
      <alignment horizontal="center" vertical="center"/>
    </xf>
    <xf numFmtId="0" fontId="1" fillId="0" borderId="0" xfId="2" applyAlignment="1" applyProtection="1">
      <alignment vertical="center"/>
    </xf>
    <xf numFmtId="1" fontId="1" fillId="11" borderId="4" xfId="2" applyNumberFormat="1" applyFont="1" applyFill="1" applyBorder="1" applyAlignment="1" applyProtection="1">
      <alignment horizontal="center" vertical="center"/>
    </xf>
    <xf numFmtId="1" fontId="1" fillId="11" borderId="5" xfId="2" applyNumberFormat="1" applyFont="1" applyFill="1" applyBorder="1" applyAlignment="1" applyProtection="1">
      <alignment horizontal="center" vertical="center"/>
    </xf>
    <xf numFmtId="1" fontId="8" fillId="11" borderId="6" xfId="2" applyNumberFormat="1" applyFont="1" applyFill="1" applyBorder="1" applyAlignment="1" applyProtection="1">
      <alignment vertical="center"/>
    </xf>
    <xf numFmtId="1" fontId="9" fillId="11" borderId="1" xfId="2" quotePrefix="1" applyNumberFormat="1" applyFont="1" applyFill="1" applyBorder="1" applyAlignment="1" applyProtection="1">
      <alignment horizontal="center" vertical="center"/>
    </xf>
    <xf numFmtId="1" fontId="10" fillId="11" borderId="7" xfId="2" applyNumberFormat="1" applyFont="1" applyFill="1" applyBorder="1" applyAlignment="1" applyProtection="1">
      <alignment horizontal="center" vertical="center"/>
    </xf>
    <xf numFmtId="1" fontId="10" fillId="11" borderId="8" xfId="2" applyNumberFormat="1" applyFont="1" applyFill="1" applyBorder="1" applyAlignment="1" applyProtection="1">
      <alignment horizontal="center" vertical="center"/>
    </xf>
    <xf numFmtId="1" fontId="10" fillId="11" borderId="9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1" fillId="0" borderId="0" xfId="2" applyBorder="1" applyAlignment="1" applyProtection="1">
      <alignment vertical="center"/>
    </xf>
    <xf numFmtId="38" fontId="1" fillId="0" borderId="0" xfId="2" applyNumberFormat="1" applyAlignment="1" applyProtection="1">
      <alignment vertical="center"/>
    </xf>
    <xf numFmtId="0" fontId="1" fillId="0" borderId="0" xfId="2" applyFont="1" applyAlignment="1" applyProtection="1">
      <alignment horizontal="center" vertical="center"/>
    </xf>
    <xf numFmtId="0" fontId="1" fillId="0" borderId="0" xfId="2" applyFont="1" applyAlignment="1" applyProtection="1">
      <alignment vertical="center"/>
    </xf>
    <xf numFmtId="38" fontId="1" fillId="0" borderId="0" xfId="2" applyNumberFormat="1" applyFont="1" applyAlignment="1" applyProtection="1">
      <alignment vertical="center"/>
    </xf>
    <xf numFmtId="6" fontId="1" fillId="0" borderId="0" xfId="2" applyNumberFormat="1" applyAlignment="1" applyProtection="1">
      <alignment vertical="center"/>
    </xf>
    <xf numFmtId="1" fontId="1" fillId="11" borderId="3" xfId="4" applyNumberFormat="1" applyFont="1" applyFill="1" applyBorder="1" applyAlignment="1" applyProtection="1">
      <alignment horizontal="center" vertical="center"/>
    </xf>
    <xf numFmtId="1" fontId="8" fillId="11" borderId="3" xfId="4" applyNumberFormat="1" applyFont="1" applyFill="1" applyBorder="1" applyAlignment="1" applyProtection="1">
      <alignment horizontal="center" vertical="center"/>
    </xf>
    <xf numFmtId="1" fontId="9" fillId="11" borderId="3" xfId="4" quotePrefix="1" applyNumberFormat="1" applyFont="1" applyFill="1" applyBorder="1" applyAlignment="1" applyProtection="1">
      <alignment horizontal="center" vertical="center"/>
    </xf>
    <xf numFmtId="49" fontId="2" fillId="9" borderId="54" xfId="4" applyNumberFormat="1" applyFont="1" applyFill="1" applyBorder="1" applyAlignment="1" applyProtection="1">
      <alignment horizontal="center" vertical="center" wrapText="1"/>
    </xf>
    <xf numFmtId="49" fontId="2" fillId="19" borderId="54" xfId="4" applyNumberFormat="1" applyFont="1" applyFill="1" applyBorder="1" applyAlignment="1" applyProtection="1">
      <alignment horizontal="center" vertical="center" wrapText="1"/>
    </xf>
    <xf numFmtId="0" fontId="7" fillId="9" borderId="55" xfId="2" applyFont="1" applyFill="1" applyBorder="1" applyAlignment="1">
      <alignment horizontal="center" vertical="center" wrapText="1"/>
    </xf>
    <xf numFmtId="0" fontId="7" fillId="7" borderId="54" xfId="2" applyFont="1" applyFill="1" applyBorder="1" applyAlignment="1">
      <alignment horizontal="center" vertical="center" wrapText="1"/>
    </xf>
    <xf numFmtId="6" fontId="7" fillId="9" borderId="55" xfId="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8" fillId="0" borderId="62" xfId="2" applyFont="1" applyFill="1" applyBorder="1" applyAlignment="1" applyProtection="1">
      <alignment horizontal="center" vertical="center"/>
    </xf>
    <xf numFmtId="0" fontId="1" fillId="0" borderId="71" xfId="2" applyFont="1" applyFill="1" applyBorder="1" applyAlignment="1" applyProtection="1">
      <alignment vertical="center"/>
    </xf>
    <xf numFmtId="0" fontId="1" fillId="0" borderId="98" xfId="2" applyFont="1" applyFill="1" applyBorder="1" applyAlignment="1" applyProtection="1">
      <alignment horizontal="center" vertical="center"/>
    </xf>
    <xf numFmtId="0" fontId="1" fillId="0" borderId="41" xfId="2" applyFont="1" applyFill="1" applyBorder="1" applyAlignment="1" applyProtection="1">
      <alignment vertical="center"/>
    </xf>
    <xf numFmtId="6" fontId="1" fillId="9" borderId="99" xfId="2" applyNumberFormat="1" applyFont="1" applyFill="1" applyBorder="1" applyAlignment="1" applyProtection="1">
      <alignment vertical="center"/>
    </xf>
    <xf numFmtId="6" fontId="1" fillId="0" borderId="99" xfId="2" applyNumberFormat="1" applyFont="1" applyFill="1" applyBorder="1" applyAlignment="1" applyProtection="1">
      <alignment vertical="center"/>
    </xf>
    <xf numFmtId="38" fontId="1" fillId="0" borderId="99" xfId="3" applyNumberFormat="1" applyFont="1" applyBorder="1" applyAlignment="1" applyProtection="1">
      <alignment vertical="center"/>
    </xf>
    <xf numFmtId="38" fontId="1" fillId="0" borderId="99" xfId="2" applyNumberFormat="1" applyFont="1" applyFill="1" applyBorder="1" applyAlignment="1" applyProtection="1">
      <alignment vertical="center"/>
    </xf>
    <xf numFmtId="0" fontId="1" fillId="0" borderId="68" xfId="2" applyFont="1" applyFill="1" applyBorder="1" applyAlignment="1" applyProtection="1">
      <alignment vertical="center"/>
    </xf>
    <xf numFmtId="0" fontId="1" fillId="0" borderId="100" xfId="2" applyFont="1" applyFill="1" applyBorder="1" applyAlignment="1" applyProtection="1">
      <alignment horizontal="center" vertical="center"/>
    </xf>
    <xf numFmtId="0" fontId="1" fillId="0" borderId="101" xfId="2" applyFont="1" applyFill="1" applyBorder="1" applyAlignment="1" applyProtection="1">
      <alignment horizontal="center" vertical="center"/>
    </xf>
    <xf numFmtId="38" fontId="1" fillId="0" borderId="99" xfId="3" applyNumberFormat="1" applyFont="1" applyFill="1" applyBorder="1" applyAlignment="1" applyProtection="1">
      <alignment vertical="center"/>
    </xf>
    <xf numFmtId="1" fontId="11" fillId="11" borderId="55" xfId="2" quotePrefix="1" applyNumberFormat="1" applyFont="1" applyFill="1" applyBorder="1" applyAlignment="1" applyProtection="1">
      <alignment horizontal="center" vertical="center" wrapText="1"/>
    </xf>
    <xf numFmtId="1" fontId="11" fillId="11" borderId="54" xfId="0" quotePrefix="1" applyNumberFormat="1" applyFont="1" applyFill="1" applyBorder="1" applyAlignment="1" applyProtection="1">
      <alignment horizontal="center" vertical="center" wrapText="1"/>
    </xf>
    <xf numFmtId="1" fontId="10" fillId="11" borderId="50" xfId="2" applyNumberFormat="1" applyFont="1" applyFill="1" applyBorder="1" applyAlignment="1" applyProtection="1">
      <alignment vertical="center"/>
    </xf>
    <xf numFmtId="1" fontId="10" fillId="11" borderId="49" xfId="2" applyNumberFormat="1" applyFont="1" applyFill="1" applyBorder="1" applyAlignment="1" applyProtection="1">
      <alignment horizontal="center" vertical="center"/>
    </xf>
    <xf numFmtId="1" fontId="9" fillId="11" borderId="54" xfId="2" quotePrefix="1" applyNumberFormat="1" applyFont="1" applyFill="1" applyBorder="1" applyAlignment="1" applyProtection="1">
      <alignment horizontal="center" vertical="center"/>
    </xf>
    <xf numFmtId="1" fontId="8" fillId="11" borderId="53" xfId="2" applyNumberFormat="1" applyFont="1" applyFill="1" applyBorder="1" applyAlignment="1" applyProtection="1">
      <alignment vertical="center"/>
    </xf>
    <xf numFmtId="1" fontId="1" fillId="11" borderId="52" xfId="2" applyNumberFormat="1" applyFont="1" applyFill="1" applyBorder="1" applyAlignment="1" applyProtection="1">
      <alignment horizontal="center" vertical="center"/>
    </xf>
    <xf numFmtId="1" fontId="1" fillId="11" borderId="51" xfId="2" applyNumberFormat="1" applyFont="1" applyFill="1" applyBorder="1" applyAlignment="1" applyProtection="1">
      <alignment horizontal="center" vertical="center"/>
    </xf>
    <xf numFmtId="0" fontId="2" fillId="8" borderId="54" xfId="2" quotePrefix="1" applyFont="1" applyFill="1" applyBorder="1" applyAlignment="1" applyProtection="1">
      <alignment vertical="center" wrapText="1"/>
    </xf>
    <xf numFmtId="164" fontId="7" fillId="4" borderId="54" xfId="2" applyNumberFormat="1" applyFont="1" applyFill="1" applyBorder="1" applyAlignment="1" applyProtection="1">
      <alignment horizontal="center" vertical="center" wrapText="1"/>
    </xf>
    <xf numFmtId="164" fontId="7" fillId="3" borderId="54" xfId="3" applyNumberFormat="1" applyFont="1" applyFill="1" applyBorder="1" applyAlignment="1" applyProtection="1">
      <alignment horizontal="center" vertical="center" wrapText="1"/>
    </xf>
    <xf numFmtId="0" fontId="2" fillId="7" borderId="54" xfId="3" quotePrefix="1" applyFont="1" applyFill="1" applyBorder="1" applyAlignment="1" applyProtection="1">
      <alignment vertical="center" wrapText="1"/>
    </xf>
    <xf numFmtId="0" fontId="2" fillId="2" borderId="54" xfId="2" applyFont="1" applyFill="1" applyBorder="1" applyAlignment="1" applyProtection="1">
      <alignment vertical="center" wrapText="1"/>
    </xf>
    <xf numFmtId="0" fontId="2" fillId="8" borderId="54" xfId="2" applyFont="1" applyFill="1" applyBorder="1" applyAlignment="1" applyProtection="1">
      <alignment horizontal="center" vertical="center" wrapText="1"/>
    </xf>
    <xf numFmtId="0" fontId="2" fillId="7" borderId="54" xfId="3" applyFont="1" applyFill="1" applyBorder="1" applyAlignment="1" applyProtection="1">
      <alignment horizontal="center" vertical="center" wrapText="1"/>
    </xf>
    <xf numFmtId="6" fontId="8" fillId="14" borderId="74" xfId="2" applyNumberFormat="1" applyFont="1" applyFill="1" applyBorder="1" applyAlignment="1" applyProtection="1">
      <alignment horizontal="left" vertical="center"/>
    </xf>
    <xf numFmtId="38" fontId="8" fillId="14" borderId="74" xfId="2" applyNumberFormat="1" applyFont="1" applyFill="1" applyBorder="1" applyAlignment="1" applyProtection="1">
      <alignment horizontal="left" vertical="center"/>
    </xf>
    <xf numFmtId="38" fontId="8" fillId="14" borderId="102" xfId="2" applyNumberFormat="1" applyFont="1" applyFill="1" applyBorder="1" applyAlignment="1" applyProtection="1">
      <alignment horizontal="left" vertical="center"/>
    </xf>
    <xf numFmtId="0" fontId="1" fillId="14" borderId="51" xfId="2" applyFont="1" applyFill="1" applyBorder="1" applyAlignment="1" applyProtection="1">
      <alignment horizontal="center" vertical="center"/>
    </xf>
    <xf numFmtId="6" fontId="1" fillId="9" borderId="102" xfId="2" applyNumberFormat="1" applyFont="1" applyFill="1" applyBorder="1" applyAlignment="1" applyProtection="1">
      <alignment vertical="center"/>
    </xf>
    <xf numFmtId="6" fontId="1" fillId="0" borderId="102" xfId="2" applyNumberFormat="1" applyFont="1" applyFill="1" applyBorder="1" applyAlignment="1" applyProtection="1">
      <alignment vertical="center"/>
    </xf>
    <xf numFmtId="38" fontId="1" fillId="0" borderId="102" xfId="3" applyNumberFormat="1" applyFont="1" applyBorder="1" applyAlignment="1" applyProtection="1">
      <alignment vertical="center"/>
    </xf>
    <xf numFmtId="38" fontId="1" fillId="0" borderId="102" xfId="2" applyNumberFormat="1" applyFont="1" applyFill="1" applyBorder="1" applyAlignment="1" applyProtection="1">
      <alignment vertical="center"/>
    </xf>
    <xf numFmtId="6" fontId="1" fillId="15" borderId="102" xfId="2" applyNumberFormat="1" applyFont="1" applyFill="1" applyBorder="1" applyAlignment="1" applyProtection="1">
      <alignment vertical="center"/>
    </xf>
    <xf numFmtId="6" fontId="1" fillId="15" borderId="99" xfId="2" applyNumberFormat="1" applyFont="1" applyFill="1" applyBorder="1" applyAlignment="1" applyProtection="1">
      <alignment vertical="center"/>
    </xf>
    <xf numFmtId="38" fontId="1" fillId="0" borderId="102" xfId="3" applyNumberFormat="1" applyFont="1" applyFill="1" applyBorder="1" applyAlignment="1" applyProtection="1">
      <alignment vertical="center"/>
    </xf>
    <xf numFmtId="0" fontId="1" fillId="0" borderId="74" xfId="2" applyNumberFormat="1" applyFont="1" applyFill="1" applyBorder="1" applyAlignment="1" applyProtection="1">
      <alignment horizontal="center" vertical="center"/>
    </xf>
    <xf numFmtId="0" fontId="1" fillId="0" borderId="102" xfId="2" applyNumberFormat="1" applyFont="1" applyFill="1" applyBorder="1" applyAlignment="1" applyProtection="1">
      <alignment horizontal="center" vertical="center"/>
    </xf>
    <xf numFmtId="6" fontId="1" fillId="0" borderId="68" xfId="5" applyNumberFormat="1" applyFont="1" applyFill="1" applyBorder="1" applyAlignment="1" applyProtection="1">
      <alignment horizontal="right" vertical="center"/>
    </xf>
    <xf numFmtId="6" fontId="1" fillId="0" borderId="71" xfId="5" applyNumberFormat="1" applyFont="1" applyFill="1" applyBorder="1" applyAlignment="1" applyProtection="1">
      <alignment horizontal="right" vertical="center"/>
    </xf>
    <xf numFmtId="0" fontId="1" fillId="0" borderId="72" xfId="4" applyFont="1" applyFill="1" applyBorder="1" applyAlignment="1" applyProtection="1">
      <alignment vertical="center"/>
    </xf>
    <xf numFmtId="0" fontId="1" fillId="0" borderId="98" xfId="4" applyFont="1" applyFill="1" applyBorder="1" applyAlignment="1" applyProtection="1">
      <alignment horizontal="center" vertical="center"/>
    </xf>
    <xf numFmtId="1" fontId="11" fillId="11" borderId="102" xfId="4" quotePrefix="1" applyNumberFormat="1" applyFont="1" applyFill="1" applyBorder="1" applyAlignment="1" applyProtection="1">
      <alignment horizontal="center" vertical="center" wrapText="1"/>
    </xf>
    <xf numFmtId="1" fontId="13" fillId="11" borderId="102" xfId="4" applyNumberFormat="1" applyFont="1" applyFill="1" applyBorder="1" applyAlignment="1" applyProtection="1">
      <alignment horizontal="center"/>
    </xf>
    <xf numFmtId="1" fontId="10" fillId="11" borderId="102" xfId="4" applyNumberFormat="1" applyFont="1" applyFill="1" applyBorder="1" applyAlignment="1" applyProtection="1">
      <alignment horizontal="center"/>
    </xf>
    <xf numFmtId="1" fontId="9" fillId="11" borderId="102" xfId="4" quotePrefix="1" applyNumberFormat="1" applyFont="1" applyFill="1" applyBorder="1" applyAlignment="1" applyProtection="1">
      <alignment horizontal="center" vertical="center"/>
    </xf>
    <xf numFmtId="1" fontId="8" fillId="11" borderId="102" xfId="4" applyNumberFormat="1" applyFont="1" applyFill="1" applyBorder="1" applyAlignment="1" applyProtection="1">
      <alignment horizontal="center" vertical="center"/>
    </xf>
    <xf numFmtId="1" fontId="1" fillId="11" borderId="102" xfId="4" applyNumberFormat="1" applyFont="1" applyFill="1" applyBorder="1" applyAlignment="1" applyProtection="1">
      <alignment horizontal="center" vertical="center"/>
    </xf>
    <xf numFmtId="49" fontId="2" fillId="9" borderId="102" xfId="4" applyNumberFormat="1" applyFont="1" applyFill="1" applyBorder="1" applyAlignment="1" applyProtection="1">
      <alignment vertical="center" wrapText="1"/>
    </xf>
    <xf numFmtId="0" fontId="3" fillId="16" borderId="103" xfId="0" applyFont="1" applyFill="1" applyBorder="1" applyAlignment="1" applyProtection="1">
      <alignment vertical="center" wrapText="1"/>
    </xf>
    <xf numFmtId="49" fontId="2" fillId="19" borderId="1" xfId="4" applyNumberFormat="1" applyFont="1" applyFill="1" applyBorder="1" applyAlignment="1" applyProtection="1">
      <alignment horizontal="center" vertical="center" wrapText="1"/>
    </xf>
    <xf numFmtId="6" fontId="8" fillId="0" borderId="104" xfId="5" applyNumberFormat="1" applyFont="1" applyFill="1" applyBorder="1" applyAlignment="1" applyProtection="1">
      <alignment horizontal="right" vertical="center"/>
    </xf>
    <xf numFmtId="38" fontId="8" fillId="0" borderId="104" xfId="5" applyNumberFormat="1" applyFont="1" applyFill="1" applyBorder="1" applyAlignment="1" applyProtection="1">
      <alignment horizontal="right" vertical="center"/>
    </xf>
    <xf numFmtId="38" fontId="8" fillId="0" borderId="105" xfId="5" applyNumberFormat="1" applyFont="1" applyFill="1" applyBorder="1" applyAlignment="1" applyProtection="1">
      <alignment horizontal="right" vertical="center"/>
    </xf>
    <xf numFmtId="38" fontId="1" fillId="0" borderId="106" xfId="5" applyNumberFormat="1" applyFont="1" applyFill="1" applyBorder="1" applyAlignment="1" applyProtection="1">
      <alignment horizontal="right" vertical="center"/>
    </xf>
    <xf numFmtId="0" fontId="1" fillId="0" borderId="107" xfId="4" applyFont="1" applyFill="1" applyBorder="1" applyAlignment="1" applyProtection="1">
      <alignment vertical="center"/>
    </xf>
    <xf numFmtId="0" fontId="1" fillId="0" borderId="108" xfId="4" applyFont="1" applyFill="1" applyBorder="1" applyAlignment="1" applyProtection="1">
      <alignment horizontal="center" vertical="center"/>
    </xf>
    <xf numFmtId="6" fontId="1" fillId="0" borderId="16" xfId="5" applyNumberFormat="1" applyFont="1" applyFill="1" applyBorder="1" applyAlignment="1" applyProtection="1">
      <alignment horizontal="right" vertical="center"/>
    </xf>
    <xf numFmtId="38" fontId="1" fillId="0" borderId="109" xfId="5" applyNumberFormat="1" applyFont="1" applyFill="1" applyBorder="1" applyAlignment="1" applyProtection="1">
      <alignment horizontal="right" vertical="center"/>
    </xf>
    <xf numFmtId="38" fontId="1" fillId="0" borderId="108" xfId="5" applyNumberFormat="1" applyFont="1" applyFill="1" applyBorder="1" applyAlignment="1" applyProtection="1">
      <alignment horizontal="right" vertical="center"/>
    </xf>
    <xf numFmtId="0" fontId="1" fillId="0" borderId="109" xfId="4" applyFont="1" applyFill="1" applyBorder="1" applyAlignment="1" applyProtection="1">
      <alignment vertical="center"/>
    </xf>
    <xf numFmtId="1" fontId="11" fillId="11" borderId="110" xfId="4" quotePrefix="1" applyNumberFormat="1" applyFont="1" applyFill="1" applyBorder="1" applyAlignment="1" applyProtection="1">
      <alignment horizontal="center" vertical="center" wrapText="1"/>
    </xf>
    <xf numFmtId="1" fontId="11" fillId="11" borderId="110" xfId="0" applyNumberFormat="1" applyFont="1" applyFill="1" applyBorder="1" applyAlignment="1" applyProtection="1">
      <alignment horizontal="center" vertical="center" wrapText="1"/>
    </xf>
    <xf numFmtId="1" fontId="10" fillId="11" borderId="97" xfId="4" applyNumberFormat="1" applyFont="1" applyFill="1" applyBorder="1" applyAlignment="1" applyProtection="1">
      <alignment horizontal="center" vertical="center"/>
    </xf>
    <xf numFmtId="1" fontId="10" fillId="11" borderId="103" xfId="4" applyNumberFormat="1" applyFont="1" applyFill="1" applyBorder="1" applyAlignment="1" applyProtection="1">
      <alignment horizontal="center" vertical="center"/>
    </xf>
    <xf numFmtId="1" fontId="9" fillId="11" borderId="110" xfId="4" quotePrefix="1" applyNumberFormat="1" applyFont="1" applyFill="1" applyBorder="1" applyAlignment="1" applyProtection="1">
      <alignment horizontal="center" vertical="center"/>
    </xf>
    <xf numFmtId="49" fontId="2" fillId="9" borderId="110" xfId="4" applyNumberFormat="1" applyFont="1" applyFill="1" applyBorder="1" applyAlignment="1" applyProtection="1">
      <alignment vertical="center" wrapText="1"/>
    </xf>
    <xf numFmtId="49" fontId="2" fillId="7" borderId="110" xfId="4" applyNumberFormat="1" applyFont="1" applyFill="1" applyBorder="1" applyAlignment="1" applyProtection="1">
      <alignment horizontal="center" vertical="center" wrapText="1"/>
    </xf>
    <xf numFmtId="49" fontId="2" fillId="9" borderId="110" xfId="4" applyNumberFormat="1" applyFont="1" applyFill="1" applyBorder="1" applyAlignment="1" applyProtection="1">
      <alignment horizontal="center" vertical="center" wrapText="1"/>
    </xf>
    <xf numFmtId="0" fontId="3" fillId="16" borderId="110" xfId="0" applyFont="1" applyFill="1" applyBorder="1" applyAlignment="1" applyProtection="1">
      <alignment vertical="center" wrapText="1"/>
    </xf>
    <xf numFmtId="49" fontId="2" fillId="19" borderId="110" xfId="4" applyNumberFormat="1" applyFont="1" applyFill="1" applyBorder="1" applyAlignment="1" applyProtection="1">
      <alignment horizontal="center" vertical="center" wrapText="1"/>
    </xf>
    <xf numFmtId="6" fontId="8" fillId="12" borderId="104" xfId="5" applyNumberFormat="1" applyFont="1" applyFill="1" applyBorder="1" applyAlignment="1" applyProtection="1">
      <alignment horizontal="right" vertical="center"/>
    </xf>
    <xf numFmtId="38" fontId="8" fillId="12" borderId="104" xfId="5" applyNumberFormat="1" applyFont="1" applyFill="1" applyBorder="1" applyAlignment="1" applyProtection="1">
      <alignment horizontal="right" vertical="center"/>
    </xf>
    <xf numFmtId="38" fontId="8" fillId="12" borderId="105" xfId="5" applyNumberFormat="1" applyFont="1" applyFill="1" applyBorder="1" applyAlignment="1" applyProtection="1">
      <alignment horizontal="right" vertical="center"/>
    </xf>
    <xf numFmtId="6" fontId="1" fillId="12" borderId="16" xfId="4" applyNumberFormat="1" applyFont="1" applyFill="1" applyBorder="1" applyAlignment="1" applyProtection="1">
      <alignment horizontal="right" vertical="center"/>
    </xf>
    <xf numFmtId="38" fontId="1" fillId="12" borderId="16" xfId="4" applyNumberFormat="1" applyFont="1" applyFill="1" applyBorder="1" applyAlignment="1" applyProtection="1">
      <alignment horizontal="right" vertical="center"/>
    </xf>
    <xf numFmtId="38" fontId="1" fillId="0" borderId="16" xfId="4" applyNumberFormat="1" applyFont="1" applyFill="1" applyBorder="1" applyAlignment="1" applyProtection="1">
      <alignment horizontal="right" vertical="center"/>
    </xf>
    <xf numFmtId="6" fontId="1" fillId="12" borderId="106" xfId="5" applyNumberFormat="1" applyFont="1" applyFill="1" applyBorder="1" applyAlignment="1" applyProtection="1">
      <alignment horizontal="right" vertical="center"/>
    </xf>
    <xf numFmtId="38" fontId="1" fillId="12" borderId="106" xfId="5" applyNumberFormat="1" applyFont="1" applyFill="1" applyBorder="1" applyAlignment="1" applyProtection="1">
      <alignment horizontal="right" vertical="center"/>
    </xf>
    <xf numFmtId="38" fontId="1" fillId="12" borderId="107" xfId="5" applyNumberFormat="1" applyFont="1" applyFill="1" applyBorder="1" applyAlignment="1" applyProtection="1">
      <alignment horizontal="right" vertical="center"/>
    </xf>
    <xf numFmtId="0" fontId="1" fillId="0" borderId="98" xfId="4" applyFont="1" applyFill="1" applyBorder="1" applyAlignment="1" applyProtection="1">
      <alignment vertical="center"/>
    </xf>
    <xf numFmtId="6" fontId="1" fillId="12" borderId="16" xfId="5" applyNumberFormat="1" applyFont="1" applyFill="1" applyBorder="1" applyAlignment="1" applyProtection="1">
      <alignment horizontal="right" vertical="center"/>
    </xf>
    <xf numFmtId="38" fontId="1" fillId="12" borderId="16" xfId="5" applyNumberFormat="1" applyFont="1" applyFill="1" applyBorder="1" applyAlignment="1" applyProtection="1">
      <alignment horizontal="right" vertical="center"/>
    </xf>
    <xf numFmtId="6" fontId="1" fillId="12" borderId="109" xfId="5" applyNumberFormat="1" applyFont="1" applyFill="1" applyBorder="1" applyAlignment="1" applyProtection="1">
      <alignment horizontal="right" vertical="center"/>
    </xf>
    <xf numFmtId="38" fontId="1" fillId="12" borderId="109" xfId="5" applyNumberFormat="1" applyFont="1" applyFill="1" applyBorder="1" applyAlignment="1" applyProtection="1">
      <alignment horizontal="right" vertical="center"/>
    </xf>
    <xf numFmtId="6" fontId="1" fillId="12" borderId="73" xfId="5" applyNumberFormat="1" applyFont="1" applyFill="1" applyBorder="1" applyAlignment="1" applyProtection="1">
      <alignment horizontal="right" vertical="center"/>
    </xf>
    <xf numFmtId="38" fontId="1" fillId="12" borderId="73" xfId="5" applyNumberFormat="1" applyFont="1" applyFill="1" applyBorder="1" applyAlignment="1" applyProtection="1">
      <alignment horizontal="right" vertical="center"/>
    </xf>
    <xf numFmtId="38" fontId="1" fillId="12" borderId="72" xfId="5" applyNumberFormat="1" applyFont="1" applyFill="1" applyBorder="1" applyAlignment="1" applyProtection="1">
      <alignment horizontal="right" vertical="center"/>
    </xf>
    <xf numFmtId="1" fontId="10" fillId="11" borderId="110" xfId="4" applyNumberFormat="1" applyFont="1" applyFill="1" applyBorder="1" applyAlignment="1" applyProtection="1">
      <alignment horizontal="center" vertical="center"/>
    </xf>
    <xf numFmtId="1" fontId="8" fillId="11" borderId="110" xfId="4" applyNumberFormat="1" applyFont="1" applyFill="1" applyBorder="1" applyAlignment="1" applyProtection="1">
      <alignment horizontal="center" vertical="center"/>
    </xf>
    <xf numFmtId="1" fontId="1" fillId="11" borderId="110" xfId="4" applyNumberFormat="1" applyFont="1" applyFill="1" applyBorder="1" applyAlignment="1" applyProtection="1">
      <alignment horizontal="center" vertical="center"/>
    </xf>
    <xf numFmtId="0" fontId="2" fillId="9" borderId="114" xfId="0" applyFont="1" applyFill="1" applyBorder="1" applyAlignment="1" applyProtection="1">
      <alignment horizontal="center" vertical="center" wrapText="1"/>
    </xf>
    <xf numFmtId="0" fontId="2" fillId="9" borderId="115" xfId="0" applyFont="1" applyFill="1" applyBorder="1" applyAlignment="1" applyProtection="1">
      <alignment horizontal="center" vertical="center" wrapText="1"/>
    </xf>
    <xf numFmtId="0" fontId="3" fillId="2" borderId="110" xfId="0" applyFont="1" applyFill="1" applyBorder="1" applyAlignment="1" applyProtection="1">
      <alignment vertical="center" wrapText="1"/>
    </xf>
    <xf numFmtId="0" fontId="2" fillId="7" borderId="114" xfId="0" applyFont="1" applyFill="1" applyBorder="1" applyAlignment="1" applyProtection="1">
      <alignment horizontal="center" vertical="center" wrapText="1"/>
    </xf>
    <xf numFmtId="0" fontId="23" fillId="2" borderId="51" xfId="2" applyFont="1" applyFill="1" applyBorder="1" applyAlignment="1" applyProtection="1">
      <alignment horizontal="center" vertical="center" wrapText="1"/>
    </xf>
    <xf numFmtId="0" fontId="23" fillId="2" borderId="52" xfId="2" applyFont="1" applyFill="1" applyBorder="1" applyAlignment="1" applyProtection="1">
      <alignment horizontal="center" vertical="center" wrapText="1"/>
    </xf>
    <xf numFmtId="0" fontId="23" fillId="2" borderId="53" xfId="2" applyFont="1" applyFill="1" applyBorder="1" applyAlignment="1" applyProtection="1">
      <alignment horizontal="center" vertical="center" wrapText="1"/>
    </xf>
    <xf numFmtId="49" fontId="2" fillId="5" borderId="54" xfId="4" applyNumberFormat="1" applyFont="1" applyFill="1" applyBorder="1" applyAlignment="1" applyProtection="1">
      <alignment horizontal="center" vertical="center" wrapText="1"/>
    </xf>
    <xf numFmtId="49" fontId="2" fillId="7" borderId="54" xfId="4" applyNumberFormat="1" applyFont="1" applyFill="1" applyBorder="1" applyAlignment="1" applyProtection="1">
      <alignment horizontal="center" vertical="center" wrapText="1"/>
    </xf>
    <xf numFmtId="0" fontId="12" fillId="16" borderId="54" xfId="0" applyFont="1" applyFill="1" applyBorder="1" applyAlignment="1" applyProtection="1">
      <alignment horizontal="center" vertical="center" wrapText="1"/>
    </xf>
    <xf numFmtId="0" fontId="8" fillId="0" borderId="45" xfId="4" applyFont="1" applyFill="1" applyBorder="1" applyAlignment="1" applyProtection="1">
      <alignment horizontal="left" vertical="center"/>
    </xf>
    <xf numFmtId="0" fontId="8" fillId="0" borderId="46" xfId="4" applyFont="1" applyFill="1" applyBorder="1" applyAlignment="1" applyProtection="1">
      <alignment horizontal="left" vertical="center"/>
    </xf>
    <xf numFmtId="49" fontId="2" fillId="9" borderId="53" xfId="4" applyNumberFormat="1" applyFont="1" applyFill="1" applyBorder="1" applyAlignment="1" applyProtection="1">
      <alignment horizontal="center" vertical="center" wrapText="1"/>
    </xf>
    <xf numFmtId="49" fontId="2" fillId="9" borderId="54" xfId="4" applyNumberFormat="1" applyFont="1" applyFill="1" applyBorder="1" applyAlignment="1" applyProtection="1">
      <alignment horizontal="center" vertical="center" wrapText="1"/>
    </xf>
    <xf numFmtId="49" fontId="2" fillId="5" borderId="51" xfId="4" applyNumberFormat="1" applyFont="1" applyFill="1" applyBorder="1" applyAlignment="1" applyProtection="1">
      <alignment horizontal="center" vertical="center" wrapText="1"/>
    </xf>
    <xf numFmtId="49" fontId="2" fillId="5" borderId="52" xfId="4" applyNumberFormat="1" applyFont="1" applyFill="1" applyBorder="1" applyAlignment="1" applyProtection="1">
      <alignment horizontal="center" vertical="center"/>
    </xf>
    <xf numFmtId="49" fontId="2" fillId="5" borderId="53" xfId="4" applyNumberFormat="1" applyFont="1" applyFill="1" applyBorder="1" applyAlignment="1" applyProtection="1">
      <alignment horizontal="center" vertical="center"/>
    </xf>
    <xf numFmtId="0" fontId="8" fillId="0" borderId="61" xfId="4" applyFont="1" applyFill="1" applyBorder="1" applyAlignment="1" applyProtection="1">
      <alignment horizontal="left" vertical="center"/>
    </xf>
    <xf numFmtId="0" fontId="8" fillId="0" borderId="62" xfId="4" applyFont="1" applyFill="1" applyBorder="1" applyAlignment="1" applyProtection="1">
      <alignment horizontal="left" vertical="center"/>
    </xf>
    <xf numFmtId="0" fontId="12" fillId="16" borderId="49" xfId="0" applyFont="1" applyFill="1" applyBorder="1" applyAlignment="1" applyProtection="1">
      <alignment horizontal="center" vertical="center" wrapText="1"/>
    </xf>
    <xf numFmtId="0" fontId="12" fillId="16" borderId="63" xfId="0" applyFont="1" applyFill="1" applyBorder="1" applyAlignment="1" applyProtection="1">
      <alignment horizontal="center" vertical="center" wrapText="1"/>
    </xf>
    <xf numFmtId="0" fontId="12" fillId="16" borderId="50" xfId="0" applyFont="1" applyFill="1" applyBorder="1" applyAlignment="1" applyProtection="1">
      <alignment horizontal="center" vertical="center" wrapText="1"/>
    </xf>
    <xf numFmtId="0" fontId="12" fillId="16" borderId="56" xfId="0" applyFont="1" applyFill="1" applyBorder="1" applyAlignment="1" applyProtection="1">
      <alignment horizontal="center" vertical="center" wrapText="1"/>
    </xf>
    <xf numFmtId="0" fontId="12" fillId="16" borderId="20" xfId="0" applyFont="1" applyFill="1" applyBorder="1" applyAlignment="1" applyProtection="1">
      <alignment horizontal="center" vertical="center" wrapText="1"/>
    </xf>
    <xf numFmtId="0" fontId="12" fillId="16" borderId="74" xfId="0" applyFont="1" applyFill="1" applyBorder="1" applyAlignment="1" applyProtection="1">
      <alignment horizontal="center" vertical="center" wrapText="1"/>
    </xf>
    <xf numFmtId="0" fontId="15" fillId="5" borderId="51" xfId="0" applyFont="1" applyFill="1" applyBorder="1" applyAlignment="1" applyProtection="1">
      <alignment horizontal="center" vertical="center"/>
    </xf>
    <xf numFmtId="0" fontId="15" fillId="5" borderId="52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56" xfId="0" applyFont="1" applyFill="1" applyBorder="1" applyAlignment="1" applyProtection="1">
      <alignment horizontal="center" vertical="center" wrapText="1"/>
    </xf>
    <xf numFmtId="0" fontId="3" fillId="2" borderId="74" xfId="0" applyFont="1" applyFill="1" applyBorder="1" applyAlignment="1" applyProtection="1">
      <alignment horizontal="center" vertical="center" wrapText="1"/>
    </xf>
    <xf numFmtId="49" fontId="2" fillId="5" borderId="1" xfId="4" applyNumberFormat="1" applyFont="1" applyFill="1" applyBorder="1" applyAlignment="1" applyProtection="1">
      <alignment horizontal="center" vertical="center" wrapText="1"/>
    </xf>
    <xf numFmtId="49" fontId="2" fillId="7" borderId="1" xfId="4" applyNumberFormat="1" applyFont="1" applyFill="1" applyBorder="1" applyAlignment="1" applyProtection="1">
      <alignment horizontal="center" vertical="center" wrapText="1"/>
    </xf>
    <xf numFmtId="0" fontId="12" fillId="16" borderId="1" xfId="0" applyFont="1" applyFill="1" applyBorder="1" applyAlignment="1" applyProtection="1">
      <alignment horizontal="center" vertical="center" wrapText="1"/>
    </xf>
    <xf numFmtId="49" fontId="2" fillId="9" borderId="2" xfId="4" applyNumberFormat="1" applyFont="1" applyFill="1" applyBorder="1" applyAlignment="1" applyProtection="1">
      <alignment horizontal="center" vertical="center" wrapText="1"/>
    </xf>
    <xf numFmtId="49" fontId="2" fillId="9" borderId="102" xfId="4" applyNumberFormat="1" applyFont="1" applyFill="1" applyBorder="1" applyAlignment="1" applyProtection="1">
      <alignment horizontal="center" vertical="center" wrapText="1"/>
    </xf>
    <xf numFmtId="49" fontId="2" fillId="5" borderId="4" xfId="4" applyNumberFormat="1" applyFont="1" applyFill="1" applyBorder="1" applyAlignment="1" applyProtection="1">
      <alignment horizontal="center" vertical="center" wrapText="1"/>
    </xf>
    <xf numFmtId="49" fontId="2" fillId="5" borderId="5" xfId="4" applyNumberFormat="1" applyFont="1" applyFill="1" applyBorder="1" applyAlignment="1" applyProtection="1">
      <alignment horizontal="center" vertical="center"/>
    </xf>
    <xf numFmtId="49" fontId="2" fillId="5" borderId="6" xfId="4" applyNumberFormat="1" applyFont="1" applyFill="1" applyBorder="1" applyAlignment="1" applyProtection="1">
      <alignment horizontal="center" vertical="center"/>
    </xf>
    <xf numFmtId="49" fontId="2" fillId="5" borderId="113" xfId="4" applyNumberFormat="1" applyFont="1" applyFill="1" applyBorder="1" applyAlignment="1" applyProtection="1">
      <alignment horizontal="center" vertical="center" wrapText="1"/>
    </xf>
    <xf numFmtId="49" fontId="2" fillId="5" borderId="112" xfId="4" applyNumberFormat="1" applyFont="1" applyFill="1" applyBorder="1" applyAlignment="1" applyProtection="1">
      <alignment horizontal="center" vertical="center" wrapText="1"/>
    </xf>
    <xf numFmtId="49" fontId="2" fillId="5" borderId="111" xfId="4" applyNumberFormat="1" applyFont="1" applyFill="1" applyBorder="1" applyAlignment="1" applyProtection="1">
      <alignment horizontal="center" vertical="center" wrapText="1"/>
    </xf>
    <xf numFmtId="49" fontId="2" fillId="7" borderId="110" xfId="4" applyNumberFormat="1" applyFont="1" applyFill="1" applyBorder="1" applyAlignment="1" applyProtection="1">
      <alignment horizontal="center" vertical="center" wrapText="1"/>
    </xf>
    <xf numFmtId="0" fontId="12" fillId="16" borderId="117" xfId="0" applyFont="1" applyFill="1" applyBorder="1" applyAlignment="1" applyProtection="1">
      <alignment horizontal="center" vertical="center" wrapText="1"/>
    </xf>
    <xf numFmtId="0" fontId="12" fillId="16" borderId="116" xfId="0" applyFont="1" applyFill="1" applyBorder="1" applyAlignment="1" applyProtection="1">
      <alignment horizontal="center" vertical="center" wrapText="1"/>
    </xf>
    <xf numFmtId="0" fontId="12" fillId="16" borderId="115" xfId="0" applyFont="1" applyFill="1" applyBorder="1" applyAlignment="1" applyProtection="1">
      <alignment horizontal="center" vertical="center" wrapText="1"/>
    </xf>
    <xf numFmtId="0" fontId="12" fillId="16" borderId="103" xfId="0" applyFont="1" applyFill="1" applyBorder="1" applyAlignment="1" applyProtection="1">
      <alignment horizontal="center" vertical="center" wrapText="1"/>
    </xf>
    <xf numFmtId="0" fontId="12" fillId="16" borderId="97" xfId="0" applyFont="1" applyFill="1" applyBorder="1" applyAlignment="1" applyProtection="1">
      <alignment horizontal="center" vertical="center" wrapText="1"/>
    </xf>
    <xf numFmtId="49" fontId="2" fillId="9" borderId="114" xfId="4" applyNumberFormat="1" applyFont="1" applyFill="1" applyBorder="1" applyAlignment="1" applyProtection="1">
      <alignment horizontal="center" vertical="center" wrapText="1"/>
    </xf>
    <xf numFmtId="49" fontId="2" fillId="9" borderId="44" xfId="4" applyNumberFormat="1" applyFont="1" applyFill="1" applyBorder="1" applyAlignment="1" applyProtection="1">
      <alignment horizontal="center" vertical="center" wrapText="1"/>
    </xf>
    <xf numFmtId="49" fontId="2" fillId="7" borderId="114" xfId="4" applyNumberFormat="1" applyFont="1" applyFill="1" applyBorder="1" applyAlignment="1" applyProtection="1">
      <alignment horizontal="center" vertical="center" wrapText="1"/>
    </xf>
    <xf numFmtId="49" fontId="2" fillId="7" borderId="44" xfId="4" applyNumberFormat="1" applyFont="1" applyFill="1" applyBorder="1" applyAlignment="1" applyProtection="1">
      <alignment horizontal="center" vertical="center" wrapText="1"/>
    </xf>
    <xf numFmtId="0" fontId="15" fillId="5" borderId="113" xfId="0" applyFont="1" applyFill="1" applyBorder="1" applyAlignment="1" applyProtection="1">
      <alignment horizontal="center" vertical="center"/>
    </xf>
    <xf numFmtId="0" fontId="15" fillId="5" borderId="112" xfId="0" applyFont="1" applyFill="1" applyBorder="1" applyAlignment="1" applyProtection="1">
      <alignment horizontal="center" vertical="center"/>
    </xf>
    <xf numFmtId="0" fontId="3" fillId="2" borderId="117" xfId="0" applyFont="1" applyFill="1" applyBorder="1" applyAlignment="1" applyProtection="1">
      <alignment horizontal="center" vertical="center" wrapText="1"/>
    </xf>
    <xf numFmtId="0" fontId="3" fillId="2" borderId="115" xfId="0" applyFont="1" applyFill="1" applyBorder="1" applyAlignment="1" applyProtection="1">
      <alignment horizontal="center" vertical="center" wrapText="1"/>
    </xf>
    <xf numFmtId="0" fontId="18" fillId="2" borderId="75" xfId="0" applyFont="1" applyFill="1" applyBorder="1" applyAlignment="1" applyProtection="1">
      <alignment horizontal="center" vertical="center" wrapText="1"/>
    </xf>
    <xf numFmtId="0" fontId="18" fillId="2" borderId="76" xfId="0" applyFont="1" applyFill="1" applyBorder="1" applyAlignment="1" applyProtection="1">
      <alignment horizontal="center" vertical="center" wrapText="1"/>
    </xf>
    <xf numFmtId="0" fontId="18" fillId="2" borderId="81" xfId="0" applyFont="1" applyFill="1" applyBorder="1" applyAlignment="1" applyProtection="1">
      <alignment horizontal="center" vertical="center" wrapText="1"/>
    </xf>
    <xf numFmtId="0" fontId="18" fillId="2" borderId="82" xfId="0" applyFont="1" applyFill="1" applyBorder="1" applyAlignment="1" applyProtection="1">
      <alignment horizontal="center" vertical="center" wrapText="1"/>
    </xf>
    <xf numFmtId="0" fontId="18" fillId="2" borderId="87" xfId="0" applyFont="1" applyFill="1" applyBorder="1" applyAlignment="1" applyProtection="1">
      <alignment horizontal="center" vertical="center" wrapText="1"/>
    </xf>
    <xf numFmtId="0" fontId="18" fillId="2" borderId="88" xfId="0" applyFont="1" applyFill="1" applyBorder="1" applyAlignment="1" applyProtection="1">
      <alignment horizontal="center" vertical="center" wrapText="1"/>
    </xf>
    <xf numFmtId="0" fontId="8" fillId="10" borderId="77" xfId="7" applyFont="1" applyFill="1" applyBorder="1" applyAlignment="1">
      <alignment horizontal="center" vertical="center" wrapText="1"/>
    </xf>
    <xf numFmtId="0" fontId="8" fillId="10" borderId="78" xfId="7" applyFont="1" applyFill="1" applyBorder="1" applyAlignment="1">
      <alignment horizontal="center" vertical="center"/>
    </xf>
    <xf numFmtId="0" fontId="8" fillId="10" borderId="79" xfId="7" applyFont="1" applyFill="1" applyBorder="1" applyAlignment="1">
      <alignment horizontal="center" vertical="center"/>
    </xf>
    <xf numFmtId="0" fontId="8" fillId="10" borderId="78" xfId="7" applyFont="1" applyFill="1" applyBorder="1" applyAlignment="1">
      <alignment horizontal="center" vertical="center" wrapText="1"/>
    </xf>
    <xf numFmtId="0" fontId="8" fillId="10" borderId="79" xfId="7" applyFont="1" applyFill="1" applyBorder="1" applyAlignment="1">
      <alignment horizontal="center" vertical="center" wrapText="1"/>
    </xf>
    <xf numFmtId="0" fontId="8" fillId="4" borderId="77" xfId="7" applyFont="1" applyFill="1" applyBorder="1" applyAlignment="1">
      <alignment horizontal="center" vertical="center" wrapText="1"/>
    </xf>
    <xf numFmtId="0" fontId="8" fillId="4" borderId="79" xfId="7" applyFont="1" applyFill="1" applyBorder="1" applyAlignment="1">
      <alignment horizontal="center" vertical="center" wrapText="1"/>
    </xf>
    <xf numFmtId="0" fontId="8" fillId="9" borderId="83" xfId="0" applyFont="1" applyFill="1" applyBorder="1" applyAlignment="1">
      <alignment horizontal="center" vertical="center" wrapText="1"/>
    </xf>
    <xf numFmtId="0" fontId="8" fillId="9" borderId="89" xfId="0" applyFont="1" applyFill="1" applyBorder="1" applyAlignment="1">
      <alignment horizontal="center" vertical="center" wrapText="1"/>
    </xf>
    <xf numFmtId="0" fontId="8" fillId="9" borderId="84" xfId="0" applyFont="1" applyFill="1" applyBorder="1" applyAlignment="1">
      <alignment horizontal="center" vertical="center" wrapText="1"/>
    </xf>
    <xf numFmtId="0" fontId="8" fillId="9" borderId="90" xfId="0" applyFont="1" applyFill="1" applyBorder="1" applyAlignment="1">
      <alignment horizontal="center" vertical="center" wrapText="1"/>
    </xf>
    <xf numFmtId="0" fontId="8" fillId="10" borderId="77" xfId="3" applyFont="1" applyFill="1" applyBorder="1" applyAlignment="1">
      <alignment horizontal="center" vertical="center" wrapText="1"/>
    </xf>
    <xf numFmtId="0" fontId="8" fillId="10" borderId="78" xfId="3" applyFont="1" applyFill="1" applyBorder="1" applyAlignment="1">
      <alignment horizontal="center" vertical="center" wrapText="1"/>
    </xf>
    <xf numFmtId="0" fontId="8" fillId="10" borderId="79" xfId="3" applyFont="1" applyFill="1" applyBorder="1" applyAlignment="1">
      <alignment horizontal="center" vertical="center" wrapText="1"/>
    </xf>
    <xf numFmtId="0" fontId="8" fillId="9" borderId="86" xfId="3" applyFont="1" applyFill="1" applyBorder="1" applyAlignment="1">
      <alignment horizontal="center" vertical="center" wrapText="1"/>
    </xf>
    <xf numFmtId="0" fontId="8" fillId="9" borderId="92" xfId="3" applyFont="1" applyFill="1" applyBorder="1" applyAlignment="1">
      <alignment horizontal="center" vertical="center" wrapText="1"/>
    </xf>
    <xf numFmtId="0" fontId="8" fillId="9" borderId="83" xfId="3" applyFont="1" applyFill="1" applyBorder="1" applyAlignment="1">
      <alignment horizontal="center" vertical="center" wrapText="1"/>
    </xf>
    <xf numFmtId="0" fontId="8" fillId="9" borderId="89" xfId="3" applyFont="1" applyFill="1" applyBorder="1" applyAlignment="1">
      <alignment horizontal="center" vertical="center" wrapText="1"/>
    </xf>
    <xf numFmtId="0" fontId="8" fillId="8" borderId="84" xfId="3" applyFont="1" applyFill="1" applyBorder="1" applyAlignment="1">
      <alignment horizontal="center" vertical="center" wrapText="1"/>
    </xf>
    <xf numFmtId="0" fontId="8" fillId="8" borderId="90" xfId="3" applyFont="1" applyFill="1" applyBorder="1" applyAlignment="1">
      <alignment horizontal="center" vertical="center" wrapText="1"/>
    </xf>
    <xf numFmtId="0" fontId="8" fillId="9" borderId="85" xfId="0" applyFont="1" applyFill="1" applyBorder="1" applyAlignment="1">
      <alignment horizontal="center" vertical="center" wrapText="1"/>
    </xf>
    <xf numFmtId="0" fontId="8" fillId="9" borderId="91" xfId="0" applyFont="1" applyFill="1" applyBorder="1" applyAlignment="1">
      <alignment horizontal="center" vertical="center" wrapText="1"/>
    </xf>
    <xf numFmtId="0" fontId="8" fillId="8" borderId="83" xfId="0" applyFont="1" applyFill="1" applyBorder="1" applyAlignment="1">
      <alignment horizontal="center" vertical="center" wrapText="1"/>
    </xf>
    <xf numFmtId="0" fontId="8" fillId="8" borderId="89" xfId="0" applyFont="1" applyFill="1" applyBorder="1" applyAlignment="1">
      <alignment horizontal="center" vertical="center" wrapText="1"/>
    </xf>
    <xf numFmtId="0" fontId="8" fillId="8" borderId="85" xfId="0" applyFont="1" applyFill="1" applyBorder="1" applyAlignment="1">
      <alignment horizontal="center" vertical="center" wrapText="1"/>
    </xf>
    <xf numFmtId="0" fontId="8" fillId="8" borderId="91" xfId="0" applyFont="1" applyFill="1" applyBorder="1" applyAlignment="1">
      <alignment horizontal="center" vertical="center" wrapText="1"/>
    </xf>
  </cellXfs>
  <cellStyles count="10">
    <cellStyle name="Comma" xfId="1" builtinId="3"/>
    <cellStyle name="Comma 3 2" xfId="5"/>
    <cellStyle name="Currency 2" xfId="8"/>
    <cellStyle name="Currency 2 2" xfId="9"/>
    <cellStyle name="Normal" xfId="0" builtinId="0"/>
    <cellStyle name="Normal 13" xfId="3"/>
    <cellStyle name="Normal 2 2" xfId="2"/>
    <cellStyle name="Normal 3" xfId="4"/>
    <cellStyle name="Normal 8" xfId="7"/>
    <cellStyle name="Percent 2" xfId="6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8-2019/Budget%20Letter/July%202018/FY2018-19%20MFP%20Budget%20Letter_Jul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EDFIN_AC/Charters/2018-19/PER%20PUPIL%20CALCULATIONS/Final/FY2018-19%20Final%20Charter%20Per%20Pupil_INTERNAL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M_GEO Mid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1AI_Harmony"/>
      <sheetName val="5C1AJ_Athlos"/>
      <sheetName val="5C2_LAVCA"/>
      <sheetName val="5C3_UnvView"/>
      <sheetName val="6_Local Deduct Calc"/>
      <sheetName val="7_Local Revenue"/>
      <sheetName val="8_2.1.18 SIS"/>
      <sheetName val="8A_2.1.18 RSD Op &amp; 5s"/>
      <sheetName val="Source Data"/>
      <sheetName val="Per Pupil_Weighted Funding"/>
      <sheetName val="Placeholder_Tallulah"/>
    </sheetNames>
    <sheetDataSet>
      <sheetData sheetId="0"/>
      <sheetData sheetId="1"/>
      <sheetData sheetId="2"/>
      <sheetData sheetId="3">
        <row r="7">
          <cell r="AP7">
            <v>5648</v>
          </cell>
        </row>
        <row r="8">
          <cell r="AP8">
            <v>7369</v>
          </cell>
        </row>
        <row r="9">
          <cell r="AP9">
            <v>4469</v>
          </cell>
        </row>
        <row r="10">
          <cell r="AP10">
            <v>6897</v>
          </cell>
        </row>
        <row r="11">
          <cell r="AP11">
            <v>6043</v>
          </cell>
        </row>
        <row r="12">
          <cell r="AP12">
            <v>6245</v>
          </cell>
        </row>
        <row r="13">
          <cell r="AP13">
            <v>4123</v>
          </cell>
        </row>
        <row r="14">
          <cell r="AP14">
            <v>5812</v>
          </cell>
        </row>
        <row r="15">
          <cell r="AP15">
            <v>5557</v>
          </cell>
        </row>
        <row r="16">
          <cell r="AP16">
            <v>4374</v>
          </cell>
        </row>
        <row r="17">
          <cell r="AP17">
            <v>7830</v>
          </cell>
        </row>
        <row r="18">
          <cell r="AP18">
            <v>3862</v>
          </cell>
        </row>
        <row r="19">
          <cell r="AP19">
            <v>7461</v>
          </cell>
        </row>
        <row r="20">
          <cell r="AP20">
            <v>7231</v>
          </cell>
        </row>
        <row r="21">
          <cell r="AP21">
            <v>6732</v>
          </cell>
        </row>
        <row r="22">
          <cell r="AP22">
            <v>2979</v>
          </cell>
        </row>
        <row r="23">
          <cell r="AP23">
            <v>3902</v>
          </cell>
        </row>
        <row r="24">
          <cell r="AP24">
            <v>6978</v>
          </cell>
        </row>
        <row r="25">
          <cell r="AP25">
            <v>6027</v>
          </cell>
        </row>
        <row r="26">
          <cell r="AP26">
            <v>6259</v>
          </cell>
        </row>
        <row r="27">
          <cell r="AP27">
            <v>6847</v>
          </cell>
        </row>
        <row r="28">
          <cell r="AP28">
            <v>7448</v>
          </cell>
        </row>
        <row r="29">
          <cell r="AP29">
            <v>6114</v>
          </cell>
        </row>
        <row r="30">
          <cell r="AP30">
            <v>2857</v>
          </cell>
        </row>
        <row r="31">
          <cell r="AP31">
            <v>5278</v>
          </cell>
        </row>
        <row r="32">
          <cell r="AP32">
            <v>4676</v>
          </cell>
        </row>
        <row r="33">
          <cell r="AP33">
            <v>6631</v>
          </cell>
        </row>
        <row r="34">
          <cell r="AP34">
            <v>4123</v>
          </cell>
        </row>
        <row r="35">
          <cell r="AP35">
            <v>4955</v>
          </cell>
        </row>
        <row r="36">
          <cell r="AP36">
            <v>6943</v>
          </cell>
        </row>
        <row r="37">
          <cell r="AP37">
            <v>4903</v>
          </cell>
        </row>
        <row r="38">
          <cell r="AP38">
            <v>6323</v>
          </cell>
        </row>
        <row r="39">
          <cell r="AP39">
            <v>6514</v>
          </cell>
        </row>
        <row r="40">
          <cell r="AP40">
            <v>7057</v>
          </cell>
        </row>
        <row r="41">
          <cell r="AP41">
            <v>5581</v>
          </cell>
        </row>
        <row r="42">
          <cell r="AP42">
            <v>4326</v>
          </cell>
        </row>
        <row r="43">
          <cell r="AP43">
            <v>6350</v>
          </cell>
        </row>
        <row r="44">
          <cell r="AP44">
            <v>2766</v>
          </cell>
        </row>
        <row r="45">
          <cell r="AP45">
            <v>3660</v>
          </cell>
        </row>
        <row r="46">
          <cell r="AP46">
            <v>6033</v>
          </cell>
        </row>
        <row r="47">
          <cell r="AP47">
            <v>3840</v>
          </cell>
        </row>
        <row r="48">
          <cell r="AP48">
            <v>5693</v>
          </cell>
        </row>
        <row r="49">
          <cell r="AP49">
            <v>6793</v>
          </cell>
        </row>
        <row r="50">
          <cell r="AP50">
            <v>5919</v>
          </cell>
        </row>
        <row r="51">
          <cell r="AP51">
            <v>3230</v>
          </cell>
        </row>
        <row r="52">
          <cell r="AP52">
            <v>7624</v>
          </cell>
        </row>
        <row r="53">
          <cell r="AP53">
            <v>3647</v>
          </cell>
        </row>
        <row r="54">
          <cell r="AP54">
            <v>5190</v>
          </cell>
        </row>
        <row r="55">
          <cell r="AP55">
            <v>5814</v>
          </cell>
        </row>
        <row r="56">
          <cell r="AP56">
            <v>5951</v>
          </cell>
        </row>
        <row r="57">
          <cell r="AP57">
            <v>5530</v>
          </cell>
        </row>
        <row r="58">
          <cell r="AP58">
            <v>5729</v>
          </cell>
        </row>
        <row r="59">
          <cell r="AP59">
            <v>5894</v>
          </cell>
        </row>
        <row r="60">
          <cell r="AP60">
            <v>6773</v>
          </cell>
        </row>
        <row r="61">
          <cell r="AP61">
            <v>5534</v>
          </cell>
        </row>
        <row r="62">
          <cell r="AP62">
            <v>6899</v>
          </cell>
        </row>
        <row r="63">
          <cell r="AP63">
            <v>5909</v>
          </cell>
        </row>
        <row r="64">
          <cell r="AP64">
            <v>6628</v>
          </cell>
        </row>
        <row r="65">
          <cell r="AP65">
            <v>7229</v>
          </cell>
        </row>
        <row r="66">
          <cell r="AP66">
            <v>6228</v>
          </cell>
        </row>
        <row r="67">
          <cell r="AP67">
            <v>3660</v>
          </cell>
        </row>
        <row r="68">
          <cell r="AP68">
            <v>6760</v>
          </cell>
        </row>
        <row r="69">
          <cell r="AP69">
            <v>4726</v>
          </cell>
        </row>
        <row r="70">
          <cell r="AP70">
            <v>7205</v>
          </cell>
        </row>
        <row r="71">
          <cell r="AP71">
            <v>5708</v>
          </cell>
        </row>
        <row r="72">
          <cell r="AP72">
            <v>7525</v>
          </cell>
        </row>
        <row r="73">
          <cell r="AP73">
            <v>5897</v>
          </cell>
        </row>
        <row r="74">
          <cell r="AP74">
            <v>7546</v>
          </cell>
        </row>
        <row r="75">
          <cell r="AP75">
            <v>6458</v>
          </cell>
        </row>
        <row r="76">
          <cell r="AP76">
            <v>5642</v>
          </cell>
        </row>
      </sheetData>
      <sheetData sheetId="4"/>
      <sheetData sheetId="5"/>
      <sheetData sheetId="6">
        <row r="7">
          <cell r="AF7">
            <v>715</v>
          </cell>
          <cell r="AK7">
            <v>168.92251077699507</v>
          </cell>
          <cell r="AM7">
            <v>4873.0499421722216</v>
          </cell>
          <cell r="AU7">
            <v>2517.11</v>
          </cell>
        </row>
        <row r="8">
          <cell r="AF8">
            <v>1461</v>
          </cell>
          <cell r="AK8">
            <v>168.92249015748033</v>
          </cell>
          <cell r="AM8">
            <v>6528.9776082677163</v>
          </cell>
          <cell r="AU8">
            <v>2786.2</v>
          </cell>
        </row>
        <row r="9">
          <cell r="AF9">
            <v>570</v>
          </cell>
          <cell r="AK9">
            <v>168.92254224968198</v>
          </cell>
          <cell r="AM9">
            <v>3873.2803925131748</v>
          </cell>
          <cell r="AU9">
            <v>3778.47</v>
          </cell>
        </row>
        <row r="10">
          <cell r="AF10">
            <v>1322</v>
          </cell>
          <cell r="AK10">
            <v>168.92255054432349</v>
          </cell>
          <cell r="AM10">
            <v>6306.6236391912907</v>
          </cell>
          <cell r="AU10">
            <v>3361.58</v>
          </cell>
        </row>
        <row r="11">
          <cell r="AF11">
            <v>712</v>
          </cell>
          <cell r="AK11">
            <v>168.92248949980907</v>
          </cell>
          <cell r="AM11">
            <v>5480.1204658266515</v>
          </cell>
          <cell r="AU11">
            <v>2208.87</v>
          </cell>
        </row>
        <row r="12">
          <cell r="AF12">
            <v>1166</v>
          </cell>
          <cell r="AK12">
            <v>168.92256637168143</v>
          </cell>
          <cell r="AM12">
            <v>5702.3938053097345</v>
          </cell>
          <cell r="AU12">
            <v>3226.51</v>
          </cell>
        </row>
        <row r="13">
          <cell r="AF13">
            <v>235</v>
          </cell>
          <cell r="AK13">
            <v>168.92272096251736</v>
          </cell>
          <cell r="AM13">
            <v>3355.6446089773253</v>
          </cell>
          <cell r="AU13">
            <v>5212.34</v>
          </cell>
        </row>
        <row r="14">
          <cell r="AF14">
            <v>974</v>
          </cell>
          <cell r="AK14">
            <v>168.92252453166816</v>
          </cell>
          <cell r="AM14">
            <v>5086.0599018733274</v>
          </cell>
          <cell r="AU14">
            <v>3348.64</v>
          </cell>
        </row>
        <row r="15">
          <cell r="AF15">
            <v>878</v>
          </cell>
          <cell r="AK15">
            <v>168.92251502777285</v>
          </cell>
          <cell r="AM15">
            <v>4812.3300530093593</v>
          </cell>
          <cell r="AU15">
            <v>3483.65</v>
          </cell>
        </row>
        <row r="16">
          <cell r="AF16">
            <v>460</v>
          </cell>
          <cell r="AK16">
            <v>168.92252484910364</v>
          </cell>
          <cell r="AM16">
            <v>3765.2992702921833</v>
          </cell>
          <cell r="AU16">
            <v>4384.3500000000004</v>
          </cell>
        </row>
        <row r="17">
          <cell r="AF17">
            <v>1558</v>
          </cell>
          <cell r="AK17">
            <v>168.92283364958888</v>
          </cell>
          <cell r="AM17">
            <v>7121.4996837444651</v>
          </cell>
          <cell r="AU17">
            <v>3343.78</v>
          </cell>
        </row>
        <row r="18">
          <cell r="AF18">
            <v>38</v>
          </cell>
          <cell r="AK18">
            <v>168.92261001517451</v>
          </cell>
          <cell r="AM18">
            <v>2797.8012139605462</v>
          </cell>
          <cell r="AU18">
            <v>5497.55</v>
          </cell>
        </row>
        <row r="19">
          <cell r="AF19">
            <v>1282</v>
          </cell>
          <cell r="AK19">
            <v>168.92261457550714</v>
          </cell>
          <cell r="AM19">
            <v>6651.181818181818</v>
          </cell>
          <cell r="AU19">
            <v>2846.67</v>
          </cell>
        </row>
        <row r="20">
          <cell r="AF20">
            <v>1101</v>
          </cell>
          <cell r="AK20">
            <v>168.9225988700565</v>
          </cell>
          <cell r="AM20">
            <v>6356.8152542372882</v>
          </cell>
          <cell r="AU20">
            <v>3778.43</v>
          </cell>
        </row>
        <row r="21">
          <cell r="AF21">
            <v>1226</v>
          </cell>
          <cell r="AK21">
            <v>100</v>
          </cell>
          <cell r="AM21">
            <v>6102.0875932578065</v>
          </cell>
          <cell r="AU21">
            <v>3007.67</v>
          </cell>
        </row>
        <row r="22">
          <cell r="AF22">
            <v>0</v>
          </cell>
          <cell r="AK22">
            <v>168.92245229395047</v>
          </cell>
          <cell r="AM22">
            <v>2290.8869265123831</v>
          </cell>
          <cell r="AU22">
            <v>5338.85</v>
          </cell>
        </row>
        <row r="23">
          <cell r="AF23">
            <v>148</v>
          </cell>
          <cell r="AK23">
            <v>407.47808368049266</v>
          </cell>
          <cell r="AM23">
            <v>3102.7104917587394</v>
          </cell>
          <cell r="AU23">
            <v>4796.92</v>
          </cell>
        </row>
        <row r="24">
          <cell r="AF24">
            <v>978</v>
          </cell>
          <cell r="AK24">
            <v>168.92227979274611</v>
          </cell>
          <cell r="AM24">
            <v>6131.8994818652845</v>
          </cell>
          <cell r="AU24">
            <v>2841.59</v>
          </cell>
        </row>
        <row r="25">
          <cell r="AF25">
            <v>696</v>
          </cell>
          <cell r="AK25">
            <v>168.92267227774855</v>
          </cell>
          <cell r="AM25">
            <v>5106.5570752235662</v>
          </cell>
          <cell r="AU25">
            <v>3340.89</v>
          </cell>
        </row>
        <row r="26">
          <cell r="AF26">
            <v>977</v>
          </cell>
          <cell r="AK26">
            <v>100</v>
          </cell>
          <cell r="AM26">
            <v>5672.8692993185396</v>
          </cell>
          <cell r="AU26">
            <v>2671.93</v>
          </cell>
        </row>
        <row r="27">
          <cell r="AF27">
            <v>980</v>
          </cell>
          <cell r="AK27">
            <v>168.92266488115166</v>
          </cell>
          <cell r="AM27">
            <v>6230.5610980917309</v>
          </cell>
          <cell r="AU27">
            <v>2658.21</v>
          </cell>
        </row>
        <row r="28">
          <cell r="AF28">
            <v>1115</v>
          </cell>
          <cell r="AK28">
            <v>168.92268217584675</v>
          </cell>
          <cell r="AM28">
            <v>6946.1512145056449</v>
          </cell>
          <cell r="AU28">
            <v>2089.9299999999998</v>
          </cell>
        </row>
        <row r="29">
          <cell r="AF29">
            <v>1063</v>
          </cell>
          <cell r="AK29">
            <v>168.92256236719919</v>
          </cell>
          <cell r="AM29">
            <v>5424.0132210592583</v>
          </cell>
          <cell r="AU29">
            <v>3410.32</v>
          </cell>
        </row>
        <row r="30">
          <cell r="AF30">
            <v>0</v>
          </cell>
          <cell r="AK30">
            <v>450.95100742311769</v>
          </cell>
          <cell r="AM30">
            <v>2001.9556733828208</v>
          </cell>
          <cell r="AU30">
            <v>6133.41</v>
          </cell>
        </row>
        <row r="31">
          <cell r="AF31">
            <v>727</v>
          </cell>
          <cell r="AK31">
            <v>168.92269883824844</v>
          </cell>
          <cell r="AM31">
            <v>4623.3150134048255</v>
          </cell>
          <cell r="AU31">
            <v>4224.92</v>
          </cell>
        </row>
        <row r="32">
          <cell r="AF32">
            <v>394</v>
          </cell>
          <cell r="AK32">
            <v>405.00045040434026</v>
          </cell>
          <cell r="AM32">
            <v>3833.2864776333299</v>
          </cell>
          <cell r="AU32">
            <v>4523.54</v>
          </cell>
        </row>
        <row r="33">
          <cell r="AF33">
            <v>1242</v>
          </cell>
          <cell r="AK33">
            <v>168.92253396859007</v>
          </cell>
          <cell r="AM33">
            <v>5936.6091406387859</v>
          </cell>
          <cell r="AU33">
            <v>3162.14</v>
          </cell>
        </row>
        <row r="34">
          <cell r="AF34">
            <v>361</v>
          </cell>
          <cell r="AK34">
            <v>231.38934259520011</v>
          </cell>
          <cell r="AM34">
            <v>3420.0629243718513</v>
          </cell>
          <cell r="AU34">
            <v>4248.0600000000004</v>
          </cell>
        </row>
        <row r="35">
          <cell r="AF35">
            <v>673</v>
          </cell>
          <cell r="AK35">
            <v>168.92251815980629</v>
          </cell>
          <cell r="AM35">
            <v>4197.2293120638087</v>
          </cell>
          <cell r="AU35">
            <v>3704.9</v>
          </cell>
        </row>
        <row r="36">
          <cell r="AF36">
            <v>1326</v>
          </cell>
          <cell r="AK36">
            <v>168.92249300838992</v>
          </cell>
          <cell r="AM36">
            <v>6212.3839392728723</v>
          </cell>
          <cell r="AU36">
            <v>3127.39</v>
          </cell>
        </row>
        <row r="37">
          <cell r="AF37">
            <v>621</v>
          </cell>
          <cell r="AK37">
            <v>168.9225816835667</v>
          </cell>
          <cell r="AM37">
            <v>4271.4865604377919</v>
          </cell>
          <cell r="AU37">
            <v>4265.97</v>
          </cell>
        </row>
        <row r="38">
          <cell r="AF38">
            <v>1243</v>
          </cell>
          <cell r="AK38">
            <v>168.92250981013913</v>
          </cell>
          <cell r="AM38">
            <v>5764.196916247176</v>
          </cell>
          <cell r="AU38">
            <v>2779.23</v>
          </cell>
        </row>
        <row r="39">
          <cell r="AF39">
            <v>1036</v>
          </cell>
          <cell r="AK39">
            <v>168.92278953922789</v>
          </cell>
          <cell r="AM39">
            <v>5633.0684931506848</v>
          </cell>
          <cell r="AU39">
            <v>3765.63</v>
          </cell>
        </row>
        <row r="40">
          <cell r="AF40">
            <v>1236</v>
          </cell>
          <cell r="AK40">
            <v>168.92260221136539</v>
          </cell>
          <cell r="AM40">
            <v>6413.9611725379273</v>
          </cell>
          <cell r="AU40">
            <v>3182.81</v>
          </cell>
        </row>
        <row r="41">
          <cell r="AF41">
            <v>885</v>
          </cell>
          <cell r="AK41">
            <v>168.9225719575829</v>
          </cell>
          <cell r="AM41">
            <v>5043.1149638108063</v>
          </cell>
          <cell r="AU41">
            <v>3566.56</v>
          </cell>
        </row>
        <row r="42">
          <cell r="AF42">
            <v>377</v>
          </cell>
          <cell r="AK42">
            <v>168.92252166583822</v>
          </cell>
          <cell r="AM42">
            <v>3585.349462946554</v>
          </cell>
          <cell r="AU42">
            <v>4622.93</v>
          </cell>
        </row>
        <row r="43">
          <cell r="AF43">
            <v>1185</v>
          </cell>
          <cell r="AK43">
            <v>168.92251676445935</v>
          </cell>
          <cell r="AM43">
            <v>5696.9233025984913</v>
          </cell>
          <cell r="AU43">
            <v>3074.65</v>
          </cell>
        </row>
        <row r="44">
          <cell r="AF44">
            <v>0</v>
          </cell>
          <cell r="AK44">
            <v>422.48756729043834</v>
          </cell>
          <cell r="AM44">
            <v>1933.5690848500385</v>
          </cell>
          <cell r="AU44">
            <v>6588.32</v>
          </cell>
        </row>
        <row r="45">
          <cell r="AF45">
            <v>0</v>
          </cell>
          <cell r="AK45">
            <v>286.56304347826085</v>
          </cell>
          <cell r="AM45">
            <v>2880.5514492753623</v>
          </cell>
          <cell r="AU45">
            <v>5512.98</v>
          </cell>
        </row>
        <row r="46">
          <cell r="AF46">
            <v>1045</v>
          </cell>
          <cell r="AK46">
            <v>168.92251055041751</v>
          </cell>
          <cell r="AM46">
            <v>5332.4013199245755</v>
          </cell>
          <cell r="AU46">
            <v>3343.35</v>
          </cell>
        </row>
        <row r="47">
          <cell r="AF47">
            <v>58</v>
          </cell>
          <cell r="AK47">
            <v>168.92248062015503</v>
          </cell>
          <cell r="AM47">
            <v>2952.0366455250178</v>
          </cell>
          <cell r="AU47">
            <v>5678.3</v>
          </cell>
        </row>
        <row r="48">
          <cell r="AF48">
            <v>901</v>
          </cell>
          <cell r="AK48">
            <v>168.9226169539219</v>
          </cell>
          <cell r="AM48">
            <v>5155.433345058037</v>
          </cell>
          <cell r="AU48">
            <v>4056.78</v>
          </cell>
        </row>
        <row r="49">
          <cell r="AF49">
            <v>1302</v>
          </cell>
          <cell r="AK49">
            <v>168.92245989304814</v>
          </cell>
          <cell r="AM49">
            <v>6213.8889158969369</v>
          </cell>
          <cell r="AU49">
            <v>3309.92</v>
          </cell>
        </row>
        <row r="50">
          <cell r="AF50">
            <v>1022</v>
          </cell>
          <cell r="AK50">
            <v>168.92250516173434</v>
          </cell>
          <cell r="AM50">
            <v>5253.3125946317959</v>
          </cell>
          <cell r="AU50">
            <v>3349.44</v>
          </cell>
        </row>
        <row r="51">
          <cell r="AF51">
            <v>0</v>
          </cell>
          <cell r="AK51">
            <v>410.64117203490252</v>
          </cell>
          <cell r="AM51">
            <v>2475.8413228482173</v>
          </cell>
          <cell r="AU51">
            <v>5189.04</v>
          </cell>
        </row>
        <row r="52">
          <cell r="AF52">
            <v>1361</v>
          </cell>
          <cell r="AK52">
            <v>168.92241379310346</v>
          </cell>
          <cell r="AM52">
            <v>6869.3620689655172</v>
          </cell>
          <cell r="AU52">
            <v>3226.98</v>
          </cell>
        </row>
        <row r="53">
          <cell r="AF53">
            <v>0</v>
          </cell>
          <cell r="AK53">
            <v>390.97777777777776</v>
          </cell>
          <cell r="AM53">
            <v>2736.1547325102879</v>
          </cell>
          <cell r="AU53">
            <v>5689.02</v>
          </cell>
        </row>
        <row r="54">
          <cell r="AF54">
            <v>608</v>
          </cell>
          <cell r="AK54">
            <v>168.9225806451613</v>
          </cell>
          <cell r="AM54">
            <v>4316.5831918505946</v>
          </cell>
          <cell r="AU54">
            <v>4464.54</v>
          </cell>
        </row>
        <row r="55">
          <cell r="AF55">
            <v>764</v>
          </cell>
          <cell r="AK55">
            <v>168.92253469417724</v>
          </cell>
          <cell r="AM55">
            <v>5225.6172993611863</v>
          </cell>
          <cell r="AU55">
            <v>2676.04</v>
          </cell>
        </row>
        <row r="56">
          <cell r="AF56">
            <v>1031</v>
          </cell>
          <cell r="AK56">
            <v>168.92252882497732</v>
          </cell>
          <cell r="AM56">
            <v>5306.7997149889879</v>
          </cell>
          <cell r="AU56">
            <v>3398.92</v>
          </cell>
        </row>
        <row r="57">
          <cell r="AF57">
            <v>811</v>
          </cell>
          <cell r="AK57">
            <v>168.92255484183735</v>
          </cell>
          <cell r="AM57">
            <v>4822.1645861107745</v>
          </cell>
          <cell r="AU57">
            <v>4015.75</v>
          </cell>
        </row>
        <row r="58">
          <cell r="AF58">
            <v>917</v>
          </cell>
          <cell r="AK58">
            <v>168.92253818912204</v>
          </cell>
          <cell r="AM58">
            <v>5069.514112796659</v>
          </cell>
          <cell r="AU58">
            <v>3751.65</v>
          </cell>
        </row>
        <row r="59">
          <cell r="AF59">
            <v>801</v>
          </cell>
          <cell r="AK59">
            <v>168.92254922496858</v>
          </cell>
          <cell r="AM59">
            <v>5196.2288437369079</v>
          </cell>
          <cell r="AU59">
            <v>2685.8</v>
          </cell>
        </row>
        <row r="60">
          <cell r="AF60">
            <v>1011</v>
          </cell>
          <cell r="AK60">
            <v>168.92322097378278</v>
          </cell>
          <cell r="AM60">
            <v>5790.8464419475658</v>
          </cell>
          <cell r="AU60">
            <v>4613.04</v>
          </cell>
        </row>
        <row r="61">
          <cell r="AF61">
            <v>840</v>
          </cell>
          <cell r="AK61">
            <v>168.92254672897195</v>
          </cell>
          <cell r="AM61">
            <v>4737.240537383178</v>
          </cell>
          <cell r="AU61">
            <v>3607</v>
          </cell>
        </row>
        <row r="62">
          <cell r="AF62">
            <v>1202</v>
          </cell>
          <cell r="AK62">
            <v>168.92244764397907</v>
          </cell>
          <cell r="AM62">
            <v>5920.2254581151828</v>
          </cell>
          <cell r="AU62">
            <v>3434.12</v>
          </cell>
        </row>
        <row r="63">
          <cell r="AF63">
            <v>850</v>
          </cell>
          <cell r="AK63">
            <v>168.92254714981988</v>
          </cell>
          <cell r="AM63">
            <v>5143.7406230133502</v>
          </cell>
          <cell r="AU63">
            <v>2699.5</v>
          </cell>
        </row>
        <row r="64">
          <cell r="AF64">
            <v>1125</v>
          </cell>
          <cell r="AK64">
            <v>168.92256981900994</v>
          </cell>
          <cell r="AM64">
            <v>5930.3749250868996</v>
          </cell>
          <cell r="AU64">
            <v>2333.3000000000002</v>
          </cell>
        </row>
        <row r="65">
          <cell r="AF65">
            <v>746</v>
          </cell>
          <cell r="AK65">
            <v>168.92244579019339</v>
          </cell>
          <cell r="AM65">
            <v>6537.249267435046</v>
          </cell>
          <cell r="AU65">
            <v>1581.63</v>
          </cell>
        </row>
        <row r="66">
          <cell r="AF66">
            <v>1123</v>
          </cell>
          <cell r="AK66">
            <v>168.92253521126761</v>
          </cell>
          <cell r="AM66">
            <v>5632.4539796921063</v>
          </cell>
          <cell r="AU66">
            <v>3407.35</v>
          </cell>
        </row>
        <row r="67">
          <cell r="AF67">
            <v>67</v>
          </cell>
          <cell r="AK67">
            <v>168.92240675197385</v>
          </cell>
          <cell r="AM67">
            <v>2826.1383065613941</v>
          </cell>
          <cell r="AU67">
            <v>5335.97</v>
          </cell>
        </row>
        <row r="68">
          <cell r="AF68">
            <v>853</v>
          </cell>
          <cell r="AK68">
            <v>168.92242242242241</v>
          </cell>
          <cell r="AM68">
            <v>6240.2927927927931</v>
          </cell>
          <cell r="AU68">
            <v>2123.5700000000002</v>
          </cell>
        </row>
        <row r="69">
          <cell r="AF69">
            <v>369</v>
          </cell>
          <cell r="AK69">
            <v>423.11448931116388</v>
          </cell>
          <cell r="AM69">
            <v>3968.3197149643706</v>
          </cell>
          <cell r="AU69">
            <v>4971.5600000000004</v>
          </cell>
        </row>
        <row r="70">
          <cell r="AF70">
            <v>1284</v>
          </cell>
          <cell r="AK70">
            <v>168.92235734331152</v>
          </cell>
          <cell r="AM70">
            <v>6611.2745556594946</v>
          </cell>
          <cell r="AU70">
            <v>3193.64</v>
          </cell>
        </row>
        <row r="71">
          <cell r="AF71">
            <v>812</v>
          </cell>
          <cell r="AK71">
            <v>168.92251334906246</v>
          </cell>
          <cell r="AM71">
            <v>4876.2174344964606</v>
          </cell>
          <cell r="AU71">
            <v>4130.6899999999996</v>
          </cell>
        </row>
        <row r="72">
          <cell r="AF72">
            <v>1331</v>
          </cell>
          <cell r="AK72">
            <v>168.92268822637695</v>
          </cell>
          <cell r="AM72">
            <v>6786.167256189995</v>
          </cell>
          <cell r="AU72">
            <v>4062.81</v>
          </cell>
        </row>
        <row r="73">
          <cell r="AF73">
            <v>1002</v>
          </cell>
          <cell r="AK73">
            <v>168.92248062015503</v>
          </cell>
          <cell r="AM73">
            <v>5179.8661867847914</v>
          </cell>
          <cell r="AU73">
            <v>3341.51</v>
          </cell>
        </row>
        <row r="74">
          <cell r="AF74">
            <v>1277</v>
          </cell>
          <cell r="AK74">
            <v>168.92239119035133</v>
          </cell>
          <cell r="AM74">
            <v>6454.4084950183533</v>
          </cell>
          <cell r="AU74">
            <v>2965.34</v>
          </cell>
        </row>
        <row r="75">
          <cell r="AF75">
            <v>1226</v>
          </cell>
          <cell r="AK75">
            <v>168.92246870195476</v>
          </cell>
          <cell r="AM75">
            <v>5757.5890621568196</v>
          </cell>
          <cell r="AU75">
            <v>2895.31</v>
          </cell>
        </row>
        <row r="76">
          <cell r="AF76">
            <v>716</v>
          </cell>
          <cell r="AK76">
            <v>212.27579108348795</v>
          </cell>
          <cell r="AM76">
            <v>4579.7194791561578</v>
          </cell>
          <cell r="AU76">
            <v>3792.38</v>
          </cell>
        </row>
      </sheetData>
      <sheetData sheetId="7"/>
      <sheetData sheetId="8"/>
      <sheetData sheetId="9">
        <row r="7">
          <cell r="D7">
            <v>4579.7194791561578</v>
          </cell>
          <cell r="F7">
            <v>605.97185873605952</v>
          </cell>
        </row>
        <row r="8">
          <cell r="D8">
            <v>4579.7194791561578</v>
          </cell>
          <cell r="F8">
            <v>699.89832861189802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E7">
            <v>4812.3300530093593</v>
          </cell>
          <cell r="G7">
            <v>744.76</v>
          </cell>
        </row>
        <row r="10">
          <cell r="E10">
            <v>3102.7104917587394</v>
          </cell>
          <cell r="G10">
            <v>801.47762416806802</v>
          </cell>
        </row>
        <row r="11">
          <cell r="E11">
            <v>3102.7104917587394</v>
          </cell>
          <cell r="G11">
            <v>801.47762416806802</v>
          </cell>
        </row>
        <row r="12">
          <cell r="E12">
            <v>3102.7104917587394</v>
          </cell>
          <cell r="G12">
            <v>801.47762416806802</v>
          </cell>
        </row>
        <row r="13">
          <cell r="E13">
            <v>3102.7104917587394</v>
          </cell>
          <cell r="G13">
            <v>801.47762416806802</v>
          </cell>
        </row>
        <row r="14">
          <cell r="E14">
            <v>3102.7104917587394</v>
          </cell>
          <cell r="G14">
            <v>801.47762416806802</v>
          </cell>
        </row>
        <row r="15">
          <cell r="E15">
            <v>3102.7104917587394</v>
          </cell>
          <cell r="G15">
            <v>801.47762416806802</v>
          </cell>
        </row>
        <row r="16">
          <cell r="E16">
            <v>3102.7104917587394</v>
          </cell>
          <cell r="G16">
            <v>801.47762416806802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7">
          <cell r="H7">
            <v>2995.3301661132714</v>
          </cell>
          <cell r="M7">
            <v>658.97263654491974</v>
          </cell>
          <cell r="R7">
            <v>179.71980996679628</v>
          </cell>
          <cell r="W7">
            <v>4492.9952491699069</v>
          </cell>
          <cell r="AB7">
            <v>1797.1980996679629</v>
          </cell>
        </row>
        <row r="8">
          <cell r="H8">
            <v>3383.4857502012196</v>
          </cell>
          <cell r="M8">
            <v>744.36686504426837</v>
          </cell>
          <cell r="R8">
            <v>203.00914501207316</v>
          </cell>
          <cell r="W8">
            <v>5075.2286253018301</v>
          </cell>
          <cell r="AB8">
            <v>2030.0914501207317</v>
          </cell>
        </row>
        <row r="9">
          <cell r="H9">
            <v>2406.5240656261053</v>
          </cell>
          <cell r="M9">
            <v>529.43529443774321</v>
          </cell>
          <cell r="R9">
            <v>144.39144393756632</v>
          </cell>
          <cell r="W9">
            <v>3609.7860984391582</v>
          </cell>
          <cell r="AB9">
            <v>1443.9144393756631</v>
          </cell>
        </row>
        <row r="10">
          <cell r="H10">
            <v>3125.7478427810584</v>
          </cell>
          <cell r="M10">
            <v>687.66452541183287</v>
          </cell>
          <cell r="R10">
            <v>187.54487056686349</v>
          </cell>
          <cell r="W10">
            <v>4688.6217641715884</v>
          </cell>
          <cell r="AB10">
            <v>1875.4487056686353</v>
          </cell>
        </row>
        <row r="11">
          <cell r="H11">
            <v>3179.2863215318648</v>
          </cell>
          <cell r="M11">
            <v>699.44299073701018</v>
          </cell>
          <cell r="R11">
            <v>190.75717929191185</v>
          </cell>
          <cell r="W11">
            <v>4768.9294822977972</v>
          </cell>
          <cell r="AB11">
            <v>1907.5717929191187</v>
          </cell>
        </row>
        <row r="12">
          <cell r="H12">
            <v>3052.4564226221978</v>
          </cell>
          <cell r="M12">
            <v>671.54041297688354</v>
          </cell>
          <cell r="R12">
            <v>183.14738535733184</v>
          </cell>
          <cell r="W12">
            <v>4578.6846339332969</v>
          </cell>
          <cell r="AB12">
            <v>1831.4738535733186</v>
          </cell>
        </row>
        <row r="13">
          <cell r="H13">
            <v>1919.1058351219881</v>
          </cell>
          <cell r="M13">
            <v>422.20328372683736</v>
          </cell>
          <cell r="R13">
            <v>115.14635010731928</v>
          </cell>
          <cell r="W13">
            <v>2878.6587526829821</v>
          </cell>
          <cell r="AB13">
            <v>1151.4635010731927</v>
          </cell>
        </row>
        <row r="14">
          <cell r="H14">
            <v>2870.3131341006124</v>
          </cell>
          <cell r="M14">
            <v>631.46888950213452</v>
          </cell>
          <cell r="R14">
            <v>172.21878804603671</v>
          </cell>
          <cell r="W14">
            <v>4305.4697011509179</v>
          </cell>
          <cell r="AB14">
            <v>1722.1878804603671</v>
          </cell>
        </row>
        <row r="15">
          <cell r="H15">
            <v>2757.0541263442633</v>
          </cell>
          <cell r="M15">
            <v>606.55190779573797</v>
          </cell>
          <cell r="R15">
            <v>165.42324758065581</v>
          </cell>
          <cell r="W15">
            <v>4135.5811895163952</v>
          </cell>
          <cell r="AB15">
            <v>1654.2324758065579</v>
          </cell>
        </row>
        <row r="16">
          <cell r="H16">
            <v>2213.4343367552165</v>
          </cell>
          <cell r="M16">
            <v>486.95555408614769</v>
          </cell>
          <cell r="R16">
            <v>132.806060205313</v>
          </cell>
          <cell r="W16">
            <v>3320.1515051328256</v>
          </cell>
          <cell r="AB16">
            <v>1328.06060205313</v>
          </cell>
        </row>
        <row r="17">
          <cell r="H17">
            <v>3276.6619482881124</v>
          </cell>
          <cell r="M17">
            <v>720.86562862338462</v>
          </cell>
          <cell r="R17">
            <v>196.59971689728673</v>
          </cell>
          <cell r="W17">
            <v>4914.9929224321686</v>
          </cell>
          <cell r="AB17">
            <v>1965.9971689728673</v>
          </cell>
        </row>
        <row r="18">
          <cell r="H18">
            <v>1700.2798483265785</v>
          </cell>
          <cell r="M18">
            <v>374.0615666318472</v>
          </cell>
          <cell r="R18">
            <v>102.01679089959471</v>
          </cell>
          <cell r="W18">
            <v>2550.4197724898677</v>
          </cell>
          <cell r="AB18">
            <v>1020.1679089959471</v>
          </cell>
        </row>
        <row r="19">
          <cell r="H19">
            <v>3297.8060920610687</v>
          </cell>
          <cell r="M19">
            <v>725.51734025343501</v>
          </cell>
          <cell r="R19">
            <v>197.86836552366407</v>
          </cell>
          <cell r="W19">
            <v>4946.7091380916027</v>
          </cell>
          <cell r="AB19">
            <v>1978.6836552366412</v>
          </cell>
        </row>
        <row r="20">
          <cell r="H20">
            <v>2931.3286556652915</v>
          </cell>
          <cell r="M20">
            <v>644.89230424636412</v>
          </cell>
          <cell r="R20">
            <v>175.87971933991753</v>
          </cell>
          <cell r="W20">
            <v>4396.9929834979375</v>
          </cell>
          <cell r="AB20">
            <v>1758.7971933991751</v>
          </cell>
        </row>
        <row r="21">
          <cell r="H21">
            <v>3186.4622105753847</v>
          </cell>
          <cell r="M21">
            <v>701.0216863265847</v>
          </cell>
          <cell r="R21">
            <v>191.18773263452312</v>
          </cell>
          <cell r="W21">
            <v>4779.6933158630773</v>
          </cell>
          <cell r="AB21">
            <v>1911.8773263452308</v>
          </cell>
        </row>
        <row r="22">
          <cell r="H22">
            <v>1509.5990644226495</v>
          </cell>
          <cell r="M22">
            <v>332.11179417298291</v>
          </cell>
          <cell r="R22">
            <v>90.57594386535898</v>
          </cell>
          <cell r="W22">
            <v>2264.3985966339742</v>
          </cell>
          <cell r="AB22">
            <v>905.75943865358965</v>
          </cell>
        </row>
        <row r="23">
          <cell r="H23">
            <v>1840.8982027991583</v>
          </cell>
          <cell r="M23">
            <v>404.99760461581491</v>
          </cell>
          <cell r="R23">
            <v>110.45389216794953</v>
          </cell>
          <cell r="W23">
            <v>2761.3473041987377</v>
          </cell>
          <cell r="AB23">
            <v>1104.5389216794952</v>
          </cell>
        </row>
        <row r="24">
          <cell r="H24">
            <v>3133.7810324991578</v>
          </cell>
          <cell r="M24">
            <v>689.43182714981469</v>
          </cell>
          <cell r="R24">
            <v>188.02686194994951</v>
          </cell>
          <cell r="W24">
            <v>4700.6715487487372</v>
          </cell>
          <cell r="AB24">
            <v>0</v>
          </cell>
        </row>
        <row r="25">
          <cell r="H25">
            <v>2748.5687364567807</v>
          </cell>
          <cell r="M25">
            <v>604.6851220204918</v>
          </cell>
          <cell r="R25">
            <v>164.91412418740686</v>
          </cell>
          <cell r="W25">
            <v>4122.8531046851722</v>
          </cell>
          <cell r="AB25">
            <v>1649.1412418740688</v>
          </cell>
        </row>
        <row r="26">
          <cell r="H26">
            <v>3157.084094412809</v>
          </cell>
          <cell r="M26">
            <v>694.558500770818</v>
          </cell>
          <cell r="R26">
            <v>189.42504566476853</v>
          </cell>
          <cell r="W26">
            <v>4735.6261416192137</v>
          </cell>
          <cell r="AB26">
            <v>1894.2504566476853</v>
          </cell>
        </row>
        <row r="27">
          <cell r="H27">
            <v>3204.8041547515436</v>
          </cell>
          <cell r="M27">
            <v>705.05691404533979</v>
          </cell>
          <cell r="R27">
            <v>192.28824928509266</v>
          </cell>
          <cell r="W27">
            <v>4807.2062321273152</v>
          </cell>
          <cell r="AB27">
            <v>1922.8824928509262</v>
          </cell>
        </row>
        <row r="28">
          <cell r="H28">
            <v>3519.5299531755004</v>
          </cell>
          <cell r="M28">
            <v>774.29658969861021</v>
          </cell>
          <cell r="R28">
            <v>211.17179719053001</v>
          </cell>
          <cell r="W28">
            <v>5279.2949297632513</v>
          </cell>
          <cell r="AB28">
            <v>2111.7179719053006</v>
          </cell>
        </row>
        <row r="29">
          <cell r="H29">
            <v>2926.8571959147812</v>
          </cell>
          <cell r="M29">
            <v>643.90858310125191</v>
          </cell>
          <cell r="R29">
            <v>175.61143175488689</v>
          </cell>
          <cell r="W29">
            <v>4390.2857938721727</v>
          </cell>
          <cell r="AB29">
            <v>1756.1143175488689</v>
          </cell>
        </row>
        <row r="30">
          <cell r="H30">
            <v>1071.3016692200281</v>
          </cell>
          <cell r="M30">
            <v>235.68636722840623</v>
          </cell>
          <cell r="R30">
            <v>64.278100153201677</v>
          </cell>
          <cell r="W30">
            <v>1606.9525038300424</v>
          </cell>
          <cell r="AB30">
            <v>642.78100153201683</v>
          </cell>
        </row>
        <row r="31">
          <cell r="H31">
            <v>2487.8142810468166</v>
          </cell>
          <cell r="M31">
            <v>547.31914183029971</v>
          </cell>
          <cell r="R31">
            <v>149.268856862809</v>
          </cell>
          <cell r="W31">
            <v>3731.7214215702247</v>
          </cell>
          <cell r="AB31">
            <v>1492.6885686280898</v>
          </cell>
        </row>
        <row r="32">
          <cell r="H32">
            <v>2131.0052013325603</v>
          </cell>
          <cell r="M32">
            <v>468.82114429316323</v>
          </cell>
          <cell r="R32">
            <v>127.8603120799536</v>
          </cell>
          <cell r="W32">
            <v>3196.5078019988405</v>
          </cell>
          <cell r="AB32">
            <v>1278.6031207995361</v>
          </cell>
        </row>
        <row r="33">
          <cell r="H33">
            <v>3124.5619289262477</v>
          </cell>
          <cell r="M33">
            <v>687.4036243637745</v>
          </cell>
          <cell r="R33">
            <v>187.4737157355749</v>
          </cell>
          <cell r="W33">
            <v>4686.842893389372</v>
          </cell>
          <cell r="AB33">
            <v>1874.7371573557489</v>
          </cell>
        </row>
        <row r="34">
          <cell r="H34">
            <v>2121.1450172047153</v>
          </cell>
          <cell r="M34">
            <v>466.65190378503735</v>
          </cell>
          <cell r="R34">
            <v>127.26870103228291</v>
          </cell>
          <cell r="W34">
            <v>3181.7175258070724</v>
          </cell>
          <cell r="AB34">
            <v>1272.6870103228293</v>
          </cell>
        </row>
        <row r="35">
          <cell r="H35">
            <v>2522.6027345924886</v>
          </cell>
          <cell r="M35">
            <v>554.9726016103474</v>
          </cell>
          <cell r="R35">
            <v>151.35616407554929</v>
          </cell>
          <cell r="W35">
            <v>3783.9041018887328</v>
          </cell>
          <cell r="AB35">
            <v>1513.5616407554928</v>
          </cell>
        </row>
        <row r="36">
          <cell r="H36">
            <v>3191.8712177867587</v>
          </cell>
          <cell r="M36">
            <v>702.2116679130869</v>
          </cell>
          <cell r="R36">
            <v>191.51227306720551</v>
          </cell>
          <cell r="W36">
            <v>4787.8068266801383</v>
          </cell>
          <cell r="AB36">
            <v>1915.1227306720555</v>
          </cell>
        </row>
        <row r="37">
          <cell r="H37">
            <v>2385.25715345052</v>
          </cell>
          <cell r="M37">
            <v>524.75657375911442</v>
          </cell>
          <cell r="R37">
            <v>143.11542920703121</v>
          </cell>
          <cell r="W37">
            <v>3577.8857301757807</v>
          </cell>
          <cell r="AB37">
            <v>1431.1542920703123</v>
          </cell>
        </row>
        <row r="38">
          <cell r="H38">
            <v>3239.3926459344143</v>
          </cell>
          <cell r="M38">
            <v>712.66638210557119</v>
          </cell>
          <cell r="R38">
            <v>194.36355875606483</v>
          </cell>
          <cell r="W38">
            <v>4859.0889689016212</v>
          </cell>
          <cell r="AB38">
            <v>1943.6355875606487</v>
          </cell>
        </row>
        <row r="39">
          <cell r="H39">
            <v>2840.2080423301841</v>
          </cell>
          <cell r="M39">
            <v>624.84576931264041</v>
          </cell>
          <cell r="R39">
            <v>170.41248253981104</v>
          </cell>
          <cell r="W39">
            <v>4260.3120634952766</v>
          </cell>
          <cell r="AB39">
            <v>1704.1248253981105</v>
          </cell>
        </row>
        <row r="40">
          <cell r="H40">
            <v>3154.4190508617007</v>
          </cell>
          <cell r="M40">
            <v>693.972191189574</v>
          </cell>
          <cell r="R40">
            <v>189.26514305170204</v>
          </cell>
          <cell r="W40">
            <v>4731.62857629255</v>
          </cell>
          <cell r="AB40">
            <v>1892.6514305170203</v>
          </cell>
        </row>
        <row r="41">
          <cell r="H41">
            <v>2765.3492297269495</v>
          </cell>
          <cell r="M41">
            <v>608.37683053992896</v>
          </cell>
          <cell r="R41">
            <v>165.92095378361697</v>
          </cell>
          <cell r="W41">
            <v>4148.0238445904242</v>
          </cell>
          <cell r="AB41">
            <v>1659.2095378361696</v>
          </cell>
        </row>
        <row r="42">
          <cell r="H42">
            <v>2105.2121892826885</v>
          </cell>
          <cell r="M42">
            <v>463.14668164219148</v>
          </cell>
          <cell r="R42">
            <v>126.31273135696131</v>
          </cell>
          <cell r="W42">
            <v>3157.818283924033</v>
          </cell>
          <cell r="AB42">
            <v>1263.1273135696131</v>
          </cell>
        </row>
        <row r="43">
          <cell r="H43">
            <v>3107.7087209260917</v>
          </cell>
          <cell r="M43">
            <v>683.69591860374021</v>
          </cell>
          <cell r="R43">
            <v>186.46252325556549</v>
          </cell>
          <cell r="W43">
            <v>4661.5630813891366</v>
          </cell>
          <cell r="AB43">
            <v>1864.6252325556547</v>
          </cell>
        </row>
        <row r="44">
          <cell r="H44">
            <v>990.24992061803459</v>
          </cell>
          <cell r="M44">
            <v>217.85498253596765</v>
          </cell>
          <cell r="R44">
            <v>59.414995237082067</v>
          </cell>
          <cell r="W44">
            <v>1485.3748809270521</v>
          </cell>
          <cell r="AB44">
            <v>594.14995237082076</v>
          </cell>
        </row>
        <row r="45">
          <cell r="H45">
            <v>1637.0520200285639</v>
          </cell>
          <cell r="M45">
            <v>360.15144440628399</v>
          </cell>
          <cell r="R45">
            <v>98.223121201713838</v>
          </cell>
          <cell r="W45">
            <v>2455.578030042846</v>
          </cell>
          <cell r="AB45">
            <v>982.2312120171382</v>
          </cell>
        </row>
        <row r="46">
          <cell r="H46">
            <v>2929.4627835766651</v>
          </cell>
          <cell r="M46">
            <v>644.48181238686641</v>
          </cell>
          <cell r="R46">
            <v>175.76776701459988</v>
          </cell>
          <cell r="W46">
            <v>4394.194175364998</v>
          </cell>
          <cell r="AB46">
            <v>1757.6776701459989</v>
          </cell>
        </row>
        <row r="47">
          <cell r="H47">
            <v>1721.1046928517972</v>
          </cell>
          <cell r="M47">
            <v>378.64303242739538</v>
          </cell>
          <cell r="R47">
            <v>103.26628157110781</v>
          </cell>
          <cell r="W47">
            <v>2581.6570392776953</v>
          </cell>
          <cell r="AB47">
            <v>1032.6628157110781</v>
          </cell>
        </row>
        <row r="48">
          <cell r="H48">
            <v>2663.0900475791545</v>
          </cell>
          <cell r="M48">
            <v>585.87981046741402</v>
          </cell>
          <cell r="R48">
            <v>159.78540285474929</v>
          </cell>
          <cell r="W48">
            <v>3994.6350713687325</v>
          </cell>
          <cell r="AB48">
            <v>1597.8540285474928</v>
          </cell>
        </row>
        <row r="49">
          <cell r="H49">
            <v>3126.0367661296386</v>
          </cell>
          <cell r="M49">
            <v>687.72808854852053</v>
          </cell>
          <cell r="R49">
            <v>187.56220596777831</v>
          </cell>
          <cell r="W49">
            <v>4689.0551491944589</v>
          </cell>
          <cell r="AB49">
            <v>1875.6220596777835</v>
          </cell>
        </row>
        <row r="50">
          <cell r="H50">
            <v>2909.2010407609491</v>
          </cell>
          <cell r="M50">
            <v>640.0242289674087</v>
          </cell>
          <cell r="R50">
            <v>174.5520624456569</v>
          </cell>
          <cell r="W50">
            <v>4363.8015611414239</v>
          </cell>
          <cell r="AB50">
            <v>1745.5206244565691</v>
          </cell>
        </row>
        <row r="51">
          <cell r="H51">
            <v>1511.0525838729127</v>
          </cell>
          <cell r="M51">
            <v>332.43156845204078</v>
          </cell>
          <cell r="R51">
            <v>90.66315503237476</v>
          </cell>
          <cell r="W51">
            <v>2266.578875809369</v>
          </cell>
          <cell r="AB51">
            <v>906.63155032374766</v>
          </cell>
        </row>
        <row r="52">
          <cell r="H52">
            <v>3222.4528709436299</v>
          </cell>
          <cell r="M52">
            <v>708.93963160759859</v>
          </cell>
          <cell r="R52">
            <v>193.3471722566178</v>
          </cell>
          <cell r="W52">
            <v>4833.6793064154454</v>
          </cell>
          <cell r="AB52">
            <v>1933.4717225661777</v>
          </cell>
        </row>
        <row r="53">
          <cell r="H53">
            <v>1549.3264333975069</v>
          </cell>
          <cell r="M53">
            <v>340.85181534745152</v>
          </cell>
          <cell r="R53">
            <v>92.959586003850404</v>
          </cell>
          <cell r="W53">
            <v>2323.9896500962604</v>
          </cell>
          <cell r="AB53">
            <v>929.59586003850404</v>
          </cell>
        </row>
        <row r="54">
          <cell r="H54">
            <v>2347.288805789859</v>
          </cell>
          <cell r="M54">
            <v>516.40353727376908</v>
          </cell>
          <cell r="R54">
            <v>140.83732834739155</v>
          </cell>
          <cell r="W54">
            <v>3520.9332086847894</v>
          </cell>
          <cell r="AB54">
            <v>1408.3732834739153</v>
          </cell>
        </row>
        <row r="55">
          <cell r="H55">
            <v>3003.5975285198456</v>
          </cell>
          <cell r="M55">
            <v>660.79145627436594</v>
          </cell>
          <cell r="R55">
            <v>180.21585171119071</v>
          </cell>
          <cell r="W55">
            <v>4505.3962927797675</v>
          </cell>
          <cell r="AB55">
            <v>1802.158517111907</v>
          </cell>
        </row>
        <row r="56">
          <cell r="H56">
            <v>2904.3262148871777</v>
          </cell>
          <cell r="M56">
            <v>638.95176727517901</v>
          </cell>
          <cell r="R56">
            <v>174.25957289323065</v>
          </cell>
          <cell r="W56">
            <v>4356.4893223307663</v>
          </cell>
          <cell r="AB56">
            <v>1742.5957289323062</v>
          </cell>
        </row>
        <row r="57">
          <cell r="H57">
            <v>2595.1543606578848</v>
          </cell>
          <cell r="M57">
            <v>570.93395934473472</v>
          </cell>
          <cell r="R57">
            <v>155.70926163947308</v>
          </cell>
          <cell r="W57">
            <v>3892.7315409868274</v>
          </cell>
          <cell r="AB57">
            <v>1557.0926163947308</v>
          </cell>
        </row>
        <row r="58">
          <cell r="H58">
            <v>2733.5928972970642</v>
          </cell>
          <cell r="M58">
            <v>601.39043740535396</v>
          </cell>
          <cell r="R58">
            <v>164.01557383782384</v>
          </cell>
          <cell r="W58">
            <v>4100.3893459455958</v>
          </cell>
          <cell r="AB58">
            <v>1640.1557383782383</v>
          </cell>
        </row>
        <row r="59">
          <cell r="H59">
            <v>3015.1133399615983</v>
          </cell>
          <cell r="M59">
            <v>663.32493479155164</v>
          </cell>
          <cell r="R59">
            <v>180.90680039769586</v>
          </cell>
          <cell r="W59">
            <v>4522.670009942397</v>
          </cell>
          <cell r="AB59">
            <v>1809.0680039769588</v>
          </cell>
        </row>
        <row r="60">
          <cell r="H60">
            <v>2653.2118205596757</v>
          </cell>
          <cell r="M60">
            <v>583.70660052312871</v>
          </cell>
          <cell r="R60">
            <v>159.19270923358056</v>
          </cell>
          <cell r="W60">
            <v>3979.8177308395143</v>
          </cell>
          <cell r="AB60">
            <v>1591.9270923358056</v>
          </cell>
        </row>
        <row r="61">
          <cell r="H61">
            <v>2697.6611004949918</v>
          </cell>
          <cell r="M61">
            <v>593.48544210889816</v>
          </cell>
          <cell r="R61">
            <v>161.8596660296995</v>
          </cell>
          <cell r="W61">
            <v>4046.4916507424882</v>
          </cell>
          <cell r="AB61">
            <v>1618.596660296995</v>
          </cell>
        </row>
        <row r="62">
          <cell r="H62">
            <v>3024.583254556972</v>
          </cell>
          <cell r="M62">
            <v>665.40831600253398</v>
          </cell>
          <cell r="R62">
            <v>181.4749952734183</v>
          </cell>
          <cell r="W62">
            <v>4536.8748818354579</v>
          </cell>
          <cell r="AB62">
            <v>1814.7499527341834</v>
          </cell>
        </row>
        <row r="63">
          <cell r="H63">
            <v>3027.9782551212452</v>
          </cell>
          <cell r="M63">
            <v>666.15521612667408</v>
          </cell>
          <cell r="R63">
            <v>181.67869530727472</v>
          </cell>
          <cell r="W63">
            <v>4541.967382681868</v>
          </cell>
          <cell r="AB63">
            <v>1816.7869530727471</v>
          </cell>
        </row>
        <row r="64">
          <cell r="H64">
            <v>3367.3226636256404</v>
          </cell>
          <cell r="M64">
            <v>740.81098599764084</v>
          </cell>
          <cell r="R64">
            <v>202.03935981753844</v>
          </cell>
          <cell r="W64">
            <v>5050.9839954384606</v>
          </cell>
          <cell r="AB64">
            <v>2020.3935981753841</v>
          </cell>
        </row>
        <row r="65">
          <cell r="H65">
            <v>3540.0245269903962</v>
          </cell>
          <cell r="M65">
            <v>778.80539593788717</v>
          </cell>
          <cell r="R65">
            <v>212.40147161942375</v>
          </cell>
          <cell r="W65">
            <v>5310.0367904855939</v>
          </cell>
          <cell r="AB65">
            <v>2124.0147161942373</v>
          </cell>
        </row>
        <row r="66">
          <cell r="H66">
            <v>2973.5323122118016</v>
          </cell>
          <cell r="M66">
            <v>654.17710868659628</v>
          </cell>
          <cell r="R66">
            <v>178.41193873270808</v>
          </cell>
          <cell r="W66">
            <v>4460.2984683177028</v>
          </cell>
          <cell r="AB66">
            <v>1784.1193873270811</v>
          </cell>
        </row>
        <row r="67">
          <cell r="H67">
            <v>1734.6424912171883</v>
          </cell>
          <cell r="M67">
            <v>381.62134806778147</v>
          </cell>
          <cell r="R67">
            <v>104.0785494730313</v>
          </cell>
          <cell r="W67">
            <v>2601.9637368257822</v>
          </cell>
          <cell r="AB67">
            <v>1040.7854947303128</v>
          </cell>
        </row>
        <row r="68">
          <cell r="H68">
            <v>3345.7575505756845</v>
          </cell>
          <cell r="M68">
            <v>736.06666112665073</v>
          </cell>
          <cell r="R68">
            <v>200.74545303454113</v>
          </cell>
          <cell r="W68">
            <v>5018.6363258635274</v>
          </cell>
          <cell r="AB68">
            <v>2007.4545303454111</v>
          </cell>
        </row>
        <row r="69">
          <cell r="H69">
            <v>2069.0624677615842</v>
          </cell>
          <cell r="M69">
            <v>455.19374290754848</v>
          </cell>
          <cell r="R69">
            <v>124.14374806569505</v>
          </cell>
          <cell r="W69">
            <v>3103.5937016423763</v>
          </cell>
          <cell r="AB69">
            <v>1241.4374806569506</v>
          </cell>
        </row>
        <row r="70">
          <cell r="H70">
            <v>3185.0591377926658</v>
          </cell>
          <cell r="M70">
            <v>700.71301031438645</v>
          </cell>
          <cell r="R70">
            <v>191.10354826755992</v>
          </cell>
          <cell r="W70">
            <v>4777.5887066889991</v>
          </cell>
          <cell r="AB70">
            <v>1911.0354826755995</v>
          </cell>
        </row>
        <row r="71">
          <cell r="H71">
            <v>2576.0636594318939</v>
          </cell>
          <cell r="M71">
            <v>566.73400507501663</v>
          </cell>
          <cell r="R71">
            <v>154.56381956591363</v>
          </cell>
          <cell r="W71">
            <v>3864.0954891478409</v>
          </cell>
          <cell r="AB71">
            <v>1545.6381956591365</v>
          </cell>
        </row>
        <row r="72">
          <cell r="H72">
            <v>2979.1425415582175</v>
          </cell>
          <cell r="M72">
            <v>655.4113591428079</v>
          </cell>
          <cell r="R72">
            <v>178.74855249349307</v>
          </cell>
          <cell r="W72">
            <v>4468.713812337327</v>
          </cell>
          <cell r="AB72">
            <v>1787.4855249349307</v>
          </cell>
        </row>
        <row r="73">
          <cell r="H73">
            <v>2894.9018159324983</v>
          </cell>
          <cell r="M73">
            <v>636.87839950514967</v>
          </cell>
          <cell r="R73">
            <v>173.6941089559499</v>
          </cell>
          <cell r="W73">
            <v>4342.3527238987472</v>
          </cell>
          <cell r="AB73">
            <v>1736.9410895594988</v>
          </cell>
        </row>
        <row r="74">
          <cell r="H74">
            <v>3242.8396107058652</v>
          </cell>
          <cell r="M74">
            <v>713.42471435529035</v>
          </cell>
          <cell r="R74">
            <v>194.5703766423519</v>
          </cell>
          <cell r="W74">
            <v>4864.2594160587978</v>
          </cell>
          <cell r="AB74">
            <v>1945.703766423519</v>
          </cell>
        </row>
        <row r="75">
          <cell r="H75">
            <v>3190.5335502451608</v>
          </cell>
          <cell r="M75">
            <v>701.91738105393551</v>
          </cell>
          <cell r="R75">
            <v>191.43201301470964</v>
          </cell>
          <cell r="W75">
            <v>4785.8003253677416</v>
          </cell>
          <cell r="AB75">
            <v>1914.3201301470965</v>
          </cell>
        </row>
        <row r="76">
          <cell r="H76">
            <v>2572.1040866627254</v>
          </cell>
          <cell r="M76">
            <v>562.52646116843925</v>
          </cell>
          <cell r="R76">
            <v>156.7598461536212</v>
          </cell>
          <cell r="W76">
            <v>3887.429255842535</v>
          </cell>
          <cell r="AB76">
            <v>1503.1641574467419</v>
          </cell>
        </row>
      </sheetData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&amp; Final Comparison"/>
      <sheetName val="18-19 Final_Type1,1B,2,3,3B,4"/>
      <sheetName val="FY18-19 Final Type 5"/>
      <sheetName val="Detail Calculation exclude debt"/>
      <sheetName val="Detail Calculation for debt"/>
      <sheetName val="Detail"/>
      <sheetName val="10.1.18 SIS"/>
    </sheetNames>
    <sheetDataSet>
      <sheetData sheetId="0"/>
      <sheetData sheetId="1">
        <row r="7">
          <cell r="K7">
            <v>2561</v>
          </cell>
          <cell r="N7">
            <v>2561</v>
          </cell>
        </row>
        <row r="8">
          <cell r="K8">
            <v>2635</v>
          </cell>
          <cell r="N8">
            <v>3025</v>
          </cell>
        </row>
        <row r="9">
          <cell r="K9">
            <v>5381</v>
          </cell>
          <cell r="N9">
            <v>6175</v>
          </cell>
        </row>
        <row r="10">
          <cell r="K10">
            <v>4295</v>
          </cell>
          <cell r="N10">
            <v>4295</v>
          </cell>
        </row>
        <row r="11">
          <cell r="K11">
            <v>2206</v>
          </cell>
          <cell r="N11">
            <v>2206</v>
          </cell>
        </row>
        <row r="12">
          <cell r="K12">
            <v>3284</v>
          </cell>
          <cell r="N12">
            <v>3969</v>
          </cell>
        </row>
        <row r="13">
          <cell r="K13">
            <v>11823</v>
          </cell>
          <cell r="N13">
            <v>12201</v>
          </cell>
        </row>
        <row r="14">
          <cell r="K14">
            <v>4175</v>
          </cell>
          <cell r="N14">
            <v>4740</v>
          </cell>
        </row>
        <row r="15">
          <cell r="K15">
            <v>4576</v>
          </cell>
          <cell r="N15">
            <v>5315</v>
          </cell>
        </row>
        <row r="16">
          <cell r="K16">
            <v>7054</v>
          </cell>
          <cell r="N16">
            <v>7813</v>
          </cell>
        </row>
        <row r="17">
          <cell r="K17">
            <v>2848</v>
          </cell>
          <cell r="N17">
            <v>3537</v>
          </cell>
        </row>
        <row r="18">
          <cell r="K18">
            <v>6902</v>
          </cell>
          <cell r="N18">
            <v>6902</v>
          </cell>
        </row>
        <row r="19">
          <cell r="K19">
            <v>2805</v>
          </cell>
          <cell r="N19">
            <v>2844</v>
          </cell>
        </row>
        <row r="20">
          <cell r="K20">
            <v>3041</v>
          </cell>
          <cell r="N20">
            <v>3342</v>
          </cell>
        </row>
        <row r="21">
          <cell r="K21">
            <v>2960</v>
          </cell>
          <cell r="N21">
            <v>2960</v>
          </cell>
        </row>
        <row r="22">
          <cell r="K22">
            <v>13155</v>
          </cell>
          <cell r="N22">
            <v>14797</v>
          </cell>
        </row>
        <row r="23">
          <cell r="K23">
            <v>6618</v>
          </cell>
          <cell r="N23">
            <v>7562</v>
          </cell>
        </row>
        <row r="24">
          <cell r="K24">
            <v>3900</v>
          </cell>
          <cell r="N24">
            <v>3900</v>
          </cell>
        </row>
        <row r="25">
          <cell r="K25">
            <v>3628</v>
          </cell>
          <cell r="N25">
            <v>3628</v>
          </cell>
        </row>
        <row r="26">
          <cell r="K26">
            <v>2541</v>
          </cell>
          <cell r="N26">
            <v>2622</v>
          </cell>
        </row>
        <row r="27">
          <cell r="K27">
            <v>1767</v>
          </cell>
          <cell r="N27">
            <v>2574</v>
          </cell>
        </row>
        <row r="28">
          <cell r="K28">
            <v>1065</v>
          </cell>
          <cell r="N28">
            <v>1790</v>
          </cell>
        </row>
        <row r="29">
          <cell r="K29">
            <v>2429</v>
          </cell>
          <cell r="N29">
            <v>3461</v>
          </cell>
        </row>
        <row r="30">
          <cell r="K30">
            <v>11498</v>
          </cell>
          <cell r="N30">
            <v>12158</v>
          </cell>
        </row>
        <row r="31">
          <cell r="K31">
            <v>4932</v>
          </cell>
          <cell r="N31">
            <v>4932</v>
          </cell>
        </row>
        <row r="32">
          <cell r="K32">
            <v>4709</v>
          </cell>
          <cell r="N32">
            <v>5263</v>
          </cell>
        </row>
        <row r="33">
          <cell r="K33">
            <v>2955</v>
          </cell>
          <cell r="N33">
            <v>3623</v>
          </cell>
        </row>
        <row r="34">
          <cell r="K34">
            <v>5286</v>
          </cell>
          <cell r="N34">
            <v>5742</v>
          </cell>
        </row>
        <row r="35">
          <cell r="K35">
            <v>4336</v>
          </cell>
          <cell r="N35">
            <v>5070</v>
          </cell>
        </row>
        <row r="36">
          <cell r="K36">
            <v>3081</v>
          </cell>
          <cell r="N36">
            <v>4158</v>
          </cell>
        </row>
        <row r="37">
          <cell r="K37">
            <v>5612</v>
          </cell>
          <cell r="N37">
            <v>6321</v>
          </cell>
        </row>
        <row r="38">
          <cell r="K38">
            <v>2244</v>
          </cell>
          <cell r="N38">
            <v>2671</v>
          </cell>
        </row>
        <row r="39">
          <cell r="K39">
            <v>2098</v>
          </cell>
          <cell r="N39">
            <v>3751</v>
          </cell>
        </row>
        <row r="40">
          <cell r="K40">
            <v>2681</v>
          </cell>
          <cell r="N40">
            <v>3057</v>
          </cell>
        </row>
        <row r="41">
          <cell r="K41">
            <v>3873</v>
          </cell>
          <cell r="N41">
            <v>4119</v>
          </cell>
        </row>
        <row r="42">
          <cell r="K42">
            <v>5549</v>
          </cell>
          <cell r="N42">
            <v>6407</v>
          </cell>
        </row>
        <row r="43">
          <cell r="K43">
            <v>3018</v>
          </cell>
          <cell r="N43">
            <v>3977</v>
          </cell>
        </row>
        <row r="44">
          <cell r="K44">
            <v>11278</v>
          </cell>
          <cell r="N44">
            <v>11278</v>
          </cell>
        </row>
        <row r="45">
          <cell r="K45">
            <v>5545</v>
          </cell>
          <cell r="N45">
            <v>5545</v>
          </cell>
        </row>
        <row r="46">
          <cell r="K46">
            <v>3669</v>
          </cell>
          <cell r="N46">
            <v>4053</v>
          </cell>
        </row>
        <row r="47">
          <cell r="K47">
            <v>10584</v>
          </cell>
          <cell r="N47">
            <v>10950</v>
          </cell>
        </row>
        <row r="48">
          <cell r="K48">
            <v>3465</v>
          </cell>
          <cell r="N48">
            <v>4451</v>
          </cell>
        </row>
        <row r="49">
          <cell r="K49">
            <v>3050</v>
          </cell>
          <cell r="N49">
            <v>3837</v>
          </cell>
        </row>
        <row r="50">
          <cell r="K50">
            <v>3803</v>
          </cell>
          <cell r="N50">
            <v>3803</v>
          </cell>
        </row>
        <row r="51">
          <cell r="K51">
            <v>11895</v>
          </cell>
          <cell r="N51">
            <v>13259</v>
          </cell>
        </row>
        <row r="52">
          <cell r="K52">
            <v>1727</v>
          </cell>
          <cell r="N52">
            <v>2957</v>
          </cell>
        </row>
        <row r="53">
          <cell r="K53">
            <v>11153</v>
          </cell>
          <cell r="N53">
            <v>12695</v>
          </cell>
        </row>
        <row r="54">
          <cell r="K54">
            <v>5662</v>
          </cell>
          <cell r="N54">
            <v>6891</v>
          </cell>
        </row>
        <row r="55">
          <cell r="K55">
            <v>2716</v>
          </cell>
          <cell r="N55">
            <v>2716</v>
          </cell>
        </row>
        <row r="56">
          <cell r="K56">
            <v>2632</v>
          </cell>
          <cell r="N56">
            <v>3666</v>
          </cell>
        </row>
        <row r="57">
          <cell r="K57">
            <v>3908</v>
          </cell>
          <cell r="N57">
            <v>4235</v>
          </cell>
        </row>
        <row r="58">
          <cell r="K58">
            <v>5097</v>
          </cell>
          <cell r="N58">
            <v>5963</v>
          </cell>
        </row>
        <row r="59">
          <cell r="K59">
            <v>2484</v>
          </cell>
          <cell r="N59">
            <v>2690</v>
          </cell>
        </row>
        <row r="60">
          <cell r="K60">
            <v>5802</v>
          </cell>
          <cell r="N60">
            <v>5802</v>
          </cell>
        </row>
        <row r="61">
          <cell r="K61">
            <v>3856</v>
          </cell>
          <cell r="N61">
            <v>3856</v>
          </cell>
        </row>
        <row r="62">
          <cell r="K62">
            <v>3353</v>
          </cell>
          <cell r="N62">
            <v>3545</v>
          </cell>
        </row>
        <row r="63">
          <cell r="K63">
            <v>2703</v>
          </cell>
          <cell r="N63">
            <v>2703</v>
          </cell>
        </row>
        <row r="64">
          <cell r="K64">
            <v>1829</v>
          </cell>
          <cell r="N64">
            <v>2285</v>
          </cell>
        </row>
        <row r="65">
          <cell r="K65">
            <v>1305</v>
          </cell>
          <cell r="N65">
            <v>1531</v>
          </cell>
        </row>
        <row r="66">
          <cell r="K66">
            <v>3078</v>
          </cell>
          <cell r="N66">
            <v>4245</v>
          </cell>
        </row>
        <row r="67">
          <cell r="K67">
            <v>9174</v>
          </cell>
          <cell r="N67">
            <v>10026</v>
          </cell>
        </row>
        <row r="68">
          <cell r="K68">
            <v>2213</v>
          </cell>
          <cell r="N68">
            <v>2213</v>
          </cell>
        </row>
        <row r="69">
          <cell r="K69">
            <v>8234</v>
          </cell>
          <cell r="N69">
            <v>8234</v>
          </cell>
        </row>
        <row r="70">
          <cell r="K70">
            <v>2632</v>
          </cell>
          <cell r="N70">
            <v>3074</v>
          </cell>
        </row>
        <row r="71">
          <cell r="K71">
            <v>4922</v>
          </cell>
          <cell r="N71">
            <v>5577</v>
          </cell>
        </row>
        <row r="72">
          <cell r="K72">
            <v>4151</v>
          </cell>
          <cell r="N72">
            <v>4151</v>
          </cell>
        </row>
        <row r="73">
          <cell r="K73">
            <v>4143</v>
          </cell>
          <cell r="N73">
            <v>5783</v>
          </cell>
        </row>
        <row r="74">
          <cell r="K74">
            <v>2949</v>
          </cell>
          <cell r="N74">
            <v>2949</v>
          </cell>
        </row>
        <row r="75">
          <cell r="K75">
            <v>2657</v>
          </cell>
          <cell r="N75">
            <v>3789</v>
          </cell>
        </row>
        <row r="76">
          <cell r="K76">
            <v>4678</v>
          </cell>
          <cell r="N76">
            <v>5302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5"/>
  <sheetViews>
    <sheetView tabSelected="1" view="pageBreakPreview" zoomScaleNormal="100" zoomScaleSheetLayoutView="100" workbookViewId="0">
      <pane xSplit="3" ySplit="6" topLeftCell="D7" activePane="bottomRight" state="frozen"/>
      <selection activeCell="A79" sqref="A79"/>
      <selection pane="topRight" activeCell="A79" sqref="A79"/>
      <selection pane="bottomLeft" activeCell="A79" sqref="A79"/>
      <selection pane="bottomRight" activeCell="D7" sqref="D7"/>
    </sheetView>
  </sheetViews>
  <sheetFormatPr defaultColWidth="9.140625" defaultRowHeight="12.75" x14ac:dyDescent="0.2"/>
  <cols>
    <col min="1" max="1" width="9" style="240" bestFit="1" customWidth="1"/>
    <col min="2" max="2" width="8.85546875" style="240" hidden="1" customWidth="1"/>
    <col min="3" max="3" width="36.7109375" style="241" bestFit="1" customWidth="1"/>
    <col min="4" max="5" width="14.42578125" style="228" customWidth="1"/>
    <col min="6" max="6" width="13.7109375" style="241" customWidth="1"/>
    <col min="7" max="7" width="14.140625" style="228" customWidth="1"/>
    <col min="8" max="8" width="14.42578125" style="228" customWidth="1"/>
    <col min="9" max="16384" width="9.140625" style="228"/>
  </cols>
  <sheetData>
    <row r="1" spans="1:8" ht="114.75" customHeight="1" x14ac:dyDescent="0.2">
      <c r="A1" s="352" t="s">
        <v>0</v>
      </c>
      <c r="B1" s="353"/>
      <c r="C1" s="354"/>
      <c r="D1" s="249" t="s">
        <v>284</v>
      </c>
      <c r="E1" s="249" t="s">
        <v>285</v>
      </c>
      <c r="F1" s="250" t="s">
        <v>286</v>
      </c>
      <c r="G1" s="251" t="s">
        <v>287</v>
      </c>
      <c r="H1" s="250" t="s">
        <v>264</v>
      </c>
    </row>
    <row r="2" spans="1:8" ht="86.25" hidden="1" customHeight="1" x14ac:dyDescent="0.2">
      <c r="A2" s="180"/>
      <c r="B2" s="180"/>
      <c r="C2" s="180"/>
      <c r="D2" s="178"/>
      <c r="E2" s="1"/>
      <c r="F2" s="179"/>
      <c r="G2" s="2"/>
      <c r="H2" s="179"/>
    </row>
    <row r="3" spans="1:8" ht="15" hidden="1" customHeight="1" x14ac:dyDescent="0.2">
      <c r="A3" s="180"/>
      <c r="B3" s="180"/>
      <c r="C3" s="180"/>
      <c r="D3" s="178"/>
      <c r="E3" s="3"/>
      <c r="F3" s="179"/>
      <c r="G3" s="4"/>
      <c r="H3" s="179"/>
    </row>
    <row r="4" spans="1:8" ht="15" customHeight="1" x14ac:dyDescent="0.2">
      <c r="A4" s="229"/>
      <c r="B4" s="230"/>
      <c r="C4" s="231"/>
      <c r="D4" s="232">
        <v>1</v>
      </c>
      <c r="E4" s="232">
        <f>D4+1</f>
        <v>2</v>
      </c>
      <c r="F4" s="232">
        <f t="shared" ref="F4:H4" si="0">E4+1</f>
        <v>3</v>
      </c>
      <c r="G4" s="232">
        <f>F4+1</f>
        <v>4</v>
      </c>
      <c r="H4" s="232">
        <f t="shared" si="0"/>
        <v>5</v>
      </c>
    </row>
    <row r="5" spans="1:8" s="236" customFormat="1" ht="24.75" hidden="1" customHeight="1" x14ac:dyDescent="0.2">
      <c r="A5" s="233"/>
      <c r="B5" s="234"/>
      <c r="C5" s="235"/>
      <c r="D5" s="5"/>
      <c r="E5" s="6"/>
      <c r="F5" s="5"/>
      <c r="G5" s="6"/>
      <c r="H5" s="5"/>
    </row>
    <row r="6" spans="1:8" s="236" customFormat="1" ht="24.75" hidden="1" customHeight="1" x14ac:dyDescent="0.2">
      <c r="A6" s="233"/>
      <c r="B6" s="234"/>
      <c r="C6" s="235"/>
      <c r="D6" s="5" t="s">
        <v>1</v>
      </c>
      <c r="E6" s="6" t="s">
        <v>2</v>
      </c>
      <c r="F6" s="5" t="s">
        <v>1</v>
      </c>
      <c r="G6" s="6" t="s">
        <v>3</v>
      </c>
      <c r="H6" s="5" t="s">
        <v>4</v>
      </c>
    </row>
    <row r="7" spans="1:8" ht="15" customHeight="1" x14ac:dyDescent="0.2">
      <c r="A7" s="7">
        <v>1</v>
      </c>
      <c r="B7" s="8">
        <v>1</v>
      </c>
      <c r="C7" s="9" t="s">
        <v>5</v>
      </c>
      <c r="D7" s="10">
        <v>9403</v>
      </c>
      <c r="E7" s="218">
        <v>9448</v>
      </c>
      <c r="F7" s="10">
        <f t="shared" ref="F7:F38" si="1">E7-D7</f>
        <v>45</v>
      </c>
      <c r="G7" s="11">
        <f>'Source Data'!$P7</f>
        <v>5648</v>
      </c>
      <c r="H7" s="12">
        <f t="shared" ref="H7:H38" si="2">ROUND(F7*G7,0)</f>
        <v>254160</v>
      </c>
    </row>
    <row r="8" spans="1:8" ht="15" customHeight="1" x14ac:dyDescent="0.2">
      <c r="A8" s="13">
        <v>2</v>
      </c>
      <c r="B8" s="14">
        <v>2</v>
      </c>
      <c r="C8" s="15" t="s">
        <v>6</v>
      </c>
      <c r="D8" s="16">
        <v>4048</v>
      </c>
      <c r="E8" s="219">
        <v>4031</v>
      </c>
      <c r="F8" s="16">
        <f t="shared" si="1"/>
        <v>-17</v>
      </c>
      <c r="G8" s="17">
        <f>'Source Data'!$P8</f>
        <v>7369</v>
      </c>
      <c r="H8" s="18">
        <f t="shared" si="2"/>
        <v>-125273</v>
      </c>
    </row>
    <row r="9" spans="1:8" ht="15" customHeight="1" x14ac:dyDescent="0.2">
      <c r="A9" s="19">
        <v>3</v>
      </c>
      <c r="B9" s="14">
        <v>3</v>
      </c>
      <c r="C9" s="15" t="s">
        <v>7</v>
      </c>
      <c r="D9" s="16">
        <v>21875</v>
      </c>
      <c r="E9" s="219">
        <v>22187</v>
      </c>
      <c r="F9" s="16">
        <f t="shared" si="1"/>
        <v>312</v>
      </c>
      <c r="G9" s="17">
        <f>'Source Data'!$P9</f>
        <v>4469</v>
      </c>
      <c r="H9" s="18">
        <f t="shared" si="2"/>
        <v>1394328</v>
      </c>
    </row>
    <row r="10" spans="1:8" ht="15" customHeight="1" x14ac:dyDescent="0.2">
      <c r="A10" s="19">
        <v>4</v>
      </c>
      <c r="B10" s="14">
        <v>4</v>
      </c>
      <c r="C10" s="15" t="s">
        <v>8</v>
      </c>
      <c r="D10" s="16">
        <v>3193</v>
      </c>
      <c r="E10" s="219">
        <v>3105</v>
      </c>
      <c r="F10" s="16">
        <f t="shared" si="1"/>
        <v>-88</v>
      </c>
      <c r="G10" s="17">
        <f>'Source Data'!$P10</f>
        <v>6897</v>
      </c>
      <c r="H10" s="18">
        <f t="shared" si="2"/>
        <v>-606936</v>
      </c>
    </row>
    <row r="11" spans="1:8" ht="15" customHeight="1" x14ac:dyDescent="0.2">
      <c r="A11" s="20">
        <v>5</v>
      </c>
      <c r="B11" s="21">
        <v>5</v>
      </c>
      <c r="C11" s="22" t="s">
        <v>9</v>
      </c>
      <c r="D11" s="23">
        <v>5156</v>
      </c>
      <c r="E11" s="220">
        <v>5161</v>
      </c>
      <c r="F11" s="23">
        <f t="shared" si="1"/>
        <v>5</v>
      </c>
      <c r="G11" s="24">
        <f>'Source Data'!$P11</f>
        <v>6043</v>
      </c>
      <c r="H11" s="25">
        <f t="shared" si="2"/>
        <v>30215</v>
      </c>
    </row>
    <row r="12" spans="1:8" ht="15" customHeight="1" x14ac:dyDescent="0.2">
      <c r="A12" s="7">
        <v>6</v>
      </c>
      <c r="B12" s="8">
        <v>6</v>
      </c>
      <c r="C12" s="9" t="s">
        <v>10</v>
      </c>
      <c r="D12" s="10">
        <v>5850</v>
      </c>
      <c r="E12" s="218">
        <v>5800</v>
      </c>
      <c r="F12" s="10">
        <f t="shared" si="1"/>
        <v>-50</v>
      </c>
      <c r="G12" s="11">
        <f>'Source Data'!$P12</f>
        <v>6245</v>
      </c>
      <c r="H12" s="12">
        <f t="shared" si="2"/>
        <v>-312250</v>
      </c>
    </row>
    <row r="13" spans="1:8" ht="15" customHeight="1" x14ac:dyDescent="0.2">
      <c r="A13" s="19">
        <v>7</v>
      </c>
      <c r="B13" s="14">
        <v>7</v>
      </c>
      <c r="C13" s="15" t="s">
        <v>11</v>
      </c>
      <c r="D13" s="16">
        <v>2117</v>
      </c>
      <c r="E13" s="219">
        <v>2041</v>
      </c>
      <c r="F13" s="16">
        <f t="shared" si="1"/>
        <v>-76</v>
      </c>
      <c r="G13" s="17">
        <f>'Source Data'!$P13</f>
        <v>4123</v>
      </c>
      <c r="H13" s="18">
        <f t="shared" si="2"/>
        <v>-313348</v>
      </c>
    </row>
    <row r="14" spans="1:8" ht="15" customHeight="1" x14ac:dyDescent="0.2">
      <c r="A14" s="19">
        <v>8</v>
      </c>
      <c r="B14" s="14">
        <v>8</v>
      </c>
      <c r="C14" s="15" t="s">
        <v>12</v>
      </c>
      <c r="D14" s="16">
        <v>22308</v>
      </c>
      <c r="E14" s="219">
        <v>22402</v>
      </c>
      <c r="F14" s="16">
        <f t="shared" si="1"/>
        <v>94</v>
      </c>
      <c r="G14" s="17">
        <f>'Source Data'!$P14</f>
        <v>5812</v>
      </c>
      <c r="H14" s="18">
        <f t="shared" si="2"/>
        <v>546328</v>
      </c>
    </row>
    <row r="15" spans="1:8" ht="15" customHeight="1" x14ac:dyDescent="0.2">
      <c r="A15" s="19">
        <v>9</v>
      </c>
      <c r="B15" s="14">
        <v>9</v>
      </c>
      <c r="C15" s="15" t="s">
        <v>13</v>
      </c>
      <c r="D15" s="16">
        <v>38393</v>
      </c>
      <c r="E15" s="219">
        <v>37510</v>
      </c>
      <c r="F15" s="16">
        <f t="shared" si="1"/>
        <v>-883</v>
      </c>
      <c r="G15" s="17">
        <f>'Source Data'!$P15</f>
        <v>5557</v>
      </c>
      <c r="H15" s="18">
        <f t="shared" si="2"/>
        <v>-4906831</v>
      </c>
    </row>
    <row r="16" spans="1:8" ht="15" customHeight="1" x14ac:dyDescent="0.2">
      <c r="A16" s="20">
        <v>10</v>
      </c>
      <c r="B16" s="21">
        <v>10</v>
      </c>
      <c r="C16" s="22" t="s">
        <v>14</v>
      </c>
      <c r="D16" s="23">
        <v>31311</v>
      </c>
      <c r="E16" s="220">
        <v>31130</v>
      </c>
      <c r="F16" s="23">
        <f t="shared" si="1"/>
        <v>-181</v>
      </c>
      <c r="G16" s="24">
        <f>'Source Data'!$P16</f>
        <v>4374</v>
      </c>
      <c r="H16" s="25">
        <f t="shared" si="2"/>
        <v>-791694</v>
      </c>
    </row>
    <row r="17" spans="1:8" ht="15" customHeight="1" x14ac:dyDescent="0.2">
      <c r="A17" s="7">
        <v>11</v>
      </c>
      <c r="B17" s="8">
        <v>11</v>
      </c>
      <c r="C17" s="9" t="s">
        <v>15</v>
      </c>
      <c r="D17" s="10">
        <v>1572</v>
      </c>
      <c r="E17" s="218">
        <v>1544</v>
      </c>
      <c r="F17" s="10">
        <f t="shared" si="1"/>
        <v>-28</v>
      </c>
      <c r="G17" s="11">
        <f>'Source Data'!$P17</f>
        <v>7830</v>
      </c>
      <c r="H17" s="12">
        <f t="shared" si="2"/>
        <v>-219240</v>
      </c>
    </row>
    <row r="18" spans="1:8" ht="15" customHeight="1" x14ac:dyDescent="0.2">
      <c r="A18" s="19">
        <v>12</v>
      </c>
      <c r="B18" s="14">
        <v>12</v>
      </c>
      <c r="C18" s="15" t="s">
        <v>16</v>
      </c>
      <c r="D18" s="16">
        <v>1315</v>
      </c>
      <c r="E18" s="219">
        <v>1299</v>
      </c>
      <c r="F18" s="16">
        <f t="shared" si="1"/>
        <v>-16</v>
      </c>
      <c r="G18" s="17">
        <f>'Source Data'!$P18</f>
        <v>3862</v>
      </c>
      <c r="H18" s="18">
        <f t="shared" si="2"/>
        <v>-61792</v>
      </c>
    </row>
    <row r="19" spans="1:8" ht="15" customHeight="1" x14ac:dyDescent="0.2">
      <c r="A19" s="19">
        <v>13</v>
      </c>
      <c r="B19" s="14">
        <v>13</v>
      </c>
      <c r="C19" s="15" t="s">
        <v>17</v>
      </c>
      <c r="D19" s="16">
        <v>1240</v>
      </c>
      <c r="E19" s="219">
        <v>1184</v>
      </c>
      <c r="F19" s="16">
        <f t="shared" si="1"/>
        <v>-56</v>
      </c>
      <c r="G19" s="17">
        <f>'Source Data'!$P19</f>
        <v>7461</v>
      </c>
      <c r="H19" s="18">
        <f t="shared" si="2"/>
        <v>-417816</v>
      </c>
    </row>
    <row r="20" spans="1:8" ht="15" customHeight="1" x14ac:dyDescent="0.2">
      <c r="A20" s="19">
        <v>14</v>
      </c>
      <c r="B20" s="14">
        <v>14</v>
      </c>
      <c r="C20" s="15" t="s">
        <v>18</v>
      </c>
      <c r="D20" s="16">
        <v>1652</v>
      </c>
      <c r="E20" s="219">
        <v>1634</v>
      </c>
      <c r="F20" s="16">
        <f t="shared" si="1"/>
        <v>-18</v>
      </c>
      <c r="G20" s="17">
        <f>'Source Data'!$P20</f>
        <v>7231</v>
      </c>
      <c r="H20" s="18">
        <f t="shared" si="2"/>
        <v>-130158</v>
      </c>
    </row>
    <row r="21" spans="1:8" ht="15" customHeight="1" x14ac:dyDescent="0.2">
      <c r="A21" s="20">
        <v>15</v>
      </c>
      <c r="B21" s="21">
        <v>15</v>
      </c>
      <c r="C21" s="22" t="s">
        <v>19</v>
      </c>
      <c r="D21" s="23">
        <v>3255</v>
      </c>
      <c r="E21" s="220">
        <v>3197</v>
      </c>
      <c r="F21" s="23">
        <f t="shared" si="1"/>
        <v>-58</v>
      </c>
      <c r="G21" s="24">
        <f>'Source Data'!$P21</f>
        <v>6732</v>
      </c>
      <c r="H21" s="25">
        <f t="shared" si="2"/>
        <v>-390456</v>
      </c>
    </row>
    <row r="22" spans="1:8" ht="15" customHeight="1" x14ac:dyDescent="0.2">
      <c r="A22" s="7">
        <v>16</v>
      </c>
      <c r="B22" s="8">
        <v>16</v>
      </c>
      <c r="C22" s="9" t="s">
        <v>20</v>
      </c>
      <c r="D22" s="10">
        <v>4900</v>
      </c>
      <c r="E22" s="218">
        <v>4823</v>
      </c>
      <c r="F22" s="10">
        <f t="shared" si="1"/>
        <v>-77</v>
      </c>
      <c r="G22" s="11">
        <f>'Source Data'!$P22</f>
        <v>2979</v>
      </c>
      <c r="H22" s="12">
        <f t="shared" si="2"/>
        <v>-229383</v>
      </c>
    </row>
    <row r="23" spans="1:8" ht="15" customHeight="1" x14ac:dyDescent="0.2">
      <c r="A23" s="19">
        <v>17</v>
      </c>
      <c r="B23" s="14">
        <v>17</v>
      </c>
      <c r="C23" s="15" t="s">
        <v>21</v>
      </c>
      <c r="D23" s="16">
        <v>38770</v>
      </c>
      <c r="E23" s="219">
        <v>39011</v>
      </c>
      <c r="F23" s="26">
        <f t="shared" si="1"/>
        <v>241</v>
      </c>
      <c r="G23" s="17">
        <f>'Source Data'!$P23</f>
        <v>3902</v>
      </c>
      <c r="H23" s="18">
        <f t="shared" si="2"/>
        <v>940382</v>
      </c>
    </row>
    <row r="24" spans="1:8" ht="15" customHeight="1" x14ac:dyDescent="0.2">
      <c r="A24" s="19">
        <v>18</v>
      </c>
      <c r="B24" s="14">
        <v>18</v>
      </c>
      <c r="C24" s="15" t="s">
        <v>22</v>
      </c>
      <c r="D24" s="16">
        <v>958</v>
      </c>
      <c r="E24" s="219">
        <v>892</v>
      </c>
      <c r="F24" s="26">
        <f t="shared" si="1"/>
        <v>-66</v>
      </c>
      <c r="G24" s="17">
        <f>'Source Data'!$P24</f>
        <v>6978</v>
      </c>
      <c r="H24" s="18">
        <f t="shared" si="2"/>
        <v>-460548</v>
      </c>
    </row>
    <row r="25" spans="1:8" ht="15" customHeight="1" x14ac:dyDescent="0.2">
      <c r="A25" s="19">
        <v>19</v>
      </c>
      <c r="B25" s="14">
        <v>19</v>
      </c>
      <c r="C25" s="15" t="s">
        <v>23</v>
      </c>
      <c r="D25" s="16">
        <v>1827</v>
      </c>
      <c r="E25" s="219">
        <v>1796</v>
      </c>
      <c r="F25" s="26">
        <f t="shared" si="1"/>
        <v>-31</v>
      </c>
      <c r="G25" s="17">
        <f>'Source Data'!$P25</f>
        <v>6027</v>
      </c>
      <c r="H25" s="18">
        <f t="shared" si="2"/>
        <v>-186837</v>
      </c>
    </row>
    <row r="26" spans="1:8" ht="15" customHeight="1" x14ac:dyDescent="0.2">
      <c r="A26" s="20">
        <v>20</v>
      </c>
      <c r="B26" s="21">
        <v>20</v>
      </c>
      <c r="C26" s="22" t="s">
        <v>24</v>
      </c>
      <c r="D26" s="23">
        <v>5686</v>
      </c>
      <c r="E26" s="220">
        <v>5643</v>
      </c>
      <c r="F26" s="27">
        <f t="shared" si="1"/>
        <v>-43</v>
      </c>
      <c r="G26" s="24">
        <f>'Source Data'!$P26</f>
        <v>6259</v>
      </c>
      <c r="H26" s="25">
        <f t="shared" si="2"/>
        <v>-269137</v>
      </c>
    </row>
    <row r="27" spans="1:8" ht="15" customHeight="1" x14ac:dyDescent="0.2">
      <c r="A27" s="7">
        <v>21</v>
      </c>
      <c r="B27" s="8">
        <v>21</v>
      </c>
      <c r="C27" s="9" t="s">
        <v>25</v>
      </c>
      <c r="D27" s="10">
        <v>2970</v>
      </c>
      <c r="E27" s="218">
        <v>2922</v>
      </c>
      <c r="F27" s="28">
        <f t="shared" si="1"/>
        <v>-48</v>
      </c>
      <c r="G27" s="11">
        <f>'Source Data'!$P27</f>
        <v>6847</v>
      </c>
      <c r="H27" s="12">
        <f t="shared" si="2"/>
        <v>-328656</v>
      </c>
    </row>
    <row r="28" spans="1:8" ht="15" customHeight="1" x14ac:dyDescent="0.2">
      <c r="A28" s="19">
        <v>22</v>
      </c>
      <c r="B28" s="14">
        <v>22</v>
      </c>
      <c r="C28" s="15" t="s">
        <v>26</v>
      </c>
      <c r="D28" s="16">
        <v>2906</v>
      </c>
      <c r="E28" s="219">
        <v>2954</v>
      </c>
      <c r="F28" s="26">
        <f t="shared" si="1"/>
        <v>48</v>
      </c>
      <c r="G28" s="17">
        <f>'Source Data'!$P28</f>
        <v>7448</v>
      </c>
      <c r="H28" s="18">
        <f t="shared" si="2"/>
        <v>357504</v>
      </c>
    </row>
    <row r="29" spans="1:8" ht="15" customHeight="1" x14ac:dyDescent="0.2">
      <c r="A29" s="19">
        <v>23</v>
      </c>
      <c r="B29" s="14">
        <v>23</v>
      </c>
      <c r="C29" s="15" t="s">
        <v>27</v>
      </c>
      <c r="D29" s="16">
        <v>12581</v>
      </c>
      <c r="E29" s="219">
        <v>12221</v>
      </c>
      <c r="F29" s="26">
        <f t="shared" si="1"/>
        <v>-360</v>
      </c>
      <c r="G29" s="17">
        <f>'Source Data'!$P29</f>
        <v>6114</v>
      </c>
      <c r="H29" s="18">
        <f t="shared" si="2"/>
        <v>-2201040</v>
      </c>
    </row>
    <row r="30" spans="1:8" ht="15" customHeight="1" x14ac:dyDescent="0.2">
      <c r="A30" s="19">
        <v>24</v>
      </c>
      <c r="B30" s="14">
        <v>24</v>
      </c>
      <c r="C30" s="15" t="s">
        <v>28</v>
      </c>
      <c r="D30" s="16">
        <v>4494</v>
      </c>
      <c r="E30" s="219">
        <v>4376</v>
      </c>
      <c r="F30" s="26">
        <f t="shared" si="1"/>
        <v>-118</v>
      </c>
      <c r="G30" s="17">
        <f>'Source Data'!$P30</f>
        <v>2857</v>
      </c>
      <c r="H30" s="18">
        <f t="shared" si="2"/>
        <v>-337126</v>
      </c>
    </row>
    <row r="31" spans="1:8" ht="15" customHeight="1" x14ac:dyDescent="0.2">
      <c r="A31" s="20">
        <v>25</v>
      </c>
      <c r="B31" s="21">
        <v>25</v>
      </c>
      <c r="C31" s="22" t="s">
        <v>29</v>
      </c>
      <c r="D31" s="23">
        <v>2210</v>
      </c>
      <c r="E31" s="220">
        <v>2203</v>
      </c>
      <c r="F31" s="27">
        <f t="shared" si="1"/>
        <v>-7</v>
      </c>
      <c r="G31" s="24">
        <f>'Source Data'!$P31</f>
        <v>5278</v>
      </c>
      <c r="H31" s="25">
        <f t="shared" si="2"/>
        <v>-36946</v>
      </c>
    </row>
    <row r="32" spans="1:8" ht="15" customHeight="1" x14ac:dyDescent="0.2">
      <c r="A32" s="7">
        <v>26</v>
      </c>
      <c r="B32" s="8">
        <v>26</v>
      </c>
      <c r="C32" s="9" t="s">
        <v>30</v>
      </c>
      <c r="D32" s="10">
        <v>47235</v>
      </c>
      <c r="E32" s="218">
        <v>46970</v>
      </c>
      <c r="F32" s="28">
        <f t="shared" si="1"/>
        <v>-265</v>
      </c>
      <c r="G32" s="11">
        <f>'Source Data'!$P32</f>
        <v>4676</v>
      </c>
      <c r="H32" s="12">
        <f t="shared" si="2"/>
        <v>-1239140</v>
      </c>
    </row>
    <row r="33" spans="1:8" ht="15" customHeight="1" x14ac:dyDescent="0.2">
      <c r="A33" s="19">
        <v>27</v>
      </c>
      <c r="B33" s="14">
        <v>27</v>
      </c>
      <c r="C33" s="15" t="s">
        <v>31</v>
      </c>
      <c r="D33" s="16">
        <v>5643</v>
      </c>
      <c r="E33" s="219">
        <v>5509</v>
      </c>
      <c r="F33" s="26">
        <f t="shared" si="1"/>
        <v>-134</v>
      </c>
      <c r="G33" s="17">
        <f>'Source Data'!$P33</f>
        <v>6631</v>
      </c>
      <c r="H33" s="18">
        <f t="shared" si="2"/>
        <v>-888554</v>
      </c>
    </row>
    <row r="34" spans="1:8" ht="15" customHeight="1" x14ac:dyDescent="0.2">
      <c r="A34" s="19">
        <v>28</v>
      </c>
      <c r="B34" s="14">
        <v>28</v>
      </c>
      <c r="C34" s="15" t="s">
        <v>32</v>
      </c>
      <c r="D34" s="16">
        <v>29930</v>
      </c>
      <c r="E34" s="219">
        <v>30268</v>
      </c>
      <c r="F34" s="26">
        <f t="shared" si="1"/>
        <v>338</v>
      </c>
      <c r="G34" s="17">
        <f>'Source Data'!$P34</f>
        <v>4123</v>
      </c>
      <c r="H34" s="18">
        <f t="shared" si="2"/>
        <v>1393574</v>
      </c>
    </row>
    <row r="35" spans="1:8" ht="15" customHeight="1" x14ac:dyDescent="0.2">
      <c r="A35" s="19">
        <v>29</v>
      </c>
      <c r="B35" s="14">
        <v>29</v>
      </c>
      <c r="C35" s="15" t="s">
        <v>33</v>
      </c>
      <c r="D35" s="26">
        <v>13921</v>
      </c>
      <c r="E35" s="219">
        <v>13858</v>
      </c>
      <c r="F35" s="26">
        <f t="shared" si="1"/>
        <v>-63</v>
      </c>
      <c r="G35" s="17">
        <f>'Source Data'!$P35</f>
        <v>4955</v>
      </c>
      <c r="H35" s="18">
        <f t="shared" si="2"/>
        <v>-312165</v>
      </c>
    </row>
    <row r="36" spans="1:8" ht="15" customHeight="1" x14ac:dyDescent="0.2">
      <c r="A36" s="20">
        <v>30</v>
      </c>
      <c r="B36" s="21">
        <v>30</v>
      </c>
      <c r="C36" s="22" t="s">
        <v>34</v>
      </c>
      <c r="D36" s="23">
        <v>2493</v>
      </c>
      <c r="E36" s="220">
        <v>2488</v>
      </c>
      <c r="F36" s="27">
        <f t="shared" si="1"/>
        <v>-5</v>
      </c>
      <c r="G36" s="24">
        <f>'Source Data'!$P36</f>
        <v>6943</v>
      </c>
      <c r="H36" s="25">
        <f t="shared" si="2"/>
        <v>-34715</v>
      </c>
    </row>
    <row r="37" spans="1:8" ht="15" customHeight="1" x14ac:dyDescent="0.2">
      <c r="A37" s="7">
        <v>31</v>
      </c>
      <c r="B37" s="8">
        <v>31</v>
      </c>
      <c r="C37" s="9" t="s">
        <v>35</v>
      </c>
      <c r="D37" s="10">
        <v>5882</v>
      </c>
      <c r="E37" s="218">
        <v>5799</v>
      </c>
      <c r="F37" s="28">
        <f t="shared" si="1"/>
        <v>-83</v>
      </c>
      <c r="G37" s="11">
        <f>'Source Data'!$P37</f>
        <v>4903</v>
      </c>
      <c r="H37" s="12">
        <f t="shared" si="2"/>
        <v>-406949</v>
      </c>
    </row>
    <row r="38" spans="1:8" ht="15" customHeight="1" x14ac:dyDescent="0.2">
      <c r="A38" s="19">
        <v>32</v>
      </c>
      <c r="B38" s="14">
        <v>32</v>
      </c>
      <c r="C38" s="15" t="s">
        <v>36</v>
      </c>
      <c r="D38" s="16">
        <v>24929</v>
      </c>
      <c r="E38" s="219">
        <v>25269</v>
      </c>
      <c r="F38" s="26">
        <f t="shared" si="1"/>
        <v>340</v>
      </c>
      <c r="G38" s="17">
        <f>'Source Data'!$P38</f>
        <v>6323</v>
      </c>
      <c r="H38" s="18">
        <f t="shared" si="2"/>
        <v>2149820</v>
      </c>
    </row>
    <row r="39" spans="1:8" ht="15" customHeight="1" x14ac:dyDescent="0.2">
      <c r="A39" s="19">
        <v>33</v>
      </c>
      <c r="B39" s="14">
        <v>33</v>
      </c>
      <c r="C39" s="15" t="s">
        <v>37</v>
      </c>
      <c r="D39" s="16">
        <v>1208</v>
      </c>
      <c r="E39" s="219">
        <v>1167</v>
      </c>
      <c r="F39" s="26">
        <f t="shared" ref="F39:F70" si="3">E39-D39</f>
        <v>-41</v>
      </c>
      <c r="G39" s="17">
        <f>'Source Data'!$P39</f>
        <v>6514</v>
      </c>
      <c r="H39" s="18">
        <f t="shared" ref="H39:H70" si="4">ROUND(F39*G39,0)</f>
        <v>-267074</v>
      </c>
    </row>
    <row r="40" spans="1:8" ht="15" customHeight="1" x14ac:dyDescent="0.2">
      <c r="A40" s="19">
        <v>34</v>
      </c>
      <c r="B40" s="14">
        <v>34</v>
      </c>
      <c r="C40" s="15" t="s">
        <v>38</v>
      </c>
      <c r="D40" s="16">
        <v>3828</v>
      </c>
      <c r="E40" s="219">
        <v>3676</v>
      </c>
      <c r="F40" s="26">
        <f t="shared" si="3"/>
        <v>-152</v>
      </c>
      <c r="G40" s="17">
        <f>'Source Data'!$P40</f>
        <v>7057</v>
      </c>
      <c r="H40" s="18">
        <f t="shared" si="4"/>
        <v>-1072664</v>
      </c>
    </row>
    <row r="41" spans="1:8" ht="15" customHeight="1" x14ac:dyDescent="0.2">
      <c r="A41" s="20">
        <v>35</v>
      </c>
      <c r="B41" s="21">
        <v>35</v>
      </c>
      <c r="C41" s="22" t="s">
        <v>39</v>
      </c>
      <c r="D41" s="23">
        <v>5906</v>
      </c>
      <c r="E41" s="220">
        <v>5763</v>
      </c>
      <c r="F41" s="27">
        <f t="shared" si="3"/>
        <v>-143</v>
      </c>
      <c r="G41" s="24">
        <f>'Source Data'!$P41</f>
        <v>5581</v>
      </c>
      <c r="H41" s="25">
        <f t="shared" si="4"/>
        <v>-798083</v>
      </c>
    </row>
    <row r="42" spans="1:8" ht="15" customHeight="1" x14ac:dyDescent="0.2">
      <c r="A42" s="7">
        <v>36</v>
      </c>
      <c r="B42" s="8">
        <v>36</v>
      </c>
      <c r="C42" s="9" t="s">
        <v>40</v>
      </c>
      <c r="D42" s="28">
        <v>44610</v>
      </c>
      <c r="E42" s="218">
        <v>44540</v>
      </c>
      <c r="F42" s="28">
        <f t="shared" si="3"/>
        <v>-70</v>
      </c>
      <c r="G42" s="11">
        <f>'Source Data'!$P42</f>
        <v>4326</v>
      </c>
      <c r="H42" s="12">
        <f t="shared" si="4"/>
        <v>-302820</v>
      </c>
    </row>
    <row r="43" spans="1:8" ht="15" customHeight="1" x14ac:dyDescent="0.2">
      <c r="A43" s="19">
        <v>37</v>
      </c>
      <c r="B43" s="14">
        <v>37</v>
      </c>
      <c r="C43" s="15" t="s">
        <v>41</v>
      </c>
      <c r="D43" s="16">
        <v>18926</v>
      </c>
      <c r="E43" s="219">
        <v>18648</v>
      </c>
      <c r="F43" s="26">
        <f t="shared" si="3"/>
        <v>-278</v>
      </c>
      <c r="G43" s="17">
        <f>'Source Data'!$P43</f>
        <v>6350</v>
      </c>
      <c r="H43" s="18">
        <f t="shared" si="4"/>
        <v>-1765300</v>
      </c>
    </row>
    <row r="44" spans="1:8" ht="15" customHeight="1" x14ac:dyDescent="0.2">
      <c r="A44" s="19">
        <v>38</v>
      </c>
      <c r="B44" s="14">
        <v>38</v>
      </c>
      <c r="C44" s="15" t="s">
        <v>42</v>
      </c>
      <c r="D44" s="16">
        <v>3857</v>
      </c>
      <c r="E44" s="219">
        <v>3815</v>
      </c>
      <c r="F44" s="26">
        <f t="shared" si="3"/>
        <v>-42</v>
      </c>
      <c r="G44" s="17">
        <f>'Source Data'!$P44</f>
        <v>2766</v>
      </c>
      <c r="H44" s="18">
        <f t="shared" si="4"/>
        <v>-116172</v>
      </c>
    </row>
    <row r="45" spans="1:8" ht="15" customHeight="1" x14ac:dyDescent="0.2">
      <c r="A45" s="19">
        <v>39</v>
      </c>
      <c r="B45" s="14">
        <v>39</v>
      </c>
      <c r="C45" s="15" t="s">
        <v>43</v>
      </c>
      <c r="D45" s="16">
        <v>2704</v>
      </c>
      <c r="E45" s="219">
        <v>2601</v>
      </c>
      <c r="F45" s="26">
        <f t="shared" si="3"/>
        <v>-103</v>
      </c>
      <c r="G45" s="17">
        <f>'Source Data'!$P45</f>
        <v>3660</v>
      </c>
      <c r="H45" s="18">
        <f t="shared" si="4"/>
        <v>-376980</v>
      </c>
    </row>
    <row r="46" spans="1:8" ht="15" customHeight="1" x14ac:dyDescent="0.2">
      <c r="A46" s="20">
        <v>40</v>
      </c>
      <c r="B46" s="21">
        <v>40</v>
      </c>
      <c r="C46" s="22" t="s">
        <v>44</v>
      </c>
      <c r="D46" s="23">
        <v>22169</v>
      </c>
      <c r="E46" s="220">
        <v>22066</v>
      </c>
      <c r="F46" s="27">
        <f t="shared" si="3"/>
        <v>-103</v>
      </c>
      <c r="G46" s="24">
        <f>'Source Data'!$P46</f>
        <v>6033</v>
      </c>
      <c r="H46" s="25">
        <f t="shared" si="4"/>
        <v>-621399</v>
      </c>
    </row>
    <row r="47" spans="1:8" ht="15" customHeight="1" x14ac:dyDescent="0.2">
      <c r="A47" s="7">
        <v>41</v>
      </c>
      <c r="B47" s="8">
        <v>41</v>
      </c>
      <c r="C47" s="9" t="s">
        <v>45</v>
      </c>
      <c r="D47" s="10">
        <v>1412</v>
      </c>
      <c r="E47" s="218">
        <v>1370</v>
      </c>
      <c r="F47" s="28">
        <f t="shared" si="3"/>
        <v>-42</v>
      </c>
      <c r="G47" s="11">
        <f>'Source Data'!$P47</f>
        <v>3840</v>
      </c>
      <c r="H47" s="12">
        <f t="shared" si="4"/>
        <v>-161280</v>
      </c>
    </row>
    <row r="48" spans="1:8" ht="15" customHeight="1" x14ac:dyDescent="0.2">
      <c r="A48" s="19">
        <v>42</v>
      </c>
      <c r="B48" s="14">
        <v>42</v>
      </c>
      <c r="C48" s="15" t="s">
        <v>46</v>
      </c>
      <c r="D48" s="16">
        <v>2821</v>
      </c>
      <c r="E48" s="219">
        <v>2736</v>
      </c>
      <c r="F48" s="26">
        <f t="shared" si="3"/>
        <v>-85</v>
      </c>
      <c r="G48" s="17">
        <f>'Source Data'!$P48</f>
        <v>5693</v>
      </c>
      <c r="H48" s="18">
        <f t="shared" si="4"/>
        <v>-483905</v>
      </c>
    </row>
    <row r="49" spans="1:8" ht="15" customHeight="1" x14ac:dyDescent="0.2">
      <c r="A49" s="19">
        <v>43</v>
      </c>
      <c r="B49" s="14">
        <v>43</v>
      </c>
      <c r="C49" s="15" t="s">
        <v>47</v>
      </c>
      <c r="D49" s="16">
        <v>4092</v>
      </c>
      <c r="E49" s="219">
        <v>4091</v>
      </c>
      <c r="F49" s="26">
        <f t="shared" si="3"/>
        <v>-1</v>
      </c>
      <c r="G49" s="17">
        <f>'Source Data'!$P49</f>
        <v>6793</v>
      </c>
      <c r="H49" s="18">
        <f t="shared" si="4"/>
        <v>-6793</v>
      </c>
    </row>
    <row r="50" spans="1:8" ht="15" customHeight="1" x14ac:dyDescent="0.2">
      <c r="A50" s="19">
        <v>44</v>
      </c>
      <c r="B50" s="14">
        <v>44</v>
      </c>
      <c r="C50" s="15" t="s">
        <v>48</v>
      </c>
      <c r="D50" s="16">
        <v>7213</v>
      </c>
      <c r="E50" s="219">
        <v>7365</v>
      </c>
      <c r="F50" s="26">
        <f t="shared" si="3"/>
        <v>152</v>
      </c>
      <c r="G50" s="17">
        <f>'Source Data'!$P50</f>
        <v>5919</v>
      </c>
      <c r="H50" s="18">
        <f t="shared" si="4"/>
        <v>899688</v>
      </c>
    </row>
    <row r="51" spans="1:8" ht="15" customHeight="1" x14ac:dyDescent="0.2">
      <c r="A51" s="20">
        <v>45</v>
      </c>
      <c r="B51" s="21">
        <v>45</v>
      </c>
      <c r="C51" s="22" t="s">
        <v>49</v>
      </c>
      <c r="D51" s="23">
        <v>9252</v>
      </c>
      <c r="E51" s="220">
        <v>9330</v>
      </c>
      <c r="F51" s="27">
        <f t="shared" si="3"/>
        <v>78</v>
      </c>
      <c r="G51" s="24">
        <f>'Source Data'!$P51</f>
        <v>3230</v>
      </c>
      <c r="H51" s="25">
        <f t="shared" si="4"/>
        <v>251940</v>
      </c>
    </row>
    <row r="52" spans="1:8" ht="15" customHeight="1" x14ac:dyDescent="0.2">
      <c r="A52" s="7">
        <v>46</v>
      </c>
      <c r="B52" s="8">
        <v>46</v>
      </c>
      <c r="C52" s="9" t="s">
        <v>50</v>
      </c>
      <c r="D52" s="10">
        <v>1122</v>
      </c>
      <c r="E52" s="218">
        <v>1138</v>
      </c>
      <c r="F52" s="28">
        <f t="shared" si="3"/>
        <v>16</v>
      </c>
      <c r="G52" s="11">
        <f>'Source Data'!$P52</f>
        <v>7624</v>
      </c>
      <c r="H52" s="12">
        <f t="shared" si="4"/>
        <v>121984</v>
      </c>
    </row>
    <row r="53" spans="1:8" ht="15" customHeight="1" x14ac:dyDescent="0.2">
      <c r="A53" s="19">
        <v>47</v>
      </c>
      <c r="B53" s="14">
        <v>47</v>
      </c>
      <c r="C53" s="15" t="s">
        <v>51</v>
      </c>
      <c r="D53" s="16">
        <v>3574</v>
      </c>
      <c r="E53" s="219">
        <v>3488</v>
      </c>
      <c r="F53" s="26">
        <f t="shared" si="3"/>
        <v>-86</v>
      </c>
      <c r="G53" s="17">
        <f>'Source Data'!$P53</f>
        <v>3647</v>
      </c>
      <c r="H53" s="18">
        <f t="shared" si="4"/>
        <v>-313642</v>
      </c>
    </row>
    <row r="54" spans="1:8" ht="15" customHeight="1" x14ac:dyDescent="0.2">
      <c r="A54" s="19">
        <v>48</v>
      </c>
      <c r="B54" s="14">
        <v>48</v>
      </c>
      <c r="C54" s="15" t="s">
        <v>52</v>
      </c>
      <c r="D54" s="16">
        <v>5817</v>
      </c>
      <c r="E54" s="219">
        <v>5718</v>
      </c>
      <c r="F54" s="26">
        <f t="shared" si="3"/>
        <v>-99</v>
      </c>
      <c r="G54" s="17">
        <f>'Source Data'!$P54</f>
        <v>5190</v>
      </c>
      <c r="H54" s="18">
        <f t="shared" si="4"/>
        <v>-513810</v>
      </c>
    </row>
    <row r="55" spans="1:8" ht="15" customHeight="1" x14ac:dyDescent="0.2">
      <c r="A55" s="19">
        <v>49</v>
      </c>
      <c r="B55" s="14">
        <v>49</v>
      </c>
      <c r="C55" s="15" t="s">
        <v>53</v>
      </c>
      <c r="D55" s="16">
        <v>13124</v>
      </c>
      <c r="E55" s="219">
        <v>12924</v>
      </c>
      <c r="F55" s="26">
        <f t="shared" si="3"/>
        <v>-200</v>
      </c>
      <c r="G55" s="17">
        <f>'Source Data'!$P55</f>
        <v>5814</v>
      </c>
      <c r="H55" s="18">
        <f t="shared" si="4"/>
        <v>-1162800</v>
      </c>
    </row>
    <row r="56" spans="1:8" ht="15" customHeight="1" x14ac:dyDescent="0.2">
      <c r="A56" s="20">
        <v>50</v>
      </c>
      <c r="B56" s="21">
        <v>50</v>
      </c>
      <c r="C56" s="22" t="s">
        <v>54</v>
      </c>
      <c r="D56" s="23">
        <v>7545</v>
      </c>
      <c r="E56" s="220">
        <v>7439</v>
      </c>
      <c r="F56" s="27">
        <f t="shared" si="3"/>
        <v>-106</v>
      </c>
      <c r="G56" s="24">
        <f>'Source Data'!$P56</f>
        <v>5951</v>
      </c>
      <c r="H56" s="25">
        <f t="shared" si="4"/>
        <v>-630806</v>
      </c>
    </row>
    <row r="57" spans="1:8" ht="15" customHeight="1" x14ac:dyDescent="0.2">
      <c r="A57" s="7">
        <v>51</v>
      </c>
      <c r="B57" s="8">
        <v>51</v>
      </c>
      <c r="C57" s="9" t="s">
        <v>55</v>
      </c>
      <c r="D57" s="10">
        <v>8225</v>
      </c>
      <c r="E57" s="218">
        <v>8223</v>
      </c>
      <c r="F57" s="28">
        <f t="shared" si="3"/>
        <v>-2</v>
      </c>
      <c r="G57" s="11">
        <f>'Source Data'!$P57</f>
        <v>5530</v>
      </c>
      <c r="H57" s="12">
        <f t="shared" si="4"/>
        <v>-11060</v>
      </c>
    </row>
    <row r="58" spans="1:8" ht="15" customHeight="1" x14ac:dyDescent="0.2">
      <c r="A58" s="19">
        <v>52</v>
      </c>
      <c r="B58" s="14">
        <v>52</v>
      </c>
      <c r="C58" s="15" t="s">
        <v>56</v>
      </c>
      <c r="D58" s="16">
        <v>37545</v>
      </c>
      <c r="E58" s="219">
        <v>37477</v>
      </c>
      <c r="F58" s="26">
        <f t="shared" si="3"/>
        <v>-68</v>
      </c>
      <c r="G58" s="17">
        <f>'Source Data'!$P58</f>
        <v>5729</v>
      </c>
      <c r="H58" s="18">
        <f t="shared" si="4"/>
        <v>-389572</v>
      </c>
    </row>
    <row r="59" spans="1:8" ht="15" customHeight="1" x14ac:dyDescent="0.2">
      <c r="A59" s="19">
        <v>53</v>
      </c>
      <c r="B59" s="14">
        <v>53</v>
      </c>
      <c r="C59" s="15" t="s">
        <v>57</v>
      </c>
      <c r="D59" s="16">
        <v>18554</v>
      </c>
      <c r="E59" s="219">
        <v>18586</v>
      </c>
      <c r="F59" s="16">
        <f t="shared" si="3"/>
        <v>32</v>
      </c>
      <c r="G59" s="17">
        <f>'Source Data'!$P59</f>
        <v>5894</v>
      </c>
      <c r="H59" s="18">
        <f t="shared" si="4"/>
        <v>188608</v>
      </c>
    </row>
    <row r="60" spans="1:8" ht="15" customHeight="1" x14ac:dyDescent="0.2">
      <c r="A60" s="19">
        <v>54</v>
      </c>
      <c r="B60" s="14">
        <v>54</v>
      </c>
      <c r="C60" s="15" t="s">
        <v>58</v>
      </c>
      <c r="D60" s="16">
        <v>503</v>
      </c>
      <c r="E60" s="219">
        <v>435</v>
      </c>
      <c r="F60" s="16">
        <f t="shared" si="3"/>
        <v>-68</v>
      </c>
      <c r="G60" s="17">
        <f>'Source Data'!$P60</f>
        <v>6773</v>
      </c>
      <c r="H60" s="18">
        <f t="shared" si="4"/>
        <v>-460564</v>
      </c>
    </row>
    <row r="61" spans="1:8" ht="15" customHeight="1" x14ac:dyDescent="0.2">
      <c r="A61" s="20">
        <v>55</v>
      </c>
      <c r="B61" s="21">
        <v>55</v>
      </c>
      <c r="C61" s="22" t="s">
        <v>59</v>
      </c>
      <c r="D61" s="23">
        <v>16960</v>
      </c>
      <c r="E61" s="220">
        <v>16661</v>
      </c>
      <c r="F61" s="23">
        <f t="shared" si="3"/>
        <v>-299</v>
      </c>
      <c r="G61" s="24">
        <f>'Source Data'!$P61</f>
        <v>5534</v>
      </c>
      <c r="H61" s="25">
        <f t="shared" si="4"/>
        <v>-1654666</v>
      </c>
    </row>
    <row r="62" spans="1:8" ht="15" customHeight="1" x14ac:dyDescent="0.2">
      <c r="A62" s="7">
        <v>56</v>
      </c>
      <c r="B62" s="8">
        <v>56</v>
      </c>
      <c r="C62" s="9" t="s">
        <v>60</v>
      </c>
      <c r="D62" s="10">
        <v>1974</v>
      </c>
      <c r="E62" s="218">
        <v>1911</v>
      </c>
      <c r="F62" s="10">
        <f t="shared" si="3"/>
        <v>-63</v>
      </c>
      <c r="G62" s="11">
        <f>'Source Data'!$P62</f>
        <v>6899</v>
      </c>
      <c r="H62" s="12">
        <f t="shared" si="4"/>
        <v>-434637</v>
      </c>
    </row>
    <row r="63" spans="1:8" ht="15" customHeight="1" x14ac:dyDescent="0.2">
      <c r="A63" s="19">
        <v>57</v>
      </c>
      <c r="B63" s="14">
        <v>57</v>
      </c>
      <c r="C63" s="15" t="s">
        <v>61</v>
      </c>
      <c r="D63" s="16">
        <v>9356</v>
      </c>
      <c r="E63" s="219">
        <v>9260</v>
      </c>
      <c r="F63" s="16">
        <f t="shared" si="3"/>
        <v>-96</v>
      </c>
      <c r="G63" s="17">
        <f>'Source Data'!$P63</f>
        <v>5909</v>
      </c>
      <c r="H63" s="18">
        <f t="shared" si="4"/>
        <v>-567264</v>
      </c>
    </row>
    <row r="64" spans="1:8" ht="15" customHeight="1" x14ac:dyDescent="0.2">
      <c r="A64" s="19">
        <v>58</v>
      </c>
      <c r="B64" s="14">
        <v>58</v>
      </c>
      <c r="C64" s="15" t="s">
        <v>62</v>
      </c>
      <c r="D64" s="16">
        <v>8300</v>
      </c>
      <c r="E64" s="219">
        <v>8178</v>
      </c>
      <c r="F64" s="16">
        <f t="shared" si="3"/>
        <v>-122</v>
      </c>
      <c r="G64" s="17">
        <f>'Source Data'!$P64</f>
        <v>6628</v>
      </c>
      <c r="H64" s="18">
        <f t="shared" si="4"/>
        <v>-808616</v>
      </c>
    </row>
    <row r="65" spans="1:8" ht="15" customHeight="1" x14ac:dyDescent="0.2">
      <c r="A65" s="19">
        <v>59</v>
      </c>
      <c r="B65" s="14">
        <v>59</v>
      </c>
      <c r="C65" s="15" t="s">
        <v>63</v>
      </c>
      <c r="D65" s="16">
        <v>5077</v>
      </c>
      <c r="E65" s="219">
        <v>5015</v>
      </c>
      <c r="F65" s="16">
        <f t="shared" si="3"/>
        <v>-62</v>
      </c>
      <c r="G65" s="17">
        <f>'Source Data'!$P65</f>
        <v>7229</v>
      </c>
      <c r="H65" s="18">
        <f t="shared" si="4"/>
        <v>-448198</v>
      </c>
    </row>
    <row r="66" spans="1:8" ht="15" customHeight="1" x14ac:dyDescent="0.2">
      <c r="A66" s="20">
        <v>60</v>
      </c>
      <c r="B66" s="21">
        <v>60</v>
      </c>
      <c r="C66" s="22" t="s">
        <v>64</v>
      </c>
      <c r="D66" s="23">
        <v>6059</v>
      </c>
      <c r="E66" s="220">
        <v>5995</v>
      </c>
      <c r="F66" s="23">
        <f t="shared" si="3"/>
        <v>-64</v>
      </c>
      <c r="G66" s="24">
        <f>'Source Data'!$P66</f>
        <v>6228</v>
      </c>
      <c r="H66" s="25">
        <f t="shared" si="4"/>
        <v>-398592</v>
      </c>
    </row>
    <row r="67" spans="1:8" ht="15" customHeight="1" x14ac:dyDescent="0.2">
      <c r="A67" s="7">
        <v>61</v>
      </c>
      <c r="B67" s="8">
        <v>61</v>
      </c>
      <c r="C67" s="9" t="s">
        <v>65</v>
      </c>
      <c r="D67" s="10">
        <v>3578</v>
      </c>
      <c r="E67" s="218">
        <v>3532</v>
      </c>
      <c r="F67" s="10">
        <f t="shared" si="3"/>
        <v>-46</v>
      </c>
      <c r="G67" s="11">
        <f>'Source Data'!$P67</f>
        <v>3660</v>
      </c>
      <c r="H67" s="12">
        <f t="shared" si="4"/>
        <v>-168360</v>
      </c>
    </row>
    <row r="68" spans="1:8" ht="15" customHeight="1" x14ac:dyDescent="0.2">
      <c r="A68" s="19">
        <v>62</v>
      </c>
      <c r="B68" s="14">
        <v>62</v>
      </c>
      <c r="C68" s="15" t="s">
        <v>66</v>
      </c>
      <c r="D68" s="16">
        <v>1989</v>
      </c>
      <c r="E68" s="219">
        <v>1942</v>
      </c>
      <c r="F68" s="16">
        <f t="shared" si="3"/>
        <v>-47</v>
      </c>
      <c r="G68" s="17">
        <f>'Source Data'!$P68</f>
        <v>6760</v>
      </c>
      <c r="H68" s="18">
        <f t="shared" si="4"/>
        <v>-317720</v>
      </c>
    </row>
    <row r="69" spans="1:8" ht="15" customHeight="1" x14ac:dyDescent="0.2">
      <c r="A69" s="19">
        <v>63</v>
      </c>
      <c r="B69" s="14">
        <v>63</v>
      </c>
      <c r="C69" s="15" t="s">
        <v>67</v>
      </c>
      <c r="D69" s="16">
        <v>2095</v>
      </c>
      <c r="E69" s="219">
        <v>2114</v>
      </c>
      <c r="F69" s="16">
        <f t="shared" si="3"/>
        <v>19</v>
      </c>
      <c r="G69" s="17">
        <f>'Source Data'!$P69</f>
        <v>4726</v>
      </c>
      <c r="H69" s="18">
        <f t="shared" si="4"/>
        <v>89794</v>
      </c>
    </row>
    <row r="70" spans="1:8" ht="15" customHeight="1" x14ac:dyDescent="0.2">
      <c r="A70" s="19">
        <v>64</v>
      </c>
      <c r="B70" s="14">
        <v>64</v>
      </c>
      <c r="C70" s="15" t="s">
        <v>68</v>
      </c>
      <c r="D70" s="16">
        <v>2137</v>
      </c>
      <c r="E70" s="219">
        <v>2088</v>
      </c>
      <c r="F70" s="16">
        <f t="shared" si="3"/>
        <v>-49</v>
      </c>
      <c r="G70" s="17">
        <f>'Source Data'!$P70</f>
        <v>7205</v>
      </c>
      <c r="H70" s="18">
        <f t="shared" si="4"/>
        <v>-353045</v>
      </c>
    </row>
    <row r="71" spans="1:8" ht="15" customHeight="1" x14ac:dyDescent="0.2">
      <c r="A71" s="20">
        <v>65</v>
      </c>
      <c r="B71" s="21">
        <v>65</v>
      </c>
      <c r="C71" s="22" t="s">
        <v>69</v>
      </c>
      <c r="D71" s="23">
        <v>7948</v>
      </c>
      <c r="E71" s="220">
        <v>7833</v>
      </c>
      <c r="F71" s="23">
        <f t="shared" ref="F71:F75" si="5">E71-D71</f>
        <v>-115</v>
      </c>
      <c r="G71" s="24">
        <f>'Source Data'!$P71</f>
        <v>5708</v>
      </c>
      <c r="H71" s="25">
        <f t="shared" ref="H71:H75" si="6">ROUND(F71*G71,0)</f>
        <v>-656420</v>
      </c>
    </row>
    <row r="72" spans="1:8" ht="15" customHeight="1" x14ac:dyDescent="0.2">
      <c r="A72" s="7">
        <v>66</v>
      </c>
      <c r="B72" s="8">
        <v>66</v>
      </c>
      <c r="C72" s="9" t="s">
        <v>70</v>
      </c>
      <c r="D72" s="10">
        <v>1958</v>
      </c>
      <c r="E72" s="28">
        <v>1883</v>
      </c>
      <c r="F72" s="10">
        <f t="shared" si="5"/>
        <v>-75</v>
      </c>
      <c r="G72" s="11">
        <f>'Source Data'!$P72</f>
        <v>7525</v>
      </c>
      <c r="H72" s="12">
        <f t="shared" si="6"/>
        <v>-564375</v>
      </c>
    </row>
    <row r="73" spans="1:8" ht="15" customHeight="1" x14ac:dyDescent="0.2">
      <c r="A73" s="29">
        <v>67</v>
      </c>
      <c r="B73" s="29">
        <v>67</v>
      </c>
      <c r="C73" s="30" t="s">
        <v>71</v>
      </c>
      <c r="D73" s="31">
        <v>5352</v>
      </c>
      <c r="E73" s="221">
        <v>5360</v>
      </c>
      <c r="F73" s="31">
        <f t="shared" si="5"/>
        <v>8</v>
      </c>
      <c r="G73" s="32">
        <f>'Source Data'!$P73</f>
        <v>5897</v>
      </c>
      <c r="H73" s="33">
        <f t="shared" si="6"/>
        <v>47176</v>
      </c>
    </row>
    <row r="74" spans="1:8" ht="15" customHeight="1" x14ac:dyDescent="0.2">
      <c r="A74" s="34">
        <v>68</v>
      </c>
      <c r="B74" s="35">
        <v>68</v>
      </c>
      <c r="C74" s="15" t="s">
        <v>72</v>
      </c>
      <c r="D74" s="16">
        <v>1356</v>
      </c>
      <c r="E74" s="26">
        <v>1241</v>
      </c>
      <c r="F74" s="16">
        <f t="shared" si="5"/>
        <v>-115</v>
      </c>
      <c r="G74" s="17">
        <f>'Source Data'!$P74</f>
        <v>7546</v>
      </c>
      <c r="H74" s="18">
        <f t="shared" si="6"/>
        <v>-867790</v>
      </c>
    </row>
    <row r="75" spans="1:8" ht="15" customHeight="1" x14ac:dyDescent="0.2">
      <c r="A75" s="36">
        <v>69</v>
      </c>
      <c r="B75" s="37">
        <v>69</v>
      </c>
      <c r="C75" s="22" t="s">
        <v>73</v>
      </c>
      <c r="D75" s="23">
        <v>4495</v>
      </c>
      <c r="E75" s="27">
        <v>4634</v>
      </c>
      <c r="F75" s="23">
        <f t="shared" si="5"/>
        <v>139</v>
      </c>
      <c r="G75" s="24">
        <f>'Source Data'!$P75</f>
        <v>6458</v>
      </c>
      <c r="H75" s="25">
        <f t="shared" si="6"/>
        <v>897662</v>
      </c>
    </row>
    <row r="76" spans="1:8" s="237" customFormat="1" ht="15" customHeight="1" thickBot="1" x14ac:dyDescent="0.25">
      <c r="A76" s="38"/>
      <c r="B76" s="39"/>
      <c r="C76" s="40" t="s">
        <v>74</v>
      </c>
      <c r="D76" s="41">
        <f>SUM(D7:D75)</f>
        <v>662664</v>
      </c>
      <c r="E76" s="222">
        <f>SUM(E7:E75)</f>
        <v>658918</v>
      </c>
      <c r="F76" s="41">
        <f>SUM(F7:F75)</f>
        <v>-3746</v>
      </c>
      <c r="G76" s="226"/>
      <c r="H76" s="42">
        <f t="shared" ref="H76" si="7">SUM(H7:H75)</f>
        <v>-22338234</v>
      </c>
    </row>
    <row r="77" spans="1:8" s="238" customFormat="1" ht="6.75" customHeight="1" thickTop="1" x14ac:dyDescent="0.2">
      <c r="A77" s="43"/>
      <c r="B77" s="44"/>
      <c r="C77" s="45"/>
      <c r="D77" s="46"/>
      <c r="E77" s="49"/>
      <c r="F77" s="46"/>
      <c r="G77" s="48"/>
      <c r="H77" s="47"/>
    </row>
    <row r="78" spans="1:8" s="238" customFormat="1" ht="15" customHeight="1" x14ac:dyDescent="0.2">
      <c r="A78" s="7">
        <v>318001</v>
      </c>
      <c r="B78" s="8">
        <v>318001</v>
      </c>
      <c r="C78" s="9" t="s">
        <v>75</v>
      </c>
      <c r="D78" s="10">
        <v>1435</v>
      </c>
      <c r="E78" s="218">
        <v>1428</v>
      </c>
      <c r="F78" s="10">
        <f t="shared" ref="F78:F82" si="8">E78-D78</f>
        <v>-7</v>
      </c>
      <c r="G78" s="11">
        <f>'[1]5A1_Labs'!$D7+'[1]5A1_Labs'!$F7</f>
        <v>5185.6913378922172</v>
      </c>
      <c r="H78" s="12">
        <f>ROUND(F78*G78,0)</f>
        <v>-36300</v>
      </c>
    </row>
    <row r="79" spans="1:8" s="238" customFormat="1" ht="15" customHeight="1" x14ac:dyDescent="0.2">
      <c r="A79" s="19">
        <v>319001</v>
      </c>
      <c r="B79" s="14">
        <v>319001</v>
      </c>
      <c r="C79" s="15" t="s">
        <v>76</v>
      </c>
      <c r="D79" s="16">
        <v>567</v>
      </c>
      <c r="E79" s="219">
        <v>672</v>
      </c>
      <c r="F79" s="16">
        <f t="shared" si="8"/>
        <v>105</v>
      </c>
      <c r="G79" s="17">
        <f>'[1]5A1_Labs'!$D8+'[1]5A1_Labs'!$F8</f>
        <v>5279.6178077680561</v>
      </c>
      <c r="H79" s="18">
        <f>ROUND(F79*G79,0)</f>
        <v>554360</v>
      </c>
    </row>
    <row r="80" spans="1:8" ht="15" customHeight="1" x14ac:dyDescent="0.2">
      <c r="A80" s="19">
        <v>302006</v>
      </c>
      <c r="B80" s="14">
        <v>302006</v>
      </c>
      <c r="C80" s="15" t="s">
        <v>77</v>
      </c>
      <c r="D80" s="16">
        <f>Oct_LSMSA!C76</f>
        <v>335</v>
      </c>
      <c r="E80" s="219">
        <f>Oct_LSMSA!D76</f>
        <v>360</v>
      </c>
      <c r="F80" s="16">
        <f t="shared" si="8"/>
        <v>25</v>
      </c>
      <c r="G80" s="224"/>
      <c r="H80" s="18">
        <f>Oct_LSMSA!G76</f>
        <v>225375</v>
      </c>
    </row>
    <row r="81" spans="1:8" ht="15" customHeight="1" x14ac:dyDescent="0.2">
      <c r="A81" s="19">
        <v>334001</v>
      </c>
      <c r="B81" s="14">
        <v>334001</v>
      </c>
      <c r="C81" s="15" t="s">
        <v>78</v>
      </c>
      <c r="D81" s="16">
        <f>Oct_NOCCA!C76</f>
        <v>222</v>
      </c>
      <c r="E81" s="219">
        <f>Oct_NOCCA!D76</f>
        <v>239</v>
      </c>
      <c r="F81" s="16">
        <f t="shared" si="8"/>
        <v>17</v>
      </c>
      <c r="G81" s="224"/>
      <c r="H81" s="18">
        <f>Oct_NOCCA!G76</f>
        <v>148631</v>
      </c>
    </row>
    <row r="82" spans="1:8" ht="15" customHeight="1" x14ac:dyDescent="0.2">
      <c r="A82" s="20" t="s">
        <v>79</v>
      </c>
      <c r="B82" s="21">
        <v>17137</v>
      </c>
      <c r="C82" s="22" t="s">
        <v>80</v>
      </c>
      <c r="D82" s="23">
        <f>Oct_Thrive!C76</f>
        <v>158</v>
      </c>
      <c r="E82" s="220">
        <f>Oct_Thrive!D76</f>
        <v>177</v>
      </c>
      <c r="F82" s="23">
        <f t="shared" si="8"/>
        <v>19</v>
      </c>
      <c r="G82" s="225"/>
      <c r="H82" s="25">
        <f>Oct_Thrive!G76</f>
        <v>162326</v>
      </c>
    </row>
    <row r="83" spans="1:8" s="237" customFormat="1" ht="15" hidden="1" customHeight="1" x14ac:dyDescent="0.2">
      <c r="A83" s="20"/>
      <c r="B83" s="21"/>
      <c r="C83" s="22"/>
      <c r="D83" s="23"/>
      <c r="E83" s="220"/>
      <c r="F83" s="23"/>
      <c r="G83" s="225"/>
      <c r="H83" s="25"/>
    </row>
    <row r="84" spans="1:8" s="237" customFormat="1" ht="15" customHeight="1" thickBot="1" x14ac:dyDescent="0.25">
      <c r="A84" s="38"/>
      <c r="B84" s="39"/>
      <c r="C84" s="40" t="s">
        <v>81</v>
      </c>
      <c r="D84" s="41">
        <f>SUM(D78:D83)</f>
        <v>2717</v>
      </c>
      <c r="E84" s="222">
        <f t="shared" ref="E84:H84" si="9">SUM(E78:E83)</f>
        <v>2876</v>
      </c>
      <c r="F84" s="41">
        <f>SUM(F78:F83)</f>
        <v>159</v>
      </c>
      <c r="G84" s="226"/>
      <c r="H84" s="42">
        <f t="shared" si="9"/>
        <v>1054392</v>
      </c>
    </row>
    <row r="85" spans="1:8" ht="6.75" customHeight="1" thickTop="1" x14ac:dyDescent="0.2">
      <c r="A85" s="50"/>
      <c r="B85" s="51"/>
      <c r="C85" s="52"/>
      <c r="D85" s="46"/>
      <c r="E85" s="54"/>
      <c r="F85" s="53"/>
      <c r="G85" s="48"/>
      <c r="H85" s="48"/>
    </row>
    <row r="86" spans="1:8" ht="15" customHeight="1" x14ac:dyDescent="0.2">
      <c r="A86" s="7">
        <v>321001</v>
      </c>
      <c r="B86" s="8">
        <v>321001</v>
      </c>
      <c r="C86" s="9" t="s">
        <v>82</v>
      </c>
      <c r="D86" s="10">
        <f>Oct_Legacy!C7</f>
        <v>260</v>
      </c>
      <c r="E86" s="218">
        <f>Oct_Legacy!D7</f>
        <v>267</v>
      </c>
      <c r="F86" s="10">
        <f t="shared" ref="F86:F92" si="10">E86-D86</f>
        <v>7</v>
      </c>
      <c r="G86" s="223"/>
      <c r="H86" s="12">
        <f>Oct_Legacy!Y7</f>
        <v>42179</v>
      </c>
    </row>
    <row r="87" spans="1:8" ht="15" customHeight="1" x14ac:dyDescent="0.2">
      <c r="A87" s="19">
        <v>329001</v>
      </c>
      <c r="B87" s="14">
        <v>329001</v>
      </c>
      <c r="C87" s="15" t="s">
        <v>83</v>
      </c>
      <c r="D87" s="16">
        <f>Oct_Legacy!C8</f>
        <v>337</v>
      </c>
      <c r="E87" s="219">
        <f>Oct_Legacy!D8</f>
        <v>337</v>
      </c>
      <c r="F87" s="16">
        <f t="shared" si="10"/>
        <v>0</v>
      </c>
      <c r="G87" s="224"/>
      <c r="H87" s="18">
        <f>Oct_Legacy!Y8</f>
        <v>42575</v>
      </c>
    </row>
    <row r="88" spans="1:8" ht="15" customHeight="1" x14ac:dyDescent="0.2">
      <c r="A88" s="19">
        <v>331001</v>
      </c>
      <c r="B88" s="14">
        <v>331001</v>
      </c>
      <c r="C88" s="15" t="s">
        <v>84</v>
      </c>
      <c r="D88" s="16">
        <f>Oct_Legacy!C9</f>
        <v>1379</v>
      </c>
      <c r="E88" s="219">
        <f>Oct_Legacy!D9</f>
        <v>1405</v>
      </c>
      <c r="F88" s="16">
        <f t="shared" si="10"/>
        <v>26</v>
      </c>
      <c r="G88" s="224"/>
      <c r="H88" s="18">
        <f>Oct_Legacy!Y9</f>
        <v>249239</v>
      </c>
    </row>
    <row r="89" spans="1:8" ht="15" customHeight="1" x14ac:dyDescent="0.2">
      <c r="A89" s="19">
        <v>333001</v>
      </c>
      <c r="B89" s="14">
        <v>333001</v>
      </c>
      <c r="C89" s="15" t="s">
        <v>85</v>
      </c>
      <c r="D89" s="16">
        <f>Oct_Legacy!C10</f>
        <v>728</v>
      </c>
      <c r="E89" s="219">
        <f>Oct_Legacy!D10</f>
        <v>733</v>
      </c>
      <c r="F89" s="16">
        <f t="shared" si="10"/>
        <v>5</v>
      </c>
      <c r="G89" s="224"/>
      <c r="H89" s="18">
        <f>Oct_Legacy!Y10</f>
        <v>39938</v>
      </c>
    </row>
    <row r="90" spans="1:8" ht="15" customHeight="1" x14ac:dyDescent="0.2">
      <c r="A90" s="20">
        <v>336001</v>
      </c>
      <c r="B90" s="21">
        <v>336001</v>
      </c>
      <c r="C90" s="22" t="s">
        <v>86</v>
      </c>
      <c r="D90" s="23">
        <f>Oct_Legacy!C11</f>
        <v>866</v>
      </c>
      <c r="E90" s="220">
        <f>Oct_Legacy!D11</f>
        <v>888</v>
      </c>
      <c r="F90" s="23">
        <f t="shared" si="10"/>
        <v>22</v>
      </c>
      <c r="G90" s="225"/>
      <c r="H90" s="25">
        <f>Oct_Legacy!Y11</f>
        <v>160578</v>
      </c>
    </row>
    <row r="91" spans="1:8" ht="15" customHeight="1" x14ac:dyDescent="0.2">
      <c r="A91" s="19">
        <v>337001</v>
      </c>
      <c r="B91" s="14">
        <v>337001</v>
      </c>
      <c r="C91" s="15" t="s">
        <v>87</v>
      </c>
      <c r="D91" s="16">
        <f>Oct_Legacy!C12</f>
        <v>941</v>
      </c>
      <c r="E91" s="26">
        <f>Oct_Legacy!D12</f>
        <v>947</v>
      </c>
      <c r="F91" s="16">
        <f t="shared" si="10"/>
        <v>6</v>
      </c>
      <c r="G91" s="224"/>
      <c r="H91" s="18">
        <f>Oct_Legacy!Y12</f>
        <v>6679</v>
      </c>
    </row>
    <row r="92" spans="1:8" ht="15" customHeight="1" x14ac:dyDescent="0.2">
      <c r="A92" s="20">
        <v>340001</v>
      </c>
      <c r="B92" s="21">
        <v>340001</v>
      </c>
      <c r="C92" s="22" t="s">
        <v>88</v>
      </c>
      <c r="D92" s="23">
        <f>Oct_Legacy!C13</f>
        <v>120</v>
      </c>
      <c r="E92" s="27">
        <f>Oct_Legacy!D13</f>
        <v>120</v>
      </c>
      <c r="F92" s="23">
        <f t="shared" si="10"/>
        <v>0</v>
      </c>
      <c r="G92" s="225"/>
      <c r="H92" s="25">
        <f>Oct_Legacy!Y13</f>
        <v>-24041</v>
      </c>
    </row>
    <row r="93" spans="1:8" s="237" customFormat="1" ht="15" customHeight="1" thickBot="1" x14ac:dyDescent="0.25">
      <c r="A93" s="38"/>
      <c r="B93" s="39"/>
      <c r="C93" s="40" t="s">
        <v>89</v>
      </c>
      <c r="D93" s="41">
        <f>SUM(D86:D92)</f>
        <v>4631</v>
      </c>
      <c r="E93" s="222">
        <f>SUM(E86:E92)</f>
        <v>4697</v>
      </c>
      <c r="F93" s="41">
        <f>SUM(F86:F92)</f>
        <v>66</v>
      </c>
      <c r="G93" s="226"/>
      <c r="H93" s="42">
        <f t="shared" ref="H93" si="11">SUM(H86:H92)</f>
        <v>517147</v>
      </c>
    </row>
    <row r="94" spans="1:8" ht="6.75" customHeight="1" thickTop="1" x14ac:dyDescent="0.2">
      <c r="A94" s="50"/>
      <c r="B94" s="51"/>
      <c r="C94" s="52"/>
      <c r="D94" s="46"/>
      <c r="E94" s="54"/>
      <c r="F94" s="53"/>
      <c r="G94" s="48"/>
      <c r="H94" s="48"/>
    </row>
    <row r="95" spans="1:8" ht="15" customHeight="1" x14ac:dyDescent="0.2">
      <c r="A95" s="7">
        <v>341001</v>
      </c>
      <c r="B95" s="8">
        <v>341001</v>
      </c>
      <c r="C95" s="9" t="s">
        <v>90</v>
      </c>
      <c r="D95" s="10">
        <f>'Oct_New Type 2'!D7</f>
        <v>955</v>
      </c>
      <c r="E95" s="218">
        <f>'Oct_New Type 2'!E7</f>
        <v>968</v>
      </c>
      <c r="F95" s="10">
        <f t="shared" ref="F95:F130" si="12">E95-D95</f>
        <v>13</v>
      </c>
      <c r="G95" s="223"/>
      <c r="H95" s="12">
        <f>'Oct_New Type 2'!X7</f>
        <v>67495</v>
      </c>
    </row>
    <row r="96" spans="1:8" ht="15" customHeight="1" x14ac:dyDescent="0.2">
      <c r="A96" s="19">
        <v>343001</v>
      </c>
      <c r="B96" s="14">
        <v>343001</v>
      </c>
      <c r="C96" s="15" t="s">
        <v>91</v>
      </c>
      <c r="D96" s="16">
        <f>'Oct_New Type 2'!D8</f>
        <v>569</v>
      </c>
      <c r="E96" s="219">
        <f>'Oct_New Type 2'!E8</f>
        <v>557</v>
      </c>
      <c r="F96" s="16">
        <f t="shared" si="12"/>
        <v>-12</v>
      </c>
      <c r="G96" s="224"/>
      <c r="H96" s="18">
        <f>'Oct_New Type 2'!X8</f>
        <v>-16232</v>
      </c>
    </row>
    <row r="97" spans="1:8" ht="15" customHeight="1" x14ac:dyDescent="0.2">
      <c r="A97" s="19">
        <v>344001</v>
      </c>
      <c r="B97" s="14">
        <v>344001</v>
      </c>
      <c r="C97" s="15" t="s">
        <v>92</v>
      </c>
      <c r="D97" s="16">
        <f>'Oct_New Type 2'!D9</f>
        <v>565</v>
      </c>
      <c r="E97" s="219">
        <f>'Oct_New Type 2'!E9</f>
        <v>507</v>
      </c>
      <c r="F97" s="16">
        <f t="shared" si="12"/>
        <v>-58</v>
      </c>
      <c r="G97" s="224"/>
      <c r="H97" s="18">
        <f>'Oct_New Type 2'!X9</f>
        <v>-235025</v>
      </c>
    </row>
    <row r="98" spans="1:8" ht="15" customHeight="1" x14ac:dyDescent="0.2">
      <c r="A98" s="19">
        <v>345001</v>
      </c>
      <c r="B98" s="14">
        <v>345001</v>
      </c>
      <c r="C98" s="15" t="s">
        <v>93</v>
      </c>
      <c r="D98" s="16">
        <f>'Oct_New Type 2'!D10</f>
        <v>2358</v>
      </c>
      <c r="E98" s="219">
        <f>'Oct_New Type 2'!E10</f>
        <v>2969</v>
      </c>
      <c r="F98" s="16">
        <f t="shared" si="12"/>
        <v>611</v>
      </c>
      <c r="G98" s="224"/>
      <c r="H98" s="18">
        <f>'Oct_New Type 2'!X10</f>
        <v>2959030</v>
      </c>
    </row>
    <row r="99" spans="1:8" ht="15" customHeight="1" x14ac:dyDescent="0.2">
      <c r="A99" s="20">
        <v>346001</v>
      </c>
      <c r="B99" s="21">
        <v>346001</v>
      </c>
      <c r="C99" s="22" t="s">
        <v>94</v>
      </c>
      <c r="D99" s="23">
        <f>'Oct_New Type 2'!D11</f>
        <v>850</v>
      </c>
      <c r="E99" s="220">
        <f>'Oct_New Type 2'!E11</f>
        <v>980</v>
      </c>
      <c r="F99" s="23">
        <f t="shared" si="12"/>
        <v>130</v>
      </c>
      <c r="G99" s="225"/>
      <c r="H99" s="25">
        <f>'Oct_New Type 2'!X11</f>
        <v>472856</v>
      </c>
    </row>
    <row r="100" spans="1:8" ht="15" customHeight="1" x14ac:dyDescent="0.2">
      <c r="A100" s="7">
        <v>347001</v>
      </c>
      <c r="B100" s="8">
        <v>347001</v>
      </c>
      <c r="C100" s="9" t="s">
        <v>95</v>
      </c>
      <c r="D100" s="10">
        <f>'Oct_New Type 2'!D12</f>
        <v>764</v>
      </c>
      <c r="E100" s="218">
        <f>'Oct_New Type 2'!E12</f>
        <v>825</v>
      </c>
      <c r="F100" s="10">
        <f t="shared" si="12"/>
        <v>61</v>
      </c>
      <c r="G100" s="223"/>
      <c r="H100" s="12">
        <f>'Oct_New Type 2'!X12</f>
        <v>250485</v>
      </c>
    </row>
    <row r="101" spans="1:8" ht="15" customHeight="1" x14ac:dyDescent="0.2">
      <c r="A101" s="19">
        <v>348001</v>
      </c>
      <c r="B101" s="14">
        <v>348001</v>
      </c>
      <c r="C101" s="15" t="s">
        <v>96</v>
      </c>
      <c r="D101" s="16">
        <f>'Oct_New Type 2'!D13</f>
        <v>754</v>
      </c>
      <c r="E101" s="219">
        <f>'Oct_New Type 2'!E13</f>
        <v>865</v>
      </c>
      <c r="F101" s="16">
        <f t="shared" si="12"/>
        <v>111</v>
      </c>
      <c r="G101" s="224"/>
      <c r="H101" s="18">
        <f>'Oct_New Type 2'!X13</f>
        <v>498187</v>
      </c>
    </row>
    <row r="102" spans="1:8" ht="15" customHeight="1" x14ac:dyDescent="0.2">
      <c r="A102" s="19" t="s">
        <v>97</v>
      </c>
      <c r="B102" s="14" t="s">
        <v>97</v>
      </c>
      <c r="C102" s="15" t="s">
        <v>98</v>
      </c>
      <c r="D102" s="16">
        <f>'Oct_New Type 2'!D14</f>
        <v>37</v>
      </c>
      <c r="E102" s="219">
        <f>'Oct_New Type 2'!E14</f>
        <v>56</v>
      </c>
      <c r="F102" s="16">
        <f t="shared" si="12"/>
        <v>19</v>
      </c>
      <c r="G102" s="224"/>
      <c r="H102" s="18">
        <f>'Oct_New Type 2'!X14</f>
        <v>90255</v>
      </c>
    </row>
    <row r="103" spans="1:8" ht="15" customHeight="1" x14ac:dyDescent="0.2">
      <c r="A103" s="19" t="s">
        <v>99</v>
      </c>
      <c r="B103" s="14" t="s">
        <v>100</v>
      </c>
      <c r="C103" s="15" t="s">
        <v>101</v>
      </c>
      <c r="D103" s="16">
        <f>'Oct_New Type 2'!D15</f>
        <v>270</v>
      </c>
      <c r="E103" s="219">
        <f>'Oct_New Type 2'!E15</f>
        <v>246</v>
      </c>
      <c r="F103" s="16">
        <f t="shared" si="12"/>
        <v>-24</v>
      </c>
      <c r="G103" s="224"/>
      <c r="H103" s="18">
        <f>'Oct_New Type 2'!X15</f>
        <v>-94248</v>
      </c>
    </row>
    <row r="104" spans="1:8" ht="15" customHeight="1" x14ac:dyDescent="0.2">
      <c r="A104" s="20" t="s">
        <v>102</v>
      </c>
      <c r="B104" s="21" t="s">
        <v>103</v>
      </c>
      <c r="C104" s="22" t="s">
        <v>104</v>
      </c>
      <c r="D104" s="23">
        <f>'Oct_New Type 2'!D16</f>
        <v>615</v>
      </c>
      <c r="E104" s="220">
        <f>'Oct_New Type 2'!E16</f>
        <v>660</v>
      </c>
      <c r="F104" s="23">
        <f t="shared" si="12"/>
        <v>45</v>
      </c>
      <c r="G104" s="225"/>
      <c r="H104" s="25">
        <f>'Oct_New Type 2'!X16</f>
        <v>228847</v>
      </c>
    </row>
    <row r="105" spans="1:8" ht="15" customHeight="1" x14ac:dyDescent="0.2">
      <c r="A105" s="7" t="s">
        <v>105</v>
      </c>
      <c r="B105" s="8" t="s">
        <v>105</v>
      </c>
      <c r="C105" s="9" t="s">
        <v>106</v>
      </c>
      <c r="D105" s="10">
        <f>'Oct_New Type 2'!D17</f>
        <v>54</v>
      </c>
      <c r="E105" s="218">
        <f>'Oct_New Type 2'!E17</f>
        <v>64</v>
      </c>
      <c r="F105" s="10">
        <f t="shared" si="12"/>
        <v>10</v>
      </c>
      <c r="G105" s="223"/>
      <c r="H105" s="12">
        <f>'Oct_New Type 2'!X17</f>
        <v>35536</v>
      </c>
    </row>
    <row r="106" spans="1:8" ht="15" customHeight="1" x14ac:dyDescent="0.2">
      <c r="A106" s="19" t="s">
        <v>107</v>
      </c>
      <c r="B106" s="14" t="s">
        <v>108</v>
      </c>
      <c r="C106" s="15" t="s">
        <v>109</v>
      </c>
      <c r="D106" s="16">
        <f>'Oct_New Type 2'!D18</f>
        <v>482</v>
      </c>
      <c r="E106" s="219">
        <f>'Oct_New Type 2'!E18</f>
        <v>616</v>
      </c>
      <c r="F106" s="16">
        <f t="shared" si="12"/>
        <v>134</v>
      </c>
      <c r="G106" s="224"/>
      <c r="H106" s="18">
        <f>'Oct_New Type 2'!X18</f>
        <v>595978</v>
      </c>
    </row>
    <row r="107" spans="1:8" ht="15" customHeight="1" x14ac:dyDescent="0.2">
      <c r="A107" s="19" t="s">
        <v>110</v>
      </c>
      <c r="B107" s="14" t="s">
        <v>110</v>
      </c>
      <c r="C107" s="15" t="s">
        <v>111</v>
      </c>
      <c r="D107" s="16">
        <f>'Oct_New Type 2'!D19</f>
        <v>423</v>
      </c>
      <c r="E107" s="219">
        <f>'Oct_New Type 2'!E19</f>
        <v>456</v>
      </c>
      <c r="F107" s="16">
        <f t="shared" si="12"/>
        <v>33</v>
      </c>
      <c r="G107" s="224"/>
      <c r="H107" s="18">
        <f>'Oct_New Type 2'!X19</f>
        <v>184871</v>
      </c>
    </row>
    <row r="108" spans="1:8" ht="15" customHeight="1" x14ac:dyDescent="0.2">
      <c r="A108" s="19" t="s">
        <v>112</v>
      </c>
      <c r="B108" s="14" t="s">
        <v>112</v>
      </c>
      <c r="C108" s="15" t="s">
        <v>113</v>
      </c>
      <c r="D108" s="16">
        <f>'Oct_New Type 2'!D20</f>
        <v>70</v>
      </c>
      <c r="E108" s="219">
        <f>'Oct_New Type 2'!E20</f>
        <v>90</v>
      </c>
      <c r="F108" s="16">
        <f t="shared" si="12"/>
        <v>20</v>
      </c>
      <c r="G108" s="224"/>
      <c r="H108" s="18">
        <f>'Oct_New Type 2'!X20</f>
        <v>64178</v>
      </c>
    </row>
    <row r="109" spans="1:8" ht="15" customHeight="1" x14ac:dyDescent="0.2">
      <c r="A109" s="20" t="s">
        <v>114</v>
      </c>
      <c r="B109" s="21" t="s">
        <v>114</v>
      </c>
      <c r="C109" s="22" t="s">
        <v>115</v>
      </c>
      <c r="D109" s="23">
        <f>'Oct_New Type 2'!D21</f>
        <v>110</v>
      </c>
      <c r="E109" s="220">
        <f>'Oct_New Type 2'!E21</f>
        <v>186</v>
      </c>
      <c r="F109" s="23">
        <f t="shared" si="12"/>
        <v>76</v>
      </c>
      <c r="G109" s="225"/>
      <c r="H109" s="25">
        <f>'Oct_New Type 2'!X21</f>
        <v>301484</v>
      </c>
    </row>
    <row r="110" spans="1:8" ht="15" customHeight="1" x14ac:dyDescent="0.2">
      <c r="A110" s="7" t="s">
        <v>116</v>
      </c>
      <c r="B110" s="8" t="s">
        <v>116</v>
      </c>
      <c r="C110" s="9" t="s">
        <v>117</v>
      </c>
      <c r="D110" s="10">
        <f>'Oct_New Type 2'!D22</f>
        <v>432</v>
      </c>
      <c r="E110" s="218">
        <f>'Oct_New Type 2'!E22</f>
        <v>463</v>
      </c>
      <c r="F110" s="10">
        <f t="shared" si="12"/>
        <v>31</v>
      </c>
      <c r="G110" s="223"/>
      <c r="H110" s="12">
        <f>'Oct_New Type 2'!X22</f>
        <v>149026</v>
      </c>
    </row>
    <row r="111" spans="1:8" ht="15" customHeight="1" x14ac:dyDescent="0.2">
      <c r="A111" s="19" t="s">
        <v>118</v>
      </c>
      <c r="B111" s="14" t="s">
        <v>118</v>
      </c>
      <c r="C111" s="15" t="s">
        <v>119</v>
      </c>
      <c r="D111" s="16">
        <f>'Oct_New Type 2'!D23</f>
        <v>82</v>
      </c>
      <c r="E111" s="219">
        <f>'Oct_New Type 2'!E23</f>
        <v>72</v>
      </c>
      <c r="F111" s="16">
        <f t="shared" si="12"/>
        <v>-10</v>
      </c>
      <c r="G111" s="224"/>
      <c r="H111" s="18">
        <f>'Oct_New Type 2'!X23</f>
        <v>-31600</v>
      </c>
    </row>
    <row r="112" spans="1:8" ht="15" customHeight="1" x14ac:dyDescent="0.2">
      <c r="A112" s="19" t="s">
        <v>120</v>
      </c>
      <c r="B112" s="14" t="s">
        <v>121</v>
      </c>
      <c r="C112" s="15" t="s">
        <v>122</v>
      </c>
      <c r="D112" s="16">
        <f>'Oct_New Type 2'!D24</f>
        <v>238</v>
      </c>
      <c r="E112" s="219">
        <f>'Oct_New Type 2'!E24</f>
        <v>266</v>
      </c>
      <c r="F112" s="16">
        <f t="shared" si="12"/>
        <v>28</v>
      </c>
      <c r="G112" s="224"/>
      <c r="H112" s="18">
        <f>'Oct_New Type 2'!X24</f>
        <v>86225</v>
      </c>
    </row>
    <row r="113" spans="1:8" ht="15" customHeight="1" x14ac:dyDescent="0.2">
      <c r="A113" s="19" t="s">
        <v>123</v>
      </c>
      <c r="B113" s="14" t="s">
        <v>124</v>
      </c>
      <c r="C113" s="15" t="s">
        <v>125</v>
      </c>
      <c r="D113" s="16">
        <f>'Oct_New Type 2'!D25</f>
        <v>461</v>
      </c>
      <c r="E113" s="219">
        <f>'Oct_New Type 2'!E25</f>
        <v>485</v>
      </c>
      <c r="F113" s="16">
        <f t="shared" si="12"/>
        <v>24</v>
      </c>
      <c r="G113" s="224"/>
      <c r="H113" s="18">
        <f>'Oct_New Type 2'!X25</f>
        <v>174831</v>
      </c>
    </row>
    <row r="114" spans="1:8" ht="15" customHeight="1" x14ac:dyDescent="0.2">
      <c r="A114" s="20" t="s">
        <v>126</v>
      </c>
      <c r="B114" s="21">
        <v>328002</v>
      </c>
      <c r="C114" s="22" t="s">
        <v>127</v>
      </c>
      <c r="D114" s="23">
        <f>'Oct_New Type 2'!D26</f>
        <v>437</v>
      </c>
      <c r="E114" s="220">
        <f>'Oct_New Type 2'!E26</f>
        <v>454</v>
      </c>
      <c r="F114" s="23">
        <f t="shared" si="12"/>
        <v>17</v>
      </c>
      <c r="G114" s="225"/>
      <c r="H114" s="25">
        <f>'Oct_New Type 2'!X26</f>
        <v>48046</v>
      </c>
    </row>
    <row r="115" spans="1:8" ht="15" customHeight="1" x14ac:dyDescent="0.2">
      <c r="A115" s="7" t="s">
        <v>128</v>
      </c>
      <c r="B115" s="8" t="s">
        <v>129</v>
      </c>
      <c r="C115" s="9" t="s">
        <v>130</v>
      </c>
      <c r="D115" s="10">
        <f>'Oct_New Type 2'!D27</f>
        <v>180</v>
      </c>
      <c r="E115" s="218">
        <f>'Oct_New Type 2'!E27</f>
        <v>180</v>
      </c>
      <c r="F115" s="10">
        <f t="shared" si="12"/>
        <v>0</v>
      </c>
      <c r="G115" s="223"/>
      <c r="H115" s="12">
        <f>'Oct_New Type 2'!X27</f>
        <v>-2065</v>
      </c>
    </row>
    <row r="116" spans="1:8" ht="15" customHeight="1" x14ac:dyDescent="0.2">
      <c r="A116" s="19" t="s">
        <v>131</v>
      </c>
      <c r="B116" s="14" t="s">
        <v>132</v>
      </c>
      <c r="C116" s="15" t="s">
        <v>133</v>
      </c>
      <c r="D116" s="16">
        <f>'Oct_New Type 2'!D28</f>
        <v>883</v>
      </c>
      <c r="E116" s="219">
        <f>'Oct_New Type 2'!E28</f>
        <v>891</v>
      </c>
      <c r="F116" s="16">
        <f t="shared" si="12"/>
        <v>8</v>
      </c>
      <c r="G116" s="224"/>
      <c r="H116" s="18">
        <f>'Oct_New Type 2'!X28</f>
        <v>79697</v>
      </c>
    </row>
    <row r="117" spans="1:8" ht="15" customHeight="1" x14ac:dyDescent="0.2">
      <c r="A117" s="19" t="s">
        <v>134</v>
      </c>
      <c r="B117" s="14" t="s">
        <v>135</v>
      </c>
      <c r="C117" s="15" t="s">
        <v>136</v>
      </c>
      <c r="D117" s="16">
        <f>'Oct_New Type 2'!D29</f>
        <v>336</v>
      </c>
      <c r="E117" s="219">
        <f>'Oct_New Type 2'!E29</f>
        <v>339</v>
      </c>
      <c r="F117" s="16">
        <f t="shared" si="12"/>
        <v>3</v>
      </c>
      <c r="G117" s="224"/>
      <c r="H117" s="18">
        <f>'Oct_New Type 2'!X29</f>
        <v>34787</v>
      </c>
    </row>
    <row r="118" spans="1:8" ht="15" customHeight="1" x14ac:dyDescent="0.2">
      <c r="A118" s="19" t="s">
        <v>137</v>
      </c>
      <c r="B118" s="14" t="s">
        <v>138</v>
      </c>
      <c r="C118" s="15" t="s">
        <v>139</v>
      </c>
      <c r="D118" s="16">
        <f>'Oct_New Type 2'!D30</f>
        <v>846</v>
      </c>
      <c r="E118" s="219">
        <f>'Oct_New Type 2'!E30</f>
        <v>929</v>
      </c>
      <c r="F118" s="16">
        <f t="shared" si="12"/>
        <v>83</v>
      </c>
      <c r="G118" s="224"/>
      <c r="H118" s="18">
        <f>'Oct_New Type 2'!X30</f>
        <v>312706</v>
      </c>
    </row>
    <row r="119" spans="1:8" ht="15" customHeight="1" x14ac:dyDescent="0.2">
      <c r="A119" s="20" t="s">
        <v>140</v>
      </c>
      <c r="B119" s="21" t="s">
        <v>141</v>
      </c>
      <c r="C119" s="22" t="s">
        <v>142</v>
      </c>
      <c r="D119" s="23">
        <f>'Oct_New Type 2'!D31</f>
        <v>369</v>
      </c>
      <c r="E119" s="220">
        <f>'Oct_New Type 2'!E31</f>
        <v>344</v>
      </c>
      <c r="F119" s="23">
        <f t="shared" si="12"/>
        <v>-25</v>
      </c>
      <c r="G119" s="225"/>
      <c r="H119" s="25">
        <f>'Oct_New Type 2'!X31</f>
        <v>-26226</v>
      </c>
    </row>
    <row r="120" spans="1:8" ht="15" customHeight="1" x14ac:dyDescent="0.2">
      <c r="A120" s="7" t="s">
        <v>143</v>
      </c>
      <c r="B120" s="8" t="s">
        <v>144</v>
      </c>
      <c r="C120" s="9" t="s">
        <v>145</v>
      </c>
      <c r="D120" s="10">
        <f>'Oct_New Type 2'!D32</f>
        <v>133</v>
      </c>
      <c r="E120" s="218">
        <f>'Oct_New Type 2'!E32</f>
        <v>186</v>
      </c>
      <c r="F120" s="10">
        <f t="shared" si="12"/>
        <v>53</v>
      </c>
      <c r="G120" s="223"/>
      <c r="H120" s="12">
        <f>'Oct_New Type 2'!X32</f>
        <v>320138</v>
      </c>
    </row>
    <row r="121" spans="1:8" ht="15" customHeight="1" x14ac:dyDescent="0.2">
      <c r="A121" s="19" t="s">
        <v>146</v>
      </c>
      <c r="B121" s="14">
        <v>343002</v>
      </c>
      <c r="C121" s="15" t="s">
        <v>147</v>
      </c>
      <c r="D121" s="16">
        <f>'Oct_New Type 2'!D33</f>
        <v>1911</v>
      </c>
      <c r="E121" s="219">
        <f>'Oct_New Type 2'!E33</f>
        <v>1915</v>
      </c>
      <c r="F121" s="16">
        <f t="shared" si="12"/>
        <v>4</v>
      </c>
      <c r="G121" s="224"/>
      <c r="H121" s="18">
        <f>'Oct_New Type 2'!X33</f>
        <v>308206</v>
      </c>
    </row>
    <row r="122" spans="1:8" ht="15" customHeight="1" x14ac:dyDescent="0.2">
      <c r="A122" s="19" t="s">
        <v>148</v>
      </c>
      <c r="B122" s="14">
        <v>328001</v>
      </c>
      <c r="C122" s="15" t="s">
        <v>149</v>
      </c>
      <c r="D122" s="16">
        <f>'Oct_New Type 2'!D34</f>
        <v>543</v>
      </c>
      <c r="E122" s="219">
        <f>'Oct_New Type 2'!E34</f>
        <v>650</v>
      </c>
      <c r="F122" s="16">
        <f t="shared" si="12"/>
        <v>107</v>
      </c>
      <c r="G122" s="224"/>
      <c r="H122" s="18">
        <f>'Oct_New Type 2'!X34</f>
        <v>451408</v>
      </c>
    </row>
    <row r="123" spans="1:8" ht="15" customHeight="1" x14ac:dyDescent="0.2">
      <c r="A123" s="19" t="s">
        <v>150</v>
      </c>
      <c r="B123" s="14">
        <v>349001</v>
      </c>
      <c r="C123" s="15" t="s">
        <v>151</v>
      </c>
      <c r="D123" s="16">
        <f>'Oct_New Type 2'!D35</f>
        <v>249</v>
      </c>
      <c r="E123" s="219">
        <f>'Oct_New Type 2'!E35</f>
        <v>232</v>
      </c>
      <c r="F123" s="16">
        <f t="shared" si="12"/>
        <v>-17</v>
      </c>
      <c r="G123" s="224"/>
      <c r="H123" s="18">
        <f>'Oct_New Type 2'!X35</f>
        <v>-65254</v>
      </c>
    </row>
    <row r="124" spans="1:8" ht="15" customHeight="1" x14ac:dyDescent="0.2">
      <c r="A124" s="20" t="s">
        <v>152</v>
      </c>
      <c r="B124" s="21" t="s">
        <v>153</v>
      </c>
      <c r="C124" s="22" t="s">
        <v>154</v>
      </c>
      <c r="D124" s="23">
        <f>'Oct_New Type 2'!D36</f>
        <v>266</v>
      </c>
      <c r="E124" s="220">
        <f>'Oct_New Type 2'!E36</f>
        <v>289</v>
      </c>
      <c r="F124" s="23">
        <f t="shared" si="12"/>
        <v>23</v>
      </c>
      <c r="G124" s="225"/>
      <c r="H124" s="25">
        <f>'Oct_New Type 2'!X36</f>
        <v>118437</v>
      </c>
    </row>
    <row r="125" spans="1:8" ht="15" customHeight="1" x14ac:dyDescent="0.2">
      <c r="A125" s="7" t="s">
        <v>155</v>
      </c>
      <c r="B125" s="8" t="s">
        <v>155</v>
      </c>
      <c r="C125" s="9" t="s">
        <v>156</v>
      </c>
      <c r="D125" s="10">
        <f>'Oct_New Type 2'!D37</f>
        <v>321</v>
      </c>
      <c r="E125" s="218">
        <f>'Oct_New Type 2'!E37</f>
        <v>307</v>
      </c>
      <c r="F125" s="10">
        <f t="shared" si="12"/>
        <v>-14</v>
      </c>
      <c r="G125" s="223"/>
      <c r="H125" s="12">
        <f>'Oct_New Type 2'!X37</f>
        <v>-115832</v>
      </c>
    </row>
    <row r="126" spans="1:8" ht="15" customHeight="1" x14ac:dyDescent="0.2">
      <c r="A126" s="19" t="s">
        <v>157</v>
      </c>
      <c r="B126" s="14" t="s">
        <v>157</v>
      </c>
      <c r="C126" s="15" t="s">
        <v>158</v>
      </c>
      <c r="D126" s="16">
        <f>'Oct_New Type 2'!D38</f>
        <v>286</v>
      </c>
      <c r="E126" s="219">
        <f>'Oct_New Type 2'!E38</f>
        <v>523</v>
      </c>
      <c r="F126" s="16">
        <f t="shared" si="12"/>
        <v>237</v>
      </c>
      <c r="G126" s="224"/>
      <c r="H126" s="18">
        <f>'Oct_New Type 2'!X38</f>
        <v>908300</v>
      </c>
    </row>
    <row r="127" spans="1:8" ht="15" customHeight="1" x14ac:dyDescent="0.2">
      <c r="A127" s="19" t="s">
        <v>159</v>
      </c>
      <c r="B127" s="14" t="s">
        <v>159</v>
      </c>
      <c r="C127" s="15" t="s">
        <v>160</v>
      </c>
      <c r="D127" s="16">
        <f>'Oct_New Type 2'!D39</f>
        <v>0</v>
      </c>
      <c r="E127" s="219">
        <f>'Oct_New Type 2'!E39</f>
        <v>43</v>
      </c>
      <c r="F127" s="16">
        <f t="shared" si="12"/>
        <v>43</v>
      </c>
      <c r="G127" s="224"/>
      <c r="H127" s="18">
        <f>'Oct_New Type 2'!X39</f>
        <v>200231</v>
      </c>
    </row>
    <row r="128" spans="1:8" ht="15" customHeight="1" x14ac:dyDescent="0.2">
      <c r="A128" s="19" t="s">
        <v>161</v>
      </c>
      <c r="B128" s="14" t="s">
        <v>161</v>
      </c>
      <c r="C128" s="15" t="s">
        <v>162</v>
      </c>
      <c r="D128" s="16">
        <f>'Oct_New Type 2'!D40</f>
        <v>0</v>
      </c>
      <c r="E128" s="219">
        <f>'Oct_New Type 2'!E40</f>
        <v>969</v>
      </c>
      <c r="F128" s="16">
        <f t="shared" si="12"/>
        <v>969</v>
      </c>
      <c r="G128" s="224"/>
      <c r="H128" s="18">
        <f>'Oct_New Type 2'!X40</f>
        <v>4278768</v>
      </c>
    </row>
    <row r="129" spans="1:8" ht="15" customHeight="1" x14ac:dyDescent="0.2">
      <c r="A129" s="20" t="s">
        <v>163</v>
      </c>
      <c r="B129" s="21" t="s">
        <v>163</v>
      </c>
      <c r="C129" s="22" t="s">
        <v>164</v>
      </c>
      <c r="D129" s="23">
        <f>'Oct_New Type 2'!D41</f>
        <v>124</v>
      </c>
      <c r="E129" s="220">
        <f>'Oct_New Type 2'!E41</f>
        <v>275</v>
      </c>
      <c r="F129" s="23">
        <f t="shared" si="12"/>
        <v>151</v>
      </c>
      <c r="G129" s="225"/>
      <c r="H129" s="25">
        <f>'Oct_New Type 2'!X41</f>
        <v>633259</v>
      </c>
    </row>
    <row r="130" spans="1:8" ht="15" customHeight="1" x14ac:dyDescent="0.2">
      <c r="A130" s="20" t="s">
        <v>165</v>
      </c>
      <c r="B130" s="21" t="s">
        <v>166</v>
      </c>
      <c r="C130" s="22" t="s">
        <v>167</v>
      </c>
      <c r="D130" s="23">
        <f>'Oct_New Type 2'!D42</f>
        <v>690</v>
      </c>
      <c r="E130" s="220">
        <f>'Oct_New Type 2'!E42</f>
        <v>678</v>
      </c>
      <c r="F130" s="23">
        <f t="shared" si="12"/>
        <v>-12</v>
      </c>
      <c r="G130" s="225"/>
      <c r="H130" s="25">
        <f>'Oct_New Type 2'!X42</f>
        <v>-43108</v>
      </c>
    </row>
    <row r="131" spans="1:8" ht="15" customHeight="1" thickBot="1" x14ac:dyDescent="0.25">
      <c r="A131" s="38"/>
      <c r="B131" s="39"/>
      <c r="C131" s="40" t="s">
        <v>168</v>
      </c>
      <c r="D131" s="41">
        <f t="shared" ref="D131:H131" si="13">SUM(D95:D130)</f>
        <v>17663</v>
      </c>
      <c r="E131" s="222">
        <f t="shared" si="13"/>
        <v>20535</v>
      </c>
      <c r="F131" s="41">
        <f t="shared" si="13"/>
        <v>2872</v>
      </c>
      <c r="G131" s="226"/>
      <c r="H131" s="42">
        <f t="shared" si="13"/>
        <v>13223677</v>
      </c>
    </row>
    <row r="132" spans="1:8" s="237" customFormat="1" ht="6.75" customHeight="1" thickTop="1" x14ac:dyDescent="0.2">
      <c r="A132" s="43"/>
      <c r="B132" s="44"/>
      <c r="C132" s="55"/>
      <c r="D132" s="46"/>
      <c r="E132" s="54"/>
      <c r="F132" s="53"/>
      <c r="G132" s="48"/>
      <c r="H132" s="48"/>
    </row>
    <row r="133" spans="1:8" ht="15" customHeight="1" x14ac:dyDescent="0.2">
      <c r="A133" s="7">
        <v>396211</v>
      </c>
      <c r="B133" s="7" t="s">
        <v>169</v>
      </c>
      <c r="C133" s="9" t="s">
        <v>170</v>
      </c>
      <c r="D133" s="10">
        <v>851</v>
      </c>
      <c r="E133" s="218">
        <v>989</v>
      </c>
      <c r="F133" s="10">
        <f t="shared" ref="F133:F140" si="14">E133-D133</f>
        <v>138</v>
      </c>
      <c r="G133" s="11">
        <f>'[1]5B2_RSD LA'!$E7+'[1]5B2_RSD LA'!$G7</f>
        <v>5557.0900530093595</v>
      </c>
      <c r="H133" s="18">
        <f t="shared" ref="H133:H140" si="15">ROUND(F133*G133,0)</f>
        <v>766878</v>
      </c>
    </row>
    <row r="134" spans="1:8" ht="15" customHeight="1" x14ac:dyDescent="0.2">
      <c r="A134" s="19" t="s">
        <v>171</v>
      </c>
      <c r="B134" s="14" t="s">
        <v>172</v>
      </c>
      <c r="C134" s="15" t="s">
        <v>173</v>
      </c>
      <c r="D134" s="16">
        <v>96</v>
      </c>
      <c r="E134" s="219">
        <v>106</v>
      </c>
      <c r="F134" s="16">
        <f t="shared" si="14"/>
        <v>10</v>
      </c>
      <c r="G134" s="17">
        <f>'[1]5B2_RSD LA'!$E10+'[1]5B2_RSD LA'!$G10</f>
        <v>3904.1881159268073</v>
      </c>
      <c r="H134" s="18">
        <f t="shared" si="15"/>
        <v>39042</v>
      </c>
    </row>
    <row r="135" spans="1:8" ht="15" customHeight="1" x14ac:dyDescent="0.2">
      <c r="A135" s="19" t="s">
        <v>174</v>
      </c>
      <c r="B135" s="14" t="s">
        <v>175</v>
      </c>
      <c r="C135" s="15" t="s">
        <v>176</v>
      </c>
      <c r="D135" s="16">
        <v>397</v>
      </c>
      <c r="E135" s="219">
        <v>365</v>
      </c>
      <c r="F135" s="16">
        <f t="shared" si="14"/>
        <v>-32</v>
      </c>
      <c r="G135" s="17">
        <f>'[1]5B2_RSD LA'!$E11+'[1]5B2_RSD LA'!$G11</f>
        <v>3904.1881159268073</v>
      </c>
      <c r="H135" s="18">
        <f t="shared" si="15"/>
        <v>-124934</v>
      </c>
    </row>
    <row r="136" spans="1:8" ht="15" customHeight="1" x14ac:dyDescent="0.2">
      <c r="A136" s="19" t="s">
        <v>177</v>
      </c>
      <c r="B136" s="14" t="s">
        <v>178</v>
      </c>
      <c r="C136" s="15" t="s">
        <v>179</v>
      </c>
      <c r="D136" s="16">
        <v>394</v>
      </c>
      <c r="E136" s="219">
        <v>317</v>
      </c>
      <c r="F136" s="16">
        <f t="shared" si="14"/>
        <v>-77</v>
      </c>
      <c r="G136" s="17">
        <f>'[1]5B2_RSD LA'!$E12+'[1]5B2_RSD LA'!$G12</f>
        <v>3904.1881159268073</v>
      </c>
      <c r="H136" s="18">
        <f t="shared" si="15"/>
        <v>-300622</v>
      </c>
    </row>
    <row r="137" spans="1:8" ht="15" customHeight="1" x14ac:dyDescent="0.2">
      <c r="A137" s="20" t="s">
        <v>180</v>
      </c>
      <c r="B137" s="21" t="s">
        <v>181</v>
      </c>
      <c r="C137" s="22" t="s">
        <v>182</v>
      </c>
      <c r="D137" s="23">
        <v>247</v>
      </c>
      <c r="E137" s="220">
        <v>266</v>
      </c>
      <c r="F137" s="23">
        <f t="shared" si="14"/>
        <v>19</v>
      </c>
      <c r="G137" s="24">
        <f>'[1]5B2_RSD LA'!$E13+'[1]5B2_RSD LA'!$G13</f>
        <v>3904.1881159268073</v>
      </c>
      <c r="H137" s="25">
        <f t="shared" si="15"/>
        <v>74180</v>
      </c>
    </row>
    <row r="138" spans="1:8" ht="15" customHeight="1" x14ac:dyDescent="0.2">
      <c r="A138" s="19" t="s">
        <v>183</v>
      </c>
      <c r="B138" s="14" t="s">
        <v>183</v>
      </c>
      <c r="C138" s="15" t="s">
        <v>184</v>
      </c>
      <c r="D138" s="16">
        <v>393</v>
      </c>
      <c r="E138" s="219">
        <v>536</v>
      </c>
      <c r="F138" s="16">
        <f t="shared" si="14"/>
        <v>143</v>
      </c>
      <c r="G138" s="17">
        <f>'[1]5B2_RSD LA'!$E14+'[1]5B2_RSD LA'!$G14</f>
        <v>3904.1881159268073</v>
      </c>
      <c r="H138" s="18">
        <f t="shared" si="15"/>
        <v>558299</v>
      </c>
    </row>
    <row r="139" spans="1:8" ht="15" customHeight="1" x14ac:dyDescent="0.2">
      <c r="A139" s="19" t="s">
        <v>185</v>
      </c>
      <c r="B139" s="14" t="s">
        <v>185</v>
      </c>
      <c r="C139" s="15" t="s">
        <v>186</v>
      </c>
      <c r="D139" s="16">
        <v>238</v>
      </c>
      <c r="E139" s="219">
        <v>226</v>
      </c>
      <c r="F139" s="16">
        <f t="shared" si="14"/>
        <v>-12</v>
      </c>
      <c r="G139" s="17">
        <f>'[1]5B2_RSD LA'!$E15+'[1]5B2_RSD LA'!$G15</f>
        <v>3904.1881159268073</v>
      </c>
      <c r="H139" s="18">
        <f t="shared" si="15"/>
        <v>-46850</v>
      </c>
    </row>
    <row r="140" spans="1:8" ht="15" customHeight="1" x14ac:dyDescent="0.2">
      <c r="A140" s="20" t="s">
        <v>187</v>
      </c>
      <c r="B140" s="21">
        <v>389002</v>
      </c>
      <c r="C140" s="22" t="s">
        <v>188</v>
      </c>
      <c r="D140" s="23">
        <v>433</v>
      </c>
      <c r="E140" s="220">
        <v>399</v>
      </c>
      <c r="F140" s="23">
        <f t="shared" si="14"/>
        <v>-34</v>
      </c>
      <c r="G140" s="24">
        <f>'[1]5B2_RSD LA'!$E16+'[1]5B2_RSD LA'!$G16</f>
        <v>3904.1881159268073</v>
      </c>
      <c r="H140" s="25">
        <f t="shared" si="15"/>
        <v>-132742</v>
      </c>
    </row>
    <row r="141" spans="1:8" ht="15" customHeight="1" thickBot="1" x14ac:dyDescent="0.25">
      <c r="A141" s="38"/>
      <c r="B141" s="39"/>
      <c r="C141" s="40" t="s">
        <v>189</v>
      </c>
      <c r="D141" s="41">
        <f t="shared" ref="D141:H141" si="16">SUM(D133:D140)</f>
        <v>3049</v>
      </c>
      <c r="E141" s="222">
        <f t="shared" si="16"/>
        <v>3204</v>
      </c>
      <c r="F141" s="41">
        <f t="shared" si="16"/>
        <v>155</v>
      </c>
      <c r="G141" s="226"/>
      <c r="H141" s="42">
        <f t="shared" si="16"/>
        <v>833251</v>
      </c>
    </row>
    <row r="142" spans="1:8" s="237" customFormat="1" ht="6" customHeight="1" thickTop="1" x14ac:dyDescent="0.2">
      <c r="A142" s="56"/>
      <c r="B142" s="57"/>
      <c r="C142" s="58"/>
      <c r="D142" s="59"/>
      <c r="E142" s="61"/>
      <c r="F142" s="59"/>
      <c r="G142" s="60"/>
      <c r="H142" s="60"/>
    </row>
    <row r="143" spans="1:8" ht="15" customHeight="1" x14ac:dyDescent="0.2">
      <c r="A143" s="20"/>
      <c r="B143" s="19"/>
      <c r="C143" s="22" t="s">
        <v>191</v>
      </c>
      <c r="D143" s="23">
        <v>591</v>
      </c>
      <c r="E143" s="220">
        <v>0</v>
      </c>
      <c r="F143" s="23">
        <f>E143-D143</f>
        <v>-591</v>
      </c>
      <c r="G143" s="225"/>
      <c r="H143" s="25">
        <v>-3000627</v>
      </c>
    </row>
    <row r="144" spans="1:8" ht="15" customHeight="1" thickBot="1" x14ac:dyDescent="0.25">
      <c r="A144" s="38"/>
      <c r="B144" s="39"/>
      <c r="C144" s="40" t="s">
        <v>190</v>
      </c>
      <c r="D144" s="41">
        <f t="shared" ref="D144:H144" si="17">D141+D131+D93+D84+D76+D143</f>
        <v>691315</v>
      </c>
      <c r="E144" s="222">
        <f t="shared" si="17"/>
        <v>690230</v>
      </c>
      <c r="F144" s="41">
        <f t="shared" si="17"/>
        <v>-1085</v>
      </c>
      <c r="G144" s="226"/>
      <c r="H144" s="42">
        <f t="shared" si="17"/>
        <v>-9710394</v>
      </c>
    </row>
    <row r="145" spans="4:8" ht="13.5" thickTop="1" x14ac:dyDescent="0.2">
      <c r="D145" s="239"/>
      <c r="E145" s="239"/>
      <c r="F145" s="242"/>
      <c r="G145" s="243"/>
      <c r="H145" s="243"/>
    </row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&amp;L&amp;"Arial,Bold"&amp;18&amp;K000000FY2018-19 MFP Formula: October 1, 2018 Mid-Year Adjustment for Students</oddHeader>
    <oddFooter>&amp;R&amp;P</oddFooter>
  </headerFooter>
  <rowBreaks count="1" manualBreakCount="1">
    <brk id="77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402" t="s">
        <v>204</v>
      </c>
      <c r="B1" s="403"/>
      <c r="C1" s="400" t="s">
        <v>194</v>
      </c>
      <c r="D1" s="401"/>
      <c r="E1" s="401"/>
      <c r="F1" s="401"/>
      <c r="G1" s="401"/>
    </row>
    <row r="2" spans="1:7" s="94" customFormat="1" ht="133.5" customHeight="1" x14ac:dyDescent="0.2">
      <c r="A2" s="377"/>
      <c r="B2" s="378"/>
      <c r="C2" s="325" t="s">
        <v>300</v>
      </c>
      <c r="D2" s="325" t="s">
        <v>299</v>
      </c>
      <c r="E2" s="324" t="s">
        <v>265</v>
      </c>
      <c r="F2" s="348" t="s">
        <v>307</v>
      </c>
      <c r="G2" s="351" t="s">
        <v>276</v>
      </c>
    </row>
    <row r="3" spans="1:7" ht="138" hidden="1" customHeight="1" x14ac:dyDescent="0.2">
      <c r="A3" s="350"/>
      <c r="B3" s="350"/>
      <c r="C3" s="349"/>
      <c r="D3" s="348"/>
      <c r="E3" s="348"/>
      <c r="F3" s="348"/>
      <c r="G3" s="348"/>
    </row>
    <row r="4" spans="1:7" ht="15" customHeight="1" x14ac:dyDescent="0.2">
      <c r="A4" s="347"/>
      <c r="B4" s="346"/>
      <c r="C4" s="322">
        <v>1</v>
      </c>
      <c r="D4" s="322">
        <f>C4+1</f>
        <v>2</v>
      </c>
      <c r="E4" s="322">
        <f>D4+1</f>
        <v>3</v>
      </c>
      <c r="F4" s="322">
        <f>E4+1</f>
        <v>4</v>
      </c>
      <c r="G4" s="322">
        <f>F4+1</f>
        <v>5</v>
      </c>
    </row>
    <row r="5" spans="1:7" s="102" customFormat="1" ht="27.75" hidden="1" customHeight="1" x14ac:dyDescent="0.2">
      <c r="A5" s="345"/>
      <c r="B5" s="345"/>
      <c r="C5" s="319"/>
      <c r="D5" s="319"/>
      <c r="E5" s="319"/>
      <c r="F5" s="319"/>
      <c r="G5" s="319"/>
    </row>
    <row r="6" spans="1:7" s="102" customFormat="1" ht="11.25" hidden="1" x14ac:dyDescent="0.2">
      <c r="A6" s="345"/>
      <c r="B6" s="345"/>
      <c r="C6" s="93" t="s">
        <v>196</v>
      </c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7</v>
      </c>
      <c r="D7" s="195">
        <v>7</v>
      </c>
      <c r="E7" s="196">
        <f t="shared" ref="E7:E38" si="0">D7-C7</f>
        <v>0</v>
      </c>
      <c r="F7" s="123">
        <f>0.5*'Source Data'!$S7</f>
        <v>4083.8199710861109</v>
      </c>
      <c r="G7" s="123">
        <f t="shared" ref="G7:G38" si="1">ROUND(E7*F7,0)</f>
        <v>0</v>
      </c>
    </row>
    <row r="8" spans="1:7" ht="15.6" customHeight="1" x14ac:dyDescent="0.2">
      <c r="A8" s="75">
        <v>2</v>
      </c>
      <c r="B8" s="76" t="s">
        <v>6</v>
      </c>
      <c r="C8" s="77">
        <v>4</v>
      </c>
      <c r="D8" s="197">
        <v>4</v>
      </c>
      <c r="E8" s="198">
        <f t="shared" si="0"/>
        <v>0</v>
      </c>
      <c r="F8" s="79">
        <f>0.5*'Source Data'!$S8</f>
        <v>5078.7488041338584</v>
      </c>
      <c r="G8" s="79">
        <f t="shared" si="1"/>
        <v>0</v>
      </c>
    </row>
    <row r="9" spans="1:7" ht="15.6" customHeight="1" x14ac:dyDescent="0.2">
      <c r="A9" s="75">
        <v>3</v>
      </c>
      <c r="B9" s="76" t="s">
        <v>7</v>
      </c>
      <c r="C9" s="77">
        <v>13</v>
      </c>
      <c r="D9" s="197">
        <v>11</v>
      </c>
      <c r="E9" s="198">
        <f t="shared" si="0"/>
        <v>-2</v>
      </c>
      <c r="F9" s="79">
        <f>0.5*'Source Data'!$S9</f>
        <v>4124.2951962565876</v>
      </c>
      <c r="G9" s="79">
        <f t="shared" si="1"/>
        <v>-8249</v>
      </c>
    </row>
    <row r="10" spans="1:7" ht="15.6" customHeight="1" x14ac:dyDescent="0.2">
      <c r="A10" s="75">
        <v>4</v>
      </c>
      <c r="B10" s="76" t="s">
        <v>8</v>
      </c>
      <c r="C10" s="77">
        <v>2</v>
      </c>
      <c r="D10" s="197">
        <v>2</v>
      </c>
      <c r="E10" s="198">
        <f t="shared" si="0"/>
        <v>0</v>
      </c>
      <c r="F10" s="79">
        <f>0.5*'Source Data'!$S10</f>
        <v>5126.981819595645</v>
      </c>
      <c r="G10" s="79">
        <f t="shared" si="1"/>
        <v>0</v>
      </c>
    </row>
    <row r="11" spans="1:7" ht="15.6" customHeight="1" x14ac:dyDescent="0.2">
      <c r="A11" s="106">
        <v>5</v>
      </c>
      <c r="B11" s="297" t="s">
        <v>9</v>
      </c>
      <c r="C11" s="344">
        <v>2</v>
      </c>
      <c r="D11" s="216">
        <v>2</v>
      </c>
      <c r="E11" s="343">
        <f t="shared" si="0"/>
        <v>0</v>
      </c>
      <c r="F11" s="342">
        <f>0.5*'Source Data'!$S11</f>
        <v>4122.4502329133256</v>
      </c>
      <c r="G11" s="342">
        <f t="shared" si="1"/>
        <v>0</v>
      </c>
    </row>
    <row r="12" spans="1:7" ht="15.6" customHeight="1" x14ac:dyDescent="0.2">
      <c r="A12" s="103">
        <v>6</v>
      </c>
      <c r="B12" s="104" t="s">
        <v>10</v>
      </c>
      <c r="C12" s="124">
        <v>4</v>
      </c>
      <c r="D12" s="195">
        <v>3</v>
      </c>
      <c r="E12" s="196">
        <f t="shared" si="0"/>
        <v>-1</v>
      </c>
      <c r="F12" s="123">
        <f>0.5*'Source Data'!$S12</f>
        <v>4737.1919026548676</v>
      </c>
      <c r="G12" s="123">
        <f t="shared" si="1"/>
        <v>-4737</v>
      </c>
    </row>
    <row r="13" spans="1:7" ht="15.6" customHeight="1" x14ac:dyDescent="0.2">
      <c r="A13" s="75">
        <v>7</v>
      </c>
      <c r="B13" s="76" t="s">
        <v>11</v>
      </c>
      <c r="C13" s="77">
        <v>1</v>
      </c>
      <c r="D13" s="197">
        <v>1</v>
      </c>
      <c r="E13" s="198">
        <f t="shared" si="0"/>
        <v>0</v>
      </c>
      <c r="F13" s="79">
        <f>0.5*'Source Data'!$S13</f>
        <v>4662.4523044886628</v>
      </c>
      <c r="G13" s="79">
        <f t="shared" si="1"/>
        <v>0</v>
      </c>
    </row>
    <row r="14" spans="1:7" ht="15.6" customHeight="1" x14ac:dyDescent="0.2">
      <c r="A14" s="75">
        <v>8</v>
      </c>
      <c r="B14" s="76" t="s">
        <v>12</v>
      </c>
      <c r="C14" s="77">
        <v>10</v>
      </c>
      <c r="D14" s="197">
        <v>9</v>
      </c>
      <c r="E14" s="198">
        <f t="shared" si="0"/>
        <v>-1</v>
      </c>
      <c r="F14" s="79">
        <f>0.5*'Source Data'!$S14</f>
        <v>4580.229950936664</v>
      </c>
      <c r="G14" s="79">
        <f t="shared" si="1"/>
        <v>-4580</v>
      </c>
    </row>
    <row r="15" spans="1:7" ht="15.6" customHeight="1" x14ac:dyDescent="0.2">
      <c r="A15" s="75">
        <v>9</v>
      </c>
      <c r="B15" s="76" t="s">
        <v>13</v>
      </c>
      <c r="C15" s="77">
        <v>12</v>
      </c>
      <c r="D15" s="197">
        <v>12</v>
      </c>
      <c r="E15" s="198">
        <f t="shared" si="0"/>
        <v>0</v>
      </c>
      <c r="F15" s="79">
        <f>0.5*'Source Data'!$S15</f>
        <v>4520.37002650468</v>
      </c>
      <c r="G15" s="79">
        <f t="shared" si="1"/>
        <v>0</v>
      </c>
    </row>
    <row r="16" spans="1:7" ht="15.6" customHeight="1" x14ac:dyDescent="0.2">
      <c r="A16" s="106">
        <v>10</v>
      </c>
      <c r="B16" s="297" t="s">
        <v>14</v>
      </c>
      <c r="C16" s="344">
        <v>23</v>
      </c>
      <c r="D16" s="216">
        <v>23</v>
      </c>
      <c r="E16" s="343">
        <f t="shared" si="0"/>
        <v>0</v>
      </c>
      <c r="F16" s="342">
        <f>0.5*'Source Data'!$S16</f>
        <v>4378.8446351460916</v>
      </c>
      <c r="G16" s="342">
        <f t="shared" si="1"/>
        <v>0</v>
      </c>
    </row>
    <row r="17" spans="1:7" ht="15.6" customHeight="1" x14ac:dyDescent="0.2">
      <c r="A17" s="103">
        <v>11</v>
      </c>
      <c r="B17" s="104" t="s">
        <v>15</v>
      </c>
      <c r="C17" s="124">
        <v>1</v>
      </c>
      <c r="D17" s="195">
        <v>1</v>
      </c>
      <c r="E17" s="196">
        <f t="shared" si="0"/>
        <v>0</v>
      </c>
      <c r="F17" s="123">
        <f>0.5*'Source Data'!$S17</f>
        <v>5585.9148418722325</v>
      </c>
      <c r="G17" s="123">
        <f t="shared" si="1"/>
        <v>0</v>
      </c>
    </row>
    <row r="18" spans="1:7" ht="15.6" customHeight="1" x14ac:dyDescent="0.2">
      <c r="A18" s="75">
        <v>12</v>
      </c>
      <c r="B18" s="76" t="s">
        <v>16</v>
      </c>
      <c r="C18" s="77">
        <v>0</v>
      </c>
      <c r="D18" s="197">
        <v>0</v>
      </c>
      <c r="E18" s="198">
        <f t="shared" si="0"/>
        <v>0</v>
      </c>
      <c r="F18" s="79">
        <f>0.5*'Source Data'!$S18</f>
        <v>4679.3306069802729</v>
      </c>
      <c r="G18" s="79">
        <f t="shared" si="1"/>
        <v>0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0"/>
        <v>0</v>
      </c>
      <c r="F19" s="79">
        <f>0.5*'Source Data'!$S19</f>
        <v>5123.6409090909092</v>
      </c>
      <c r="G19" s="79">
        <f t="shared" si="1"/>
        <v>0</v>
      </c>
    </row>
    <row r="20" spans="1:7" ht="15.6" customHeight="1" x14ac:dyDescent="0.2">
      <c r="A20" s="75">
        <v>14</v>
      </c>
      <c r="B20" s="76" t="s">
        <v>18</v>
      </c>
      <c r="C20" s="77">
        <v>2</v>
      </c>
      <c r="D20" s="197">
        <v>2</v>
      </c>
      <c r="E20" s="198">
        <f t="shared" si="0"/>
        <v>0</v>
      </c>
      <c r="F20" s="79">
        <f>0.5*'Source Data'!$S20</f>
        <v>5472.612627118644</v>
      </c>
      <c r="G20" s="79">
        <f t="shared" si="1"/>
        <v>0</v>
      </c>
    </row>
    <row r="21" spans="1:7" ht="15.6" customHeight="1" x14ac:dyDescent="0.2">
      <c r="A21" s="106">
        <v>15</v>
      </c>
      <c r="B21" s="297" t="s">
        <v>19</v>
      </c>
      <c r="C21" s="344">
        <v>0</v>
      </c>
      <c r="D21" s="216">
        <v>0</v>
      </c>
      <c r="E21" s="343">
        <f t="shared" si="0"/>
        <v>0</v>
      </c>
      <c r="F21" s="342">
        <f>0.5*'Source Data'!$S21</f>
        <v>4831.7787966289034</v>
      </c>
      <c r="G21" s="342">
        <f t="shared" si="1"/>
        <v>0</v>
      </c>
    </row>
    <row r="22" spans="1:7" ht="15.6" customHeight="1" x14ac:dyDescent="0.2">
      <c r="A22" s="103">
        <v>16</v>
      </c>
      <c r="B22" s="104" t="s">
        <v>20</v>
      </c>
      <c r="C22" s="124">
        <v>3</v>
      </c>
      <c r="D22" s="195">
        <v>3</v>
      </c>
      <c r="E22" s="196">
        <f t="shared" si="0"/>
        <v>0</v>
      </c>
      <c r="F22" s="123">
        <f>0.5*'Source Data'!$S22</f>
        <v>4158.2334632561915</v>
      </c>
      <c r="G22" s="123">
        <f t="shared" si="1"/>
        <v>0</v>
      </c>
    </row>
    <row r="23" spans="1:7" ht="15.6" customHeight="1" x14ac:dyDescent="0.2">
      <c r="A23" s="75">
        <v>17</v>
      </c>
      <c r="B23" s="76" t="s">
        <v>21</v>
      </c>
      <c r="C23" s="77">
        <v>24</v>
      </c>
      <c r="D23" s="197">
        <v>24</v>
      </c>
      <c r="E23" s="198">
        <f t="shared" si="0"/>
        <v>0</v>
      </c>
      <c r="F23" s="79">
        <f>0.5*'Source Data'!$S23</f>
        <v>4350.55524587937</v>
      </c>
      <c r="G23" s="79">
        <f t="shared" si="1"/>
        <v>0</v>
      </c>
    </row>
    <row r="24" spans="1:7" ht="15.6" customHeight="1" x14ac:dyDescent="0.2">
      <c r="A24" s="75">
        <v>18</v>
      </c>
      <c r="B24" s="76" t="s">
        <v>22</v>
      </c>
      <c r="C24" s="77">
        <v>0</v>
      </c>
      <c r="D24" s="197">
        <v>0</v>
      </c>
      <c r="E24" s="198">
        <f t="shared" si="0"/>
        <v>0</v>
      </c>
      <c r="F24" s="79">
        <f>0.5*'Source Data'!$S24</f>
        <v>4909.7197409326418</v>
      </c>
      <c r="G24" s="79">
        <f t="shared" si="1"/>
        <v>0</v>
      </c>
    </row>
    <row r="25" spans="1:7" ht="15.6" customHeight="1" x14ac:dyDescent="0.2">
      <c r="A25" s="75">
        <v>19</v>
      </c>
      <c r="B25" s="76" t="s">
        <v>23</v>
      </c>
      <c r="C25" s="77">
        <v>1</v>
      </c>
      <c r="D25" s="197">
        <v>1</v>
      </c>
      <c r="E25" s="198">
        <f t="shared" si="0"/>
        <v>0</v>
      </c>
      <c r="F25" s="79">
        <f>0.5*'Source Data'!$S25</f>
        <v>4676.4385376117834</v>
      </c>
      <c r="G25" s="79">
        <f t="shared" si="1"/>
        <v>0</v>
      </c>
    </row>
    <row r="26" spans="1:7" ht="15.6" customHeight="1" x14ac:dyDescent="0.2">
      <c r="A26" s="106">
        <v>20</v>
      </c>
      <c r="B26" s="297" t="s">
        <v>24</v>
      </c>
      <c r="C26" s="344">
        <v>1</v>
      </c>
      <c r="D26" s="216">
        <v>1</v>
      </c>
      <c r="E26" s="343">
        <f t="shared" si="0"/>
        <v>0</v>
      </c>
      <c r="F26" s="342">
        <f>0.5*'Source Data'!$S26</f>
        <v>4465.48464965927</v>
      </c>
      <c r="G26" s="342">
        <f t="shared" si="1"/>
        <v>0</v>
      </c>
    </row>
    <row r="27" spans="1:7" ht="15.6" customHeight="1" x14ac:dyDescent="0.2">
      <c r="A27" s="103">
        <v>21</v>
      </c>
      <c r="B27" s="104" t="s">
        <v>25</v>
      </c>
      <c r="C27" s="124">
        <v>2</v>
      </c>
      <c r="D27" s="195">
        <v>2</v>
      </c>
      <c r="E27" s="196">
        <f t="shared" si="0"/>
        <v>0</v>
      </c>
      <c r="F27" s="123">
        <f>0.5*'Source Data'!$S27</f>
        <v>4749.5605490458656</v>
      </c>
      <c r="G27" s="123">
        <f t="shared" si="1"/>
        <v>0</v>
      </c>
    </row>
    <row r="28" spans="1:7" ht="15.6" customHeight="1" x14ac:dyDescent="0.2">
      <c r="A28" s="75">
        <v>22</v>
      </c>
      <c r="B28" s="76" t="s">
        <v>26</v>
      </c>
      <c r="C28" s="77">
        <v>1</v>
      </c>
      <c r="D28" s="197">
        <v>1</v>
      </c>
      <c r="E28" s="198">
        <f t="shared" si="0"/>
        <v>0</v>
      </c>
      <c r="F28" s="79">
        <f>0.5*'Source Data'!$S28</f>
        <v>4766.2206072528224</v>
      </c>
      <c r="G28" s="79">
        <f t="shared" si="1"/>
        <v>0</v>
      </c>
    </row>
    <row r="29" spans="1:7" ht="15.6" customHeight="1" x14ac:dyDescent="0.2">
      <c r="A29" s="75">
        <v>23</v>
      </c>
      <c r="B29" s="76" t="s">
        <v>27</v>
      </c>
      <c r="C29" s="77">
        <v>11</v>
      </c>
      <c r="D29" s="197">
        <v>9</v>
      </c>
      <c r="E29" s="198">
        <f t="shared" si="0"/>
        <v>-2</v>
      </c>
      <c r="F29" s="79">
        <f>0.5*'Source Data'!$S29</f>
        <v>4761.456610529629</v>
      </c>
      <c r="G29" s="79">
        <f t="shared" si="1"/>
        <v>-9523</v>
      </c>
    </row>
    <row r="30" spans="1:7" ht="15.6" customHeight="1" x14ac:dyDescent="0.2">
      <c r="A30" s="75">
        <v>24</v>
      </c>
      <c r="B30" s="76" t="s">
        <v>28</v>
      </c>
      <c r="C30" s="77">
        <v>2</v>
      </c>
      <c r="D30" s="197">
        <v>2</v>
      </c>
      <c r="E30" s="198">
        <f t="shared" si="0"/>
        <v>0</v>
      </c>
      <c r="F30" s="79">
        <f>0.5*'Source Data'!$S30</f>
        <v>4494.8078366914106</v>
      </c>
      <c r="G30" s="79">
        <f t="shared" si="1"/>
        <v>0</v>
      </c>
    </row>
    <row r="31" spans="1:7" ht="15.6" customHeight="1" x14ac:dyDescent="0.2">
      <c r="A31" s="106">
        <v>25</v>
      </c>
      <c r="B31" s="297" t="s">
        <v>29</v>
      </c>
      <c r="C31" s="344">
        <v>3</v>
      </c>
      <c r="D31" s="216">
        <v>3</v>
      </c>
      <c r="E31" s="343">
        <f t="shared" si="0"/>
        <v>0</v>
      </c>
      <c r="F31" s="342">
        <f>0.5*'Source Data'!$S31</f>
        <v>4750.982506702413</v>
      </c>
      <c r="G31" s="342">
        <f t="shared" si="1"/>
        <v>0</v>
      </c>
    </row>
    <row r="32" spans="1:7" ht="15.6" customHeight="1" x14ac:dyDescent="0.2">
      <c r="A32" s="103">
        <v>26</v>
      </c>
      <c r="B32" s="104" t="s">
        <v>30</v>
      </c>
      <c r="C32" s="124">
        <v>5</v>
      </c>
      <c r="D32" s="195">
        <v>5</v>
      </c>
      <c r="E32" s="196">
        <f t="shared" si="0"/>
        <v>0</v>
      </c>
      <c r="F32" s="123">
        <f>0.5*'Source Data'!$S32</f>
        <v>4596.8282388166645</v>
      </c>
      <c r="G32" s="123">
        <f t="shared" si="1"/>
        <v>0</v>
      </c>
    </row>
    <row r="33" spans="1:7" ht="15.6" customHeight="1" x14ac:dyDescent="0.2">
      <c r="A33" s="75">
        <v>27</v>
      </c>
      <c r="B33" s="76" t="s">
        <v>31</v>
      </c>
      <c r="C33" s="77">
        <v>3</v>
      </c>
      <c r="D33" s="197">
        <v>3</v>
      </c>
      <c r="E33" s="198">
        <f t="shared" si="0"/>
        <v>0</v>
      </c>
      <c r="F33" s="79">
        <f>0.5*'Source Data'!$S33</f>
        <v>4895.9045703193924</v>
      </c>
      <c r="G33" s="79">
        <f t="shared" si="1"/>
        <v>0</v>
      </c>
    </row>
    <row r="34" spans="1:7" ht="15.6" customHeight="1" x14ac:dyDescent="0.2">
      <c r="A34" s="75">
        <v>28</v>
      </c>
      <c r="B34" s="76" t="s">
        <v>32</v>
      </c>
      <c r="C34" s="77">
        <v>15</v>
      </c>
      <c r="D34" s="197">
        <v>13</v>
      </c>
      <c r="E34" s="198">
        <f t="shared" si="0"/>
        <v>-2</v>
      </c>
      <c r="F34" s="79">
        <f>0.5*'Source Data'!$S34</f>
        <v>4181.2614621859257</v>
      </c>
      <c r="G34" s="79">
        <f t="shared" si="1"/>
        <v>-8363</v>
      </c>
    </row>
    <row r="35" spans="1:7" ht="15.6" customHeight="1" x14ac:dyDescent="0.2">
      <c r="A35" s="75">
        <v>29</v>
      </c>
      <c r="B35" s="76" t="s">
        <v>33</v>
      </c>
      <c r="C35" s="77">
        <v>12</v>
      </c>
      <c r="D35" s="197">
        <v>12</v>
      </c>
      <c r="E35" s="198">
        <f t="shared" si="0"/>
        <v>0</v>
      </c>
      <c r="F35" s="79">
        <f>0.5*'Source Data'!$S35</f>
        <v>4328.5396560319041</v>
      </c>
      <c r="G35" s="79">
        <f t="shared" si="1"/>
        <v>0</v>
      </c>
    </row>
    <row r="36" spans="1:7" ht="15.6" customHeight="1" x14ac:dyDescent="0.2">
      <c r="A36" s="106">
        <v>30</v>
      </c>
      <c r="B36" s="297" t="s">
        <v>34</v>
      </c>
      <c r="C36" s="344">
        <v>0</v>
      </c>
      <c r="D36" s="216">
        <v>0</v>
      </c>
      <c r="E36" s="343">
        <f t="shared" si="0"/>
        <v>0</v>
      </c>
      <c r="F36" s="342">
        <f>0.5*'Source Data'!$S36</f>
        <v>5033.4719696364364</v>
      </c>
      <c r="G36" s="342">
        <f t="shared" si="1"/>
        <v>0</v>
      </c>
    </row>
    <row r="37" spans="1:7" ht="15.6" customHeight="1" x14ac:dyDescent="0.2">
      <c r="A37" s="103">
        <v>31</v>
      </c>
      <c r="B37" s="104" t="s">
        <v>35</v>
      </c>
      <c r="C37" s="124">
        <v>2</v>
      </c>
      <c r="D37" s="195">
        <v>2</v>
      </c>
      <c r="E37" s="196">
        <f t="shared" si="0"/>
        <v>0</v>
      </c>
      <c r="F37" s="123">
        <f>0.5*'Source Data'!$S37</f>
        <v>4579.1432802188956</v>
      </c>
      <c r="G37" s="123">
        <f t="shared" si="1"/>
        <v>0</v>
      </c>
    </row>
    <row r="38" spans="1:7" ht="15.6" customHeight="1" x14ac:dyDescent="0.2">
      <c r="A38" s="75">
        <v>32</v>
      </c>
      <c r="B38" s="76" t="s">
        <v>36</v>
      </c>
      <c r="C38" s="77">
        <v>24</v>
      </c>
      <c r="D38" s="197">
        <v>23</v>
      </c>
      <c r="E38" s="198">
        <f t="shared" si="0"/>
        <v>-1</v>
      </c>
      <c r="F38" s="79">
        <f>0.5*'Source Data'!$S38</f>
        <v>4551.598458123588</v>
      </c>
      <c r="G38" s="79">
        <f t="shared" si="1"/>
        <v>-4552</v>
      </c>
    </row>
    <row r="39" spans="1:7" ht="15.6" customHeight="1" x14ac:dyDescent="0.2">
      <c r="A39" s="75">
        <v>33</v>
      </c>
      <c r="B39" s="76" t="s">
        <v>37</v>
      </c>
      <c r="C39" s="77">
        <v>1</v>
      </c>
      <c r="D39" s="197">
        <v>1</v>
      </c>
      <c r="E39" s="198">
        <f t="shared" ref="E39:E70" si="2">D39-C39</f>
        <v>0</v>
      </c>
      <c r="F39" s="79">
        <f>0.5*'Source Data'!$S39</f>
        <v>5027.0042465753431</v>
      </c>
      <c r="G39" s="79">
        <f t="shared" ref="G39:G70" si="3">ROUND(E39*F39,0)</f>
        <v>0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2"/>
        <v>0</v>
      </c>
      <c r="F40" s="79">
        <f>0.5*'Source Data'!$S40</f>
        <v>5120.4405862689637</v>
      </c>
      <c r="G40" s="79">
        <f t="shared" si="3"/>
        <v>0</v>
      </c>
    </row>
    <row r="41" spans="1:7" ht="15.6" customHeight="1" x14ac:dyDescent="0.2">
      <c r="A41" s="106">
        <v>35</v>
      </c>
      <c r="B41" s="297" t="s">
        <v>39</v>
      </c>
      <c r="C41" s="344">
        <v>28</v>
      </c>
      <c r="D41" s="216">
        <v>27</v>
      </c>
      <c r="E41" s="343">
        <f t="shared" si="2"/>
        <v>-1</v>
      </c>
      <c r="F41" s="342">
        <f>0.5*'Source Data'!$S41</f>
        <v>4573.8174819054029</v>
      </c>
      <c r="G41" s="342">
        <f t="shared" si="3"/>
        <v>-4574</v>
      </c>
    </row>
    <row r="42" spans="1:7" ht="15.6" customHeight="1" x14ac:dyDescent="0.2">
      <c r="A42" s="103">
        <v>36</v>
      </c>
      <c r="B42" s="104" t="s">
        <v>40</v>
      </c>
      <c r="C42" s="124">
        <v>4</v>
      </c>
      <c r="D42" s="195">
        <v>3</v>
      </c>
      <c r="E42" s="196">
        <f t="shared" si="2"/>
        <v>-1</v>
      </c>
      <c r="F42" s="123">
        <f>0.5*'Source Data'!$S42</f>
        <v>4477.154731473277</v>
      </c>
      <c r="G42" s="123">
        <f t="shared" si="3"/>
        <v>-4477</v>
      </c>
    </row>
    <row r="43" spans="1:7" ht="15.6" customHeight="1" x14ac:dyDescent="0.2">
      <c r="A43" s="75">
        <v>37</v>
      </c>
      <c r="B43" s="76" t="s">
        <v>41</v>
      </c>
      <c r="C43" s="77">
        <v>5</v>
      </c>
      <c r="D43" s="197">
        <v>4</v>
      </c>
      <c r="E43" s="198">
        <f t="shared" si="2"/>
        <v>-1</v>
      </c>
      <c r="F43" s="79">
        <f>0.5*'Source Data'!$S43</f>
        <v>4712.5916512992453</v>
      </c>
      <c r="G43" s="79">
        <f t="shared" si="3"/>
        <v>-4713</v>
      </c>
    </row>
    <row r="44" spans="1:7" ht="15.6" customHeight="1" x14ac:dyDescent="0.2">
      <c r="A44" s="75">
        <v>38</v>
      </c>
      <c r="B44" s="76" t="s">
        <v>42</v>
      </c>
      <c r="C44" s="77">
        <v>1</v>
      </c>
      <c r="D44" s="197">
        <v>1</v>
      </c>
      <c r="E44" s="198">
        <f t="shared" si="2"/>
        <v>0</v>
      </c>
      <c r="F44" s="79">
        <f>0.5*'Source Data'!$S44</f>
        <v>4675.9045424250189</v>
      </c>
      <c r="G44" s="79">
        <f t="shared" si="3"/>
        <v>0</v>
      </c>
    </row>
    <row r="45" spans="1:7" ht="15.6" customHeight="1" x14ac:dyDescent="0.2">
      <c r="A45" s="75">
        <v>39</v>
      </c>
      <c r="B45" s="76" t="s">
        <v>43</v>
      </c>
      <c r="C45" s="77">
        <v>5</v>
      </c>
      <c r="D45" s="197">
        <v>5</v>
      </c>
      <c r="E45" s="198">
        <f t="shared" si="2"/>
        <v>0</v>
      </c>
      <c r="F45" s="79">
        <f>0.5*'Source Data'!$S45</f>
        <v>4586.5957246376811</v>
      </c>
      <c r="G45" s="79">
        <f t="shared" si="3"/>
        <v>0</v>
      </c>
    </row>
    <row r="46" spans="1:7" ht="15.6" customHeight="1" x14ac:dyDescent="0.2">
      <c r="A46" s="106">
        <v>40</v>
      </c>
      <c r="B46" s="297" t="s">
        <v>44</v>
      </c>
      <c r="C46" s="344">
        <v>9</v>
      </c>
      <c r="D46" s="216">
        <v>9</v>
      </c>
      <c r="E46" s="343">
        <f t="shared" si="2"/>
        <v>0</v>
      </c>
      <c r="F46" s="342">
        <f>0.5*'Source Data'!$S46</f>
        <v>4688.0106599622877</v>
      </c>
      <c r="G46" s="342">
        <f t="shared" si="3"/>
        <v>0</v>
      </c>
    </row>
    <row r="47" spans="1:7" ht="15.6" customHeight="1" x14ac:dyDescent="0.2">
      <c r="A47" s="103">
        <v>41</v>
      </c>
      <c r="B47" s="104" t="s">
        <v>45</v>
      </c>
      <c r="C47" s="124">
        <v>1</v>
      </c>
      <c r="D47" s="195">
        <v>0</v>
      </c>
      <c r="E47" s="196">
        <f t="shared" si="2"/>
        <v>-1</v>
      </c>
      <c r="F47" s="123">
        <f>0.5*'Source Data'!$S47</f>
        <v>4758.2783227625096</v>
      </c>
      <c r="G47" s="123">
        <f t="shared" si="3"/>
        <v>-4758</v>
      </c>
    </row>
    <row r="48" spans="1:7" ht="15.6" customHeight="1" x14ac:dyDescent="0.2">
      <c r="A48" s="75">
        <v>42</v>
      </c>
      <c r="B48" s="76" t="s">
        <v>46</v>
      </c>
      <c r="C48" s="77">
        <v>3</v>
      </c>
      <c r="D48" s="197">
        <v>2</v>
      </c>
      <c r="E48" s="198">
        <f t="shared" si="2"/>
        <v>-1</v>
      </c>
      <c r="F48" s="79">
        <f>0.5*'Source Data'!$S48</f>
        <v>4873.2466725290187</v>
      </c>
      <c r="G48" s="79">
        <f t="shared" si="3"/>
        <v>-4873</v>
      </c>
    </row>
    <row r="49" spans="1:7" ht="15.6" customHeight="1" x14ac:dyDescent="0.2">
      <c r="A49" s="75">
        <v>43</v>
      </c>
      <c r="B49" s="76" t="s">
        <v>47</v>
      </c>
      <c r="C49" s="77">
        <v>9</v>
      </c>
      <c r="D49" s="197">
        <v>9</v>
      </c>
      <c r="E49" s="198">
        <f t="shared" si="2"/>
        <v>0</v>
      </c>
      <c r="F49" s="79">
        <f>0.5*'Source Data'!$S49</f>
        <v>5049.2094579484683</v>
      </c>
      <c r="G49" s="79">
        <f t="shared" si="3"/>
        <v>0</v>
      </c>
    </row>
    <row r="50" spans="1:7" ht="15.6" customHeight="1" x14ac:dyDescent="0.2">
      <c r="A50" s="75">
        <v>44</v>
      </c>
      <c r="B50" s="76" t="s">
        <v>48</v>
      </c>
      <c r="C50" s="77">
        <v>1</v>
      </c>
      <c r="D50" s="197">
        <v>1</v>
      </c>
      <c r="E50" s="198">
        <f t="shared" si="2"/>
        <v>0</v>
      </c>
      <c r="F50" s="79">
        <f>0.5*'Source Data'!$S50</f>
        <v>4632.9562973158982</v>
      </c>
      <c r="G50" s="79">
        <f t="shared" si="3"/>
        <v>0</v>
      </c>
    </row>
    <row r="51" spans="1:7" ht="15.6" customHeight="1" x14ac:dyDescent="0.2">
      <c r="A51" s="106">
        <v>45</v>
      </c>
      <c r="B51" s="297" t="s">
        <v>49</v>
      </c>
      <c r="C51" s="344">
        <v>3</v>
      </c>
      <c r="D51" s="216">
        <v>3</v>
      </c>
      <c r="E51" s="343">
        <f t="shared" si="2"/>
        <v>0</v>
      </c>
      <c r="F51" s="342">
        <f>0.5*'Source Data'!$S51</f>
        <v>4209.4206614241084</v>
      </c>
      <c r="G51" s="342">
        <f t="shared" si="3"/>
        <v>0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2"/>
        <v>0</v>
      </c>
      <c r="F52" s="123">
        <f>0.5*'Source Data'!$S52</f>
        <v>5412.2010344827586</v>
      </c>
      <c r="G52" s="123">
        <f t="shared" si="3"/>
        <v>0</v>
      </c>
    </row>
    <row r="53" spans="1:7" ht="15.6" customHeight="1" x14ac:dyDescent="0.2">
      <c r="A53" s="75">
        <v>47</v>
      </c>
      <c r="B53" s="76" t="s">
        <v>51</v>
      </c>
      <c r="C53" s="77">
        <v>0</v>
      </c>
      <c r="D53" s="197">
        <v>0</v>
      </c>
      <c r="E53" s="198">
        <f t="shared" si="2"/>
        <v>0</v>
      </c>
      <c r="F53" s="79">
        <f>0.5*'Source Data'!$S53</f>
        <v>4667.967366255144</v>
      </c>
      <c r="G53" s="79">
        <f t="shared" si="3"/>
        <v>0</v>
      </c>
    </row>
    <row r="54" spans="1:7" ht="15.6" customHeight="1" x14ac:dyDescent="0.2">
      <c r="A54" s="75">
        <v>48</v>
      </c>
      <c r="B54" s="76" t="s">
        <v>52</v>
      </c>
      <c r="C54" s="77">
        <v>1</v>
      </c>
      <c r="D54" s="197">
        <v>1</v>
      </c>
      <c r="E54" s="198">
        <f t="shared" si="2"/>
        <v>0</v>
      </c>
      <c r="F54" s="79">
        <f>0.5*'Source Data'!$S54</f>
        <v>4826.0965959252972</v>
      </c>
      <c r="G54" s="79">
        <f t="shared" si="3"/>
        <v>0</v>
      </c>
    </row>
    <row r="55" spans="1:7" ht="15.6" customHeight="1" x14ac:dyDescent="0.2">
      <c r="A55" s="75">
        <v>49</v>
      </c>
      <c r="B55" s="76" t="s">
        <v>53</v>
      </c>
      <c r="C55" s="77">
        <v>6</v>
      </c>
      <c r="D55" s="197">
        <v>6</v>
      </c>
      <c r="E55" s="198">
        <f t="shared" si="2"/>
        <v>0</v>
      </c>
      <c r="F55" s="79">
        <f>0.5*'Source Data'!$S55</f>
        <v>4238.0486496805934</v>
      </c>
      <c r="G55" s="79">
        <f t="shared" si="3"/>
        <v>0</v>
      </c>
    </row>
    <row r="56" spans="1:7" ht="15.6" customHeight="1" x14ac:dyDescent="0.2">
      <c r="A56" s="106">
        <v>50</v>
      </c>
      <c r="B56" s="297" t="s">
        <v>54</v>
      </c>
      <c r="C56" s="344">
        <v>5</v>
      </c>
      <c r="D56" s="216">
        <v>5</v>
      </c>
      <c r="E56" s="343">
        <f t="shared" si="2"/>
        <v>0</v>
      </c>
      <c r="F56" s="342">
        <f>0.5*'Source Data'!$S56</f>
        <v>4670.089857494494</v>
      </c>
      <c r="G56" s="342">
        <f t="shared" si="3"/>
        <v>0</v>
      </c>
    </row>
    <row r="57" spans="1:7" ht="15.6" customHeight="1" x14ac:dyDescent="0.2">
      <c r="A57" s="103">
        <v>51</v>
      </c>
      <c r="B57" s="104" t="s">
        <v>55</v>
      </c>
      <c r="C57" s="124">
        <v>2</v>
      </c>
      <c r="D57" s="195">
        <v>2</v>
      </c>
      <c r="E57" s="196">
        <f t="shared" si="2"/>
        <v>0</v>
      </c>
      <c r="F57" s="123">
        <f>0.5*'Source Data'!$S57</f>
        <v>4772.2872930553876</v>
      </c>
      <c r="G57" s="123">
        <f t="shared" si="3"/>
        <v>0</v>
      </c>
    </row>
    <row r="58" spans="1:7" ht="15.6" customHeight="1" x14ac:dyDescent="0.2">
      <c r="A58" s="75">
        <v>52</v>
      </c>
      <c r="B58" s="76" t="s">
        <v>56</v>
      </c>
      <c r="C58" s="77">
        <v>34</v>
      </c>
      <c r="D58" s="197">
        <v>33</v>
      </c>
      <c r="E58" s="198">
        <f t="shared" si="2"/>
        <v>-1</v>
      </c>
      <c r="F58" s="79">
        <f>0.5*'Source Data'!$S58</f>
        <v>4739.7670563983293</v>
      </c>
      <c r="G58" s="79">
        <f t="shared" si="3"/>
        <v>-4740</v>
      </c>
    </row>
    <row r="59" spans="1:7" ht="15.6" customHeight="1" x14ac:dyDescent="0.2">
      <c r="A59" s="75">
        <v>53</v>
      </c>
      <c r="B59" s="76" t="s">
        <v>57</v>
      </c>
      <c r="C59" s="77">
        <v>12</v>
      </c>
      <c r="D59" s="197">
        <v>11</v>
      </c>
      <c r="E59" s="198">
        <f t="shared" si="2"/>
        <v>-1</v>
      </c>
      <c r="F59" s="79">
        <f>0.5*'Source Data'!$S59</f>
        <v>4285.8844218684535</v>
      </c>
      <c r="G59" s="79">
        <f t="shared" si="3"/>
        <v>-4286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2"/>
        <v>0</v>
      </c>
      <c r="F60" s="79">
        <f>0.5*'Source Data'!$S60</f>
        <v>5677.6682209737828</v>
      </c>
      <c r="G60" s="79">
        <f t="shared" si="3"/>
        <v>0</v>
      </c>
    </row>
    <row r="61" spans="1:7" ht="15.6" customHeight="1" x14ac:dyDescent="0.2">
      <c r="A61" s="106">
        <v>55</v>
      </c>
      <c r="B61" s="297" t="s">
        <v>59</v>
      </c>
      <c r="C61" s="344">
        <v>8</v>
      </c>
      <c r="D61" s="216">
        <v>8</v>
      </c>
      <c r="E61" s="343">
        <f t="shared" si="2"/>
        <v>0</v>
      </c>
      <c r="F61" s="342">
        <f>0.5*'Source Data'!$S61</f>
        <v>4569.6902686915892</v>
      </c>
      <c r="G61" s="342">
        <f t="shared" si="3"/>
        <v>0</v>
      </c>
    </row>
    <row r="62" spans="1:7" ht="15.6" customHeight="1" x14ac:dyDescent="0.2">
      <c r="A62" s="103">
        <v>56</v>
      </c>
      <c r="B62" s="104" t="s">
        <v>60</v>
      </c>
      <c r="C62" s="124">
        <v>0</v>
      </c>
      <c r="D62" s="315">
        <v>0</v>
      </c>
      <c r="E62" s="341">
        <f t="shared" si="2"/>
        <v>0</v>
      </c>
      <c r="F62" s="340">
        <f>0.5*'Source Data'!$S62</f>
        <v>4984.5027290575908</v>
      </c>
      <c r="G62" s="340">
        <f t="shared" si="3"/>
        <v>0</v>
      </c>
    </row>
    <row r="63" spans="1:7" ht="15.6" customHeight="1" x14ac:dyDescent="0.2">
      <c r="A63" s="75">
        <v>57</v>
      </c>
      <c r="B63" s="76" t="s">
        <v>61</v>
      </c>
      <c r="C63" s="77">
        <v>3</v>
      </c>
      <c r="D63" s="197">
        <v>3</v>
      </c>
      <c r="E63" s="198">
        <f t="shared" si="2"/>
        <v>0</v>
      </c>
      <c r="F63" s="79">
        <f>0.5*'Source Data'!$S63</f>
        <v>4303.8753115066756</v>
      </c>
      <c r="G63" s="79">
        <f t="shared" si="3"/>
        <v>0</v>
      </c>
    </row>
    <row r="64" spans="1:7" ht="15.6" customHeight="1" x14ac:dyDescent="0.2">
      <c r="A64" s="75">
        <v>58</v>
      </c>
      <c r="B64" s="76" t="s">
        <v>62</v>
      </c>
      <c r="C64" s="77">
        <v>11</v>
      </c>
      <c r="D64" s="197">
        <v>11</v>
      </c>
      <c r="E64" s="198">
        <f t="shared" si="2"/>
        <v>0</v>
      </c>
      <c r="F64" s="79">
        <f>0.5*'Source Data'!$S64</f>
        <v>4480.3574625434503</v>
      </c>
      <c r="G64" s="79">
        <f t="shared" si="3"/>
        <v>0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2"/>
        <v>0</v>
      </c>
      <c r="F65" s="79">
        <f>0.5*'Source Data'!$S65</f>
        <v>4404.1996337175224</v>
      </c>
      <c r="G65" s="79">
        <f t="shared" si="3"/>
        <v>0</v>
      </c>
    </row>
    <row r="66" spans="1:7" ht="15.6" customHeight="1" x14ac:dyDescent="0.2">
      <c r="A66" s="106">
        <v>60</v>
      </c>
      <c r="B66" s="297" t="s">
        <v>64</v>
      </c>
      <c r="C66" s="344">
        <v>2</v>
      </c>
      <c r="D66" s="216">
        <v>2</v>
      </c>
      <c r="E66" s="343">
        <f t="shared" si="2"/>
        <v>0</v>
      </c>
      <c r="F66" s="342">
        <f>0.5*'Source Data'!$S66</f>
        <v>4816.9219898460533</v>
      </c>
      <c r="G66" s="342">
        <f t="shared" si="3"/>
        <v>0</v>
      </c>
    </row>
    <row r="67" spans="1:7" ht="15.6" customHeight="1" x14ac:dyDescent="0.2">
      <c r="A67" s="103">
        <v>61</v>
      </c>
      <c r="B67" s="104" t="s">
        <v>65</v>
      </c>
      <c r="C67" s="124">
        <v>2</v>
      </c>
      <c r="D67" s="315">
        <v>2</v>
      </c>
      <c r="E67" s="341">
        <f t="shared" si="2"/>
        <v>0</v>
      </c>
      <c r="F67" s="340">
        <f>0.5*'Source Data'!$S67</f>
        <v>4497.909153280697</v>
      </c>
      <c r="G67" s="340">
        <f t="shared" si="3"/>
        <v>0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2"/>
        <v>0</v>
      </c>
      <c r="F68" s="79">
        <f>0.5*'Source Data'!$S68</f>
        <v>4439.9713963963968</v>
      </c>
      <c r="G68" s="79">
        <f t="shared" si="3"/>
        <v>0</v>
      </c>
    </row>
    <row r="69" spans="1:7" ht="15.6" customHeight="1" x14ac:dyDescent="0.2">
      <c r="A69" s="75">
        <v>63</v>
      </c>
      <c r="B69" s="76" t="s">
        <v>67</v>
      </c>
      <c r="C69" s="77">
        <v>3</v>
      </c>
      <c r="D69" s="197">
        <v>2</v>
      </c>
      <c r="E69" s="198">
        <f t="shared" si="2"/>
        <v>-1</v>
      </c>
      <c r="F69" s="79">
        <f>0.5*'Source Data'!$S69</f>
        <v>4848.3348574821848</v>
      </c>
      <c r="G69" s="79">
        <f t="shared" si="3"/>
        <v>-4848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214">
        <v>0</v>
      </c>
      <c r="E70" s="339">
        <f t="shared" si="2"/>
        <v>0</v>
      </c>
      <c r="F70" s="338">
        <f>0.5*'Source Data'!$S70</f>
        <v>5198.7872778297469</v>
      </c>
      <c r="G70" s="338">
        <f t="shared" si="3"/>
        <v>0</v>
      </c>
    </row>
    <row r="71" spans="1:7" ht="15.6" customHeight="1" x14ac:dyDescent="0.2">
      <c r="A71" s="337">
        <v>65</v>
      </c>
      <c r="B71" s="312" t="s">
        <v>69</v>
      </c>
      <c r="C71" s="336">
        <v>3</v>
      </c>
      <c r="D71" s="311">
        <v>4</v>
      </c>
      <c r="E71" s="335">
        <f t="shared" ref="E71:E75" si="4">D71-C71</f>
        <v>1</v>
      </c>
      <c r="F71" s="334">
        <f>0.5*'Source Data'!$S71</f>
        <v>4918.01371724823</v>
      </c>
      <c r="G71" s="334">
        <f t="shared" ref="G71:G75" si="5">ROUND(E71*F71,0)</f>
        <v>4918</v>
      </c>
    </row>
    <row r="72" spans="1:7" ht="15.6" customHeight="1" x14ac:dyDescent="0.2">
      <c r="A72" s="75">
        <v>66</v>
      </c>
      <c r="B72" s="76" t="s">
        <v>70</v>
      </c>
      <c r="C72" s="201">
        <v>0</v>
      </c>
      <c r="D72" s="202">
        <v>0</v>
      </c>
      <c r="E72" s="203">
        <f t="shared" si="4"/>
        <v>0</v>
      </c>
      <c r="F72" s="193">
        <f>0.5*'Source Data'!$S72</f>
        <v>5789.5186280949974</v>
      </c>
      <c r="G72" s="193">
        <f t="shared" si="5"/>
        <v>0</v>
      </c>
    </row>
    <row r="73" spans="1:7" ht="15.6" customHeight="1" x14ac:dyDescent="0.2">
      <c r="A73" s="75">
        <v>67</v>
      </c>
      <c r="B73" s="76" t="s">
        <v>71</v>
      </c>
      <c r="C73" s="201">
        <v>8</v>
      </c>
      <c r="D73" s="202">
        <v>8</v>
      </c>
      <c r="E73" s="203">
        <f t="shared" si="4"/>
        <v>0</v>
      </c>
      <c r="F73" s="193">
        <f>0.5*'Source Data'!$S73</f>
        <v>4618.4930933923952</v>
      </c>
      <c r="G73" s="193">
        <f t="shared" si="5"/>
        <v>0</v>
      </c>
    </row>
    <row r="74" spans="1:7" ht="15.6" customHeight="1" x14ac:dyDescent="0.2">
      <c r="A74" s="75">
        <v>68</v>
      </c>
      <c r="B74" s="76" t="s">
        <v>72</v>
      </c>
      <c r="C74" s="201">
        <v>0</v>
      </c>
      <c r="D74" s="333">
        <v>0</v>
      </c>
      <c r="E74" s="332">
        <f t="shared" si="4"/>
        <v>0</v>
      </c>
      <c r="F74" s="331">
        <f>0.5*'Source Data'!$S74</f>
        <v>5109.2242475091771</v>
      </c>
      <c r="G74" s="331">
        <f t="shared" si="5"/>
        <v>0</v>
      </c>
    </row>
    <row r="75" spans="1:7" ht="15.6" customHeight="1" x14ac:dyDescent="0.2">
      <c r="A75" s="107">
        <v>69</v>
      </c>
      <c r="B75" s="108" t="s">
        <v>73</v>
      </c>
      <c r="C75" s="204">
        <v>0</v>
      </c>
      <c r="D75" s="205">
        <v>1</v>
      </c>
      <c r="E75" s="206">
        <f t="shared" si="4"/>
        <v>1</v>
      </c>
      <c r="F75" s="194">
        <f>0.5*'Source Data'!$S75</f>
        <v>4679.2845310784096</v>
      </c>
      <c r="G75" s="194">
        <f t="shared" si="5"/>
        <v>4679</v>
      </c>
    </row>
    <row r="76" spans="1:7" s="89" customFormat="1" ht="15.6" customHeight="1" thickBot="1" x14ac:dyDescent="0.25">
      <c r="A76" s="365" t="s">
        <v>201</v>
      </c>
      <c r="B76" s="359"/>
      <c r="C76" s="330">
        <f>SUM(C7:C75)</f>
        <v>360</v>
      </c>
      <c r="D76" s="330">
        <f>SUM(D7:D75)</f>
        <v>345</v>
      </c>
      <c r="E76" s="329">
        <f>SUM(E7:E75)</f>
        <v>-15</v>
      </c>
      <c r="F76" s="328">
        <f>0.5*'Source Data'!$S76</f>
        <v>4186.0497395780785</v>
      </c>
      <c r="G76" s="328">
        <f>SUM(G7:G75)</f>
        <v>-67676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2">
        <v>302006</v>
      </c>
    </row>
    <row r="84" spans="1:5" x14ac:dyDescent="0.2">
      <c r="B84" s="253" t="s">
        <v>292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Z:\users\302006_LSMSA\Budget Letter\302006_2018-2019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fitToHeight="0" orientation="portrait" r:id="rId1"/>
  <headerFooter alignWithMargins="0">
    <oddHeader xml:space="preserve">&amp;L&amp;"Arial,Bold"&amp;18&amp;K000000FY2018-19 MFP Formula: February 1, 2019 Mid-Year Adjustment for Students
(March 2019)&amp;R&amp;"Arial,Bold"&amp;12&amp;KFF0000
</oddHeader>
    <oddFooter>&amp;R&amp;9&amp;P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F4" sqref="F4"/>
      <selection pane="topRight" activeCell="F4" sqref="F4"/>
      <selection pane="bottomLeft" activeCell="F4" sqref="F4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402" t="s">
        <v>202</v>
      </c>
      <c r="B1" s="403"/>
      <c r="C1" s="400" t="s">
        <v>194</v>
      </c>
      <c r="D1" s="401"/>
      <c r="E1" s="401"/>
      <c r="F1" s="401"/>
      <c r="G1" s="401"/>
    </row>
    <row r="2" spans="1:7" s="94" customFormat="1" ht="133.5" customHeight="1" x14ac:dyDescent="0.2">
      <c r="A2" s="377"/>
      <c r="B2" s="378"/>
      <c r="C2" s="325" t="s">
        <v>300</v>
      </c>
      <c r="D2" s="325" t="s">
        <v>299</v>
      </c>
      <c r="E2" s="324" t="s">
        <v>265</v>
      </c>
      <c r="F2" s="348" t="s">
        <v>307</v>
      </c>
      <c r="G2" s="351" t="s">
        <v>276</v>
      </c>
    </row>
    <row r="3" spans="1:7" ht="138" hidden="1" customHeight="1" x14ac:dyDescent="0.2">
      <c r="A3" s="350"/>
      <c r="B3" s="350"/>
      <c r="C3" s="349"/>
      <c r="D3" s="348"/>
      <c r="E3" s="348"/>
      <c r="F3" s="348"/>
      <c r="G3" s="348"/>
    </row>
    <row r="4" spans="1:7" ht="15" customHeight="1" x14ac:dyDescent="0.2">
      <c r="A4" s="347"/>
      <c r="B4" s="346"/>
      <c r="C4" s="322">
        <v>1</v>
      </c>
      <c r="D4" s="322">
        <f>C4+1</f>
        <v>2</v>
      </c>
      <c r="E4" s="322">
        <f>D4+1</f>
        <v>3</v>
      </c>
      <c r="F4" s="322">
        <f>E4+1</f>
        <v>4</v>
      </c>
      <c r="G4" s="322">
        <f>F4+1</f>
        <v>5</v>
      </c>
    </row>
    <row r="5" spans="1:7" s="102" customFormat="1" ht="27.75" hidden="1" customHeight="1" x14ac:dyDescent="0.2">
      <c r="A5" s="345"/>
      <c r="B5" s="345"/>
      <c r="C5" s="319"/>
      <c r="D5" s="319"/>
      <c r="E5" s="319"/>
      <c r="F5" s="319"/>
      <c r="G5" s="319"/>
    </row>
    <row r="6" spans="1:7" s="102" customFormat="1" ht="11.25" hidden="1" x14ac:dyDescent="0.2">
      <c r="A6" s="345"/>
      <c r="B6" s="345"/>
      <c r="C6" s="93" t="s">
        <v>196</v>
      </c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0</v>
      </c>
      <c r="D7" s="195">
        <v>0</v>
      </c>
      <c r="E7" s="196">
        <f t="shared" ref="E7:E38" si="0">D7-C7</f>
        <v>0</v>
      </c>
      <c r="F7" s="123">
        <f>0.5*'Source Data'!$S7</f>
        <v>4083.8199710861109</v>
      </c>
      <c r="G7" s="123">
        <f t="shared" ref="G7:G38" si="1">ROUND(E7*F7,0)</f>
        <v>0</v>
      </c>
    </row>
    <row r="8" spans="1:7" ht="15.6" customHeight="1" x14ac:dyDescent="0.2">
      <c r="A8" s="75">
        <v>2</v>
      </c>
      <c r="B8" s="76" t="s">
        <v>6</v>
      </c>
      <c r="C8" s="77">
        <v>0</v>
      </c>
      <c r="D8" s="197">
        <v>0</v>
      </c>
      <c r="E8" s="198">
        <f t="shared" si="0"/>
        <v>0</v>
      </c>
      <c r="F8" s="79">
        <f>0.5*'Source Data'!$S8</f>
        <v>5078.7488041338584</v>
      </c>
      <c r="G8" s="79">
        <f t="shared" si="1"/>
        <v>0</v>
      </c>
    </row>
    <row r="9" spans="1:7" ht="15.6" customHeight="1" x14ac:dyDescent="0.2">
      <c r="A9" s="75">
        <v>3</v>
      </c>
      <c r="B9" s="76" t="s">
        <v>7</v>
      </c>
      <c r="C9" s="77">
        <v>0</v>
      </c>
      <c r="D9" s="197">
        <v>0</v>
      </c>
      <c r="E9" s="198">
        <f t="shared" si="0"/>
        <v>0</v>
      </c>
      <c r="F9" s="79">
        <f>0.5*'Source Data'!$S9</f>
        <v>4124.2951962565876</v>
      </c>
      <c r="G9" s="79">
        <f t="shared" si="1"/>
        <v>0</v>
      </c>
    </row>
    <row r="10" spans="1:7" ht="15.6" customHeight="1" x14ac:dyDescent="0.2">
      <c r="A10" s="75">
        <v>4</v>
      </c>
      <c r="B10" s="76" t="s">
        <v>8</v>
      </c>
      <c r="C10" s="77">
        <v>0</v>
      </c>
      <c r="D10" s="197">
        <v>0</v>
      </c>
      <c r="E10" s="198">
        <f t="shared" si="0"/>
        <v>0</v>
      </c>
      <c r="F10" s="79">
        <f>0.5*'Source Data'!$S10</f>
        <v>5126.981819595645</v>
      </c>
      <c r="G10" s="79">
        <f t="shared" si="1"/>
        <v>0</v>
      </c>
    </row>
    <row r="11" spans="1:7" ht="15.6" customHeight="1" x14ac:dyDescent="0.2">
      <c r="A11" s="106">
        <v>5</v>
      </c>
      <c r="B11" s="297" t="s">
        <v>9</v>
      </c>
      <c r="C11" s="344">
        <v>0</v>
      </c>
      <c r="D11" s="216">
        <v>0</v>
      </c>
      <c r="E11" s="343">
        <f t="shared" si="0"/>
        <v>0</v>
      </c>
      <c r="F11" s="342">
        <f>0.5*'Source Data'!$S11</f>
        <v>4122.4502329133256</v>
      </c>
      <c r="G11" s="342">
        <f t="shared" si="1"/>
        <v>0</v>
      </c>
    </row>
    <row r="12" spans="1:7" ht="15.6" customHeight="1" x14ac:dyDescent="0.2">
      <c r="A12" s="103">
        <v>6</v>
      </c>
      <c r="B12" s="104" t="s">
        <v>10</v>
      </c>
      <c r="C12" s="124">
        <v>0</v>
      </c>
      <c r="D12" s="195">
        <v>0</v>
      </c>
      <c r="E12" s="196">
        <f t="shared" si="0"/>
        <v>0</v>
      </c>
      <c r="F12" s="123">
        <f>0.5*'Source Data'!$S12</f>
        <v>4737.1919026548676</v>
      </c>
      <c r="G12" s="123">
        <f t="shared" si="1"/>
        <v>0</v>
      </c>
    </row>
    <row r="13" spans="1:7" ht="15.6" customHeight="1" x14ac:dyDescent="0.2">
      <c r="A13" s="75">
        <v>7</v>
      </c>
      <c r="B13" s="76" t="s">
        <v>11</v>
      </c>
      <c r="C13" s="77">
        <v>0</v>
      </c>
      <c r="D13" s="197">
        <v>0</v>
      </c>
      <c r="E13" s="198">
        <f t="shared" si="0"/>
        <v>0</v>
      </c>
      <c r="F13" s="79">
        <f>0.5*'Source Data'!$S13</f>
        <v>4662.4523044886628</v>
      </c>
      <c r="G13" s="79">
        <f t="shared" si="1"/>
        <v>0</v>
      </c>
    </row>
    <row r="14" spans="1:7" ht="15.6" customHeight="1" x14ac:dyDescent="0.2">
      <c r="A14" s="75">
        <v>8</v>
      </c>
      <c r="B14" s="76" t="s">
        <v>12</v>
      </c>
      <c r="C14" s="77">
        <v>0</v>
      </c>
      <c r="D14" s="197">
        <v>0</v>
      </c>
      <c r="E14" s="198">
        <f t="shared" si="0"/>
        <v>0</v>
      </c>
      <c r="F14" s="79">
        <f>0.5*'Source Data'!$S14</f>
        <v>4580.229950936664</v>
      </c>
      <c r="G14" s="79">
        <f t="shared" si="1"/>
        <v>0</v>
      </c>
    </row>
    <row r="15" spans="1:7" ht="15.6" customHeight="1" x14ac:dyDescent="0.2">
      <c r="A15" s="75">
        <v>9</v>
      </c>
      <c r="B15" s="76" t="s">
        <v>13</v>
      </c>
      <c r="C15" s="77">
        <v>0</v>
      </c>
      <c r="D15" s="197">
        <v>0</v>
      </c>
      <c r="E15" s="198">
        <f t="shared" si="0"/>
        <v>0</v>
      </c>
      <c r="F15" s="79">
        <f>0.5*'Source Data'!$S15</f>
        <v>4520.37002650468</v>
      </c>
      <c r="G15" s="79">
        <f t="shared" si="1"/>
        <v>0</v>
      </c>
    </row>
    <row r="16" spans="1:7" ht="15.6" customHeight="1" x14ac:dyDescent="0.2">
      <c r="A16" s="106">
        <v>10</v>
      </c>
      <c r="B16" s="297" t="s">
        <v>14</v>
      </c>
      <c r="C16" s="344">
        <v>0</v>
      </c>
      <c r="D16" s="216">
        <v>0</v>
      </c>
      <c r="E16" s="343">
        <f t="shared" si="0"/>
        <v>0</v>
      </c>
      <c r="F16" s="342">
        <f>0.5*'Source Data'!$S16</f>
        <v>4378.8446351460916</v>
      </c>
      <c r="G16" s="342">
        <f t="shared" si="1"/>
        <v>0</v>
      </c>
    </row>
    <row r="17" spans="1:7" ht="15.6" customHeight="1" x14ac:dyDescent="0.2">
      <c r="A17" s="103">
        <v>11</v>
      </c>
      <c r="B17" s="104" t="s">
        <v>15</v>
      </c>
      <c r="C17" s="124">
        <v>0</v>
      </c>
      <c r="D17" s="195">
        <v>0</v>
      </c>
      <c r="E17" s="196">
        <f t="shared" si="0"/>
        <v>0</v>
      </c>
      <c r="F17" s="123">
        <f>0.5*'Source Data'!$S17</f>
        <v>5585.9148418722325</v>
      </c>
      <c r="G17" s="123">
        <f t="shared" si="1"/>
        <v>0</v>
      </c>
    </row>
    <row r="18" spans="1:7" ht="15.6" customHeight="1" x14ac:dyDescent="0.2">
      <c r="A18" s="75">
        <v>12</v>
      </c>
      <c r="B18" s="76" t="s">
        <v>16</v>
      </c>
      <c r="C18" s="77">
        <v>0</v>
      </c>
      <c r="D18" s="197">
        <v>0</v>
      </c>
      <c r="E18" s="198">
        <f t="shared" si="0"/>
        <v>0</v>
      </c>
      <c r="F18" s="79">
        <f>0.5*'Source Data'!$S18</f>
        <v>4679.3306069802729</v>
      </c>
      <c r="G18" s="79">
        <f t="shared" si="1"/>
        <v>0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0"/>
        <v>0</v>
      </c>
      <c r="F19" s="79">
        <f>0.5*'Source Data'!$S19</f>
        <v>5123.6409090909092</v>
      </c>
      <c r="G19" s="79">
        <f t="shared" si="1"/>
        <v>0</v>
      </c>
    </row>
    <row r="20" spans="1:7" ht="15.6" customHeight="1" x14ac:dyDescent="0.2">
      <c r="A20" s="75">
        <v>14</v>
      </c>
      <c r="B20" s="76" t="s">
        <v>18</v>
      </c>
      <c r="C20" s="77">
        <v>0</v>
      </c>
      <c r="D20" s="197">
        <v>0</v>
      </c>
      <c r="E20" s="198">
        <f t="shared" si="0"/>
        <v>0</v>
      </c>
      <c r="F20" s="79">
        <f>0.5*'Source Data'!$S20</f>
        <v>5472.612627118644</v>
      </c>
      <c r="G20" s="79">
        <f t="shared" si="1"/>
        <v>0</v>
      </c>
    </row>
    <row r="21" spans="1:7" ht="15.6" customHeight="1" x14ac:dyDescent="0.2">
      <c r="A21" s="106">
        <v>15</v>
      </c>
      <c r="B21" s="297" t="s">
        <v>19</v>
      </c>
      <c r="C21" s="344">
        <v>0</v>
      </c>
      <c r="D21" s="216">
        <v>0</v>
      </c>
      <c r="E21" s="343">
        <f t="shared" si="0"/>
        <v>0</v>
      </c>
      <c r="F21" s="342">
        <f>0.5*'Source Data'!$S21</f>
        <v>4831.7787966289034</v>
      </c>
      <c r="G21" s="342">
        <f t="shared" si="1"/>
        <v>0</v>
      </c>
    </row>
    <row r="22" spans="1:7" ht="15.6" customHeight="1" x14ac:dyDescent="0.2">
      <c r="A22" s="103">
        <v>16</v>
      </c>
      <c r="B22" s="104" t="s">
        <v>20</v>
      </c>
      <c r="C22" s="124">
        <v>0</v>
      </c>
      <c r="D22" s="195">
        <v>0</v>
      </c>
      <c r="E22" s="196">
        <f t="shared" si="0"/>
        <v>0</v>
      </c>
      <c r="F22" s="123">
        <f>0.5*'Source Data'!$S22</f>
        <v>4158.2334632561915</v>
      </c>
      <c r="G22" s="123">
        <f t="shared" si="1"/>
        <v>0</v>
      </c>
    </row>
    <row r="23" spans="1:7" ht="15.6" customHeight="1" x14ac:dyDescent="0.2">
      <c r="A23" s="75">
        <v>17</v>
      </c>
      <c r="B23" s="76" t="s">
        <v>21</v>
      </c>
      <c r="C23" s="77">
        <v>1</v>
      </c>
      <c r="D23" s="197">
        <v>1</v>
      </c>
      <c r="E23" s="198">
        <f t="shared" si="0"/>
        <v>0</v>
      </c>
      <c r="F23" s="79">
        <f>0.5*'Source Data'!$S23</f>
        <v>4350.55524587937</v>
      </c>
      <c r="G23" s="79">
        <f t="shared" si="1"/>
        <v>0</v>
      </c>
    </row>
    <row r="24" spans="1:7" ht="15.6" customHeight="1" x14ac:dyDescent="0.2">
      <c r="A24" s="75">
        <v>18</v>
      </c>
      <c r="B24" s="76" t="s">
        <v>22</v>
      </c>
      <c r="C24" s="77">
        <v>0</v>
      </c>
      <c r="D24" s="197">
        <v>0</v>
      </c>
      <c r="E24" s="198">
        <f t="shared" si="0"/>
        <v>0</v>
      </c>
      <c r="F24" s="79">
        <f>0.5*'Source Data'!$S24</f>
        <v>4909.7197409326418</v>
      </c>
      <c r="G24" s="79">
        <f t="shared" si="1"/>
        <v>0</v>
      </c>
    </row>
    <row r="25" spans="1:7" ht="15.6" customHeight="1" x14ac:dyDescent="0.2">
      <c r="A25" s="75">
        <v>19</v>
      </c>
      <c r="B25" s="76" t="s">
        <v>23</v>
      </c>
      <c r="C25" s="77">
        <v>0</v>
      </c>
      <c r="D25" s="197">
        <v>0</v>
      </c>
      <c r="E25" s="198">
        <f t="shared" si="0"/>
        <v>0</v>
      </c>
      <c r="F25" s="79">
        <f>0.5*'Source Data'!$S25</f>
        <v>4676.4385376117834</v>
      </c>
      <c r="G25" s="79">
        <f t="shared" si="1"/>
        <v>0</v>
      </c>
    </row>
    <row r="26" spans="1:7" ht="15.6" customHeight="1" x14ac:dyDescent="0.2">
      <c r="A26" s="106">
        <v>20</v>
      </c>
      <c r="B26" s="297" t="s">
        <v>24</v>
      </c>
      <c r="C26" s="344">
        <v>0</v>
      </c>
      <c r="D26" s="216">
        <v>0</v>
      </c>
      <c r="E26" s="343">
        <f t="shared" si="0"/>
        <v>0</v>
      </c>
      <c r="F26" s="342">
        <f>0.5*'Source Data'!$S26</f>
        <v>4465.48464965927</v>
      </c>
      <c r="G26" s="342">
        <f t="shared" si="1"/>
        <v>0</v>
      </c>
    </row>
    <row r="27" spans="1:7" ht="15.6" customHeight="1" x14ac:dyDescent="0.2">
      <c r="A27" s="103">
        <v>21</v>
      </c>
      <c r="B27" s="104" t="s">
        <v>25</v>
      </c>
      <c r="C27" s="124">
        <v>0</v>
      </c>
      <c r="D27" s="195">
        <v>0</v>
      </c>
      <c r="E27" s="196">
        <f t="shared" si="0"/>
        <v>0</v>
      </c>
      <c r="F27" s="123">
        <f>0.5*'Source Data'!$S27</f>
        <v>4749.5605490458656</v>
      </c>
      <c r="G27" s="123">
        <f t="shared" si="1"/>
        <v>0</v>
      </c>
    </row>
    <row r="28" spans="1:7" ht="15.6" customHeight="1" x14ac:dyDescent="0.2">
      <c r="A28" s="75">
        <v>22</v>
      </c>
      <c r="B28" s="76" t="s">
        <v>26</v>
      </c>
      <c r="C28" s="77">
        <v>0</v>
      </c>
      <c r="D28" s="197">
        <v>0</v>
      </c>
      <c r="E28" s="198">
        <f t="shared" si="0"/>
        <v>0</v>
      </c>
      <c r="F28" s="79">
        <f>0.5*'Source Data'!$S28</f>
        <v>4766.2206072528224</v>
      </c>
      <c r="G28" s="79">
        <f t="shared" si="1"/>
        <v>0</v>
      </c>
    </row>
    <row r="29" spans="1:7" ht="15.6" customHeight="1" x14ac:dyDescent="0.2">
      <c r="A29" s="75">
        <v>23</v>
      </c>
      <c r="B29" s="76" t="s">
        <v>27</v>
      </c>
      <c r="C29" s="77">
        <v>0</v>
      </c>
      <c r="D29" s="197">
        <v>0</v>
      </c>
      <c r="E29" s="198">
        <f t="shared" si="0"/>
        <v>0</v>
      </c>
      <c r="F29" s="79">
        <f>0.5*'Source Data'!$S29</f>
        <v>4761.456610529629</v>
      </c>
      <c r="G29" s="79">
        <f t="shared" si="1"/>
        <v>0</v>
      </c>
    </row>
    <row r="30" spans="1:7" ht="15.6" customHeight="1" x14ac:dyDescent="0.2">
      <c r="A30" s="75">
        <v>24</v>
      </c>
      <c r="B30" s="76" t="s">
        <v>28</v>
      </c>
      <c r="C30" s="77">
        <v>0</v>
      </c>
      <c r="D30" s="197">
        <v>0</v>
      </c>
      <c r="E30" s="198">
        <f t="shared" si="0"/>
        <v>0</v>
      </c>
      <c r="F30" s="79">
        <f>0.5*'Source Data'!$S30</f>
        <v>4494.8078366914106</v>
      </c>
      <c r="G30" s="79">
        <f t="shared" si="1"/>
        <v>0</v>
      </c>
    </row>
    <row r="31" spans="1:7" ht="15.6" customHeight="1" x14ac:dyDescent="0.2">
      <c r="A31" s="106">
        <v>25</v>
      </c>
      <c r="B31" s="297" t="s">
        <v>29</v>
      </c>
      <c r="C31" s="344">
        <v>0</v>
      </c>
      <c r="D31" s="216">
        <v>0</v>
      </c>
      <c r="E31" s="343">
        <f t="shared" si="0"/>
        <v>0</v>
      </c>
      <c r="F31" s="342">
        <f>0.5*'Source Data'!$S31</f>
        <v>4750.982506702413</v>
      </c>
      <c r="G31" s="342">
        <f t="shared" si="1"/>
        <v>0</v>
      </c>
    </row>
    <row r="32" spans="1:7" ht="15.6" customHeight="1" x14ac:dyDescent="0.2">
      <c r="A32" s="103">
        <v>26</v>
      </c>
      <c r="B32" s="104" t="s">
        <v>30</v>
      </c>
      <c r="C32" s="124">
        <v>48</v>
      </c>
      <c r="D32" s="195">
        <v>49</v>
      </c>
      <c r="E32" s="196">
        <f t="shared" si="0"/>
        <v>1</v>
      </c>
      <c r="F32" s="123">
        <f>0.5*'Source Data'!$S32</f>
        <v>4596.8282388166645</v>
      </c>
      <c r="G32" s="123">
        <f t="shared" si="1"/>
        <v>4597</v>
      </c>
    </row>
    <row r="33" spans="1:7" ht="15.6" customHeight="1" x14ac:dyDescent="0.2">
      <c r="A33" s="75">
        <v>27</v>
      </c>
      <c r="B33" s="76" t="s">
        <v>31</v>
      </c>
      <c r="C33" s="77">
        <v>0</v>
      </c>
      <c r="D33" s="197">
        <v>0</v>
      </c>
      <c r="E33" s="198">
        <f t="shared" si="0"/>
        <v>0</v>
      </c>
      <c r="F33" s="79">
        <f>0.5*'Source Data'!$S33</f>
        <v>4895.9045703193924</v>
      </c>
      <c r="G33" s="79">
        <f t="shared" si="1"/>
        <v>0</v>
      </c>
    </row>
    <row r="34" spans="1:7" ht="15.6" customHeight="1" x14ac:dyDescent="0.2">
      <c r="A34" s="75">
        <v>28</v>
      </c>
      <c r="B34" s="76" t="s">
        <v>32</v>
      </c>
      <c r="C34" s="77">
        <v>0</v>
      </c>
      <c r="D34" s="197">
        <v>0</v>
      </c>
      <c r="E34" s="198">
        <f t="shared" si="0"/>
        <v>0</v>
      </c>
      <c r="F34" s="79">
        <f>0.5*'Source Data'!$S34</f>
        <v>4181.2614621859257</v>
      </c>
      <c r="G34" s="79">
        <f t="shared" si="1"/>
        <v>0</v>
      </c>
    </row>
    <row r="35" spans="1:7" ht="15.6" customHeight="1" x14ac:dyDescent="0.2">
      <c r="A35" s="75">
        <v>29</v>
      </c>
      <c r="B35" s="76" t="s">
        <v>33</v>
      </c>
      <c r="C35" s="77">
        <v>0</v>
      </c>
      <c r="D35" s="197">
        <v>0</v>
      </c>
      <c r="E35" s="198">
        <f t="shared" si="0"/>
        <v>0</v>
      </c>
      <c r="F35" s="79">
        <f>0.5*'Source Data'!$S35</f>
        <v>4328.5396560319041</v>
      </c>
      <c r="G35" s="79">
        <f t="shared" si="1"/>
        <v>0</v>
      </c>
    </row>
    <row r="36" spans="1:7" ht="15.6" customHeight="1" x14ac:dyDescent="0.2">
      <c r="A36" s="106">
        <v>30</v>
      </c>
      <c r="B36" s="297" t="s">
        <v>34</v>
      </c>
      <c r="C36" s="344">
        <v>0</v>
      </c>
      <c r="D36" s="216">
        <v>0</v>
      </c>
      <c r="E36" s="343">
        <f t="shared" si="0"/>
        <v>0</v>
      </c>
      <c r="F36" s="342">
        <f>0.5*'Source Data'!$S36</f>
        <v>5033.4719696364364</v>
      </c>
      <c r="G36" s="342">
        <f t="shared" si="1"/>
        <v>0</v>
      </c>
    </row>
    <row r="37" spans="1:7" ht="15.6" customHeight="1" x14ac:dyDescent="0.2">
      <c r="A37" s="103">
        <v>31</v>
      </c>
      <c r="B37" s="104" t="s">
        <v>35</v>
      </c>
      <c r="C37" s="124">
        <v>0</v>
      </c>
      <c r="D37" s="195">
        <v>0</v>
      </c>
      <c r="E37" s="196">
        <f t="shared" si="0"/>
        <v>0</v>
      </c>
      <c r="F37" s="123">
        <f>0.5*'Source Data'!$S37</f>
        <v>4579.1432802188956</v>
      </c>
      <c r="G37" s="123">
        <f t="shared" si="1"/>
        <v>0</v>
      </c>
    </row>
    <row r="38" spans="1:7" ht="15.6" customHeight="1" x14ac:dyDescent="0.2">
      <c r="A38" s="75">
        <v>32</v>
      </c>
      <c r="B38" s="76" t="s">
        <v>36</v>
      </c>
      <c r="C38" s="77">
        <v>0</v>
      </c>
      <c r="D38" s="197">
        <v>0</v>
      </c>
      <c r="E38" s="198">
        <f t="shared" si="0"/>
        <v>0</v>
      </c>
      <c r="F38" s="79">
        <f>0.5*'Source Data'!$S38</f>
        <v>4551.598458123588</v>
      </c>
      <c r="G38" s="79">
        <f t="shared" si="1"/>
        <v>0</v>
      </c>
    </row>
    <row r="39" spans="1:7" ht="15.6" customHeight="1" x14ac:dyDescent="0.2">
      <c r="A39" s="75">
        <v>33</v>
      </c>
      <c r="B39" s="76" t="s">
        <v>37</v>
      </c>
      <c r="C39" s="77">
        <v>0</v>
      </c>
      <c r="D39" s="197">
        <v>0</v>
      </c>
      <c r="E39" s="198">
        <f t="shared" ref="E39:E70" si="2">D39-C39</f>
        <v>0</v>
      </c>
      <c r="F39" s="79">
        <f>0.5*'Source Data'!$S39</f>
        <v>5027.0042465753431</v>
      </c>
      <c r="G39" s="79">
        <f t="shared" ref="G39:G70" si="3">ROUND(E39*F39,0)</f>
        <v>0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2"/>
        <v>0</v>
      </c>
      <c r="F40" s="79">
        <f>0.5*'Source Data'!$S40</f>
        <v>5120.4405862689637</v>
      </c>
      <c r="G40" s="79">
        <f t="shared" si="3"/>
        <v>0</v>
      </c>
    </row>
    <row r="41" spans="1:7" ht="15.6" customHeight="1" x14ac:dyDescent="0.2">
      <c r="A41" s="106">
        <v>35</v>
      </c>
      <c r="B41" s="297" t="s">
        <v>39</v>
      </c>
      <c r="C41" s="344">
        <v>0</v>
      </c>
      <c r="D41" s="216">
        <v>0</v>
      </c>
      <c r="E41" s="343">
        <f t="shared" si="2"/>
        <v>0</v>
      </c>
      <c r="F41" s="342">
        <f>0.5*'Source Data'!$S41</f>
        <v>4573.8174819054029</v>
      </c>
      <c r="G41" s="342">
        <f t="shared" si="3"/>
        <v>0</v>
      </c>
    </row>
    <row r="42" spans="1:7" ht="15.6" customHeight="1" x14ac:dyDescent="0.2">
      <c r="A42" s="103">
        <v>36</v>
      </c>
      <c r="B42" s="104" t="s">
        <v>40</v>
      </c>
      <c r="C42" s="124">
        <v>118</v>
      </c>
      <c r="D42" s="195">
        <v>115</v>
      </c>
      <c r="E42" s="196">
        <f t="shared" si="2"/>
        <v>-3</v>
      </c>
      <c r="F42" s="123">
        <f>0.5*'Source Data'!$S42</f>
        <v>4477.154731473277</v>
      </c>
      <c r="G42" s="123">
        <f t="shared" si="3"/>
        <v>-13431</v>
      </c>
    </row>
    <row r="43" spans="1:7" ht="15.6" customHeight="1" x14ac:dyDescent="0.2">
      <c r="A43" s="75">
        <v>37</v>
      </c>
      <c r="B43" s="76" t="s">
        <v>41</v>
      </c>
      <c r="C43" s="77">
        <v>0</v>
      </c>
      <c r="D43" s="197">
        <v>0</v>
      </c>
      <c r="E43" s="198">
        <f t="shared" si="2"/>
        <v>0</v>
      </c>
      <c r="F43" s="79">
        <f>0.5*'Source Data'!$S43</f>
        <v>4712.5916512992453</v>
      </c>
      <c r="G43" s="79">
        <f t="shared" si="3"/>
        <v>0</v>
      </c>
    </row>
    <row r="44" spans="1:7" ht="15.6" customHeight="1" x14ac:dyDescent="0.2">
      <c r="A44" s="75">
        <v>38</v>
      </c>
      <c r="B44" s="76" t="s">
        <v>42</v>
      </c>
      <c r="C44" s="77">
        <v>3</v>
      </c>
      <c r="D44" s="197">
        <v>3</v>
      </c>
      <c r="E44" s="198">
        <f t="shared" si="2"/>
        <v>0</v>
      </c>
      <c r="F44" s="79">
        <f>0.5*'Source Data'!$S44</f>
        <v>4675.9045424250189</v>
      </c>
      <c r="G44" s="79">
        <f t="shared" si="3"/>
        <v>0</v>
      </c>
    </row>
    <row r="45" spans="1:7" ht="15.6" customHeight="1" x14ac:dyDescent="0.2">
      <c r="A45" s="75">
        <v>39</v>
      </c>
      <c r="B45" s="76" t="s">
        <v>43</v>
      </c>
      <c r="C45" s="77">
        <v>0</v>
      </c>
      <c r="D45" s="197">
        <v>0</v>
      </c>
      <c r="E45" s="198">
        <f t="shared" si="2"/>
        <v>0</v>
      </c>
      <c r="F45" s="79">
        <f>0.5*'Source Data'!$S45</f>
        <v>4586.5957246376811</v>
      </c>
      <c r="G45" s="79">
        <f t="shared" si="3"/>
        <v>0</v>
      </c>
    </row>
    <row r="46" spans="1:7" ht="15.6" customHeight="1" x14ac:dyDescent="0.2">
      <c r="A46" s="106">
        <v>40</v>
      </c>
      <c r="B46" s="297" t="s">
        <v>44</v>
      </c>
      <c r="C46" s="344">
        <v>0</v>
      </c>
      <c r="D46" s="216">
        <v>0</v>
      </c>
      <c r="E46" s="343">
        <f t="shared" si="2"/>
        <v>0</v>
      </c>
      <c r="F46" s="342">
        <f>0.5*'Source Data'!$S46</f>
        <v>4688.0106599622877</v>
      </c>
      <c r="G46" s="342">
        <f t="shared" si="3"/>
        <v>0</v>
      </c>
    </row>
    <row r="47" spans="1:7" ht="15.6" customHeight="1" x14ac:dyDescent="0.2">
      <c r="A47" s="103">
        <v>41</v>
      </c>
      <c r="B47" s="104" t="s">
        <v>45</v>
      </c>
      <c r="C47" s="124">
        <v>0</v>
      </c>
      <c r="D47" s="195">
        <v>0</v>
      </c>
      <c r="E47" s="196">
        <f t="shared" si="2"/>
        <v>0</v>
      </c>
      <c r="F47" s="123">
        <f>0.5*'Source Data'!$S47</f>
        <v>4758.2783227625096</v>
      </c>
      <c r="G47" s="123">
        <f t="shared" si="3"/>
        <v>0</v>
      </c>
    </row>
    <row r="48" spans="1:7" ht="15.6" customHeight="1" x14ac:dyDescent="0.2">
      <c r="A48" s="75">
        <v>42</v>
      </c>
      <c r="B48" s="76" t="s">
        <v>46</v>
      </c>
      <c r="C48" s="77">
        <v>0</v>
      </c>
      <c r="D48" s="197">
        <v>0</v>
      </c>
      <c r="E48" s="198">
        <f t="shared" si="2"/>
        <v>0</v>
      </c>
      <c r="F48" s="79">
        <f>0.5*'Source Data'!$S48</f>
        <v>4873.2466725290187</v>
      </c>
      <c r="G48" s="79">
        <f t="shared" si="3"/>
        <v>0</v>
      </c>
    </row>
    <row r="49" spans="1:7" ht="15.6" customHeight="1" x14ac:dyDescent="0.2">
      <c r="A49" s="75">
        <v>43</v>
      </c>
      <c r="B49" s="76" t="s">
        <v>47</v>
      </c>
      <c r="C49" s="77">
        <v>0</v>
      </c>
      <c r="D49" s="197">
        <v>0</v>
      </c>
      <c r="E49" s="198">
        <f t="shared" si="2"/>
        <v>0</v>
      </c>
      <c r="F49" s="79">
        <f>0.5*'Source Data'!$S49</f>
        <v>5049.2094579484683</v>
      </c>
      <c r="G49" s="79">
        <f t="shared" si="3"/>
        <v>0</v>
      </c>
    </row>
    <row r="50" spans="1:7" ht="15.6" customHeight="1" x14ac:dyDescent="0.2">
      <c r="A50" s="75">
        <v>44</v>
      </c>
      <c r="B50" s="76" t="s">
        <v>48</v>
      </c>
      <c r="C50" s="77">
        <v>5</v>
      </c>
      <c r="D50" s="197">
        <v>5</v>
      </c>
      <c r="E50" s="198">
        <f t="shared" si="2"/>
        <v>0</v>
      </c>
      <c r="F50" s="79">
        <f>0.5*'Source Data'!$S50</f>
        <v>4632.9562973158982</v>
      </c>
      <c r="G50" s="79">
        <f t="shared" si="3"/>
        <v>0</v>
      </c>
    </row>
    <row r="51" spans="1:7" ht="15.6" customHeight="1" x14ac:dyDescent="0.2">
      <c r="A51" s="106">
        <v>45</v>
      </c>
      <c r="B51" s="297" t="s">
        <v>49</v>
      </c>
      <c r="C51" s="344">
        <v>7</v>
      </c>
      <c r="D51" s="216">
        <v>7</v>
      </c>
      <c r="E51" s="343">
        <f t="shared" si="2"/>
        <v>0</v>
      </c>
      <c r="F51" s="342">
        <f>0.5*'Source Data'!$S51</f>
        <v>4209.4206614241084</v>
      </c>
      <c r="G51" s="342">
        <f t="shared" si="3"/>
        <v>0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2"/>
        <v>0</v>
      </c>
      <c r="F52" s="123">
        <f>0.5*'Source Data'!$S52</f>
        <v>5412.2010344827586</v>
      </c>
      <c r="G52" s="123">
        <f t="shared" si="3"/>
        <v>0</v>
      </c>
    </row>
    <row r="53" spans="1:7" ht="15.6" customHeight="1" x14ac:dyDescent="0.2">
      <c r="A53" s="75">
        <v>47</v>
      </c>
      <c r="B53" s="76" t="s">
        <v>51</v>
      </c>
      <c r="C53" s="77">
        <v>2</v>
      </c>
      <c r="D53" s="197">
        <v>2</v>
      </c>
      <c r="E53" s="198">
        <f t="shared" si="2"/>
        <v>0</v>
      </c>
      <c r="F53" s="79">
        <f>0.5*'Source Data'!$S53</f>
        <v>4667.967366255144</v>
      </c>
      <c r="G53" s="79">
        <f t="shared" si="3"/>
        <v>0</v>
      </c>
    </row>
    <row r="54" spans="1:7" ht="15.6" customHeight="1" x14ac:dyDescent="0.2">
      <c r="A54" s="75">
        <v>48</v>
      </c>
      <c r="B54" s="76" t="s">
        <v>52</v>
      </c>
      <c r="C54" s="77">
        <v>3</v>
      </c>
      <c r="D54" s="197">
        <v>2</v>
      </c>
      <c r="E54" s="198">
        <f t="shared" si="2"/>
        <v>-1</v>
      </c>
      <c r="F54" s="79">
        <f>0.5*'Source Data'!$S54</f>
        <v>4826.0965959252972</v>
      </c>
      <c r="G54" s="79">
        <f t="shared" si="3"/>
        <v>-4826</v>
      </c>
    </row>
    <row r="55" spans="1:7" ht="15.6" customHeight="1" x14ac:dyDescent="0.2">
      <c r="A55" s="75">
        <v>49</v>
      </c>
      <c r="B55" s="76" t="s">
        <v>53</v>
      </c>
      <c r="C55" s="77">
        <v>0</v>
      </c>
      <c r="D55" s="197">
        <v>0</v>
      </c>
      <c r="E55" s="198">
        <f t="shared" si="2"/>
        <v>0</v>
      </c>
      <c r="F55" s="79">
        <f>0.5*'Source Data'!$S55</f>
        <v>4238.0486496805934</v>
      </c>
      <c r="G55" s="79">
        <f t="shared" si="3"/>
        <v>0</v>
      </c>
    </row>
    <row r="56" spans="1:7" ht="15.6" customHeight="1" x14ac:dyDescent="0.2">
      <c r="A56" s="106">
        <v>50</v>
      </c>
      <c r="B56" s="297" t="s">
        <v>54</v>
      </c>
      <c r="C56" s="344">
        <v>0</v>
      </c>
      <c r="D56" s="216">
        <v>0</v>
      </c>
      <c r="E56" s="343">
        <f t="shared" si="2"/>
        <v>0</v>
      </c>
      <c r="F56" s="342">
        <f>0.5*'Source Data'!$S56</f>
        <v>4670.089857494494</v>
      </c>
      <c r="G56" s="342">
        <f t="shared" si="3"/>
        <v>0</v>
      </c>
    </row>
    <row r="57" spans="1:7" ht="15.6" customHeight="1" x14ac:dyDescent="0.2">
      <c r="A57" s="103">
        <v>51</v>
      </c>
      <c r="B57" s="104" t="s">
        <v>55</v>
      </c>
      <c r="C57" s="124">
        <v>0</v>
      </c>
      <c r="D57" s="195">
        <v>0</v>
      </c>
      <c r="E57" s="196">
        <f t="shared" si="2"/>
        <v>0</v>
      </c>
      <c r="F57" s="123">
        <f>0.5*'Source Data'!$S57</f>
        <v>4772.2872930553876</v>
      </c>
      <c r="G57" s="123">
        <f t="shared" si="3"/>
        <v>0</v>
      </c>
    </row>
    <row r="58" spans="1:7" ht="15.6" customHeight="1" x14ac:dyDescent="0.2">
      <c r="A58" s="75">
        <v>52</v>
      </c>
      <c r="B58" s="76" t="s">
        <v>56</v>
      </c>
      <c r="C58" s="77">
        <v>44</v>
      </c>
      <c r="D58" s="197">
        <v>44</v>
      </c>
      <c r="E58" s="198">
        <f t="shared" si="2"/>
        <v>0</v>
      </c>
      <c r="F58" s="79">
        <f>0.5*'Source Data'!$S58</f>
        <v>4739.7670563983293</v>
      </c>
      <c r="G58" s="79">
        <f t="shared" si="3"/>
        <v>0</v>
      </c>
    </row>
    <row r="59" spans="1:7" ht="15.6" customHeight="1" x14ac:dyDescent="0.2">
      <c r="A59" s="75">
        <v>53</v>
      </c>
      <c r="B59" s="76" t="s">
        <v>57</v>
      </c>
      <c r="C59" s="77">
        <v>8</v>
      </c>
      <c r="D59" s="197">
        <v>8</v>
      </c>
      <c r="E59" s="198">
        <f t="shared" si="2"/>
        <v>0</v>
      </c>
      <c r="F59" s="79">
        <f>0.5*'Source Data'!$S59</f>
        <v>4285.8844218684535</v>
      </c>
      <c r="G59" s="79">
        <f t="shared" si="3"/>
        <v>0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2"/>
        <v>0</v>
      </c>
      <c r="F60" s="79">
        <f>0.5*'Source Data'!$S60</f>
        <v>5677.6682209737828</v>
      </c>
      <c r="G60" s="79">
        <f t="shared" si="3"/>
        <v>0</v>
      </c>
    </row>
    <row r="61" spans="1:7" ht="15.6" customHeight="1" x14ac:dyDescent="0.2">
      <c r="A61" s="106">
        <v>55</v>
      </c>
      <c r="B61" s="297" t="s">
        <v>59</v>
      </c>
      <c r="C61" s="344">
        <v>0</v>
      </c>
      <c r="D61" s="216">
        <v>0</v>
      </c>
      <c r="E61" s="343">
        <f t="shared" si="2"/>
        <v>0</v>
      </c>
      <c r="F61" s="342">
        <f>0.5*'Source Data'!$S61</f>
        <v>4569.6902686915892</v>
      </c>
      <c r="G61" s="342">
        <f t="shared" si="3"/>
        <v>0</v>
      </c>
    </row>
    <row r="62" spans="1:7" ht="15.6" customHeight="1" x14ac:dyDescent="0.2">
      <c r="A62" s="103">
        <v>56</v>
      </c>
      <c r="B62" s="104" t="s">
        <v>60</v>
      </c>
      <c r="C62" s="124">
        <v>0</v>
      </c>
      <c r="D62" s="195">
        <v>0</v>
      </c>
      <c r="E62" s="196">
        <f t="shared" si="2"/>
        <v>0</v>
      </c>
      <c r="F62" s="123">
        <f>0.5*'Source Data'!$S62</f>
        <v>4984.5027290575908</v>
      </c>
      <c r="G62" s="123">
        <f t="shared" si="3"/>
        <v>0</v>
      </c>
    </row>
    <row r="63" spans="1:7" ht="15.6" customHeight="1" x14ac:dyDescent="0.2">
      <c r="A63" s="75">
        <v>57</v>
      </c>
      <c r="B63" s="76" t="s">
        <v>61</v>
      </c>
      <c r="C63" s="77">
        <v>0</v>
      </c>
      <c r="D63" s="197">
        <v>0</v>
      </c>
      <c r="E63" s="198">
        <f t="shared" si="2"/>
        <v>0</v>
      </c>
      <c r="F63" s="79">
        <f>0.5*'Source Data'!$S63</f>
        <v>4303.8753115066756</v>
      </c>
      <c r="G63" s="79">
        <f t="shared" si="3"/>
        <v>0</v>
      </c>
    </row>
    <row r="64" spans="1:7" ht="15.6" customHeight="1" x14ac:dyDescent="0.2">
      <c r="A64" s="75">
        <v>58</v>
      </c>
      <c r="B64" s="76" t="s">
        <v>62</v>
      </c>
      <c r="C64" s="77">
        <v>0</v>
      </c>
      <c r="D64" s="197">
        <v>0</v>
      </c>
      <c r="E64" s="198">
        <f t="shared" si="2"/>
        <v>0</v>
      </c>
      <c r="F64" s="79">
        <f>0.5*'Source Data'!$S64</f>
        <v>4480.3574625434503</v>
      </c>
      <c r="G64" s="79">
        <f t="shared" si="3"/>
        <v>0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2"/>
        <v>0</v>
      </c>
      <c r="F65" s="79">
        <f>0.5*'Source Data'!$S65</f>
        <v>4404.1996337175224</v>
      </c>
      <c r="G65" s="79">
        <f t="shared" si="3"/>
        <v>0</v>
      </c>
    </row>
    <row r="66" spans="1:7" ht="15.6" customHeight="1" x14ac:dyDescent="0.2">
      <c r="A66" s="106">
        <v>60</v>
      </c>
      <c r="B66" s="297" t="s">
        <v>64</v>
      </c>
      <c r="C66" s="344">
        <v>0</v>
      </c>
      <c r="D66" s="216">
        <v>0</v>
      </c>
      <c r="E66" s="343">
        <f t="shared" si="2"/>
        <v>0</v>
      </c>
      <c r="F66" s="342">
        <f>0.5*'Source Data'!$S66</f>
        <v>4816.9219898460533</v>
      </c>
      <c r="G66" s="342">
        <f t="shared" si="3"/>
        <v>0</v>
      </c>
    </row>
    <row r="67" spans="1:7" ht="15.6" customHeight="1" x14ac:dyDescent="0.2">
      <c r="A67" s="103">
        <v>61</v>
      </c>
      <c r="B67" s="104" t="s">
        <v>65</v>
      </c>
      <c r="C67" s="124">
        <v>0</v>
      </c>
      <c r="D67" s="195">
        <v>0</v>
      </c>
      <c r="E67" s="196">
        <f t="shared" si="2"/>
        <v>0</v>
      </c>
      <c r="F67" s="123">
        <f>0.5*'Source Data'!$S67</f>
        <v>4497.909153280697</v>
      </c>
      <c r="G67" s="123">
        <f t="shared" si="3"/>
        <v>0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2"/>
        <v>0</v>
      </c>
      <c r="F68" s="79">
        <f>0.5*'Source Data'!$S68</f>
        <v>4439.9713963963968</v>
      </c>
      <c r="G68" s="79">
        <f t="shared" si="3"/>
        <v>0</v>
      </c>
    </row>
    <row r="69" spans="1:7" ht="15.6" customHeight="1" x14ac:dyDescent="0.2">
      <c r="A69" s="75">
        <v>63</v>
      </c>
      <c r="B69" s="76" t="s">
        <v>67</v>
      </c>
      <c r="C69" s="77">
        <v>0</v>
      </c>
      <c r="D69" s="197">
        <v>0</v>
      </c>
      <c r="E69" s="198">
        <f t="shared" si="2"/>
        <v>0</v>
      </c>
      <c r="F69" s="79">
        <f>0.5*'Source Data'!$S69</f>
        <v>4848.3348574821848</v>
      </c>
      <c r="G69" s="79">
        <f t="shared" si="3"/>
        <v>0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197">
        <v>0</v>
      </c>
      <c r="E70" s="198">
        <f t="shared" si="2"/>
        <v>0</v>
      </c>
      <c r="F70" s="79">
        <f>0.5*'Source Data'!$S70</f>
        <v>5198.7872778297469</v>
      </c>
      <c r="G70" s="79">
        <f t="shared" si="3"/>
        <v>0</v>
      </c>
    </row>
    <row r="71" spans="1:7" ht="15.6" customHeight="1" x14ac:dyDescent="0.2">
      <c r="A71" s="106">
        <v>65</v>
      </c>
      <c r="B71" s="297" t="s">
        <v>69</v>
      </c>
      <c r="C71" s="344">
        <v>0</v>
      </c>
      <c r="D71" s="216">
        <v>0</v>
      </c>
      <c r="E71" s="343">
        <f t="shared" ref="E71:E75" si="4">D71-C71</f>
        <v>0</v>
      </c>
      <c r="F71" s="342">
        <f>0.5*'Source Data'!$S71</f>
        <v>4918.01371724823</v>
      </c>
      <c r="G71" s="342">
        <f t="shared" ref="G71:G75" si="5">ROUND(E71*F71,0)</f>
        <v>0</v>
      </c>
    </row>
    <row r="72" spans="1:7" ht="15.6" customHeight="1" x14ac:dyDescent="0.2">
      <c r="A72" s="75">
        <v>66</v>
      </c>
      <c r="B72" s="76" t="s">
        <v>70</v>
      </c>
      <c r="C72" s="201">
        <v>0</v>
      </c>
      <c r="D72" s="202">
        <v>0</v>
      </c>
      <c r="E72" s="203">
        <f t="shared" si="4"/>
        <v>0</v>
      </c>
      <c r="F72" s="193">
        <f>0.5*'Source Data'!$S72</f>
        <v>5789.5186280949974</v>
      </c>
      <c r="G72" s="193">
        <f t="shared" si="5"/>
        <v>0</v>
      </c>
    </row>
    <row r="73" spans="1:7" ht="15.6" customHeight="1" x14ac:dyDescent="0.2">
      <c r="A73" s="75">
        <v>67</v>
      </c>
      <c r="B73" s="76" t="s">
        <v>71</v>
      </c>
      <c r="C73" s="201">
        <v>0</v>
      </c>
      <c r="D73" s="202">
        <v>0</v>
      </c>
      <c r="E73" s="203">
        <f t="shared" si="4"/>
        <v>0</v>
      </c>
      <c r="F73" s="193">
        <f>0.5*'Source Data'!$S73</f>
        <v>4618.4930933923952</v>
      </c>
      <c r="G73" s="193">
        <f t="shared" si="5"/>
        <v>0</v>
      </c>
    </row>
    <row r="74" spans="1:7" ht="15.6" customHeight="1" x14ac:dyDescent="0.2">
      <c r="A74" s="75">
        <v>68</v>
      </c>
      <c r="B74" s="76" t="s">
        <v>72</v>
      </c>
      <c r="C74" s="201">
        <v>0</v>
      </c>
      <c r="D74" s="202">
        <v>0</v>
      </c>
      <c r="E74" s="203">
        <f t="shared" si="4"/>
        <v>0</v>
      </c>
      <c r="F74" s="193">
        <f>0.5*'Source Data'!$S74</f>
        <v>5109.2242475091771</v>
      </c>
      <c r="G74" s="193">
        <f t="shared" si="5"/>
        <v>0</v>
      </c>
    </row>
    <row r="75" spans="1:7" ht="15.6" customHeight="1" x14ac:dyDescent="0.2">
      <c r="A75" s="107">
        <v>69</v>
      </c>
      <c r="B75" s="108" t="s">
        <v>73</v>
      </c>
      <c r="C75" s="204">
        <v>0</v>
      </c>
      <c r="D75" s="205">
        <v>0</v>
      </c>
      <c r="E75" s="206">
        <f t="shared" si="4"/>
        <v>0</v>
      </c>
      <c r="F75" s="194">
        <f>0.5*'Source Data'!$S75</f>
        <v>4679.2845310784096</v>
      </c>
      <c r="G75" s="194">
        <f t="shared" si="5"/>
        <v>0</v>
      </c>
    </row>
    <row r="76" spans="1:7" s="89" customFormat="1" ht="15.6" customHeight="1" thickBot="1" x14ac:dyDescent="0.25">
      <c r="A76" s="365" t="s">
        <v>201</v>
      </c>
      <c r="B76" s="359"/>
      <c r="C76" s="330">
        <f>SUM(C7:C75)</f>
        <v>239</v>
      </c>
      <c r="D76" s="330">
        <f>SUM(D7:D75)</f>
        <v>236</v>
      </c>
      <c r="E76" s="329">
        <f>SUM(E7:E75)</f>
        <v>-3</v>
      </c>
      <c r="F76" s="328">
        <f>0.5*'Source Data'!$S76</f>
        <v>4186.0497395780785</v>
      </c>
      <c r="G76" s="328">
        <f>SUM(G7:G75)</f>
        <v>-13660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2">
        <v>334001</v>
      </c>
    </row>
    <row r="84" spans="1:5" x14ac:dyDescent="0.2">
      <c r="B84" s="253" t="s">
        <v>293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Z:\users\334001_NOCCA\Budget Letter\334001_2018-2019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&amp;L&amp;"Arial,Bold"&amp;18&amp;K000000FY2018-19 MFP Formula: February 1, 2019 Mid-Year Adjustment for Students
(March 2019)&amp;R&amp;"Arial,Bold"&amp;12&amp;KFF0000
</oddHeader>
    <oddFooter>&amp;R&amp;9&amp;P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F4" sqref="F4"/>
      <selection pane="topRight" activeCell="F4" sqref="F4"/>
      <selection pane="bottomLeft" activeCell="F4" sqref="F4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402" t="s">
        <v>205</v>
      </c>
      <c r="B1" s="403"/>
      <c r="C1" s="400" t="s">
        <v>194</v>
      </c>
      <c r="D1" s="401"/>
      <c r="E1" s="401"/>
      <c r="F1" s="401"/>
      <c r="G1" s="401"/>
    </row>
    <row r="2" spans="1:7" s="94" customFormat="1" ht="133.5" customHeight="1" x14ac:dyDescent="0.2">
      <c r="A2" s="377"/>
      <c r="B2" s="378"/>
      <c r="C2" s="325" t="s">
        <v>300</v>
      </c>
      <c r="D2" s="325" t="s">
        <v>299</v>
      </c>
      <c r="E2" s="324" t="s">
        <v>265</v>
      </c>
      <c r="F2" s="348" t="s">
        <v>307</v>
      </c>
      <c r="G2" s="351" t="s">
        <v>276</v>
      </c>
    </row>
    <row r="3" spans="1:7" ht="138" hidden="1" customHeight="1" x14ac:dyDescent="0.2">
      <c r="A3" s="350"/>
      <c r="B3" s="350"/>
      <c r="C3" s="349"/>
      <c r="D3" s="348"/>
      <c r="E3" s="348"/>
      <c r="F3" s="348"/>
      <c r="G3" s="348"/>
    </row>
    <row r="4" spans="1:7" ht="15" customHeight="1" x14ac:dyDescent="0.2">
      <c r="A4" s="347"/>
      <c r="B4" s="346"/>
      <c r="C4" s="322">
        <v>1</v>
      </c>
      <c r="D4" s="322">
        <f>C4+1</f>
        <v>2</v>
      </c>
      <c r="E4" s="322">
        <f>D4+1</f>
        <v>3</v>
      </c>
      <c r="F4" s="322">
        <f>E4+1</f>
        <v>4</v>
      </c>
      <c r="G4" s="322">
        <f>F4+1</f>
        <v>5</v>
      </c>
    </row>
    <row r="5" spans="1:7" s="102" customFormat="1" ht="27.75" hidden="1" customHeight="1" x14ac:dyDescent="0.2">
      <c r="A5" s="345"/>
      <c r="B5" s="345"/>
      <c r="C5" s="319"/>
      <c r="D5" s="319"/>
      <c r="E5" s="319"/>
      <c r="F5" s="319"/>
      <c r="G5" s="319"/>
    </row>
    <row r="6" spans="1:7" s="102" customFormat="1" ht="11.25" hidden="1" x14ac:dyDescent="0.2">
      <c r="A6" s="345"/>
      <c r="B6" s="345"/>
      <c r="C6" s="93"/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0</v>
      </c>
      <c r="D7" s="195">
        <v>0</v>
      </c>
      <c r="E7" s="196">
        <f t="shared" ref="E7:E38" si="0">D7-C7</f>
        <v>0</v>
      </c>
      <c r="F7" s="123">
        <f>0.5*'Source Data'!$S7</f>
        <v>4083.8199710861109</v>
      </c>
      <c r="G7" s="123">
        <f t="shared" ref="G7:G38" si="1">ROUND(E7*F7,0)</f>
        <v>0</v>
      </c>
    </row>
    <row r="8" spans="1:7" ht="15.6" customHeight="1" x14ac:dyDescent="0.2">
      <c r="A8" s="75">
        <v>2</v>
      </c>
      <c r="B8" s="76" t="s">
        <v>6</v>
      </c>
      <c r="C8" s="77">
        <v>0</v>
      </c>
      <c r="D8" s="197">
        <v>0</v>
      </c>
      <c r="E8" s="198">
        <f t="shared" si="0"/>
        <v>0</v>
      </c>
      <c r="F8" s="79">
        <f>0.5*'Source Data'!$S8</f>
        <v>5078.7488041338584</v>
      </c>
      <c r="G8" s="79">
        <f t="shared" si="1"/>
        <v>0</v>
      </c>
    </row>
    <row r="9" spans="1:7" ht="15.6" customHeight="1" x14ac:dyDescent="0.2">
      <c r="A9" s="75">
        <v>3</v>
      </c>
      <c r="B9" s="76" t="s">
        <v>7</v>
      </c>
      <c r="C9" s="77">
        <v>4</v>
      </c>
      <c r="D9" s="197">
        <v>8</v>
      </c>
      <c r="E9" s="198">
        <f t="shared" si="0"/>
        <v>4</v>
      </c>
      <c r="F9" s="79">
        <f>0.5*'Source Data'!$S9</f>
        <v>4124.2951962565876</v>
      </c>
      <c r="G9" s="79">
        <f t="shared" si="1"/>
        <v>16497</v>
      </c>
    </row>
    <row r="10" spans="1:7" ht="15.6" customHeight="1" x14ac:dyDescent="0.2">
      <c r="A10" s="75">
        <v>4</v>
      </c>
      <c r="B10" s="76" t="s">
        <v>8</v>
      </c>
      <c r="C10" s="77">
        <v>0</v>
      </c>
      <c r="D10" s="197">
        <v>0</v>
      </c>
      <c r="E10" s="198">
        <f t="shared" si="0"/>
        <v>0</v>
      </c>
      <c r="F10" s="79">
        <f>0.5*'Source Data'!$S10</f>
        <v>5126.981819595645</v>
      </c>
      <c r="G10" s="79">
        <f t="shared" si="1"/>
        <v>0</v>
      </c>
    </row>
    <row r="11" spans="1:7" ht="15.6" customHeight="1" x14ac:dyDescent="0.2">
      <c r="A11" s="106">
        <v>5</v>
      </c>
      <c r="B11" s="297" t="s">
        <v>9</v>
      </c>
      <c r="C11" s="344">
        <v>0</v>
      </c>
      <c r="D11" s="216">
        <v>0</v>
      </c>
      <c r="E11" s="343">
        <f t="shared" si="0"/>
        <v>0</v>
      </c>
      <c r="F11" s="342">
        <f>0.5*'Source Data'!$S11</f>
        <v>4122.4502329133256</v>
      </c>
      <c r="G11" s="342">
        <f t="shared" si="1"/>
        <v>0</v>
      </c>
    </row>
    <row r="12" spans="1:7" ht="15.6" customHeight="1" x14ac:dyDescent="0.2">
      <c r="A12" s="103">
        <v>6</v>
      </c>
      <c r="B12" s="104" t="s">
        <v>10</v>
      </c>
      <c r="C12" s="124">
        <v>0</v>
      </c>
      <c r="D12" s="195">
        <v>0</v>
      </c>
      <c r="E12" s="196">
        <f t="shared" si="0"/>
        <v>0</v>
      </c>
      <c r="F12" s="123">
        <f>0.5*'Source Data'!$S12</f>
        <v>4737.1919026548676</v>
      </c>
      <c r="G12" s="123">
        <f t="shared" si="1"/>
        <v>0</v>
      </c>
    </row>
    <row r="13" spans="1:7" ht="15.6" customHeight="1" x14ac:dyDescent="0.2">
      <c r="A13" s="75">
        <v>7</v>
      </c>
      <c r="B13" s="76" t="s">
        <v>11</v>
      </c>
      <c r="C13" s="77">
        <v>0</v>
      </c>
      <c r="D13" s="197">
        <v>0</v>
      </c>
      <c r="E13" s="198">
        <f t="shared" si="0"/>
        <v>0</v>
      </c>
      <c r="F13" s="79">
        <f>0.5*'Source Data'!$S13</f>
        <v>4662.4523044886628</v>
      </c>
      <c r="G13" s="79">
        <f t="shared" si="1"/>
        <v>0</v>
      </c>
    </row>
    <row r="14" spans="1:7" ht="15.6" customHeight="1" x14ac:dyDescent="0.2">
      <c r="A14" s="75">
        <v>8</v>
      </c>
      <c r="B14" s="76" t="s">
        <v>12</v>
      </c>
      <c r="C14" s="77">
        <v>0</v>
      </c>
      <c r="D14" s="197">
        <v>0</v>
      </c>
      <c r="E14" s="198">
        <f t="shared" si="0"/>
        <v>0</v>
      </c>
      <c r="F14" s="79">
        <f>0.5*'Source Data'!$S14</f>
        <v>4580.229950936664</v>
      </c>
      <c r="G14" s="79">
        <f t="shared" si="1"/>
        <v>0</v>
      </c>
    </row>
    <row r="15" spans="1:7" ht="15.6" customHeight="1" x14ac:dyDescent="0.2">
      <c r="A15" s="75">
        <v>9</v>
      </c>
      <c r="B15" s="76" t="s">
        <v>13</v>
      </c>
      <c r="C15" s="77">
        <v>0</v>
      </c>
      <c r="D15" s="197">
        <v>0</v>
      </c>
      <c r="E15" s="198">
        <f t="shared" si="0"/>
        <v>0</v>
      </c>
      <c r="F15" s="79">
        <f>0.5*'Source Data'!$S15</f>
        <v>4520.37002650468</v>
      </c>
      <c r="G15" s="79">
        <f t="shared" si="1"/>
        <v>0</v>
      </c>
    </row>
    <row r="16" spans="1:7" ht="15.6" customHeight="1" x14ac:dyDescent="0.2">
      <c r="A16" s="106">
        <v>10</v>
      </c>
      <c r="B16" s="297" t="s">
        <v>14</v>
      </c>
      <c r="C16" s="344">
        <v>0</v>
      </c>
      <c r="D16" s="216">
        <v>0</v>
      </c>
      <c r="E16" s="343">
        <f t="shared" si="0"/>
        <v>0</v>
      </c>
      <c r="F16" s="342">
        <f>0.5*'Source Data'!$S16</f>
        <v>4378.8446351460916</v>
      </c>
      <c r="G16" s="342">
        <f t="shared" si="1"/>
        <v>0</v>
      </c>
    </row>
    <row r="17" spans="1:7" ht="15.6" customHeight="1" x14ac:dyDescent="0.2">
      <c r="A17" s="103">
        <v>11</v>
      </c>
      <c r="B17" s="104" t="s">
        <v>15</v>
      </c>
      <c r="C17" s="124">
        <v>0</v>
      </c>
      <c r="D17" s="195">
        <v>0</v>
      </c>
      <c r="E17" s="196">
        <f t="shared" si="0"/>
        <v>0</v>
      </c>
      <c r="F17" s="123">
        <f>0.5*'Source Data'!$S17</f>
        <v>5585.9148418722325</v>
      </c>
      <c r="G17" s="123">
        <f t="shared" si="1"/>
        <v>0</v>
      </c>
    </row>
    <row r="18" spans="1:7" ht="15.6" customHeight="1" x14ac:dyDescent="0.2">
      <c r="A18" s="75">
        <v>12</v>
      </c>
      <c r="B18" s="76" t="s">
        <v>16</v>
      </c>
      <c r="C18" s="77">
        <v>0</v>
      </c>
      <c r="D18" s="197">
        <v>0</v>
      </c>
      <c r="E18" s="198">
        <f t="shared" si="0"/>
        <v>0</v>
      </c>
      <c r="F18" s="79">
        <f>0.5*'Source Data'!$S18</f>
        <v>4679.3306069802729</v>
      </c>
      <c r="G18" s="79">
        <f t="shared" si="1"/>
        <v>0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0"/>
        <v>0</v>
      </c>
      <c r="F19" s="79">
        <f>0.5*'Source Data'!$S19</f>
        <v>5123.6409090909092</v>
      </c>
      <c r="G19" s="79">
        <f t="shared" si="1"/>
        <v>0</v>
      </c>
    </row>
    <row r="20" spans="1:7" ht="15.6" customHeight="1" x14ac:dyDescent="0.2">
      <c r="A20" s="75">
        <v>14</v>
      </c>
      <c r="B20" s="76" t="s">
        <v>18</v>
      </c>
      <c r="C20" s="77">
        <v>0</v>
      </c>
      <c r="D20" s="197">
        <v>0</v>
      </c>
      <c r="E20" s="198">
        <f t="shared" si="0"/>
        <v>0</v>
      </c>
      <c r="F20" s="79">
        <f>0.5*'Source Data'!$S20</f>
        <v>5472.612627118644</v>
      </c>
      <c r="G20" s="79">
        <f t="shared" si="1"/>
        <v>0</v>
      </c>
    </row>
    <row r="21" spans="1:7" ht="15.6" customHeight="1" x14ac:dyDescent="0.2">
      <c r="A21" s="106">
        <v>15</v>
      </c>
      <c r="B21" s="297" t="s">
        <v>19</v>
      </c>
      <c r="C21" s="344">
        <v>0</v>
      </c>
      <c r="D21" s="216">
        <v>0</v>
      </c>
      <c r="E21" s="343">
        <f t="shared" si="0"/>
        <v>0</v>
      </c>
      <c r="F21" s="342">
        <f>0.5*'Source Data'!$S21</f>
        <v>4831.7787966289034</v>
      </c>
      <c r="G21" s="342">
        <f t="shared" si="1"/>
        <v>0</v>
      </c>
    </row>
    <row r="22" spans="1:7" ht="15.6" customHeight="1" x14ac:dyDescent="0.2">
      <c r="A22" s="103">
        <v>16</v>
      </c>
      <c r="B22" s="104" t="s">
        <v>20</v>
      </c>
      <c r="C22" s="124">
        <v>0</v>
      </c>
      <c r="D22" s="195">
        <v>0</v>
      </c>
      <c r="E22" s="196">
        <f t="shared" si="0"/>
        <v>0</v>
      </c>
      <c r="F22" s="123">
        <f>0.5*'Source Data'!$S22</f>
        <v>4158.2334632561915</v>
      </c>
      <c r="G22" s="123">
        <f t="shared" si="1"/>
        <v>0</v>
      </c>
    </row>
    <row r="23" spans="1:7" ht="15.6" customHeight="1" x14ac:dyDescent="0.2">
      <c r="A23" s="75">
        <v>17</v>
      </c>
      <c r="B23" s="76" t="s">
        <v>21</v>
      </c>
      <c r="C23" s="77">
        <v>146</v>
      </c>
      <c r="D23" s="197">
        <v>141</v>
      </c>
      <c r="E23" s="198">
        <f t="shared" si="0"/>
        <v>-5</v>
      </c>
      <c r="F23" s="79">
        <f>0.5*'Source Data'!$S23</f>
        <v>4350.55524587937</v>
      </c>
      <c r="G23" s="79">
        <f t="shared" si="1"/>
        <v>-21753</v>
      </c>
    </row>
    <row r="24" spans="1:7" ht="15.6" customHeight="1" x14ac:dyDescent="0.2">
      <c r="A24" s="75">
        <v>18</v>
      </c>
      <c r="B24" s="76" t="s">
        <v>22</v>
      </c>
      <c r="C24" s="77">
        <v>0</v>
      </c>
      <c r="D24" s="197">
        <v>0</v>
      </c>
      <c r="E24" s="198">
        <f t="shared" si="0"/>
        <v>0</v>
      </c>
      <c r="F24" s="79">
        <f>0.5*'Source Data'!$S24</f>
        <v>4909.7197409326418</v>
      </c>
      <c r="G24" s="79">
        <f t="shared" si="1"/>
        <v>0</v>
      </c>
    </row>
    <row r="25" spans="1:7" ht="15.6" customHeight="1" x14ac:dyDescent="0.2">
      <c r="A25" s="75">
        <v>19</v>
      </c>
      <c r="B25" s="76" t="s">
        <v>23</v>
      </c>
      <c r="C25" s="77">
        <v>0</v>
      </c>
      <c r="D25" s="197">
        <v>0</v>
      </c>
      <c r="E25" s="198">
        <f t="shared" si="0"/>
        <v>0</v>
      </c>
      <c r="F25" s="79">
        <f>0.5*'Source Data'!$S25</f>
        <v>4676.4385376117834</v>
      </c>
      <c r="G25" s="79">
        <f t="shared" si="1"/>
        <v>0</v>
      </c>
    </row>
    <row r="26" spans="1:7" ht="15.6" customHeight="1" x14ac:dyDescent="0.2">
      <c r="A26" s="106">
        <v>20</v>
      </c>
      <c r="B26" s="297" t="s">
        <v>24</v>
      </c>
      <c r="C26" s="344">
        <v>0</v>
      </c>
      <c r="D26" s="216">
        <v>0</v>
      </c>
      <c r="E26" s="343">
        <f t="shared" si="0"/>
        <v>0</v>
      </c>
      <c r="F26" s="342">
        <f>0.5*'Source Data'!$S26</f>
        <v>4465.48464965927</v>
      </c>
      <c r="G26" s="342">
        <f t="shared" si="1"/>
        <v>0</v>
      </c>
    </row>
    <row r="27" spans="1:7" ht="15.6" customHeight="1" x14ac:dyDescent="0.2">
      <c r="A27" s="103">
        <v>21</v>
      </c>
      <c r="B27" s="104" t="s">
        <v>25</v>
      </c>
      <c r="C27" s="124">
        <v>0</v>
      </c>
      <c r="D27" s="195">
        <v>0</v>
      </c>
      <c r="E27" s="196">
        <f t="shared" si="0"/>
        <v>0</v>
      </c>
      <c r="F27" s="123">
        <f>0.5*'Source Data'!$S27</f>
        <v>4749.5605490458656</v>
      </c>
      <c r="G27" s="123">
        <f t="shared" si="1"/>
        <v>0</v>
      </c>
    </row>
    <row r="28" spans="1:7" ht="15.6" customHeight="1" x14ac:dyDescent="0.2">
      <c r="A28" s="75">
        <v>22</v>
      </c>
      <c r="B28" s="76" t="s">
        <v>26</v>
      </c>
      <c r="C28" s="77">
        <v>0</v>
      </c>
      <c r="D28" s="197">
        <v>0</v>
      </c>
      <c r="E28" s="198">
        <f t="shared" si="0"/>
        <v>0</v>
      </c>
      <c r="F28" s="79">
        <f>0.5*'Source Data'!$S28</f>
        <v>4766.2206072528224</v>
      </c>
      <c r="G28" s="79">
        <f t="shared" si="1"/>
        <v>0</v>
      </c>
    </row>
    <row r="29" spans="1:7" ht="15.6" customHeight="1" x14ac:dyDescent="0.2">
      <c r="A29" s="75">
        <v>23</v>
      </c>
      <c r="B29" s="76" t="s">
        <v>27</v>
      </c>
      <c r="C29" s="77">
        <v>0</v>
      </c>
      <c r="D29" s="197">
        <v>0</v>
      </c>
      <c r="E29" s="198">
        <f t="shared" si="0"/>
        <v>0</v>
      </c>
      <c r="F29" s="79">
        <f>0.5*'Source Data'!$S29</f>
        <v>4761.456610529629</v>
      </c>
      <c r="G29" s="79">
        <f t="shared" si="1"/>
        <v>0</v>
      </c>
    </row>
    <row r="30" spans="1:7" ht="15.6" customHeight="1" x14ac:dyDescent="0.2">
      <c r="A30" s="75">
        <v>24</v>
      </c>
      <c r="B30" s="76" t="s">
        <v>28</v>
      </c>
      <c r="C30" s="77">
        <v>3</v>
      </c>
      <c r="D30" s="197">
        <v>1</v>
      </c>
      <c r="E30" s="198">
        <f t="shared" si="0"/>
        <v>-2</v>
      </c>
      <c r="F30" s="79">
        <f>0.5*'Source Data'!$S30</f>
        <v>4494.8078366914106</v>
      </c>
      <c r="G30" s="79">
        <f t="shared" si="1"/>
        <v>-8990</v>
      </c>
    </row>
    <row r="31" spans="1:7" ht="15.6" customHeight="1" x14ac:dyDescent="0.2">
      <c r="A31" s="106">
        <v>25</v>
      </c>
      <c r="B31" s="297" t="s">
        <v>29</v>
      </c>
      <c r="C31" s="344">
        <v>0</v>
      </c>
      <c r="D31" s="216">
        <v>0</v>
      </c>
      <c r="E31" s="343">
        <f t="shared" si="0"/>
        <v>0</v>
      </c>
      <c r="F31" s="342">
        <f>0.5*'Source Data'!$S31</f>
        <v>4750.982506702413</v>
      </c>
      <c r="G31" s="342">
        <f t="shared" si="1"/>
        <v>0</v>
      </c>
    </row>
    <row r="32" spans="1:7" ht="15.6" customHeight="1" x14ac:dyDescent="0.2">
      <c r="A32" s="103">
        <v>26</v>
      </c>
      <c r="B32" s="104" t="s">
        <v>30</v>
      </c>
      <c r="C32" s="124">
        <v>4</v>
      </c>
      <c r="D32" s="195">
        <v>4</v>
      </c>
      <c r="E32" s="196">
        <f t="shared" si="0"/>
        <v>0</v>
      </c>
      <c r="F32" s="123">
        <f>0.5*'Source Data'!$S32</f>
        <v>4596.8282388166645</v>
      </c>
      <c r="G32" s="123">
        <f t="shared" si="1"/>
        <v>0</v>
      </c>
    </row>
    <row r="33" spans="1:7" ht="15.6" customHeight="1" x14ac:dyDescent="0.2">
      <c r="A33" s="75">
        <v>27</v>
      </c>
      <c r="B33" s="76" t="s">
        <v>31</v>
      </c>
      <c r="C33" s="77">
        <v>0</v>
      </c>
      <c r="D33" s="197">
        <v>0</v>
      </c>
      <c r="E33" s="198">
        <f t="shared" si="0"/>
        <v>0</v>
      </c>
      <c r="F33" s="79">
        <f>0.5*'Source Data'!$S33</f>
        <v>4895.9045703193924</v>
      </c>
      <c r="G33" s="79">
        <f t="shared" si="1"/>
        <v>0</v>
      </c>
    </row>
    <row r="34" spans="1:7" ht="15.6" customHeight="1" x14ac:dyDescent="0.2">
      <c r="A34" s="75">
        <v>28</v>
      </c>
      <c r="B34" s="76" t="s">
        <v>32</v>
      </c>
      <c r="C34" s="77">
        <v>0</v>
      </c>
      <c r="D34" s="197">
        <v>0</v>
      </c>
      <c r="E34" s="198">
        <f t="shared" si="0"/>
        <v>0</v>
      </c>
      <c r="F34" s="79">
        <f>0.5*'Source Data'!$S34</f>
        <v>4181.2614621859257</v>
      </c>
      <c r="G34" s="79">
        <f t="shared" si="1"/>
        <v>0</v>
      </c>
    </row>
    <row r="35" spans="1:7" ht="15.6" customHeight="1" x14ac:dyDescent="0.2">
      <c r="A35" s="75">
        <v>29</v>
      </c>
      <c r="B35" s="76" t="s">
        <v>33</v>
      </c>
      <c r="C35" s="77">
        <v>0</v>
      </c>
      <c r="D35" s="197">
        <v>0</v>
      </c>
      <c r="E35" s="198">
        <f t="shared" si="0"/>
        <v>0</v>
      </c>
      <c r="F35" s="79">
        <f>0.5*'Source Data'!$S35</f>
        <v>4328.5396560319041</v>
      </c>
      <c r="G35" s="79">
        <f t="shared" si="1"/>
        <v>0</v>
      </c>
    </row>
    <row r="36" spans="1:7" ht="15.6" customHeight="1" x14ac:dyDescent="0.2">
      <c r="A36" s="106">
        <v>30</v>
      </c>
      <c r="B36" s="297" t="s">
        <v>34</v>
      </c>
      <c r="C36" s="344">
        <v>0</v>
      </c>
      <c r="D36" s="216">
        <v>0</v>
      </c>
      <c r="E36" s="343">
        <f t="shared" si="0"/>
        <v>0</v>
      </c>
      <c r="F36" s="342">
        <f>0.5*'Source Data'!$S36</f>
        <v>5033.4719696364364</v>
      </c>
      <c r="G36" s="342">
        <f t="shared" si="1"/>
        <v>0</v>
      </c>
    </row>
    <row r="37" spans="1:7" ht="15.6" customHeight="1" x14ac:dyDescent="0.2">
      <c r="A37" s="103">
        <v>31</v>
      </c>
      <c r="B37" s="104" t="s">
        <v>35</v>
      </c>
      <c r="C37" s="124">
        <v>0</v>
      </c>
      <c r="D37" s="195">
        <v>0</v>
      </c>
      <c r="E37" s="196">
        <f t="shared" si="0"/>
        <v>0</v>
      </c>
      <c r="F37" s="123">
        <f>0.5*'Source Data'!$S37</f>
        <v>4579.1432802188956</v>
      </c>
      <c r="G37" s="123">
        <f t="shared" si="1"/>
        <v>0</v>
      </c>
    </row>
    <row r="38" spans="1:7" ht="15.6" customHeight="1" x14ac:dyDescent="0.2">
      <c r="A38" s="75">
        <v>32</v>
      </c>
      <c r="B38" s="76" t="s">
        <v>36</v>
      </c>
      <c r="C38" s="77">
        <v>1</v>
      </c>
      <c r="D38" s="197">
        <v>1</v>
      </c>
      <c r="E38" s="198">
        <f t="shared" si="0"/>
        <v>0</v>
      </c>
      <c r="F38" s="79">
        <f>0.5*'Source Data'!$S38</f>
        <v>4551.598458123588</v>
      </c>
      <c r="G38" s="79">
        <f t="shared" si="1"/>
        <v>0</v>
      </c>
    </row>
    <row r="39" spans="1:7" ht="15.6" customHeight="1" x14ac:dyDescent="0.2">
      <c r="A39" s="75">
        <v>33</v>
      </c>
      <c r="B39" s="76" t="s">
        <v>37</v>
      </c>
      <c r="C39" s="77">
        <v>0</v>
      </c>
      <c r="D39" s="197">
        <v>0</v>
      </c>
      <c r="E39" s="198">
        <f t="shared" ref="E39:E70" si="2">D39-C39</f>
        <v>0</v>
      </c>
      <c r="F39" s="79">
        <f>0.5*'Source Data'!$S39</f>
        <v>5027.0042465753431</v>
      </c>
      <c r="G39" s="79">
        <f t="shared" ref="G39:G70" si="3">ROUND(E39*F39,0)</f>
        <v>0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2"/>
        <v>0</v>
      </c>
      <c r="F40" s="79">
        <f>0.5*'Source Data'!$S40</f>
        <v>5120.4405862689637</v>
      </c>
      <c r="G40" s="79">
        <f t="shared" si="3"/>
        <v>0</v>
      </c>
    </row>
    <row r="41" spans="1:7" ht="15.6" customHeight="1" x14ac:dyDescent="0.2">
      <c r="A41" s="106">
        <v>35</v>
      </c>
      <c r="B41" s="297" t="s">
        <v>39</v>
      </c>
      <c r="C41" s="344">
        <v>0</v>
      </c>
      <c r="D41" s="216">
        <v>0</v>
      </c>
      <c r="E41" s="343">
        <f t="shared" si="2"/>
        <v>0</v>
      </c>
      <c r="F41" s="342">
        <f>0.5*'Source Data'!$S41</f>
        <v>4573.8174819054029</v>
      </c>
      <c r="G41" s="342">
        <f t="shared" si="3"/>
        <v>0</v>
      </c>
    </row>
    <row r="42" spans="1:7" ht="15.6" customHeight="1" x14ac:dyDescent="0.2">
      <c r="A42" s="103">
        <v>36</v>
      </c>
      <c r="B42" s="104" t="s">
        <v>40</v>
      </c>
      <c r="C42" s="124">
        <v>1</v>
      </c>
      <c r="D42" s="195">
        <v>1</v>
      </c>
      <c r="E42" s="196">
        <f t="shared" si="2"/>
        <v>0</v>
      </c>
      <c r="F42" s="123">
        <f>0.5*'Source Data'!$S42</f>
        <v>4477.154731473277</v>
      </c>
      <c r="G42" s="123">
        <f t="shared" si="3"/>
        <v>0</v>
      </c>
    </row>
    <row r="43" spans="1:7" ht="15.6" customHeight="1" x14ac:dyDescent="0.2">
      <c r="A43" s="75">
        <v>37</v>
      </c>
      <c r="B43" s="76" t="s">
        <v>41</v>
      </c>
      <c r="C43" s="77">
        <v>0</v>
      </c>
      <c r="D43" s="197">
        <v>0</v>
      </c>
      <c r="E43" s="198">
        <f t="shared" si="2"/>
        <v>0</v>
      </c>
      <c r="F43" s="79">
        <f>0.5*'Source Data'!$S43</f>
        <v>4712.5916512992453</v>
      </c>
      <c r="G43" s="79">
        <f t="shared" si="3"/>
        <v>0</v>
      </c>
    </row>
    <row r="44" spans="1:7" ht="15.6" customHeight="1" x14ac:dyDescent="0.2">
      <c r="A44" s="75">
        <v>38</v>
      </c>
      <c r="B44" s="76" t="s">
        <v>42</v>
      </c>
      <c r="C44" s="77">
        <v>0</v>
      </c>
      <c r="D44" s="197">
        <v>0</v>
      </c>
      <c r="E44" s="198">
        <f t="shared" si="2"/>
        <v>0</v>
      </c>
      <c r="F44" s="79">
        <f>0.5*'Source Data'!$S44</f>
        <v>4675.9045424250189</v>
      </c>
      <c r="G44" s="79">
        <f t="shared" si="3"/>
        <v>0</v>
      </c>
    </row>
    <row r="45" spans="1:7" ht="15.6" customHeight="1" x14ac:dyDescent="0.2">
      <c r="A45" s="75">
        <v>39</v>
      </c>
      <c r="B45" s="76" t="s">
        <v>43</v>
      </c>
      <c r="C45" s="77">
        <v>2</v>
      </c>
      <c r="D45" s="197">
        <v>2</v>
      </c>
      <c r="E45" s="198">
        <f t="shared" si="2"/>
        <v>0</v>
      </c>
      <c r="F45" s="79">
        <f>0.5*'Source Data'!$S45</f>
        <v>4586.5957246376811</v>
      </c>
      <c r="G45" s="79">
        <f t="shared" si="3"/>
        <v>0</v>
      </c>
    </row>
    <row r="46" spans="1:7" ht="15.6" customHeight="1" x14ac:dyDescent="0.2">
      <c r="A46" s="106">
        <v>40</v>
      </c>
      <c r="B46" s="297" t="s">
        <v>44</v>
      </c>
      <c r="C46" s="344">
        <v>0</v>
      </c>
      <c r="D46" s="216">
        <v>0</v>
      </c>
      <c r="E46" s="343">
        <f t="shared" si="2"/>
        <v>0</v>
      </c>
      <c r="F46" s="342">
        <f>0.5*'Source Data'!$S46</f>
        <v>4688.0106599622877</v>
      </c>
      <c r="G46" s="342">
        <f t="shared" si="3"/>
        <v>0</v>
      </c>
    </row>
    <row r="47" spans="1:7" ht="15.6" customHeight="1" x14ac:dyDescent="0.2">
      <c r="A47" s="103">
        <v>41</v>
      </c>
      <c r="B47" s="104" t="s">
        <v>45</v>
      </c>
      <c r="C47" s="124">
        <v>0</v>
      </c>
      <c r="D47" s="195">
        <v>0</v>
      </c>
      <c r="E47" s="196">
        <f t="shared" si="2"/>
        <v>0</v>
      </c>
      <c r="F47" s="123">
        <f>0.5*'Source Data'!$S47</f>
        <v>4758.2783227625096</v>
      </c>
      <c r="G47" s="123">
        <f t="shared" si="3"/>
        <v>0</v>
      </c>
    </row>
    <row r="48" spans="1:7" ht="15.6" customHeight="1" x14ac:dyDescent="0.2">
      <c r="A48" s="75">
        <v>42</v>
      </c>
      <c r="B48" s="76" t="s">
        <v>46</v>
      </c>
      <c r="C48" s="77">
        <v>0</v>
      </c>
      <c r="D48" s="197">
        <v>0</v>
      </c>
      <c r="E48" s="198">
        <f t="shared" si="2"/>
        <v>0</v>
      </c>
      <c r="F48" s="79">
        <f>0.5*'Source Data'!$S48</f>
        <v>4873.2466725290187</v>
      </c>
      <c r="G48" s="79">
        <f t="shared" si="3"/>
        <v>0</v>
      </c>
    </row>
    <row r="49" spans="1:7" ht="15.6" customHeight="1" x14ac:dyDescent="0.2">
      <c r="A49" s="75">
        <v>43</v>
      </c>
      <c r="B49" s="76" t="s">
        <v>47</v>
      </c>
      <c r="C49" s="77">
        <v>0</v>
      </c>
      <c r="D49" s="197">
        <v>0</v>
      </c>
      <c r="E49" s="198">
        <f t="shared" si="2"/>
        <v>0</v>
      </c>
      <c r="F49" s="79">
        <f>0.5*'Source Data'!$S49</f>
        <v>5049.2094579484683</v>
      </c>
      <c r="G49" s="79">
        <f t="shared" si="3"/>
        <v>0</v>
      </c>
    </row>
    <row r="50" spans="1:7" ht="15.6" customHeight="1" x14ac:dyDescent="0.2">
      <c r="A50" s="75">
        <v>44</v>
      </c>
      <c r="B50" s="76" t="s">
        <v>48</v>
      </c>
      <c r="C50" s="77">
        <v>0</v>
      </c>
      <c r="D50" s="197">
        <v>0</v>
      </c>
      <c r="E50" s="198">
        <f t="shared" si="2"/>
        <v>0</v>
      </c>
      <c r="F50" s="79">
        <f>0.5*'Source Data'!$S50</f>
        <v>4632.9562973158982</v>
      </c>
      <c r="G50" s="79">
        <f t="shared" si="3"/>
        <v>0</v>
      </c>
    </row>
    <row r="51" spans="1:7" ht="15.6" customHeight="1" x14ac:dyDescent="0.2">
      <c r="A51" s="106">
        <v>45</v>
      </c>
      <c r="B51" s="297" t="s">
        <v>49</v>
      </c>
      <c r="C51" s="344">
        <v>0</v>
      </c>
      <c r="D51" s="216">
        <v>0</v>
      </c>
      <c r="E51" s="343">
        <f t="shared" si="2"/>
        <v>0</v>
      </c>
      <c r="F51" s="342">
        <f>0.5*'Source Data'!$S51</f>
        <v>4209.4206614241084</v>
      </c>
      <c r="G51" s="342">
        <f t="shared" si="3"/>
        <v>0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2"/>
        <v>0</v>
      </c>
      <c r="F52" s="123">
        <f>0.5*'Source Data'!$S52</f>
        <v>5412.2010344827586</v>
      </c>
      <c r="G52" s="123">
        <f t="shared" si="3"/>
        <v>0</v>
      </c>
    </row>
    <row r="53" spans="1:7" ht="15.6" customHeight="1" x14ac:dyDescent="0.2">
      <c r="A53" s="75">
        <v>47</v>
      </c>
      <c r="B53" s="76" t="s">
        <v>51</v>
      </c>
      <c r="C53" s="77">
        <v>0</v>
      </c>
      <c r="D53" s="197">
        <v>0</v>
      </c>
      <c r="E53" s="198">
        <f t="shared" si="2"/>
        <v>0</v>
      </c>
      <c r="F53" s="79">
        <f>0.5*'Source Data'!$S53</f>
        <v>4667.967366255144</v>
      </c>
      <c r="G53" s="79">
        <f t="shared" si="3"/>
        <v>0</v>
      </c>
    </row>
    <row r="54" spans="1:7" ht="15.6" customHeight="1" x14ac:dyDescent="0.2">
      <c r="A54" s="75">
        <v>48</v>
      </c>
      <c r="B54" s="76" t="s">
        <v>52</v>
      </c>
      <c r="C54" s="77">
        <v>2</v>
      </c>
      <c r="D54" s="197">
        <v>2</v>
      </c>
      <c r="E54" s="198">
        <f t="shared" si="2"/>
        <v>0</v>
      </c>
      <c r="F54" s="79">
        <f>0.5*'Source Data'!$S54</f>
        <v>4826.0965959252972</v>
      </c>
      <c r="G54" s="79">
        <f t="shared" si="3"/>
        <v>0</v>
      </c>
    </row>
    <row r="55" spans="1:7" ht="15.6" customHeight="1" x14ac:dyDescent="0.2">
      <c r="A55" s="75">
        <v>49</v>
      </c>
      <c r="B55" s="76" t="s">
        <v>53</v>
      </c>
      <c r="C55" s="77">
        <v>0</v>
      </c>
      <c r="D55" s="197">
        <v>0</v>
      </c>
      <c r="E55" s="198">
        <f t="shared" si="2"/>
        <v>0</v>
      </c>
      <c r="F55" s="79">
        <f>0.5*'Source Data'!$S55</f>
        <v>4238.0486496805934</v>
      </c>
      <c r="G55" s="79">
        <f t="shared" si="3"/>
        <v>0</v>
      </c>
    </row>
    <row r="56" spans="1:7" ht="15.6" customHeight="1" x14ac:dyDescent="0.2">
      <c r="A56" s="106">
        <v>50</v>
      </c>
      <c r="B56" s="297" t="s">
        <v>54</v>
      </c>
      <c r="C56" s="344">
        <v>1</v>
      </c>
      <c r="D56" s="216">
        <v>1</v>
      </c>
      <c r="E56" s="343">
        <f t="shared" si="2"/>
        <v>0</v>
      </c>
      <c r="F56" s="342">
        <f>0.5*'Source Data'!$S56</f>
        <v>4670.089857494494</v>
      </c>
      <c r="G56" s="342">
        <f t="shared" si="3"/>
        <v>0</v>
      </c>
    </row>
    <row r="57" spans="1:7" ht="15.6" customHeight="1" x14ac:dyDescent="0.2">
      <c r="A57" s="103">
        <v>51</v>
      </c>
      <c r="B57" s="104" t="s">
        <v>55</v>
      </c>
      <c r="C57" s="124">
        <v>0</v>
      </c>
      <c r="D57" s="195">
        <v>0</v>
      </c>
      <c r="E57" s="196">
        <f t="shared" si="2"/>
        <v>0</v>
      </c>
      <c r="F57" s="123">
        <f>0.5*'Source Data'!$S57</f>
        <v>4772.2872930553876</v>
      </c>
      <c r="G57" s="123">
        <f t="shared" si="3"/>
        <v>0</v>
      </c>
    </row>
    <row r="58" spans="1:7" ht="15.6" customHeight="1" x14ac:dyDescent="0.2">
      <c r="A58" s="75">
        <v>52</v>
      </c>
      <c r="B58" s="76" t="s">
        <v>56</v>
      </c>
      <c r="C58" s="77">
        <v>0</v>
      </c>
      <c r="D58" s="197">
        <v>1</v>
      </c>
      <c r="E58" s="198">
        <f t="shared" si="2"/>
        <v>1</v>
      </c>
      <c r="F58" s="79">
        <f>0.5*'Source Data'!$S58</f>
        <v>4739.7670563983293</v>
      </c>
      <c r="G58" s="79">
        <f t="shared" si="3"/>
        <v>4740</v>
      </c>
    </row>
    <row r="59" spans="1:7" ht="15.6" customHeight="1" x14ac:dyDescent="0.2">
      <c r="A59" s="75">
        <v>53</v>
      </c>
      <c r="B59" s="76" t="s">
        <v>57</v>
      </c>
      <c r="C59" s="77">
        <v>2</v>
      </c>
      <c r="D59" s="197">
        <v>0</v>
      </c>
      <c r="E59" s="198">
        <f t="shared" si="2"/>
        <v>-2</v>
      </c>
      <c r="F59" s="79">
        <f>0.5*'Source Data'!$S59</f>
        <v>4285.8844218684535</v>
      </c>
      <c r="G59" s="79">
        <f t="shared" si="3"/>
        <v>-8572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2"/>
        <v>0</v>
      </c>
      <c r="F60" s="79">
        <f>0.5*'Source Data'!$S60</f>
        <v>5677.6682209737828</v>
      </c>
      <c r="G60" s="79">
        <f t="shared" si="3"/>
        <v>0</v>
      </c>
    </row>
    <row r="61" spans="1:7" ht="15.6" customHeight="1" x14ac:dyDescent="0.2">
      <c r="A61" s="106">
        <v>55</v>
      </c>
      <c r="B61" s="297" t="s">
        <v>59</v>
      </c>
      <c r="C61" s="344">
        <v>0</v>
      </c>
      <c r="D61" s="216">
        <v>0</v>
      </c>
      <c r="E61" s="343">
        <f t="shared" si="2"/>
        <v>0</v>
      </c>
      <c r="F61" s="342">
        <f>0.5*'Source Data'!$S61</f>
        <v>4569.6902686915892</v>
      </c>
      <c r="G61" s="342">
        <f t="shared" si="3"/>
        <v>0</v>
      </c>
    </row>
    <row r="62" spans="1:7" ht="15.6" customHeight="1" x14ac:dyDescent="0.2">
      <c r="A62" s="103">
        <v>56</v>
      </c>
      <c r="B62" s="104" t="s">
        <v>60</v>
      </c>
      <c r="C62" s="124">
        <v>0</v>
      </c>
      <c r="D62" s="195">
        <v>0</v>
      </c>
      <c r="E62" s="196">
        <f t="shared" si="2"/>
        <v>0</v>
      </c>
      <c r="F62" s="123">
        <f>0.5*'Source Data'!$S62</f>
        <v>4984.5027290575908</v>
      </c>
      <c r="G62" s="123">
        <f t="shared" si="3"/>
        <v>0</v>
      </c>
    </row>
    <row r="63" spans="1:7" ht="15.6" customHeight="1" x14ac:dyDescent="0.2">
      <c r="A63" s="75">
        <v>57</v>
      </c>
      <c r="B63" s="76" t="s">
        <v>61</v>
      </c>
      <c r="C63" s="77">
        <v>0</v>
      </c>
      <c r="D63" s="197">
        <v>0</v>
      </c>
      <c r="E63" s="198">
        <f t="shared" si="2"/>
        <v>0</v>
      </c>
      <c r="F63" s="79">
        <f>0.5*'Source Data'!$S63</f>
        <v>4303.8753115066756</v>
      </c>
      <c r="G63" s="79">
        <f t="shared" si="3"/>
        <v>0</v>
      </c>
    </row>
    <row r="64" spans="1:7" ht="15.6" customHeight="1" x14ac:dyDescent="0.2">
      <c r="A64" s="75">
        <v>58</v>
      </c>
      <c r="B64" s="76" t="s">
        <v>62</v>
      </c>
      <c r="C64" s="77">
        <v>0</v>
      </c>
      <c r="D64" s="197">
        <v>0</v>
      </c>
      <c r="E64" s="198">
        <f t="shared" si="2"/>
        <v>0</v>
      </c>
      <c r="F64" s="79">
        <f>0.5*'Source Data'!$S64</f>
        <v>4480.3574625434503</v>
      </c>
      <c r="G64" s="79">
        <f t="shared" si="3"/>
        <v>0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2"/>
        <v>0</v>
      </c>
      <c r="F65" s="79">
        <f>0.5*'Source Data'!$S65</f>
        <v>4404.1996337175224</v>
      </c>
      <c r="G65" s="79">
        <f t="shared" si="3"/>
        <v>0</v>
      </c>
    </row>
    <row r="66" spans="1:7" ht="15.6" customHeight="1" x14ac:dyDescent="0.2">
      <c r="A66" s="106">
        <v>60</v>
      </c>
      <c r="B66" s="297" t="s">
        <v>64</v>
      </c>
      <c r="C66" s="344">
        <v>0</v>
      </c>
      <c r="D66" s="216">
        <v>0</v>
      </c>
      <c r="E66" s="343">
        <f t="shared" si="2"/>
        <v>0</v>
      </c>
      <c r="F66" s="342">
        <f>0.5*'Source Data'!$S66</f>
        <v>4816.9219898460533</v>
      </c>
      <c r="G66" s="342">
        <f t="shared" si="3"/>
        <v>0</v>
      </c>
    </row>
    <row r="67" spans="1:7" ht="15.6" customHeight="1" x14ac:dyDescent="0.2">
      <c r="A67" s="103">
        <v>61</v>
      </c>
      <c r="B67" s="104" t="s">
        <v>65</v>
      </c>
      <c r="C67" s="124">
        <v>4</v>
      </c>
      <c r="D67" s="195">
        <v>3</v>
      </c>
      <c r="E67" s="196">
        <f t="shared" si="2"/>
        <v>-1</v>
      </c>
      <c r="F67" s="123">
        <f>0.5*'Source Data'!$S67</f>
        <v>4497.909153280697</v>
      </c>
      <c r="G67" s="123">
        <f t="shared" si="3"/>
        <v>-4498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2"/>
        <v>0</v>
      </c>
      <c r="F68" s="79">
        <f>0.5*'Source Data'!$S68</f>
        <v>4439.9713963963968</v>
      </c>
      <c r="G68" s="79">
        <f t="shared" si="3"/>
        <v>0</v>
      </c>
    </row>
    <row r="69" spans="1:7" ht="15.6" customHeight="1" x14ac:dyDescent="0.2">
      <c r="A69" s="75">
        <v>63</v>
      </c>
      <c r="B69" s="76" t="s">
        <v>67</v>
      </c>
      <c r="C69" s="77">
        <v>4</v>
      </c>
      <c r="D69" s="197">
        <v>4</v>
      </c>
      <c r="E69" s="198">
        <f t="shared" si="2"/>
        <v>0</v>
      </c>
      <c r="F69" s="79">
        <f>0.5*'Source Data'!$S69</f>
        <v>4848.3348574821848</v>
      </c>
      <c r="G69" s="79">
        <f t="shared" si="3"/>
        <v>0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197">
        <v>0</v>
      </c>
      <c r="E70" s="198">
        <f t="shared" si="2"/>
        <v>0</v>
      </c>
      <c r="F70" s="79">
        <f>0.5*'Source Data'!$S70</f>
        <v>5198.7872778297469</v>
      </c>
      <c r="G70" s="79">
        <f t="shared" si="3"/>
        <v>0</v>
      </c>
    </row>
    <row r="71" spans="1:7" ht="15.6" customHeight="1" x14ac:dyDescent="0.2">
      <c r="A71" s="106">
        <v>65</v>
      </c>
      <c r="B71" s="297" t="s">
        <v>69</v>
      </c>
      <c r="C71" s="344">
        <v>0</v>
      </c>
      <c r="D71" s="216">
        <v>0</v>
      </c>
      <c r="E71" s="343">
        <f t="shared" ref="E71:E75" si="4">D71-C71</f>
        <v>0</v>
      </c>
      <c r="F71" s="342">
        <f>0.5*'Source Data'!$S71</f>
        <v>4918.01371724823</v>
      </c>
      <c r="G71" s="342">
        <f t="shared" ref="G71:G75" si="5">ROUND(E71*F71,0)</f>
        <v>0</v>
      </c>
    </row>
    <row r="72" spans="1:7" ht="15.6" customHeight="1" x14ac:dyDescent="0.2">
      <c r="A72" s="75">
        <v>66</v>
      </c>
      <c r="B72" s="76" t="s">
        <v>70</v>
      </c>
      <c r="C72" s="201">
        <v>0</v>
      </c>
      <c r="D72" s="202">
        <v>0</v>
      </c>
      <c r="E72" s="203">
        <f t="shared" si="4"/>
        <v>0</v>
      </c>
      <c r="F72" s="193">
        <f>0.5*'Source Data'!$S72</f>
        <v>5789.5186280949974</v>
      </c>
      <c r="G72" s="193">
        <f t="shared" si="5"/>
        <v>0</v>
      </c>
    </row>
    <row r="73" spans="1:7" ht="15.6" customHeight="1" x14ac:dyDescent="0.2">
      <c r="A73" s="75">
        <v>67</v>
      </c>
      <c r="B73" s="76" t="s">
        <v>71</v>
      </c>
      <c r="C73" s="201">
        <v>1</v>
      </c>
      <c r="D73" s="202">
        <v>3</v>
      </c>
      <c r="E73" s="203">
        <f t="shared" si="4"/>
        <v>2</v>
      </c>
      <c r="F73" s="193">
        <f>0.5*'Source Data'!$S73</f>
        <v>4618.4930933923952</v>
      </c>
      <c r="G73" s="193">
        <f t="shared" si="5"/>
        <v>9237</v>
      </c>
    </row>
    <row r="74" spans="1:7" ht="15.6" customHeight="1" x14ac:dyDescent="0.2">
      <c r="A74" s="75">
        <v>68</v>
      </c>
      <c r="B74" s="76" t="s">
        <v>72</v>
      </c>
      <c r="C74" s="201">
        <v>1</v>
      </c>
      <c r="D74" s="202">
        <v>2</v>
      </c>
      <c r="E74" s="203">
        <f t="shared" si="4"/>
        <v>1</v>
      </c>
      <c r="F74" s="193">
        <f>0.5*'Source Data'!$S74</f>
        <v>5109.2242475091771</v>
      </c>
      <c r="G74" s="193">
        <f t="shared" si="5"/>
        <v>5109</v>
      </c>
    </row>
    <row r="75" spans="1:7" ht="15.6" customHeight="1" x14ac:dyDescent="0.2">
      <c r="A75" s="107">
        <v>69</v>
      </c>
      <c r="B75" s="108" t="s">
        <v>73</v>
      </c>
      <c r="C75" s="204">
        <v>1</v>
      </c>
      <c r="D75" s="205">
        <v>1</v>
      </c>
      <c r="E75" s="206">
        <f t="shared" si="4"/>
        <v>0</v>
      </c>
      <c r="F75" s="194">
        <f>0.5*'Source Data'!$S75</f>
        <v>4679.2845310784096</v>
      </c>
      <c r="G75" s="194">
        <f t="shared" si="5"/>
        <v>0</v>
      </c>
    </row>
    <row r="76" spans="1:7" s="89" customFormat="1" ht="15.6" customHeight="1" thickBot="1" x14ac:dyDescent="0.25">
      <c r="A76" s="365" t="s">
        <v>201</v>
      </c>
      <c r="B76" s="359"/>
      <c r="C76" s="330">
        <f>SUM(C7:C75)</f>
        <v>177</v>
      </c>
      <c r="D76" s="330">
        <f>SUM(D7:D75)</f>
        <v>175</v>
      </c>
      <c r="E76" s="329">
        <f>SUM(E7:E75)</f>
        <v>-2</v>
      </c>
      <c r="F76" s="328">
        <f>0.5*'Source Data'!$S76</f>
        <v>4186.0497395780785</v>
      </c>
      <c r="G76" s="328">
        <f>SUM(G7:G75)</f>
        <v>-8230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4" t="s">
        <v>79</v>
      </c>
    </row>
    <row r="84" spans="1:5" x14ac:dyDescent="0.2">
      <c r="B84" s="253" t="s">
        <v>294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Z:\users\3C1001_Thrive\Budget Letter\3C1001_2018-2019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&amp;L&amp;"Arial,Bold"&amp;18&amp;K000000FY2018-19 MFP Formula: February 1, 2019 Mid-Year Adjustment for Students
(March 2019)&amp;R&amp;"Arial,Bold"&amp;12&amp;KFF0000
</oddHeader>
    <oddFooter>&amp;R&amp;9&amp;P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BA92"/>
  <sheetViews>
    <sheetView view="pageBreakPreview" zoomScaleNormal="100" zoomScaleSheetLayoutView="100" workbookViewId="0">
      <pane xSplit="2" ySplit="6" topLeftCell="C7" activePane="bottomRight" state="frozen"/>
      <selection activeCell="D4" sqref="D4"/>
      <selection pane="topRight" activeCell="D4" sqref="D4"/>
      <selection pane="bottomLeft" activeCell="D4" sqref="D4"/>
      <selection pane="bottomRight" activeCell="C7" sqref="C7"/>
    </sheetView>
  </sheetViews>
  <sheetFormatPr defaultColWidth="9.140625" defaultRowHeight="18" x14ac:dyDescent="0.25"/>
  <cols>
    <col min="1" max="1" width="5.5703125" style="177" customWidth="1"/>
    <col min="2" max="2" width="19.5703125" style="177" customWidth="1"/>
    <col min="3" max="8" width="16" style="177" customWidth="1"/>
    <col min="9" max="12" width="15.28515625" style="177" customWidth="1"/>
    <col min="13" max="14" width="16.85546875" style="177" customWidth="1"/>
    <col min="15" max="15" width="19.5703125" style="177" customWidth="1"/>
    <col min="16" max="16" width="14.85546875" style="177" customWidth="1"/>
    <col min="17" max="18" width="13.5703125" style="177" customWidth="1"/>
    <col min="19" max="19" width="15.140625" style="177" customWidth="1"/>
    <col min="20" max="16384" width="9.140625" style="177"/>
  </cols>
  <sheetData>
    <row r="1" spans="1:53" s="138" customFormat="1" ht="27.75" customHeight="1" thickBot="1" x14ac:dyDescent="0.25">
      <c r="A1" s="404" t="s">
        <v>222</v>
      </c>
      <c r="B1" s="405"/>
      <c r="C1" s="410" t="s">
        <v>223</v>
      </c>
      <c r="D1" s="411"/>
      <c r="E1" s="411"/>
      <c r="F1" s="411"/>
      <c r="G1" s="411"/>
      <c r="H1" s="412"/>
      <c r="I1" s="410" t="s">
        <v>224</v>
      </c>
      <c r="J1" s="413"/>
      <c r="K1" s="413"/>
      <c r="L1" s="414"/>
      <c r="M1" s="415" t="s">
        <v>301</v>
      </c>
      <c r="N1" s="416"/>
      <c r="O1" s="137" t="s">
        <v>225</v>
      </c>
      <c r="P1" s="421" t="s">
        <v>281</v>
      </c>
      <c r="Q1" s="422"/>
      <c r="R1" s="422"/>
      <c r="S1" s="423"/>
    </row>
    <row r="2" spans="1:53" s="143" customFormat="1" ht="130.5" customHeight="1" x14ac:dyDescent="0.2">
      <c r="A2" s="406"/>
      <c r="B2" s="407"/>
      <c r="C2" s="417" t="s">
        <v>226</v>
      </c>
      <c r="D2" s="419" t="s">
        <v>227</v>
      </c>
      <c r="E2" s="419" t="s">
        <v>228</v>
      </c>
      <c r="F2" s="139" t="s">
        <v>229</v>
      </c>
      <c r="G2" s="419" t="s">
        <v>230</v>
      </c>
      <c r="H2" s="140" t="s">
        <v>221</v>
      </c>
      <c r="I2" s="417" t="s">
        <v>231</v>
      </c>
      <c r="J2" s="419" t="s">
        <v>232</v>
      </c>
      <c r="K2" s="419" t="s">
        <v>233</v>
      </c>
      <c r="L2" s="430" t="s">
        <v>234</v>
      </c>
      <c r="M2" s="432" t="s">
        <v>235</v>
      </c>
      <c r="N2" s="434" t="s">
        <v>236</v>
      </c>
      <c r="O2" s="141" t="s">
        <v>237</v>
      </c>
      <c r="P2" s="424" t="s">
        <v>263</v>
      </c>
      <c r="Q2" s="426" t="s">
        <v>277</v>
      </c>
      <c r="R2" s="428" t="s">
        <v>278</v>
      </c>
      <c r="S2" s="190" t="s">
        <v>279</v>
      </c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1:53" s="148" customFormat="1" ht="28.5" customHeight="1" thickBot="1" x14ac:dyDescent="0.25">
      <c r="A3" s="408"/>
      <c r="B3" s="409"/>
      <c r="C3" s="418"/>
      <c r="D3" s="420"/>
      <c r="E3" s="420"/>
      <c r="F3" s="144" t="s">
        <v>238</v>
      </c>
      <c r="G3" s="420"/>
      <c r="H3" s="145" t="s">
        <v>239</v>
      </c>
      <c r="I3" s="418"/>
      <c r="J3" s="420"/>
      <c r="K3" s="420"/>
      <c r="L3" s="431"/>
      <c r="M3" s="433"/>
      <c r="N3" s="435"/>
      <c r="O3" s="146" t="s">
        <v>240</v>
      </c>
      <c r="P3" s="425"/>
      <c r="Q3" s="427"/>
      <c r="R3" s="429"/>
      <c r="S3" s="191" t="s">
        <v>280</v>
      </c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</row>
    <row r="4" spans="1:53" s="152" customFormat="1" ht="15" customHeight="1" x14ac:dyDescent="0.2">
      <c r="A4" s="149"/>
      <c r="B4" s="150"/>
      <c r="C4" s="151">
        <f>B4+1</f>
        <v>1</v>
      </c>
      <c r="D4" s="151">
        <f t="shared" ref="D4:N4" si="0">C4+1</f>
        <v>2</v>
      </c>
      <c r="E4" s="151">
        <f t="shared" si="0"/>
        <v>3</v>
      </c>
      <c r="F4" s="151">
        <f t="shared" si="0"/>
        <v>4</v>
      </c>
      <c r="G4" s="151">
        <f>F4+1</f>
        <v>5</v>
      </c>
      <c r="H4" s="151">
        <f t="shared" si="0"/>
        <v>6</v>
      </c>
      <c r="I4" s="151">
        <f t="shared" si="0"/>
        <v>7</v>
      </c>
      <c r="J4" s="151">
        <f t="shared" si="0"/>
        <v>8</v>
      </c>
      <c r="K4" s="151">
        <f t="shared" si="0"/>
        <v>9</v>
      </c>
      <c r="L4" s="151">
        <f t="shared" si="0"/>
        <v>10</v>
      </c>
      <c r="M4" s="151">
        <f t="shared" si="0"/>
        <v>11</v>
      </c>
      <c r="N4" s="151">
        <f t="shared" si="0"/>
        <v>12</v>
      </c>
      <c r="O4" s="151">
        <f>N4+1</f>
        <v>13</v>
      </c>
      <c r="P4" s="151">
        <f t="shared" ref="P4:S4" si="1">O4+1</f>
        <v>14</v>
      </c>
      <c r="Q4" s="151">
        <f t="shared" si="1"/>
        <v>15</v>
      </c>
      <c r="R4" s="151">
        <f t="shared" si="1"/>
        <v>16</v>
      </c>
      <c r="S4" s="151">
        <f t="shared" si="1"/>
        <v>17</v>
      </c>
    </row>
    <row r="5" spans="1:53" s="142" customFormat="1" ht="14.45" hidden="1" customHeight="1" x14ac:dyDescent="0.2">
      <c r="A5" s="153"/>
      <c r="B5" s="154"/>
      <c r="C5" s="135" t="s">
        <v>241</v>
      </c>
      <c r="D5" s="135" t="s">
        <v>242</v>
      </c>
      <c r="E5" s="135" t="s">
        <v>243</v>
      </c>
      <c r="F5" s="135" t="s">
        <v>244</v>
      </c>
      <c r="G5" s="135" t="s">
        <v>195</v>
      </c>
      <c r="H5" s="135" t="s">
        <v>245</v>
      </c>
      <c r="I5" s="135" t="s">
        <v>246</v>
      </c>
      <c r="J5" s="135" t="s">
        <v>247</v>
      </c>
      <c r="K5" s="135" t="s">
        <v>248</v>
      </c>
      <c r="L5" s="135" t="s">
        <v>249</v>
      </c>
      <c r="M5" s="135"/>
      <c r="N5" s="135"/>
      <c r="O5" s="135" t="s">
        <v>250</v>
      </c>
      <c r="P5" s="135"/>
      <c r="Q5" s="135"/>
      <c r="R5" s="135"/>
      <c r="S5" s="135"/>
    </row>
    <row r="6" spans="1:53" s="142" customFormat="1" ht="25.5" hidden="1" x14ac:dyDescent="0.2">
      <c r="A6" s="153"/>
      <c r="B6" s="154"/>
      <c r="C6" s="136" t="s">
        <v>196</v>
      </c>
      <c r="D6" s="136" t="s">
        <v>196</v>
      </c>
      <c r="E6" s="136" t="s">
        <v>196</v>
      </c>
      <c r="F6" s="136" t="s">
        <v>4</v>
      </c>
      <c r="G6" s="136" t="s">
        <v>197</v>
      </c>
      <c r="H6" s="136" t="s">
        <v>4</v>
      </c>
      <c r="I6" s="136" t="s">
        <v>196</v>
      </c>
      <c r="J6" s="136" t="s">
        <v>196</v>
      </c>
      <c r="K6" s="136" t="s">
        <v>196</v>
      </c>
      <c r="L6" s="136" t="s">
        <v>196</v>
      </c>
      <c r="M6" s="136" t="s">
        <v>251</v>
      </c>
      <c r="N6" s="136" t="s">
        <v>251</v>
      </c>
      <c r="O6" s="136" t="s">
        <v>4</v>
      </c>
      <c r="P6" s="136"/>
      <c r="Q6" s="136"/>
      <c r="R6" s="136"/>
      <c r="S6" s="136"/>
    </row>
    <row r="7" spans="1:53" s="142" customFormat="1" ht="16.149999999999999" customHeight="1" x14ac:dyDescent="0.2">
      <c r="A7" s="155">
        <v>1</v>
      </c>
      <c r="B7" s="156" t="s">
        <v>5</v>
      </c>
      <c r="C7" s="157">
        <f>'[1]Per Pupil_Weighted Funding'!H7</f>
        <v>2995.3301661132714</v>
      </c>
      <c r="D7" s="157">
        <f>'[1]3_Levels 1&amp;2'!AF7</f>
        <v>715</v>
      </c>
      <c r="E7" s="157">
        <f>'[1]3_Levels 1&amp;2'!AK7</f>
        <v>168.92251077699507</v>
      </c>
      <c r="F7" s="158">
        <f>SUM(C7:E7)</f>
        <v>3879.2526768902662</v>
      </c>
      <c r="G7" s="157">
        <v>777.48</v>
      </c>
      <c r="H7" s="158">
        <f t="shared" ref="H7:H70" si="2">SUM(F7:G7)</f>
        <v>4656.7326768902658</v>
      </c>
      <c r="I7" s="157">
        <f>'[1]Per Pupil_Weighted Funding'!M7</f>
        <v>658.97263654491974</v>
      </c>
      <c r="J7" s="157">
        <f>'[1]Per Pupil_Weighted Funding'!R7</f>
        <v>179.71980996679628</v>
      </c>
      <c r="K7" s="157">
        <f>'[1]Per Pupil_Weighted Funding'!W7</f>
        <v>4492.9952491699069</v>
      </c>
      <c r="L7" s="157">
        <f>'[1]Per Pupil_Weighted Funding'!AB7</f>
        <v>1797.1980996679629</v>
      </c>
      <c r="M7" s="157">
        <f>'[2]18-19 Final_Type1,1B,2,3,3B,4'!K7</f>
        <v>2561</v>
      </c>
      <c r="N7" s="157">
        <f>'[2]18-19 Final_Type1,1B,2,3,3B,4'!N7</f>
        <v>2561</v>
      </c>
      <c r="O7" s="158">
        <f t="shared" ref="O7:O70" si="3">F7+N7</f>
        <v>6440.2526768902662</v>
      </c>
      <c r="P7" s="157">
        <f>'[1]2_State Distrib and Adjs'!$AP7</f>
        <v>5648</v>
      </c>
      <c r="Q7" s="157">
        <f>'[1]3_Levels 1&amp;2'!$AM7</f>
        <v>4873.0499421722216</v>
      </c>
      <c r="R7" s="157">
        <f>'[1]3_Levels 1&amp;2'!$AU7</f>
        <v>2517.11</v>
      </c>
      <c r="S7" s="192">
        <f>G7+Q7+R7</f>
        <v>8167.6399421722217</v>
      </c>
    </row>
    <row r="8" spans="1:53" s="142" customFormat="1" ht="16.149999999999999" customHeight="1" x14ac:dyDescent="0.2">
      <c r="A8" s="159">
        <v>2</v>
      </c>
      <c r="B8" s="160" t="s">
        <v>6</v>
      </c>
      <c r="C8" s="161">
        <f>'[1]Per Pupil_Weighted Funding'!H8</f>
        <v>3383.4857502012196</v>
      </c>
      <c r="D8" s="161">
        <f>'[1]3_Levels 1&amp;2'!AF8</f>
        <v>1461</v>
      </c>
      <c r="E8" s="161">
        <f>'[1]3_Levels 1&amp;2'!AK8</f>
        <v>168.92249015748033</v>
      </c>
      <c r="F8" s="162">
        <f t="shared" ref="F8:F71" si="4">SUM(C8:E8)</f>
        <v>5013.4082403587008</v>
      </c>
      <c r="G8" s="161">
        <v>842.32</v>
      </c>
      <c r="H8" s="162">
        <f t="shared" si="2"/>
        <v>5855.7282403587005</v>
      </c>
      <c r="I8" s="161">
        <f>'[1]Per Pupil_Weighted Funding'!M8</f>
        <v>744.36686504426837</v>
      </c>
      <c r="J8" s="161">
        <f>'[1]Per Pupil_Weighted Funding'!R8</f>
        <v>203.00914501207316</v>
      </c>
      <c r="K8" s="161">
        <f>'[1]Per Pupil_Weighted Funding'!W8</f>
        <v>5075.2286253018301</v>
      </c>
      <c r="L8" s="161">
        <f>'[1]Per Pupil_Weighted Funding'!AB8</f>
        <v>2030.0914501207317</v>
      </c>
      <c r="M8" s="161">
        <f>'[2]18-19 Final_Type1,1B,2,3,3B,4'!K8</f>
        <v>2635</v>
      </c>
      <c r="N8" s="161">
        <f>'[2]18-19 Final_Type1,1B,2,3,3B,4'!N8</f>
        <v>3025</v>
      </c>
      <c r="O8" s="162">
        <f t="shared" si="3"/>
        <v>8038.4082403587008</v>
      </c>
      <c r="P8" s="161">
        <f>'[1]2_State Distrib and Adjs'!$AP8</f>
        <v>7369</v>
      </c>
      <c r="Q8" s="161">
        <f>'[1]3_Levels 1&amp;2'!$AM8</f>
        <v>6528.9776082677163</v>
      </c>
      <c r="R8" s="161">
        <f>'[1]3_Levels 1&amp;2'!$AU8</f>
        <v>2786.2</v>
      </c>
      <c r="S8" s="162">
        <f t="shared" ref="S8:S71" si="5">G8+Q8+R8</f>
        <v>10157.497608267717</v>
      </c>
    </row>
    <row r="9" spans="1:53" s="142" customFormat="1" ht="16.149999999999999" customHeight="1" x14ac:dyDescent="0.2">
      <c r="A9" s="159">
        <v>3</v>
      </c>
      <c r="B9" s="160" t="s">
        <v>7</v>
      </c>
      <c r="C9" s="161">
        <f>'[1]Per Pupil_Weighted Funding'!H9</f>
        <v>2406.5240656261053</v>
      </c>
      <c r="D9" s="161">
        <f>'[1]3_Levels 1&amp;2'!AF9</f>
        <v>570</v>
      </c>
      <c r="E9" s="161">
        <f>'[1]3_Levels 1&amp;2'!AK9</f>
        <v>168.92254224968198</v>
      </c>
      <c r="F9" s="162">
        <f t="shared" si="4"/>
        <v>3145.4466078757873</v>
      </c>
      <c r="G9" s="161">
        <v>596.84</v>
      </c>
      <c r="H9" s="162">
        <f t="shared" si="2"/>
        <v>3742.2866078757875</v>
      </c>
      <c r="I9" s="161">
        <f>'[1]Per Pupil_Weighted Funding'!M9</f>
        <v>529.43529443774321</v>
      </c>
      <c r="J9" s="161">
        <f>'[1]Per Pupil_Weighted Funding'!R9</f>
        <v>144.39144393756632</v>
      </c>
      <c r="K9" s="161">
        <f>'[1]Per Pupil_Weighted Funding'!W9</f>
        <v>3609.7860984391582</v>
      </c>
      <c r="L9" s="161">
        <f>'[1]Per Pupil_Weighted Funding'!AB9</f>
        <v>1443.9144393756631</v>
      </c>
      <c r="M9" s="161">
        <f>'[2]18-19 Final_Type1,1B,2,3,3B,4'!K9</f>
        <v>5381</v>
      </c>
      <c r="N9" s="161">
        <f>'[2]18-19 Final_Type1,1B,2,3,3B,4'!N9</f>
        <v>6175</v>
      </c>
      <c r="O9" s="162">
        <f t="shared" si="3"/>
        <v>9320.4466078757869</v>
      </c>
      <c r="P9" s="161">
        <f>'[1]2_State Distrib and Adjs'!$AP9</f>
        <v>4469</v>
      </c>
      <c r="Q9" s="161">
        <f>'[1]3_Levels 1&amp;2'!$AM9</f>
        <v>3873.2803925131748</v>
      </c>
      <c r="R9" s="161">
        <f>'[1]3_Levels 1&amp;2'!$AU9</f>
        <v>3778.47</v>
      </c>
      <c r="S9" s="162">
        <f t="shared" si="5"/>
        <v>8248.5903925131752</v>
      </c>
    </row>
    <row r="10" spans="1:53" s="142" customFormat="1" ht="16.149999999999999" customHeight="1" x14ac:dyDescent="0.2">
      <c r="A10" s="159">
        <v>4</v>
      </c>
      <c r="B10" s="160" t="s">
        <v>8</v>
      </c>
      <c r="C10" s="161">
        <f>'[1]Per Pupil_Weighted Funding'!H10</f>
        <v>3125.7478427810584</v>
      </c>
      <c r="D10" s="161">
        <f>'[1]3_Levels 1&amp;2'!AF10</f>
        <v>1322</v>
      </c>
      <c r="E10" s="161">
        <f>'[1]3_Levels 1&amp;2'!AK10</f>
        <v>168.92255054432349</v>
      </c>
      <c r="F10" s="162">
        <f t="shared" si="4"/>
        <v>4616.6703933253821</v>
      </c>
      <c r="G10" s="161">
        <v>585.76</v>
      </c>
      <c r="H10" s="162">
        <f t="shared" si="2"/>
        <v>5202.4303933253823</v>
      </c>
      <c r="I10" s="161">
        <f>'[1]Per Pupil_Weighted Funding'!M10</f>
        <v>687.66452541183287</v>
      </c>
      <c r="J10" s="161">
        <f>'[1]Per Pupil_Weighted Funding'!R10</f>
        <v>187.54487056686349</v>
      </c>
      <c r="K10" s="161">
        <f>'[1]Per Pupil_Weighted Funding'!W10</f>
        <v>4688.6217641715884</v>
      </c>
      <c r="L10" s="161">
        <f>'[1]Per Pupil_Weighted Funding'!AB10</f>
        <v>1875.4487056686353</v>
      </c>
      <c r="M10" s="161">
        <f>'[2]18-19 Final_Type1,1B,2,3,3B,4'!K10</f>
        <v>4295</v>
      </c>
      <c r="N10" s="161">
        <f>'[2]18-19 Final_Type1,1B,2,3,3B,4'!N10</f>
        <v>4295</v>
      </c>
      <c r="O10" s="162">
        <f t="shared" si="3"/>
        <v>8911.6703933253812</v>
      </c>
      <c r="P10" s="161">
        <f>'[1]2_State Distrib and Adjs'!$AP10</f>
        <v>6897</v>
      </c>
      <c r="Q10" s="161">
        <f>'[1]3_Levels 1&amp;2'!$AM10</f>
        <v>6306.6236391912907</v>
      </c>
      <c r="R10" s="161">
        <f>'[1]3_Levels 1&amp;2'!$AU10</f>
        <v>3361.58</v>
      </c>
      <c r="S10" s="162">
        <f t="shared" si="5"/>
        <v>10253.96363919129</v>
      </c>
    </row>
    <row r="11" spans="1:53" s="142" customFormat="1" ht="16.149999999999999" customHeight="1" x14ac:dyDescent="0.2">
      <c r="A11" s="163">
        <v>5</v>
      </c>
      <c r="B11" s="164" t="s">
        <v>9</v>
      </c>
      <c r="C11" s="165">
        <f>'[1]Per Pupil_Weighted Funding'!H11</f>
        <v>3179.2863215318648</v>
      </c>
      <c r="D11" s="165">
        <f>'[1]3_Levels 1&amp;2'!AF11</f>
        <v>712</v>
      </c>
      <c r="E11" s="165">
        <f>'[1]3_Levels 1&amp;2'!AK11</f>
        <v>168.92248949980907</v>
      </c>
      <c r="F11" s="166">
        <f t="shared" si="4"/>
        <v>4060.208811031674</v>
      </c>
      <c r="G11" s="165">
        <v>555.91</v>
      </c>
      <c r="H11" s="166">
        <f t="shared" si="2"/>
        <v>4616.1188110316743</v>
      </c>
      <c r="I11" s="165">
        <f>'[1]Per Pupil_Weighted Funding'!M11</f>
        <v>699.44299073701018</v>
      </c>
      <c r="J11" s="165">
        <f>'[1]Per Pupil_Weighted Funding'!R11</f>
        <v>190.75717929191185</v>
      </c>
      <c r="K11" s="165">
        <f>'[1]Per Pupil_Weighted Funding'!W11</f>
        <v>4768.9294822977972</v>
      </c>
      <c r="L11" s="165">
        <f>'[1]Per Pupil_Weighted Funding'!AB11</f>
        <v>1907.5717929191187</v>
      </c>
      <c r="M11" s="165">
        <f>'[2]18-19 Final_Type1,1B,2,3,3B,4'!K11</f>
        <v>2206</v>
      </c>
      <c r="N11" s="165">
        <f>'[2]18-19 Final_Type1,1B,2,3,3B,4'!N11</f>
        <v>2206</v>
      </c>
      <c r="O11" s="166">
        <f t="shared" si="3"/>
        <v>6266.2088110316745</v>
      </c>
      <c r="P11" s="165">
        <f>'[1]2_State Distrib and Adjs'!$AP11</f>
        <v>6043</v>
      </c>
      <c r="Q11" s="165">
        <f>'[1]3_Levels 1&amp;2'!$AM11</f>
        <v>5480.1204658266515</v>
      </c>
      <c r="R11" s="165">
        <f>'[1]3_Levels 1&amp;2'!$AU11</f>
        <v>2208.87</v>
      </c>
      <c r="S11" s="166">
        <f t="shared" si="5"/>
        <v>8244.9004658266513</v>
      </c>
    </row>
    <row r="12" spans="1:53" s="142" customFormat="1" ht="16.149999999999999" customHeight="1" x14ac:dyDescent="0.2">
      <c r="A12" s="155">
        <v>6</v>
      </c>
      <c r="B12" s="156" t="s">
        <v>10</v>
      </c>
      <c r="C12" s="157">
        <f>'[1]Per Pupil_Weighted Funding'!H12</f>
        <v>3052.4564226221978</v>
      </c>
      <c r="D12" s="157">
        <f>'[1]3_Levels 1&amp;2'!AF12</f>
        <v>1166</v>
      </c>
      <c r="E12" s="157">
        <f>'[1]3_Levels 1&amp;2'!AK12</f>
        <v>168.92256637168143</v>
      </c>
      <c r="F12" s="158">
        <f t="shared" si="4"/>
        <v>4387.3789889938789</v>
      </c>
      <c r="G12" s="157">
        <v>545.4799999999999</v>
      </c>
      <c r="H12" s="158">
        <f t="shared" si="2"/>
        <v>4932.8589889938785</v>
      </c>
      <c r="I12" s="157">
        <f>'[1]Per Pupil_Weighted Funding'!M12</f>
        <v>671.54041297688354</v>
      </c>
      <c r="J12" s="157">
        <f>'[1]Per Pupil_Weighted Funding'!R12</f>
        <v>183.14738535733184</v>
      </c>
      <c r="K12" s="157">
        <f>'[1]Per Pupil_Weighted Funding'!W12</f>
        <v>4578.6846339332969</v>
      </c>
      <c r="L12" s="157">
        <f>'[1]Per Pupil_Weighted Funding'!AB12</f>
        <v>1831.4738535733186</v>
      </c>
      <c r="M12" s="157">
        <f>'[2]18-19 Final_Type1,1B,2,3,3B,4'!K12</f>
        <v>3284</v>
      </c>
      <c r="N12" s="157">
        <f>'[2]18-19 Final_Type1,1B,2,3,3B,4'!N12</f>
        <v>3969</v>
      </c>
      <c r="O12" s="158">
        <f t="shared" si="3"/>
        <v>8356.378988993878</v>
      </c>
      <c r="P12" s="157">
        <f>'[1]2_State Distrib and Adjs'!$AP12</f>
        <v>6245</v>
      </c>
      <c r="Q12" s="157">
        <f>'[1]3_Levels 1&amp;2'!$AM12</f>
        <v>5702.3938053097345</v>
      </c>
      <c r="R12" s="157">
        <f>'[1]3_Levels 1&amp;2'!$AU12</f>
        <v>3226.51</v>
      </c>
      <c r="S12" s="158">
        <f t="shared" si="5"/>
        <v>9474.3838053097352</v>
      </c>
    </row>
    <row r="13" spans="1:53" s="142" customFormat="1" ht="16.149999999999999" customHeight="1" x14ac:dyDescent="0.2">
      <c r="A13" s="159">
        <v>7</v>
      </c>
      <c r="B13" s="160" t="s">
        <v>11</v>
      </c>
      <c r="C13" s="161">
        <f>'[1]Per Pupil_Weighted Funding'!H13</f>
        <v>1919.1058351219881</v>
      </c>
      <c r="D13" s="161">
        <f>'[1]3_Levels 1&amp;2'!AF13</f>
        <v>235</v>
      </c>
      <c r="E13" s="161">
        <f>'[1]3_Levels 1&amp;2'!AK13</f>
        <v>168.92272096251736</v>
      </c>
      <c r="F13" s="162">
        <f t="shared" si="4"/>
        <v>2323.0285560845055</v>
      </c>
      <c r="G13" s="161">
        <v>756.91999999999985</v>
      </c>
      <c r="H13" s="162">
        <f t="shared" si="2"/>
        <v>3079.9485560845051</v>
      </c>
      <c r="I13" s="161">
        <f>'[1]Per Pupil_Weighted Funding'!M13</f>
        <v>422.20328372683736</v>
      </c>
      <c r="J13" s="161">
        <f>'[1]Per Pupil_Weighted Funding'!R13</f>
        <v>115.14635010731928</v>
      </c>
      <c r="K13" s="161">
        <f>'[1]Per Pupil_Weighted Funding'!W13</f>
        <v>2878.6587526829821</v>
      </c>
      <c r="L13" s="161">
        <f>'[1]Per Pupil_Weighted Funding'!AB13</f>
        <v>1151.4635010731927</v>
      </c>
      <c r="M13" s="161">
        <f>'[2]18-19 Final_Type1,1B,2,3,3B,4'!K13</f>
        <v>11823</v>
      </c>
      <c r="N13" s="161">
        <f>'[2]18-19 Final_Type1,1B,2,3,3B,4'!N13</f>
        <v>12201</v>
      </c>
      <c r="O13" s="162">
        <f t="shared" si="3"/>
        <v>14524.028556084506</v>
      </c>
      <c r="P13" s="161">
        <f>'[1]2_State Distrib and Adjs'!$AP13</f>
        <v>4123</v>
      </c>
      <c r="Q13" s="161">
        <f>'[1]3_Levels 1&amp;2'!$AM13</f>
        <v>3355.6446089773253</v>
      </c>
      <c r="R13" s="161">
        <f>'[1]3_Levels 1&amp;2'!$AU13</f>
        <v>5212.34</v>
      </c>
      <c r="S13" s="162">
        <f t="shared" si="5"/>
        <v>9324.9046089773256</v>
      </c>
    </row>
    <row r="14" spans="1:53" s="142" customFormat="1" ht="16.149999999999999" customHeight="1" x14ac:dyDescent="0.2">
      <c r="A14" s="159">
        <v>8</v>
      </c>
      <c r="B14" s="160" t="s">
        <v>12</v>
      </c>
      <c r="C14" s="161">
        <f>'[1]Per Pupil_Weighted Funding'!H14</f>
        <v>2870.3131341006124</v>
      </c>
      <c r="D14" s="161">
        <f>'[1]3_Levels 1&amp;2'!AF14</f>
        <v>974</v>
      </c>
      <c r="E14" s="161">
        <f>'[1]3_Levels 1&amp;2'!AK14</f>
        <v>168.92252453166816</v>
      </c>
      <c r="F14" s="162">
        <f t="shared" si="4"/>
        <v>4013.2356586322803</v>
      </c>
      <c r="G14" s="161">
        <v>725.76</v>
      </c>
      <c r="H14" s="162">
        <f t="shared" si="2"/>
        <v>4738.9956586322805</v>
      </c>
      <c r="I14" s="161">
        <f>'[1]Per Pupil_Weighted Funding'!M14</f>
        <v>631.46888950213452</v>
      </c>
      <c r="J14" s="161">
        <f>'[1]Per Pupil_Weighted Funding'!R14</f>
        <v>172.21878804603671</v>
      </c>
      <c r="K14" s="161">
        <f>'[1]Per Pupil_Weighted Funding'!W14</f>
        <v>4305.4697011509179</v>
      </c>
      <c r="L14" s="161">
        <f>'[1]Per Pupil_Weighted Funding'!AB14</f>
        <v>1722.1878804603671</v>
      </c>
      <c r="M14" s="161">
        <f>'[2]18-19 Final_Type1,1B,2,3,3B,4'!K14</f>
        <v>4175</v>
      </c>
      <c r="N14" s="161">
        <f>'[2]18-19 Final_Type1,1B,2,3,3B,4'!N14</f>
        <v>4740</v>
      </c>
      <c r="O14" s="162">
        <f t="shared" si="3"/>
        <v>8753.2356586322803</v>
      </c>
      <c r="P14" s="161">
        <f>'[1]2_State Distrib and Adjs'!$AP14</f>
        <v>5812</v>
      </c>
      <c r="Q14" s="161">
        <f>'[1]3_Levels 1&amp;2'!$AM14</f>
        <v>5086.0599018733274</v>
      </c>
      <c r="R14" s="161">
        <f>'[1]3_Levels 1&amp;2'!$AU14</f>
        <v>3348.64</v>
      </c>
      <c r="S14" s="162">
        <f t="shared" si="5"/>
        <v>9160.4599018733279</v>
      </c>
    </row>
    <row r="15" spans="1:53" s="167" customFormat="1" ht="16.149999999999999" customHeight="1" x14ac:dyDescent="0.2">
      <c r="A15" s="159">
        <v>9</v>
      </c>
      <c r="B15" s="160" t="s">
        <v>13</v>
      </c>
      <c r="C15" s="161">
        <f>'[1]Per Pupil_Weighted Funding'!H15</f>
        <v>2757.0541263442633</v>
      </c>
      <c r="D15" s="161">
        <f>'[1]3_Levels 1&amp;2'!AF15</f>
        <v>878</v>
      </c>
      <c r="E15" s="161">
        <f>'[1]3_Levels 1&amp;2'!AK15</f>
        <v>168.92251502777285</v>
      </c>
      <c r="F15" s="162">
        <f t="shared" si="4"/>
        <v>3803.9766413720363</v>
      </c>
      <c r="G15" s="161">
        <v>744.76</v>
      </c>
      <c r="H15" s="162">
        <f t="shared" si="2"/>
        <v>4548.7366413720365</v>
      </c>
      <c r="I15" s="161">
        <f>'[1]Per Pupil_Weighted Funding'!M15</f>
        <v>606.55190779573797</v>
      </c>
      <c r="J15" s="161">
        <f>'[1]Per Pupil_Weighted Funding'!R15</f>
        <v>165.42324758065581</v>
      </c>
      <c r="K15" s="161">
        <f>'[1]Per Pupil_Weighted Funding'!W15</f>
        <v>4135.5811895163952</v>
      </c>
      <c r="L15" s="161">
        <f>'[1]Per Pupil_Weighted Funding'!AB15</f>
        <v>1654.2324758065579</v>
      </c>
      <c r="M15" s="161">
        <f>'[2]18-19 Final_Type1,1B,2,3,3B,4'!K15</f>
        <v>4576</v>
      </c>
      <c r="N15" s="161">
        <f>'[2]18-19 Final_Type1,1B,2,3,3B,4'!N15</f>
        <v>5315</v>
      </c>
      <c r="O15" s="162">
        <f t="shared" si="3"/>
        <v>9118.9766413720354</v>
      </c>
      <c r="P15" s="161">
        <f>'[1]2_State Distrib and Adjs'!$AP15</f>
        <v>5557</v>
      </c>
      <c r="Q15" s="161">
        <f>'[1]3_Levels 1&amp;2'!$AM15</f>
        <v>4812.3300530093593</v>
      </c>
      <c r="R15" s="161">
        <f>'[1]3_Levels 1&amp;2'!$AU15</f>
        <v>3483.65</v>
      </c>
      <c r="S15" s="162">
        <f t="shared" si="5"/>
        <v>9040.7400530093601</v>
      </c>
    </row>
    <row r="16" spans="1:53" s="142" customFormat="1" ht="16.149999999999999" customHeight="1" x14ac:dyDescent="0.2">
      <c r="A16" s="163">
        <v>10</v>
      </c>
      <c r="B16" s="164" t="s">
        <v>14</v>
      </c>
      <c r="C16" s="165">
        <f>'[1]Per Pupil_Weighted Funding'!H16</f>
        <v>2213.4343367552165</v>
      </c>
      <c r="D16" s="165">
        <f>'[1]3_Levels 1&amp;2'!AF16</f>
        <v>460</v>
      </c>
      <c r="E16" s="165">
        <f>'[1]3_Levels 1&amp;2'!AK16</f>
        <v>168.92252484910364</v>
      </c>
      <c r="F16" s="166">
        <f t="shared" si="4"/>
        <v>2842.3568616043203</v>
      </c>
      <c r="G16" s="165">
        <v>608.04000000000008</v>
      </c>
      <c r="H16" s="166">
        <f t="shared" si="2"/>
        <v>3450.3968616043203</v>
      </c>
      <c r="I16" s="165">
        <f>'[1]Per Pupil_Weighted Funding'!M16</f>
        <v>486.95555408614769</v>
      </c>
      <c r="J16" s="165">
        <f>'[1]Per Pupil_Weighted Funding'!R16</f>
        <v>132.806060205313</v>
      </c>
      <c r="K16" s="165">
        <f>'[1]Per Pupil_Weighted Funding'!W16</f>
        <v>3320.1515051328256</v>
      </c>
      <c r="L16" s="165">
        <f>'[1]Per Pupil_Weighted Funding'!AB16</f>
        <v>1328.06060205313</v>
      </c>
      <c r="M16" s="165">
        <f>'[2]18-19 Final_Type1,1B,2,3,3B,4'!K16</f>
        <v>7054</v>
      </c>
      <c r="N16" s="165">
        <f>'[2]18-19 Final_Type1,1B,2,3,3B,4'!N16</f>
        <v>7813</v>
      </c>
      <c r="O16" s="166">
        <f t="shared" si="3"/>
        <v>10655.356861604319</v>
      </c>
      <c r="P16" s="165">
        <f>'[1]2_State Distrib and Adjs'!$AP16</f>
        <v>4374</v>
      </c>
      <c r="Q16" s="165">
        <f>'[1]3_Levels 1&amp;2'!$AM16</f>
        <v>3765.2992702921833</v>
      </c>
      <c r="R16" s="165">
        <f>'[1]3_Levels 1&amp;2'!$AU16</f>
        <v>4384.3500000000004</v>
      </c>
      <c r="S16" s="166">
        <f t="shared" si="5"/>
        <v>8757.6892702921832</v>
      </c>
    </row>
    <row r="17" spans="1:19" s="142" customFormat="1" ht="16.149999999999999" customHeight="1" x14ac:dyDescent="0.2">
      <c r="A17" s="155">
        <v>11</v>
      </c>
      <c r="B17" s="156" t="s">
        <v>15</v>
      </c>
      <c r="C17" s="157">
        <f>'[1]Per Pupil_Weighted Funding'!H17</f>
        <v>3276.6619482881124</v>
      </c>
      <c r="D17" s="157">
        <f>'[1]3_Levels 1&amp;2'!AF17</f>
        <v>1558</v>
      </c>
      <c r="E17" s="157">
        <f>'[1]3_Levels 1&amp;2'!AK17</f>
        <v>168.92283364958888</v>
      </c>
      <c r="F17" s="158">
        <f t="shared" si="4"/>
        <v>5003.5847819377013</v>
      </c>
      <c r="G17" s="157">
        <v>706.55</v>
      </c>
      <c r="H17" s="158">
        <f t="shared" si="2"/>
        <v>5710.1347819377015</v>
      </c>
      <c r="I17" s="157">
        <f>'[1]Per Pupil_Weighted Funding'!M17</f>
        <v>720.86562862338462</v>
      </c>
      <c r="J17" s="157">
        <f>'[1]Per Pupil_Weighted Funding'!R17</f>
        <v>196.59971689728673</v>
      </c>
      <c r="K17" s="157">
        <f>'[1]Per Pupil_Weighted Funding'!W17</f>
        <v>4914.9929224321686</v>
      </c>
      <c r="L17" s="157">
        <f>'[1]Per Pupil_Weighted Funding'!AB17</f>
        <v>1965.9971689728673</v>
      </c>
      <c r="M17" s="157">
        <f>'[2]18-19 Final_Type1,1B,2,3,3B,4'!K17</f>
        <v>2848</v>
      </c>
      <c r="N17" s="157">
        <f>'[2]18-19 Final_Type1,1B,2,3,3B,4'!N17</f>
        <v>3537</v>
      </c>
      <c r="O17" s="158">
        <f t="shared" si="3"/>
        <v>8540.5847819377013</v>
      </c>
      <c r="P17" s="157">
        <f>'[1]2_State Distrib and Adjs'!$AP17</f>
        <v>7830</v>
      </c>
      <c r="Q17" s="157">
        <f>'[1]3_Levels 1&amp;2'!$AM17</f>
        <v>7121.4996837444651</v>
      </c>
      <c r="R17" s="157">
        <f>'[1]3_Levels 1&amp;2'!$AU17</f>
        <v>3343.78</v>
      </c>
      <c r="S17" s="158">
        <f t="shared" si="5"/>
        <v>11171.829683744465</v>
      </c>
    </row>
    <row r="18" spans="1:19" s="142" customFormat="1" ht="16.149999999999999" customHeight="1" x14ac:dyDescent="0.2">
      <c r="A18" s="159">
        <v>12</v>
      </c>
      <c r="B18" s="160" t="s">
        <v>16</v>
      </c>
      <c r="C18" s="161">
        <f>'[1]Per Pupil_Weighted Funding'!H18</f>
        <v>1700.2798483265785</v>
      </c>
      <c r="D18" s="161">
        <f>'[1]3_Levels 1&amp;2'!AF18</f>
        <v>38</v>
      </c>
      <c r="E18" s="161">
        <f>'[1]3_Levels 1&amp;2'!AK18</f>
        <v>168.92261001517451</v>
      </c>
      <c r="F18" s="162">
        <f t="shared" si="4"/>
        <v>1907.2024583417531</v>
      </c>
      <c r="G18" s="161">
        <v>1063.31</v>
      </c>
      <c r="H18" s="162">
        <f t="shared" si="2"/>
        <v>2970.5124583417528</v>
      </c>
      <c r="I18" s="161">
        <f>'[1]Per Pupil_Weighted Funding'!M18</f>
        <v>374.0615666318472</v>
      </c>
      <c r="J18" s="161">
        <f>'[1]Per Pupil_Weighted Funding'!R18</f>
        <v>102.01679089959471</v>
      </c>
      <c r="K18" s="161">
        <f>'[1]Per Pupil_Weighted Funding'!W18</f>
        <v>2550.4197724898677</v>
      </c>
      <c r="L18" s="161">
        <f>'[1]Per Pupil_Weighted Funding'!AB18</f>
        <v>1020.1679089959471</v>
      </c>
      <c r="M18" s="161">
        <f>'[2]18-19 Final_Type1,1B,2,3,3B,4'!K18</f>
        <v>6902</v>
      </c>
      <c r="N18" s="161">
        <f>'[2]18-19 Final_Type1,1B,2,3,3B,4'!N18</f>
        <v>6902</v>
      </c>
      <c r="O18" s="162">
        <f t="shared" si="3"/>
        <v>8809.2024583417533</v>
      </c>
      <c r="P18" s="161">
        <f>'[1]2_State Distrib and Adjs'!$AP18</f>
        <v>3862</v>
      </c>
      <c r="Q18" s="161">
        <f>'[1]3_Levels 1&amp;2'!$AM18</f>
        <v>2797.8012139605462</v>
      </c>
      <c r="R18" s="161">
        <f>'[1]3_Levels 1&amp;2'!$AU18</f>
        <v>5497.55</v>
      </c>
      <c r="S18" s="162">
        <f t="shared" si="5"/>
        <v>9358.6612139605459</v>
      </c>
    </row>
    <row r="19" spans="1:19" s="142" customFormat="1" ht="16.149999999999999" customHeight="1" x14ac:dyDescent="0.2">
      <c r="A19" s="159">
        <v>13</v>
      </c>
      <c r="B19" s="160" t="s">
        <v>17</v>
      </c>
      <c r="C19" s="161">
        <f>'[1]Per Pupil_Weighted Funding'!H19</f>
        <v>3297.8060920610687</v>
      </c>
      <c r="D19" s="161">
        <f>'[1]3_Levels 1&amp;2'!AF19</f>
        <v>1282</v>
      </c>
      <c r="E19" s="161">
        <f>'[1]3_Levels 1&amp;2'!AK19</f>
        <v>168.92261457550714</v>
      </c>
      <c r="F19" s="162">
        <f t="shared" si="4"/>
        <v>4748.7287066365761</v>
      </c>
      <c r="G19" s="161">
        <v>749.43000000000006</v>
      </c>
      <c r="H19" s="162">
        <f t="shared" si="2"/>
        <v>5498.1587066365764</v>
      </c>
      <c r="I19" s="161">
        <f>'[1]Per Pupil_Weighted Funding'!M19</f>
        <v>725.51734025343501</v>
      </c>
      <c r="J19" s="161">
        <f>'[1]Per Pupil_Weighted Funding'!R19</f>
        <v>197.86836552366407</v>
      </c>
      <c r="K19" s="161">
        <f>'[1]Per Pupil_Weighted Funding'!W19</f>
        <v>4946.7091380916027</v>
      </c>
      <c r="L19" s="161">
        <f>'[1]Per Pupil_Weighted Funding'!AB19</f>
        <v>1978.6836552366412</v>
      </c>
      <c r="M19" s="161">
        <f>'[2]18-19 Final_Type1,1B,2,3,3B,4'!K19</f>
        <v>2805</v>
      </c>
      <c r="N19" s="161">
        <f>'[2]18-19 Final_Type1,1B,2,3,3B,4'!N19</f>
        <v>2844</v>
      </c>
      <c r="O19" s="162">
        <f t="shared" si="3"/>
        <v>7592.7287066365761</v>
      </c>
      <c r="P19" s="161">
        <f>'[1]2_State Distrib and Adjs'!$AP19</f>
        <v>7461</v>
      </c>
      <c r="Q19" s="161">
        <f>'[1]3_Levels 1&amp;2'!$AM19</f>
        <v>6651.181818181818</v>
      </c>
      <c r="R19" s="161">
        <f>'[1]3_Levels 1&amp;2'!$AU19</f>
        <v>2846.67</v>
      </c>
      <c r="S19" s="162">
        <f t="shared" si="5"/>
        <v>10247.281818181818</v>
      </c>
    </row>
    <row r="20" spans="1:19" s="142" customFormat="1" ht="16.149999999999999" customHeight="1" x14ac:dyDescent="0.2">
      <c r="A20" s="159">
        <v>14</v>
      </c>
      <c r="B20" s="160" t="s">
        <v>18</v>
      </c>
      <c r="C20" s="161">
        <f>'[1]Per Pupil_Weighted Funding'!H20</f>
        <v>2931.3286556652915</v>
      </c>
      <c r="D20" s="161">
        <f>'[1]3_Levels 1&amp;2'!AF20</f>
        <v>1101</v>
      </c>
      <c r="E20" s="161">
        <f>'[1]3_Levels 1&amp;2'!AK20</f>
        <v>168.9225988700565</v>
      </c>
      <c r="F20" s="162">
        <f t="shared" si="4"/>
        <v>4201.2512545353484</v>
      </c>
      <c r="G20" s="161">
        <v>809.9799999999999</v>
      </c>
      <c r="H20" s="162">
        <f t="shared" si="2"/>
        <v>5011.2312545353479</v>
      </c>
      <c r="I20" s="161">
        <f>'[1]Per Pupil_Weighted Funding'!M20</f>
        <v>644.89230424636412</v>
      </c>
      <c r="J20" s="161">
        <f>'[1]Per Pupil_Weighted Funding'!R20</f>
        <v>175.87971933991753</v>
      </c>
      <c r="K20" s="161">
        <f>'[1]Per Pupil_Weighted Funding'!W20</f>
        <v>4396.9929834979375</v>
      </c>
      <c r="L20" s="161">
        <f>'[1]Per Pupil_Weighted Funding'!AB20</f>
        <v>1758.7971933991751</v>
      </c>
      <c r="M20" s="161">
        <f>'[2]18-19 Final_Type1,1B,2,3,3B,4'!K20</f>
        <v>3041</v>
      </c>
      <c r="N20" s="161">
        <f>'[2]18-19 Final_Type1,1B,2,3,3B,4'!N20</f>
        <v>3342</v>
      </c>
      <c r="O20" s="162">
        <f t="shared" si="3"/>
        <v>7543.2512545353484</v>
      </c>
      <c r="P20" s="161">
        <f>'[1]2_State Distrib and Adjs'!$AP20</f>
        <v>7231</v>
      </c>
      <c r="Q20" s="161">
        <f>'[1]3_Levels 1&amp;2'!$AM20</f>
        <v>6356.8152542372882</v>
      </c>
      <c r="R20" s="161">
        <f>'[1]3_Levels 1&amp;2'!$AU20</f>
        <v>3778.43</v>
      </c>
      <c r="S20" s="162">
        <f t="shared" si="5"/>
        <v>10945.225254237288</v>
      </c>
    </row>
    <row r="21" spans="1:19" s="142" customFormat="1" ht="16.149999999999999" customHeight="1" x14ac:dyDescent="0.2">
      <c r="A21" s="163">
        <v>15</v>
      </c>
      <c r="B21" s="164" t="s">
        <v>19</v>
      </c>
      <c r="C21" s="165">
        <f>'[1]Per Pupil_Weighted Funding'!H21</f>
        <v>3186.4622105753847</v>
      </c>
      <c r="D21" s="165">
        <f>'[1]3_Levels 1&amp;2'!AF21</f>
        <v>1226</v>
      </c>
      <c r="E21" s="165">
        <f>'[1]3_Levels 1&amp;2'!AK21</f>
        <v>100</v>
      </c>
      <c r="F21" s="166">
        <f t="shared" si="4"/>
        <v>4512.4622105753842</v>
      </c>
      <c r="G21" s="165">
        <v>553.79999999999995</v>
      </c>
      <c r="H21" s="166">
        <f t="shared" si="2"/>
        <v>5066.2622105753844</v>
      </c>
      <c r="I21" s="165">
        <f>'[1]Per Pupil_Weighted Funding'!M21</f>
        <v>701.0216863265847</v>
      </c>
      <c r="J21" s="165">
        <f>'[1]Per Pupil_Weighted Funding'!R21</f>
        <v>191.18773263452312</v>
      </c>
      <c r="K21" s="165">
        <f>'[1]Per Pupil_Weighted Funding'!W21</f>
        <v>4779.6933158630773</v>
      </c>
      <c r="L21" s="165">
        <f>'[1]Per Pupil_Weighted Funding'!AB21</f>
        <v>1911.8773263452308</v>
      </c>
      <c r="M21" s="165">
        <f>'[2]18-19 Final_Type1,1B,2,3,3B,4'!K21</f>
        <v>2960</v>
      </c>
      <c r="N21" s="165">
        <f>'[2]18-19 Final_Type1,1B,2,3,3B,4'!N21</f>
        <v>2960</v>
      </c>
      <c r="O21" s="166">
        <f t="shared" si="3"/>
        <v>7472.4622105753842</v>
      </c>
      <c r="P21" s="165">
        <f>'[1]2_State Distrib and Adjs'!$AP21</f>
        <v>6732</v>
      </c>
      <c r="Q21" s="165">
        <f>'[1]3_Levels 1&amp;2'!$AM21</f>
        <v>6102.0875932578065</v>
      </c>
      <c r="R21" s="165">
        <f>'[1]3_Levels 1&amp;2'!$AU21</f>
        <v>3007.67</v>
      </c>
      <c r="S21" s="166">
        <f t="shared" si="5"/>
        <v>9663.5575932578067</v>
      </c>
    </row>
    <row r="22" spans="1:19" s="142" customFormat="1" ht="16.149999999999999" customHeight="1" x14ac:dyDescent="0.2">
      <c r="A22" s="155">
        <v>16</v>
      </c>
      <c r="B22" s="156" t="s">
        <v>252</v>
      </c>
      <c r="C22" s="157">
        <f>'[1]Per Pupil_Weighted Funding'!H22</f>
        <v>1509.5990644226495</v>
      </c>
      <c r="D22" s="157">
        <f>'[1]3_Levels 1&amp;2'!AF22</f>
        <v>0</v>
      </c>
      <c r="E22" s="157">
        <f>'[1]3_Levels 1&amp;2'!AK22</f>
        <v>168.92245229395047</v>
      </c>
      <c r="F22" s="158">
        <f t="shared" si="4"/>
        <v>1678.5215167166</v>
      </c>
      <c r="G22" s="157">
        <v>686.73</v>
      </c>
      <c r="H22" s="158">
        <f t="shared" si="2"/>
        <v>2365.2515167166002</v>
      </c>
      <c r="I22" s="157">
        <f>'[1]Per Pupil_Weighted Funding'!M22</f>
        <v>332.11179417298291</v>
      </c>
      <c r="J22" s="157">
        <f>'[1]Per Pupil_Weighted Funding'!R22</f>
        <v>90.57594386535898</v>
      </c>
      <c r="K22" s="157">
        <f>'[1]Per Pupil_Weighted Funding'!W22</f>
        <v>2264.3985966339742</v>
      </c>
      <c r="L22" s="157">
        <f>'[1]Per Pupil_Weighted Funding'!AB22</f>
        <v>905.75943865358965</v>
      </c>
      <c r="M22" s="157">
        <f>'[2]18-19 Final_Type1,1B,2,3,3B,4'!K22</f>
        <v>13155</v>
      </c>
      <c r="N22" s="157">
        <f>'[2]18-19 Final_Type1,1B,2,3,3B,4'!N22</f>
        <v>14797</v>
      </c>
      <c r="O22" s="158">
        <f t="shared" si="3"/>
        <v>16475.521516716599</v>
      </c>
      <c r="P22" s="157">
        <f>'[1]2_State Distrib and Adjs'!$AP22</f>
        <v>2979</v>
      </c>
      <c r="Q22" s="157">
        <f>'[1]3_Levels 1&amp;2'!$AM22</f>
        <v>2290.8869265123831</v>
      </c>
      <c r="R22" s="157">
        <f>'[1]3_Levels 1&amp;2'!$AU22</f>
        <v>5338.85</v>
      </c>
      <c r="S22" s="158">
        <f t="shared" si="5"/>
        <v>8316.466926512383</v>
      </c>
    </row>
    <row r="23" spans="1:19" s="142" customFormat="1" ht="16.149999999999999" customHeight="1" x14ac:dyDescent="0.2">
      <c r="A23" s="159">
        <v>17</v>
      </c>
      <c r="B23" s="160" t="s">
        <v>21</v>
      </c>
      <c r="C23" s="161">
        <f>'[1]Per Pupil_Weighted Funding'!H23</f>
        <v>1840.8982027991583</v>
      </c>
      <c r="D23" s="161">
        <f>'[1]3_Levels 1&amp;2'!AF23</f>
        <v>148</v>
      </c>
      <c r="E23" s="161">
        <f>'[1]3_Levels 1&amp;2'!AK23</f>
        <v>407.47808368049266</v>
      </c>
      <c r="F23" s="162">
        <f t="shared" si="4"/>
        <v>2396.3762864796508</v>
      </c>
      <c r="G23" s="161">
        <v>801.48</v>
      </c>
      <c r="H23" s="162">
        <f t="shared" si="2"/>
        <v>3197.8562864796509</v>
      </c>
      <c r="I23" s="161">
        <f>'[1]Per Pupil_Weighted Funding'!M23</f>
        <v>404.99760461581491</v>
      </c>
      <c r="J23" s="161">
        <f>'[1]Per Pupil_Weighted Funding'!R23</f>
        <v>110.45389216794953</v>
      </c>
      <c r="K23" s="161">
        <f>'[1]Per Pupil_Weighted Funding'!W23</f>
        <v>2761.3473041987377</v>
      </c>
      <c r="L23" s="161">
        <f>'[1]Per Pupil_Weighted Funding'!AB23</f>
        <v>1104.5389216794952</v>
      </c>
      <c r="M23" s="161">
        <f>'[2]18-19 Final_Type1,1B,2,3,3B,4'!K23</f>
        <v>6618</v>
      </c>
      <c r="N23" s="161">
        <f>'[2]18-19 Final_Type1,1B,2,3,3B,4'!N23</f>
        <v>7562</v>
      </c>
      <c r="O23" s="162">
        <f t="shared" si="3"/>
        <v>9958.3762864796518</v>
      </c>
      <c r="P23" s="161">
        <f>'[1]2_State Distrib and Adjs'!$AP23</f>
        <v>3902</v>
      </c>
      <c r="Q23" s="161">
        <f>'[1]3_Levels 1&amp;2'!$AM23</f>
        <v>3102.7104917587394</v>
      </c>
      <c r="R23" s="161">
        <f>'[1]3_Levels 1&amp;2'!$AU23</f>
        <v>4796.92</v>
      </c>
      <c r="S23" s="162">
        <f t="shared" si="5"/>
        <v>8701.11049175874</v>
      </c>
    </row>
    <row r="24" spans="1:19" s="142" customFormat="1" ht="16.149999999999999" customHeight="1" x14ac:dyDescent="0.2">
      <c r="A24" s="159">
        <v>18</v>
      </c>
      <c r="B24" s="160" t="s">
        <v>22</v>
      </c>
      <c r="C24" s="161">
        <f>'[1]Per Pupil_Weighted Funding'!H24</f>
        <v>3133.7810324991578</v>
      </c>
      <c r="D24" s="161">
        <f>'[1]3_Levels 1&amp;2'!AF24</f>
        <v>978</v>
      </c>
      <c r="E24" s="161">
        <f>'[1]3_Levels 1&amp;2'!AK24</f>
        <v>168.92227979274611</v>
      </c>
      <c r="F24" s="162">
        <f t="shared" si="4"/>
        <v>4280.7033122919038</v>
      </c>
      <c r="G24" s="161">
        <v>845.94999999999993</v>
      </c>
      <c r="H24" s="162">
        <f t="shared" si="2"/>
        <v>5126.6533122919036</v>
      </c>
      <c r="I24" s="161">
        <f>'[1]Per Pupil_Weighted Funding'!M24</f>
        <v>689.43182714981469</v>
      </c>
      <c r="J24" s="161">
        <f>'[1]Per Pupil_Weighted Funding'!R24</f>
        <v>188.02686194994951</v>
      </c>
      <c r="K24" s="161">
        <f>'[1]Per Pupil_Weighted Funding'!W24</f>
        <v>4700.6715487487372</v>
      </c>
      <c r="L24" s="161">
        <f>'[1]Per Pupil_Weighted Funding'!AB24</f>
        <v>0</v>
      </c>
      <c r="M24" s="161">
        <f>'[2]18-19 Final_Type1,1B,2,3,3B,4'!K24</f>
        <v>3900</v>
      </c>
      <c r="N24" s="161">
        <f>'[2]18-19 Final_Type1,1B,2,3,3B,4'!N24</f>
        <v>3900</v>
      </c>
      <c r="O24" s="162">
        <f t="shared" si="3"/>
        <v>8180.7033122919038</v>
      </c>
      <c r="P24" s="161">
        <f>'[1]2_State Distrib and Adjs'!$AP24</f>
        <v>6978</v>
      </c>
      <c r="Q24" s="161">
        <f>'[1]3_Levels 1&amp;2'!$AM24</f>
        <v>6131.8994818652845</v>
      </c>
      <c r="R24" s="161">
        <f>'[1]3_Levels 1&amp;2'!$AU24</f>
        <v>2841.59</v>
      </c>
      <c r="S24" s="162">
        <f t="shared" si="5"/>
        <v>9819.4394818652836</v>
      </c>
    </row>
    <row r="25" spans="1:19" s="167" customFormat="1" ht="16.149999999999999" customHeight="1" x14ac:dyDescent="0.2">
      <c r="A25" s="159">
        <v>19</v>
      </c>
      <c r="B25" s="160" t="s">
        <v>23</v>
      </c>
      <c r="C25" s="161">
        <f>'[1]Per Pupil_Weighted Funding'!H25</f>
        <v>2748.5687364567807</v>
      </c>
      <c r="D25" s="161">
        <f>'[1]3_Levels 1&amp;2'!AF25</f>
        <v>696</v>
      </c>
      <c r="E25" s="161">
        <f>'[1]3_Levels 1&amp;2'!AK25</f>
        <v>168.92267227774855</v>
      </c>
      <c r="F25" s="162">
        <f t="shared" si="4"/>
        <v>3613.4914087345292</v>
      </c>
      <c r="G25" s="161">
        <v>905.43</v>
      </c>
      <c r="H25" s="162">
        <f t="shared" si="2"/>
        <v>4518.921408734529</v>
      </c>
      <c r="I25" s="161">
        <f>'[1]Per Pupil_Weighted Funding'!M25</f>
        <v>604.6851220204918</v>
      </c>
      <c r="J25" s="161">
        <f>'[1]Per Pupil_Weighted Funding'!R25</f>
        <v>164.91412418740686</v>
      </c>
      <c r="K25" s="161">
        <f>'[1]Per Pupil_Weighted Funding'!W25</f>
        <v>4122.8531046851722</v>
      </c>
      <c r="L25" s="161">
        <f>'[1]Per Pupil_Weighted Funding'!AB25</f>
        <v>1649.1412418740688</v>
      </c>
      <c r="M25" s="161">
        <f>'[2]18-19 Final_Type1,1B,2,3,3B,4'!K25</f>
        <v>3628</v>
      </c>
      <c r="N25" s="161">
        <f>'[2]18-19 Final_Type1,1B,2,3,3B,4'!N25</f>
        <v>3628</v>
      </c>
      <c r="O25" s="162">
        <f t="shared" si="3"/>
        <v>7241.4914087345296</v>
      </c>
      <c r="P25" s="161">
        <f>'[1]2_State Distrib and Adjs'!$AP25</f>
        <v>6027</v>
      </c>
      <c r="Q25" s="161">
        <f>'[1]3_Levels 1&amp;2'!$AM25</f>
        <v>5106.5570752235662</v>
      </c>
      <c r="R25" s="161">
        <f>'[1]3_Levels 1&amp;2'!$AU25</f>
        <v>3340.89</v>
      </c>
      <c r="S25" s="162">
        <f t="shared" si="5"/>
        <v>9352.8770752235669</v>
      </c>
    </row>
    <row r="26" spans="1:19" s="142" customFormat="1" ht="16.149999999999999" customHeight="1" x14ac:dyDescent="0.2">
      <c r="A26" s="163">
        <v>20</v>
      </c>
      <c r="B26" s="164" t="s">
        <v>24</v>
      </c>
      <c r="C26" s="165">
        <f>'[1]Per Pupil_Weighted Funding'!H26</f>
        <v>3157.084094412809</v>
      </c>
      <c r="D26" s="165">
        <f>'[1]3_Levels 1&amp;2'!AF26</f>
        <v>977</v>
      </c>
      <c r="E26" s="165">
        <f>'[1]3_Levels 1&amp;2'!AK26</f>
        <v>100</v>
      </c>
      <c r="F26" s="166">
        <f t="shared" si="4"/>
        <v>4234.0840944128086</v>
      </c>
      <c r="G26" s="165">
        <v>586.16999999999996</v>
      </c>
      <c r="H26" s="166">
        <f t="shared" si="2"/>
        <v>4820.2540944128086</v>
      </c>
      <c r="I26" s="165">
        <f>'[1]Per Pupil_Weighted Funding'!M26</f>
        <v>694.558500770818</v>
      </c>
      <c r="J26" s="165">
        <f>'[1]Per Pupil_Weighted Funding'!R26</f>
        <v>189.42504566476853</v>
      </c>
      <c r="K26" s="165">
        <f>'[1]Per Pupil_Weighted Funding'!W26</f>
        <v>4735.6261416192137</v>
      </c>
      <c r="L26" s="165">
        <f>'[1]Per Pupil_Weighted Funding'!AB26</f>
        <v>1894.2504566476853</v>
      </c>
      <c r="M26" s="165">
        <f>'[2]18-19 Final_Type1,1B,2,3,3B,4'!K26</f>
        <v>2541</v>
      </c>
      <c r="N26" s="165">
        <f>'[2]18-19 Final_Type1,1B,2,3,3B,4'!N26</f>
        <v>2622</v>
      </c>
      <c r="O26" s="166">
        <f t="shared" si="3"/>
        <v>6856.0840944128086</v>
      </c>
      <c r="P26" s="165">
        <f>'[1]2_State Distrib and Adjs'!$AP26</f>
        <v>6259</v>
      </c>
      <c r="Q26" s="165">
        <f>'[1]3_Levels 1&amp;2'!$AM26</f>
        <v>5672.8692993185396</v>
      </c>
      <c r="R26" s="165">
        <f>'[1]3_Levels 1&amp;2'!$AU26</f>
        <v>2671.93</v>
      </c>
      <c r="S26" s="166">
        <f t="shared" si="5"/>
        <v>8930.9692993185399</v>
      </c>
    </row>
    <row r="27" spans="1:19" s="142" customFormat="1" ht="16.149999999999999" customHeight="1" x14ac:dyDescent="0.2">
      <c r="A27" s="155">
        <v>21</v>
      </c>
      <c r="B27" s="156" t="s">
        <v>25</v>
      </c>
      <c r="C27" s="157">
        <f>'[1]Per Pupil_Weighted Funding'!H27</f>
        <v>3204.8041547515436</v>
      </c>
      <c r="D27" s="157">
        <f>'[1]3_Levels 1&amp;2'!AF27</f>
        <v>980</v>
      </c>
      <c r="E27" s="157">
        <f>'[1]3_Levels 1&amp;2'!AK27</f>
        <v>168.92266488115166</v>
      </c>
      <c r="F27" s="158">
        <f t="shared" si="4"/>
        <v>4353.7268196326959</v>
      </c>
      <c r="G27" s="157">
        <v>610.35</v>
      </c>
      <c r="H27" s="158">
        <f t="shared" si="2"/>
        <v>4964.0768196326962</v>
      </c>
      <c r="I27" s="157">
        <f>'[1]Per Pupil_Weighted Funding'!M27</f>
        <v>705.05691404533979</v>
      </c>
      <c r="J27" s="157">
        <f>'[1]Per Pupil_Weighted Funding'!R27</f>
        <v>192.28824928509266</v>
      </c>
      <c r="K27" s="157">
        <f>'[1]Per Pupil_Weighted Funding'!W27</f>
        <v>4807.2062321273152</v>
      </c>
      <c r="L27" s="157">
        <f>'[1]Per Pupil_Weighted Funding'!AB27</f>
        <v>1922.8824928509262</v>
      </c>
      <c r="M27" s="157">
        <f>'[2]18-19 Final_Type1,1B,2,3,3B,4'!K27</f>
        <v>1767</v>
      </c>
      <c r="N27" s="157">
        <f>'[2]18-19 Final_Type1,1B,2,3,3B,4'!N27</f>
        <v>2574</v>
      </c>
      <c r="O27" s="158">
        <f t="shared" si="3"/>
        <v>6927.7268196326959</v>
      </c>
      <c r="P27" s="157">
        <f>'[1]2_State Distrib and Adjs'!$AP27</f>
        <v>6847</v>
      </c>
      <c r="Q27" s="157">
        <f>'[1]3_Levels 1&amp;2'!$AM27</f>
        <v>6230.5610980917309</v>
      </c>
      <c r="R27" s="157">
        <f>'[1]3_Levels 1&amp;2'!$AU27</f>
        <v>2658.21</v>
      </c>
      <c r="S27" s="158">
        <f t="shared" si="5"/>
        <v>9499.1210980917313</v>
      </c>
    </row>
    <row r="28" spans="1:19" s="142" customFormat="1" ht="16.149999999999999" customHeight="1" x14ac:dyDescent="0.2">
      <c r="A28" s="159">
        <v>22</v>
      </c>
      <c r="B28" s="160" t="s">
        <v>26</v>
      </c>
      <c r="C28" s="161">
        <f>'[1]Per Pupil_Weighted Funding'!H28</f>
        <v>3519.5299531755004</v>
      </c>
      <c r="D28" s="161">
        <f>'[1]3_Levels 1&amp;2'!AF28</f>
        <v>1115</v>
      </c>
      <c r="E28" s="161">
        <f>'[1]3_Levels 1&amp;2'!AK28</f>
        <v>168.92268217584675</v>
      </c>
      <c r="F28" s="162">
        <f t="shared" si="4"/>
        <v>4803.4526353513475</v>
      </c>
      <c r="G28" s="161">
        <v>496.36</v>
      </c>
      <c r="H28" s="162">
        <f t="shared" si="2"/>
        <v>5299.8126353513471</v>
      </c>
      <c r="I28" s="161">
        <f>'[1]Per Pupil_Weighted Funding'!M28</f>
        <v>774.29658969861021</v>
      </c>
      <c r="J28" s="161">
        <f>'[1]Per Pupil_Weighted Funding'!R28</f>
        <v>211.17179719053001</v>
      </c>
      <c r="K28" s="161">
        <f>'[1]Per Pupil_Weighted Funding'!W28</f>
        <v>5279.2949297632513</v>
      </c>
      <c r="L28" s="161">
        <f>'[1]Per Pupil_Weighted Funding'!AB28</f>
        <v>2111.7179719053006</v>
      </c>
      <c r="M28" s="161">
        <f>'[2]18-19 Final_Type1,1B,2,3,3B,4'!K28</f>
        <v>1065</v>
      </c>
      <c r="N28" s="161">
        <f>'[2]18-19 Final_Type1,1B,2,3,3B,4'!N28</f>
        <v>1790</v>
      </c>
      <c r="O28" s="162">
        <f t="shared" si="3"/>
        <v>6593.4526353513475</v>
      </c>
      <c r="P28" s="161">
        <f>'[1]2_State Distrib and Adjs'!$AP28</f>
        <v>7448</v>
      </c>
      <c r="Q28" s="161">
        <f>'[1]3_Levels 1&amp;2'!$AM28</f>
        <v>6946.1512145056449</v>
      </c>
      <c r="R28" s="161">
        <f>'[1]3_Levels 1&amp;2'!$AU28</f>
        <v>2089.9299999999998</v>
      </c>
      <c r="S28" s="162">
        <f t="shared" si="5"/>
        <v>9532.4412145056449</v>
      </c>
    </row>
    <row r="29" spans="1:19" s="142" customFormat="1" ht="16.149999999999999" customHeight="1" x14ac:dyDescent="0.2">
      <c r="A29" s="159">
        <v>23</v>
      </c>
      <c r="B29" s="160" t="s">
        <v>27</v>
      </c>
      <c r="C29" s="161">
        <f>'[1]Per Pupil_Weighted Funding'!H29</f>
        <v>2926.8571959147812</v>
      </c>
      <c r="D29" s="161">
        <f>'[1]3_Levels 1&amp;2'!AF29</f>
        <v>1063</v>
      </c>
      <c r="E29" s="161">
        <f>'[1]3_Levels 1&amp;2'!AK29</f>
        <v>168.92256236719919</v>
      </c>
      <c r="F29" s="162">
        <f t="shared" si="4"/>
        <v>4158.7797582819803</v>
      </c>
      <c r="G29" s="161">
        <v>688.58</v>
      </c>
      <c r="H29" s="162">
        <f t="shared" si="2"/>
        <v>4847.3597582819802</v>
      </c>
      <c r="I29" s="161">
        <f>'[1]Per Pupil_Weighted Funding'!M29</f>
        <v>643.90858310125191</v>
      </c>
      <c r="J29" s="161">
        <f>'[1]Per Pupil_Weighted Funding'!R29</f>
        <v>175.61143175488689</v>
      </c>
      <c r="K29" s="161">
        <f>'[1]Per Pupil_Weighted Funding'!W29</f>
        <v>4390.2857938721727</v>
      </c>
      <c r="L29" s="161">
        <f>'[1]Per Pupil_Weighted Funding'!AB29</f>
        <v>1756.1143175488689</v>
      </c>
      <c r="M29" s="161">
        <f>'[2]18-19 Final_Type1,1B,2,3,3B,4'!K29</f>
        <v>2429</v>
      </c>
      <c r="N29" s="161">
        <f>'[2]18-19 Final_Type1,1B,2,3,3B,4'!N29</f>
        <v>3461</v>
      </c>
      <c r="O29" s="162">
        <f t="shared" si="3"/>
        <v>7619.7797582819803</v>
      </c>
      <c r="P29" s="161">
        <f>'[1]2_State Distrib and Adjs'!$AP29</f>
        <v>6114</v>
      </c>
      <c r="Q29" s="161">
        <f>'[1]3_Levels 1&amp;2'!$AM29</f>
        <v>5424.0132210592583</v>
      </c>
      <c r="R29" s="161">
        <f>'[1]3_Levels 1&amp;2'!$AU29</f>
        <v>3410.32</v>
      </c>
      <c r="S29" s="162">
        <f t="shared" si="5"/>
        <v>9522.9132210592579</v>
      </c>
    </row>
    <row r="30" spans="1:19" s="142" customFormat="1" ht="16.149999999999999" customHeight="1" x14ac:dyDescent="0.2">
      <c r="A30" s="159">
        <v>24</v>
      </c>
      <c r="B30" s="160" t="s">
        <v>28</v>
      </c>
      <c r="C30" s="161">
        <f>'[1]Per Pupil_Weighted Funding'!H30</f>
        <v>1071.3016692200281</v>
      </c>
      <c r="D30" s="161">
        <f>'[1]3_Levels 1&amp;2'!AF30</f>
        <v>0</v>
      </c>
      <c r="E30" s="161">
        <f>'[1]3_Levels 1&amp;2'!AK30</f>
        <v>450.95100742311769</v>
      </c>
      <c r="F30" s="162">
        <f t="shared" si="4"/>
        <v>1522.2526766431458</v>
      </c>
      <c r="G30" s="161">
        <v>854.24999999999989</v>
      </c>
      <c r="H30" s="162">
        <f t="shared" si="2"/>
        <v>2376.5026766431456</v>
      </c>
      <c r="I30" s="161">
        <f>'[1]Per Pupil_Weighted Funding'!M30</f>
        <v>235.68636722840623</v>
      </c>
      <c r="J30" s="161">
        <f>'[1]Per Pupil_Weighted Funding'!R30</f>
        <v>64.278100153201677</v>
      </c>
      <c r="K30" s="161">
        <f>'[1]Per Pupil_Weighted Funding'!W30</f>
        <v>1606.9525038300424</v>
      </c>
      <c r="L30" s="161">
        <f>'[1]Per Pupil_Weighted Funding'!AB30</f>
        <v>642.78100153201683</v>
      </c>
      <c r="M30" s="161">
        <f>'[2]18-19 Final_Type1,1B,2,3,3B,4'!K30</f>
        <v>11498</v>
      </c>
      <c r="N30" s="161">
        <f>'[2]18-19 Final_Type1,1B,2,3,3B,4'!N30</f>
        <v>12158</v>
      </c>
      <c r="O30" s="162">
        <f t="shared" si="3"/>
        <v>13680.252676643146</v>
      </c>
      <c r="P30" s="161">
        <f>'[1]2_State Distrib and Adjs'!$AP30</f>
        <v>2857</v>
      </c>
      <c r="Q30" s="161">
        <f>'[1]3_Levels 1&amp;2'!$AM30</f>
        <v>2001.9556733828208</v>
      </c>
      <c r="R30" s="161">
        <f>'[1]3_Levels 1&amp;2'!$AU30</f>
        <v>6133.41</v>
      </c>
      <c r="S30" s="162">
        <f t="shared" si="5"/>
        <v>8989.6156733828211</v>
      </c>
    </row>
    <row r="31" spans="1:19" s="142" customFormat="1" ht="16.149999999999999" customHeight="1" x14ac:dyDescent="0.2">
      <c r="A31" s="163">
        <v>25</v>
      </c>
      <c r="B31" s="164" t="s">
        <v>29</v>
      </c>
      <c r="C31" s="165">
        <f>'[1]Per Pupil_Weighted Funding'!H31</f>
        <v>2487.8142810468166</v>
      </c>
      <c r="D31" s="165">
        <f>'[1]3_Levels 1&amp;2'!AF31</f>
        <v>727</v>
      </c>
      <c r="E31" s="165">
        <f>'[1]3_Levels 1&amp;2'!AK31</f>
        <v>168.92269883824844</v>
      </c>
      <c r="F31" s="166">
        <f t="shared" si="4"/>
        <v>3383.736979885065</v>
      </c>
      <c r="G31" s="165">
        <v>653.73</v>
      </c>
      <c r="H31" s="166">
        <f t="shared" si="2"/>
        <v>4037.466979885065</v>
      </c>
      <c r="I31" s="165">
        <f>'[1]Per Pupil_Weighted Funding'!M31</f>
        <v>547.31914183029971</v>
      </c>
      <c r="J31" s="165">
        <f>'[1]Per Pupil_Weighted Funding'!R31</f>
        <v>149.268856862809</v>
      </c>
      <c r="K31" s="165">
        <f>'[1]Per Pupil_Weighted Funding'!W31</f>
        <v>3731.7214215702247</v>
      </c>
      <c r="L31" s="165">
        <f>'[1]Per Pupil_Weighted Funding'!AB31</f>
        <v>1492.6885686280898</v>
      </c>
      <c r="M31" s="165">
        <f>'[2]18-19 Final_Type1,1B,2,3,3B,4'!K31</f>
        <v>4932</v>
      </c>
      <c r="N31" s="165">
        <f>'[2]18-19 Final_Type1,1B,2,3,3B,4'!N31</f>
        <v>4932</v>
      </c>
      <c r="O31" s="166">
        <f t="shared" si="3"/>
        <v>8315.736979885065</v>
      </c>
      <c r="P31" s="165">
        <f>'[1]2_State Distrib and Adjs'!$AP31</f>
        <v>5278</v>
      </c>
      <c r="Q31" s="165">
        <f>'[1]3_Levels 1&amp;2'!$AM31</f>
        <v>4623.3150134048255</v>
      </c>
      <c r="R31" s="165">
        <f>'[1]3_Levels 1&amp;2'!$AU31</f>
        <v>4224.92</v>
      </c>
      <c r="S31" s="166">
        <f t="shared" si="5"/>
        <v>9501.9650134048261</v>
      </c>
    </row>
    <row r="32" spans="1:19" s="142" customFormat="1" ht="16.149999999999999" customHeight="1" x14ac:dyDescent="0.2">
      <c r="A32" s="155">
        <v>26</v>
      </c>
      <c r="B32" s="156" t="s">
        <v>30</v>
      </c>
      <c r="C32" s="157">
        <f>'[1]Per Pupil_Weighted Funding'!H32</f>
        <v>2131.0052013325603</v>
      </c>
      <c r="D32" s="157">
        <f>'[1]3_Levels 1&amp;2'!AF32</f>
        <v>394</v>
      </c>
      <c r="E32" s="157">
        <f>'[1]3_Levels 1&amp;2'!AK32</f>
        <v>405.00045040434026</v>
      </c>
      <c r="F32" s="158">
        <f t="shared" si="4"/>
        <v>2930.0056517369007</v>
      </c>
      <c r="G32" s="157">
        <v>836.83</v>
      </c>
      <c r="H32" s="158">
        <f t="shared" si="2"/>
        <v>3766.8356517369007</v>
      </c>
      <c r="I32" s="157">
        <f>'[1]Per Pupil_Weighted Funding'!M32</f>
        <v>468.82114429316323</v>
      </c>
      <c r="J32" s="157">
        <f>'[1]Per Pupil_Weighted Funding'!R32</f>
        <v>127.8603120799536</v>
      </c>
      <c r="K32" s="157">
        <f>'[1]Per Pupil_Weighted Funding'!W32</f>
        <v>3196.5078019988405</v>
      </c>
      <c r="L32" s="157">
        <f>'[1]Per Pupil_Weighted Funding'!AB32</f>
        <v>1278.6031207995361</v>
      </c>
      <c r="M32" s="157">
        <f>'[2]18-19 Final_Type1,1B,2,3,3B,4'!K32</f>
        <v>4709</v>
      </c>
      <c r="N32" s="157">
        <f>'[2]18-19 Final_Type1,1B,2,3,3B,4'!N32</f>
        <v>5263</v>
      </c>
      <c r="O32" s="158">
        <f t="shared" si="3"/>
        <v>8193.0056517369012</v>
      </c>
      <c r="P32" s="157">
        <f>'[1]2_State Distrib and Adjs'!$AP32</f>
        <v>4676</v>
      </c>
      <c r="Q32" s="157">
        <f>'[1]3_Levels 1&amp;2'!$AM32</f>
        <v>3833.2864776333299</v>
      </c>
      <c r="R32" s="157">
        <f>'[1]3_Levels 1&amp;2'!$AU32</f>
        <v>4523.54</v>
      </c>
      <c r="S32" s="158">
        <f t="shared" si="5"/>
        <v>9193.6564776333289</v>
      </c>
    </row>
    <row r="33" spans="1:19" s="142" customFormat="1" ht="16.149999999999999" customHeight="1" x14ac:dyDescent="0.2">
      <c r="A33" s="159">
        <v>27</v>
      </c>
      <c r="B33" s="160" t="s">
        <v>31</v>
      </c>
      <c r="C33" s="161">
        <f>'[1]Per Pupil_Weighted Funding'!H33</f>
        <v>3124.5619289262477</v>
      </c>
      <c r="D33" s="161">
        <f>'[1]3_Levels 1&amp;2'!AF33</f>
        <v>1242</v>
      </c>
      <c r="E33" s="161">
        <f>'[1]3_Levels 1&amp;2'!AK33</f>
        <v>168.92253396859007</v>
      </c>
      <c r="F33" s="162">
        <f t="shared" si="4"/>
        <v>4535.4844628948376</v>
      </c>
      <c r="G33" s="161">
        <v>693.06</v>
      </c>
      <c r="H33" s="162">
        <f t="shared" si="2"/>
        <v>5228.5444628948371</v>
      </c>
      <c r="I33" s="161">
        <f>'[1]Per Pupil_Weighted Funding'!M33</f>
        <v>687.4036243637745</v>
      </c>
      <c r="J33" s="161">
        <f>'[1]Per Pupil_Weighted Funding'!R33</f>
        <v>187.4737157355749</v>
      </c>
      <c r="K33" s="161">
        <f>'[1]Per Pupil_Weighted Funding'!W33</f>
        <v>4686.842893389372</v>
      </c>
      <c r="L33" s="161">
        <f>'[1]Per Pupil_Weighted Funding'!AB33</f>
        <v>1874.7371573557489</v>
      </c>
      <c r="M33" s="161">
        <f>'[2]18-19 Final_Type1,1B,2,3,3B,4'!K33</f>
        <v>2955</v>
      </c>
      <c r="N33" s="161">
        <f>'[2]18-19 Final_Type1,1B,2,3,3B,4'!N33</f>
        <v>3623</v>
      </c>
      <c r="O33" s="162">
        <f t="shared" si="3"/>
        <v>8158.4844628948376</v>
      </c>
      <c r="P33" s="161">
        <f>'[1]2_State Distrib and Adjs'!$AP33</f>
        <v>6631</v>
      </c>
      <c r="Q33" s="161">
        <f>'[1]3_Levels 1&amp;2'!$AM33</f>
        <v>5936.6091406387859</v>
      </c>
      <c r="R33" s="161">
        <f>'[1]3_Levels 1&amp;2'!$AU33</f>
        <v>3162.14</v>
      </c>
      <c r="S33" s="162">
        <f t="shared" si="5"/>
        <v>9791.8091406387848</v>
      </c>
    </row>
    <row r="34" spans="1:19" s="142" customFormat="1" ht="16.149999999999999" customHeight="1" x14ac:dyDescent="0.2">
      <c r="A34" s="159">
        <v>28</v>
      </c>
      <c r="B34" s="160" t="s">
        <v>32</v>
      </c>
      <c r="C34" s="161">
        <f>'[1]Per Pupil_Weighted Funding'!H34</f>
        <v>2121.1450172047153</v>
      </c>
      <c r="D34" s="161">
        <f>'[1]3_Levels 1&amp;2'!AF34</f>
        <v>361</v>
      </c>
      <c r="E34" s="161">
        <f>'[1]3_Levels 1&amp;2'!AK34</f>
        <v>231.38934259520011</v>
      </c>
      <c r="F34" s="162">
        <f t="shared" si="4"/>
        <v>2713.5343597999154</v>
      </c>
      <c r="G34" s="161">
        <v>694.4</v>
      </c>
      <c r="H34" s="162">
        <f t="shared" si="2"/>
        <v>3407.9343597999155</v>
      </c>
      <c r="I34" s="161">
        <f>'[1]Per Pupil_Weighted Funding'!M34</f>
        <v>466.65190378503735</v>
      </c>
      <c r="J34" s="161">
        <f>'[1]Per Pupil_Weighted Funding'!R34</f>
        <v>127.26870103228291</v>
      </c>
      <c r="K34" s="161">
        <f>'[1]Per Pupil_Weighted Funding'!W34</f>
        <v>3181.7175258070724</v>
      </c>
      <c r="L34" s="161">
        <f>'[1]Per Pupil_Weighted Funding'!AB34</f>
        <v>1272.6870103228293</v>
      </c>
      <c r="M34" s="161">
        <f>'[2]18-19 Final_Type1,1B,2,3,3B,4'!K34</f>
        <v>5286</v>
      </c>
      <c r="N34" s="161">
        <f>'[2]18-19 Final_Type1,1B,2,3,3B,4'!N34</f>
        <v>5742</v>
      </c>
      <c r="O34" s="162">
        <f t="shared" si="3"/>
        <v>8455.5343597999163</v>
      </c>
      <c r="P34" s="161">
        <f>'[1]2_State Distrib and Adjs'!$AP34</f>
        <v>4123</v>
      </c>
      <c r="Q34" s="161">
        <f>'[1]3_Levels 1&amp;2'!$AM34</f>
        <v>3420.0629243718513</v>
      </c>
      <c r="R34" s="161">
        <f>'[1]3_Levels 1&amp;2'!$AU34</f>
        <v>4248.0600000000004</v>
      </c>
      <c r="S34" s="162">
        <f t="shared" si="5"/>
        <v>8362.5229243718513</v>
      </c>
    </row>
    <row r="35" spans="1:19" s="167" customFormat="1" ht="16.149999999999999" customHeight="1" x14ac:dyDescent="0.2">
      <c r="A35" s="159">
        <v>29</v>
      </c>
      <c r="B35" s="160" t="s">
        <v>33</v>
      </c>
      <c r="C35" s="161">
        <f>'[1]Per Pupil_Weighted Funding'!H35</f>
        <v>2522.6027345924886</v>
      </c>
      <c r="D35" s="161">
        <f>'[1]3_Levels 1&amp;2'!AF35</f>
        <v>673</v>
      </c>
      <c r="E35" s="161">
        <f>'[1]3_Levels 1&amp;2'!AK35</f>
        <v>168.92251815980629</v>
      </c>
      <c r="F35" s="162">
        <f t="shared" si="4"/>
        <v>3364.5252527522948</v>
      </c>
      <c r="G35" s="161">
        <v>754.94999999999993</v>
      </c>
      <c r="H35" s="162">
        <f t="shared" si="2"/>
        <v>4119.4752527522951</v>
      </c>
      <c r="I35" s="161">
        <f>'[1]Per Pupil_Weighted Funding'!M35</f>
        <v>554.9726016103474</v>
      </c>
      <c r="J35" s="161">
        <f>'[1]Per Pupil_Weighted Funding'!R35</f>
        <v>151.35616407554929</v>
      </c>
      <c r="K35" s="161">
        <f>'[1]Per Pupil_Weighted Funding'!W35</f>
        <v>3783.9041018887328</v>
      </c>
      <c r="L35" s="161">
        <f>'[1]Per Pupil_Weighted Funding'!AB35</f>
        <v>1513.5616407554928</v>
      </c>
      <c r="M35" s="161">
        <f>'[2]18-19 Final_Type1,1B,2,3,3B,4'!K35</f>
        <v>4336</v>
      </c>
      <c r="N35" s="161">
        <f>'[2]18-19 Final_Type1,1B,2,3,3B,4'!N35</f>
        <v>5070</v>
      </c>
      <c r="O35" s="162">
        <f t="shared" si="3"/>
        <v>8434.5252527522953</v>
      </c>
      <c r="P35" s="161">
        <f>'[1]2_State Distrib and Adjs'!$AP35</f>
        <v>4955</v>
      </c>
      <c r="Q35" s="161">
        <f>'[1]3_Levels 1&amp;2'!$AM35</f>
        <v>4197.2293120638087</v>
      </c>
      <c r="R35" s="161">
        <f>'[1]3_Levels 1&amp;2'!$AU35</f>
        <v>3704.9</v>
      </c>
      <c r="S35" s="162">
        <f t="shared" si="5"/>
        <v>8657.0793120638082</v>
      </c>
    </row>
    <row r="36" spans="1:19" s="142" customFormat="1" ht="16.149999999999999" customHeight="1" x14ac:dyDescent="0.2">
      <c r="A36" s="163">
        <v>30</v>
      </c>
      <c r="B36" s="164" t="s">
        <v>34</v>
      </c>
      <c r="C36" s="165">
        <f>'[1]Per Pupil_Weighted Funding'!H36</f>
        <v>3191.8712177867587</v>
      </c>
      <c r="D36" s="165">
        <f>'[1]3_Levels 1&amp;2'!AF36</f>
        <v>1326</v>
      </c>
      <c r="E36" s="165">
        <f>'[1]3_Levels 1&amp;2'!AK36</f>
        <v>168.92249300838992</v>
      </c>
      <c r="F36" s="166">
        <f t="shared" si="4"/>
        <v>4686.7937107951484</v>
      </c>
      <c r="G36" s="165">
        <v>727.17</v>
      </c>
      <c r="H36" s="166">
        <f t="shared" si="2"/>
        <v>5413.9637107951485</v>
      </c>
      <c r="I36" s="165">
        <f>'[1]Per Pupil_Weighted Funding'!M36</f>
        <v>702.2116679130869</v>
      </c>
      <c r="J36" s="165">
        <f>'[1]Per Pupil_Weighted Funding'!R36</f>
        <v>191.51227306720551</v>
      </c>
      <c r="K36" s="165">
        <f>'[1]Per Pupil_Weighted Funding'!W36</f>
        <v>4787.8068266801383</v>
      </c>
      <c r="L36" s="165">
        <f>'[1]Per Pupil_Weighted Funding'!AB36</f>
        <v>1915.1227306720555</v>
      </c>
      <c r="M36" s="165">
        <f>'[2]18-19 Final_Type1,1B,2,3,3B,4'!K36</f>
        <v>3081</v>
      </c>
      <c r="N36" s="165">
        <f>'[2]18-19 Final_Type1,1B,2,3,3B,4'!N36</f>
        <v>4158</v>
      </c>
      <c r="O36" s="166">
        <f t="shared" si="3"/>
        <v>8844.7937107951475</v>
      </c>
      <c r="P36" s="165">
        <f>'[1]2_State Distrib and Adjs'!$AP36</f>
        <v>6943</v>
      </c>
      <c r="Q36" s="165">
        <f>'[1]3_Levels 1&amp;2'!$AM36</f>
        <v>6212.3839392728723</v>
      </c>
      <c r="R36" s="165">
        <f>'[1]3_Levels 1&amp;2'!$AU36</f>
        <v>3127.39</v>
      </c>
      <c r="S36" s="166">
        <f t="shared" si="5"/>
        <v>10066.943939272873</v>
      </c>
    </row>
    <row r="37" spans="1:19" s="167" customFormat="1" ht="16.149999999999999" customHeight="1" x14ac:dyDescent="0.2">
      <c r="A37" s="155">
        <v>31</v>
      </c>
      <c r="B37" s="156" t="s">
        <v>35</v>
      </c>
      <c r="C37" s="157">
        <f>'[1]Per Pupil_Weighted Funding'!H37</f>
        <v>2385.25715345052</v>
      </c>
      <c r="D37" s="157">
        <f>'[1]3_Levels 1&amp;2'!AF37</f>
        <v>621</v>
      </c>
      <c r="E37" s="157">
        <f>'[1]3_Levels 1&amp;2'!AK37</f>
        <v>168.9225816835667</v>
      </c>
      <c r="F37" s="158">
        <f t="shared" si="4"/>
        <v>3175.1797351340865</v>
      </c>
      <c r="G37" s="157">
        <v>620.83000000000004</v>
      </c>
      <c r="H37" s="158">
        <f t="shared" si="2"/>
        <v>3796.0097351340864</v>
      </c>
      <c r="I37" s="157">
        <f>'[1]Per Pupil_Weighted Funding'!M37</f>
        <v>524.75657375911442</v>
      </c>
      <c r="J37" s="157">
        <f>'[1]Per Pupil_Weighted Funding'!R37</f>
        <v>143.11542920703121</v>
      </c>
      <c r="K37" s="157">
        <f>'[1]Per Pupil_Weighted Funding'!W37</f>
        <v>3577.8857301757807</v>
      </c>
      <c r="L37" s="157">
        <f>'[1]Per Pupil_Weighted Funding'!AB37</f>
        <v>1431.1542920703123</v>
      </c>
      <c r="M37" s="157">
        <f>'[2]18-19 Final_Type1,1B,2,3,3B,4'!K37</f>
        <v>5612</v>
      </c>
      <c r="N37" s="157">
        <f>'[2]18-19 Final_Type1,1B,2,3,3B,4'!N37</f>
        <v>6321</v>
      </c>
      <c r="O37" s="158">
        <f t="shared" si="3"/>
        <v>9496.1797351340865</v>
      </c>
      <c r="P37" s="157">
        <f>'[1]2_State Distrib and Adjs'!$AP37</f>
        <v>4903</v>
      </c>
      <c r="Q37" s="157">
        <f>'[1]3_Levels 1&amp;2'!$AM37</f>
        <v>4271.4865604377919</v>
      </c>
      <c r="R37" s="157">
        <f>'[1]3_Levels 1&amp;2'!$AU37</f>
        <v>4265.97</v>
      </c>
      <c r="S37" s="158">
        <f t="shared" si="5"/>
        <v>9158.2865604377912</v>
      </c>
    </row>
    <row r="38" spans="1:19" s="142" customFormat="1" ht="16.149999999999999" customHeight="1" x14ac:dyDescent="0.2">
      <c r="A38" s="159">
        <v>32</v>
      </c>
      <c r="B38" s="160" t="s">
        <v>36</v>
      </c>
      <c r="C38" s="161">
        <f>'[1]Per Pupil_Weighted Funding'!H38</f>
        <v>3239.3926459344143</v>
      </c>
      <c r="D38" s="161">
        <f>'[1]3_Levels 1&amp;2'!AF38</f>
        <v>1243</v>
      </c>
      <c r="E38" s="161">
        <f>'[1]3_Levels 1&amp;2'!AK38</f>
        <v>168.92250981013913</v>
      </c>
      <c r="F38" s="162">
        <f t="shared" si="4"/>
        <v>4651.3151557445535</v>
      </c>
      <c r="G38" s="161">
        <v>559.77</v>
      </c>
      <c r="H38" s="162">
        <f t="shared" si="2"/>
        <v>5211.085155744553</v>
      </c>
      <c r="I38" s="161">
        <f>'[1]Per Pupil_Weighted Funding'!M38</f>
        <v>712.66638210557119</v>
      </c>
      <c r="J38" s="161">
        <f>'[1]Per Pupil_Weighted Funding'!R38</f>
        <v>194.36355875606483</v>
      </c>
      <c r="K38" s="161">
        <f>'[1]Per Pupil_Weighted Funding'!W38</f>
        <v>4859.0889689016212</v>
      </c>
      <c r="L38" s="161">
        <f>'[1]Per Pupil_Weighted Funding'!AB38</f>
        <v>1943.6355875606487</v>
      </c>
      <c r="M38" s="161">
        <f>'[2]18-19 Final_Type1,1B,2,3,3B,4'!K38</f>
        <v>2244</v>
      </c>
      <c r="N38" s="161">
        <f>'[2]18-19 Final_Type1,1B,2,3,3B,4'!N38</f>
        <v>2671</v>
      </c>
      <c r="O38" s="162">
        <f t="shared" si="3"/>
        <v>7322.3151557445535</v>
      </c>
      <c r="P38" s="161">
        <f>'[1]2_State Distrib and Adjs'!$AP38</f>
        <v>6323</v>
      </c>
      <c r="Q38" s="161">
        <f>'[1]3_Levels 1&amp;2'!$AM38</f>
        <v>5764.196916247176</v>
      </c>
      <c r="R38" s="161">
        <f>'[1]3_Levels 1&amp;2'!$AU38</f>
        <v>2779.23</v>
      </c>
      <c r="S38" s="162">
        <f t="shared" si="5"/>
        <v>9103.196916247176</v>
      </c>
    </row>
    <row r="39" spans="1:19" s="142" customFormat="1" ht="16.149999999999999" customHeight="1" x14ac:dyDescent="0.2">
      <c r="A39" s="159">
        <v>33</v>
      </c>
      <c r="B39" s="160" t="s">
        <v>37</v>
      </c>
      <c r="C39" s="161">
        <f>'[1]Per Pupil_Weighted Funding'!H39</f>
        <v>2840.2080423301841</v>
      </c>
      <c r="D39" s="161">
        <f>'[1]3_Levels 1&amp;2'!AF39</f>
        <v>1036</v>
      </c>
      <c r="E39" s="161">
        <f>'[1]3_Levels 1&amp;2'!AK39</f>
        <v>168.92278953922789</v>
      </c>
      <c r="F39" s="162">
        <f t="shared" si="4"/>
        <v>4045.1308318694118</v>
      </c>
      <c r="G39" s="161">
        <v>655.31000000000006</v>
      </c>
      <c r="H39" s="162">
        <f t="shared" si="2"/>
        <v>4700.4408318694122</v>
      </c>
      <c r="I39" s="161">
        <f>'[1]Per Pupil_Weighted Funding'!M39</f>
        <v>624.84576931264041</v>
      </c>
      <c r="J39" s="161">
        <f>'[1]Per Pupil_Weighted Funding'!R39</f>
        <v>170.41248253981104</v>
      </c>
      <c r="K39" s="161">
        <f>'[1]Per Pupil_Weighted Funding'!W39</f>
        <v>4260.3120634952766</v>
      </c>
      <c r="L39" s="161">
        <f>'[1]Per Pupil_Weighted Funding'!AB39</f>
        <v>1704.1248253981105</v>
      </c>
      <c r="M39" s="161">
        <f>'[2]18-19 Final_Type1,1B,2,3,3B,4'!K39</f>
        <v>2098</v>
      </c>
      <c r="N39" s="161">
        <f>'[2]18-19 Final_Type1,1B,2,3,3B,4'!N39</f>
        <v>3751</v>
      </c>
      <c r="O39" s="162">
        <f t="shared" si="3"/>
        <v>7796.1308318694118</v>
      </c>
      <c r="P39" s="161">
        <f>'[1]2_State Distrib and Adjs'!$AP39</f>
        <v>6514</v>
      </c>
      <c r="Q39" s="161">
        <f>'[1]3_Levels 1&amp;2'!$AM39</f>
        <v>5633.0684931506848</v>
      </c>
      <c r="R39" s="161">
        <f>'[1]3_Levels 1&amp;2'!$AU39</f>
        <v>3765.63</v>
      </c>
      <c r="S39" s="162">
        <f t="shared" si="5"/>
        <v>10054.008493150686</v>
      </c>
    </row>
    <row r="40" spans="1:19" s="142" customFormat="1" ht="16.149999999999999" customHeight="1" x14ac:dyDescent="0.2">
      <c r="A40" s="159">
        <v>34</v>
      </c>
      <c r="B40" s="160" t="s">
        <v>38</v>
      </c>
      <c r="C40" s="161">
        <f>'[1]Per Pupil_Weighted Funding'!H40</f>
        <v>3154.4190508617007</v>
      </c>
      <c r="D40" s="161">
        <f>'[1]3_Levels 1&amp;2'!AF40</f>
        <v>1236</v>
      </c>
      <c r="E40" s="161">
        <f>'[1]3_Levels 1&amp;2'!AK40</f>
        <v>168.92260221136539</v>
      </c>
      <c r="F40" s="162">
        <f t="shared" si="4"/>
        <v>4559.3416530730665</v>
      </c>
      <c r="G40" s="161">
        <v>644.11000000000013</v>
      </c>
      <c r="H40" s="162">
        <f t="shared" si="2"/>
        <v>5203.4516530730671</v>
      </c>
      <c r="I40" s="161">
        <f>'[1]Per Pupil_Weighted Funding'!M40</f>
        <v>693.972191189574</v>
      </c>
      <c r="J40" s="161">
        <f>'[1]Per Pupil_Weighted Funding'!R40</f>
        <v>189.26514305170204</v>
      </c>
      <c r="K40" s="161">
        <f>'[1]Per Pupil_Weighted Funding'!W40</f>
        <v>4731.62857629255</v>
      </c>
      <c r="L40" s="161">
        <f>'[1]Per Pupil_Weighted Funding'!AB40</f>
        <v>1892.6514305170203</v>
      </c>
      <c r="M40" s="161">
        <f>'[2]18-19 Final_Type1,1B,2,3,3B,4'!K40</f>
        <v>2681</v>
      </c>
      <c r="N40" s="161">
        <f>'[2]18-19 Final_Type1,1B,2,3,3B,4'!N40</f>
        <v>3057</v>
      </c>
      <c r="O40" s="162">
        <f t="shared" si="3"/>
        <v>7616.3416530730665</v>
      </c>
      <c r="P40" s="161">
        <f>'[1]2_State Distrib and Adjs'!$AP40</f>
        <v>7057</v>
      </c>
      <c r="Q40" s="161">
        <f>'[1]3_Levels 1&amp;2'!$AM40</f>
        <v>6413.9611725379273</v>
      </c>
      <c r="R40" s="161">
        <f>'[1]3_Levels 1&amp;2'!$AU40</f>
        <v>3182.81</v>
      </c>
      <c r="S40" s="162">
        <f t="shared" si="5"/>
        <v>10240.881172537927</v>
      </c>
    </row>
    <row r="41" spans="1:19" s="142" customFormat="1" ht="16.149999999999999" customHeight="1" x14ac:dyDescent="0.2">
      <c r="A41" s="163">
        <v>35</v>
      </c>
      <c r="B41" s="164" t="s">
        <v>39</v>
      </c>
      <c r="C41" s="165">
        <f>'[1]Per Pupil_Weighted Funding'!H41</f>
        <v>2765.3492297269495</v>
      </c>
      <c r="D41" s="165">
        <f>'[1]3_Levels 1&amp;2'!AF41</f>
        <v>885</v>
      </c>
      <c r="E41" s="165">
        <f>'[1]3_Levels 1&amp;2'!AK41</f>
        <v>168.9225719575829</v>
      </c>
      <c r="F41" s="166">
        <f t="shared" si="4"/>
        <v>3819.2718016845324</v>
      </c>
      <c r="G41" s="165">
        <v>537.96</v>
      </c>
      <c r="H41" s="166">
        <f t="shared" si="2"/>
        <v>4357.2318016845329</v>
      </c>
      <c r="I41" s="165">
        <f>'[1]Per Pupil_Weighted Funding'!M41</f>
        <v>608.37683053992896</v>
      </c>
      <c r="J41" s="165">
        <f>'[1]Per Pupil_Weighted Funding'!R41</f>
        <v>165.92095378361697</v>
      </c>
      <c r="K41" s="165">
        <f>'[1]Per Pupil_Weighted Funding'!W41</f>
        <v>4148.0238445904242</v>
      </c>
      <c r="L41" s="165">
        <f>'[1]Per Pupil_Weighted Funding'!AB41</f>
        <v>1659.2095378361696</v>
      </c>
      <c r="M41" s="165">
        <f>'[2]18-19 Final_Type1,1B,2,3,3B,4'!K41</f>
        <v>3873</v>
      </c>
      <c r="N41" s="165">
        <f>'[2]18-19 Final_Type1,1B,2,3,3B,4'!N41</f>
        <v>4119</v>
      </c>
      <c r="O41" s="166">
        <f t="shared" si="3"/>
        <v>7938.271801684532</v>
      </c>
      <c r="P41" s="165">
        <f>'[1]2_State Distrib and Adjs'!$AP41</f>
        <v>5581</v>
      </c>
      <c r="Q41" s="165">
        <f>'[1]3_Levels 1&amp;2'!$AM41</f>
        <v>5043.1149638108063</v>
      </c>
      <c r="R41" s="165">
        <f>'[1]3_Levels 1&amp;2'!$AU41</f>
        <v>3566.56</v>
      </c>
      <c r="S41" s="166">
        <f t="shared" si="5"/>
        <v>9147.6349638108059</v>
      </c>
    </row>
    <row r="42" spans="1:19" s="142" customFormat="1" ht="16.149999999999999" customHeight="1" x14ac:dyDescent="0.2">
      <c r="A42" s="155">
        <v>36</v>
      </c>
      <c r="B42" s="156" t="s">
        <v>253</v>
      </c>
      <c r="C42" s="157">
        <f>'[1]Per Pupil_Weighted Funding'!H42</f>
        <v>2105.2121892826885</v>
      </c>
      <c r="D42" s="157">
        <f>'[1]3_Levels 1&amp;2'!AF42</f>
        <v>377</v>
      </c>
      <c r="E42" s="157">
        <f>'[1]3_Levels 1&amp;2'!AK42</f>
        <v>168.92252166583822</v>
      </c>
      <c r="F42" s="158">
        <f t="shared" si="4"/>
        <v>2651.1347109485268</v>
      </c>
      <c r="G42" s="157">
        <v>746.03</v>
      </c>
      <c r="H42" s="158">
        <f t="shared" si="2"/>
        <v>3397.1647109485266</v>
      </c>
      <c r="I42" s="157">
        <f>'[1]Per Pupil_Weighted Funding'!M42</f>
        <v>463.14668164219148</v>
      </c>
      <c r="J42" s="157">
        <f>'[1]Per Pupil_Weighted Funding'!R42</f>
        <v>126.31273135696131</v>
      </c>
      <c r="K42" s="157">
        <f>'[1]Per Pupil_Weighted Funding'!W42</f>
        <v>3157.818283924033</v>
      </c>
      <c r="L42" s="157">
        <f>'[1]Per Pupil_Weighted Funding'!AB42</f>
        <v>1263.1273135696131</v>
      </c>
      <c r="M42" s="157">
        <f>'[2]18-19 Final_Type1,1B,2,3,3B,4'!K42</f>
        <v>5549</v>
      </c>
      <c r="N42" s="157">
        <f>'[2]18-19 Final_Type1,1B,2,3,3B,4'!N42</f>
        <v>6407</v>
      </c>
      <c r="O42" s="158">
        <f t="shared" si="3"/>
        <v>9058.1347109485268</v>
      </c>
      <c r="P42" s="157">
        <f>'[1]2_State Distrib and Adjs'!$AP42</f>
        <v>4326</v>
      </c>
      <c r="Q42" s="157">
        <f>'[1]3_Levels 1&amp;2'!$AM42</f>
        <v>3585.349462946554</v>
      </c>
      <c r="R42" s="157">
        <f>'[1]3_Levels 1&amp;2'!$AU42</f>
        <v>4622.93</v>
      </c>
      <c r="S42" s="158">
        <f t="shared" si="5"/>
        <v>8954.309462946554</v>
      </c>
    </row>
    <row r="43" spans="1:19" s="167" customFormat="1" ht="16.149999999999999" customHeight="1" x14ac:dyDescent="0.2">
      <c r="A43" s="159">
        <v>37</v>
      </c>
      <c r="B43" s="160" t="s">
        <v>41</v>
      </c>
      <c r="C43" s="161">
        <f>'[1]Per Pupil_Weighted Funding'!H43</f>
        <v>3107.7087209260917</v>
      </c>
      <c r="D43" s="161">
        <f>'[1]3_Levels 1&amp;2'!AF43</f>
        <v>1185</v>
      </c>
      <c r="E43" s="161">
        <f>'[1]3_Levels 1&amp;2'!AK43</f>
        <v>168.92251676445935</v>
      </c>
      <c r="F43" s="162">
        <f t="shared" si="4"/>
        <v>4461.6312376905507</v>
      </c>
      <c r="G43" s="161">
        <v>653.61</v>
      </c>
      <c r="H43" s="162">
        <f t="shared" si="2"/>
        <v>5115.2412376905504</v>
      </c>
      <c r="I43" s="161">
        <f>'[1]Per Pupil_Weighted Funding'!M43</f>
        <v>683.69591860374021</v>
      </c>
      <c r="J43" s="161">
        <f>'[1]Per Pupil_Weighted Funding'!R43</f>
        <v>186.46252325556549</v>
      </c>
      <c r="K43" s="161">
        <f>'[1]Per Pupil_Weighted Funding'!W43</f>
        <v>4661.5630813891366</v>
      </c>
      <c r="L43" s="161">
        <f>'[1]Per Pupil_Weighted Funding'!AB43</f>
        <v>1864.6252325556547</v>
      </c>
      <c r="M43" s="161">
        <f>'[2]18-19 Final_Type1,1B,2,3,3B,4'!K43</f>
        <v>3018</v>
      </c>
      <c r="N43" s="161">
        <f>'[2]18-19 Final_Type1,1B,2,3,3B,4'!N43</f>
        <v>3977</v>
      </c>
      <c r="O43" s="162">
        <f t="shared" si="3"/>
        <v>8438.6312376905516</v>
      </c>
      <c r="P43" s="161">
        <f>'[1]2_State Distrib and Adjs'!$AP43</f>
        <v>6350</v>
      </c>
      <c r="Q43" s="161">
        <f>'[1]3_Levels 1&amp;2'!$AM43</f>
        <v>5696.9233025984913</v>
      </c>
      <c r="R43" s="161">
        <f>'[1]3_Levels 1&amp;2'!$AU43</f>
        <v>3074.65</v>
      </c>
      <c r="S43" s="162">
        <f t="shared" si="5"/>
        <v>9425.1833025984906</v>
      </c>
    </row>
    <row r="44" spans="1:19" s="167" customFormat="1" ht="16.149999999999999" customHeight="1" x14ac:dyDescent="0.2">
      <c r="A44" s="159">
        <v>38</v>
      </c>
      <c r="B44" s="160" t="s">
        <v>42</v>
      </c>
      <c r="C44" s="161">
        <f>'[1]Per Pupil_Weighted Funding'!H44</f>
        <v>990.24992061803459</v>
      </c>
      <c r="D44" s="161">
        <f>'[1]3_Levels 1&amp;2'!AF44</f>
        <v>0</v>
      </c>
      <c r="E44" s="161">
        <f>'[1]3_Levels 1&amp;2'!AK44</f>
        <v>422.48756729043834</v>
      </c>
      <c r="F44" s="162">
        <f t="shared" si="4"/>
        <v>1412.737487908473</v>
      </c>
      <c r="G44" s="161">
        <v>829.92000000000007</v>
      </c>
      <c r="H44" s="162">
        <f t="shared" si="2"/>
        <v>2242.6574879084728</v>
      </c>
      <c r="I44" s="161">
        <f>'[1]Per Pupil_Weighted Funding'!M44</f>
        <v>217.85498253596765</v>
      </c>
      <c r="J44" s="161">
        <f>'[1]Per Pupil_Weighted Funding'!R44</f>
        <v>59.414995237082067</v>
      </c>
      <c r="K44" s="161">
        <f>'[1]Per Pupil_Weighted Funding'!W44</f>
        <v>1485.3748809270521</v>
      </c>
      <c r="L44" s="161">
        <f>'[1]Per Pupil_Weighted Funding'!AB44</f>
        <v>594.14995237082076</v>
      </c>
      <c r="M44" s="161">
        <f>'[2]18-19 Final_Type1,1B,2,3,3B,4'!K44</f>
        <v>11278</v>
      </c>
      <c r="N44" s="161">
        <f>'[2]18-19 Final_Type1,1B,2,3,3B,4'!N44</f>
        <v>11278</v>
      </c>
      <c r="O44" s="162">
        <f t="shared" si="3"/>
        <v>12690.737487908473</v>
      </c>
      <c r="P44" s="161">
        <f>'[1]2_State Distrib and Adjs'!$AP44</f>
        <v>2766</v>
      </c>
      <c r="Q44" s="161">
        <f>'[1]3_Levels 1&amp;2'!$AM44</f>
        <v>1933.5690848500385</v>
      </c>
      <c r="R44" s="161">
        <f>'[1]3_Levels 1&amp;2'!$AU44</f>
        <v>6588.32</v>
      </c>
      <c r="S44" s="162">
        <f t="shared" si="5"/>
        <v>9351.8090848500378</v>
      </c>
    </row>
    <row r="45" spans="1:19" s="167" customFormat="1" ht="16.149999999999999" customHeight="1" x14ac:dyDescent="0.2">
      <c r="A45" s="159">
        <v>39</v>
      </c>
      <c r="B45" s="160" t="s">
        <v>43</v>
      </c>
      <c r="C45" s="161">
        <f>'[1]Per Pupil_Weighted Funding'!H45</f>
        <v>1637.0520200285639</v>
      </c>
      <c r="D45" s="161">
        <f>'[1]3_Levels 1&amp;2'!AF45</f>
        <v>0</v>
      </c>
      <c r="E45" s="161">
        <f>'[1]3_Levels 1&amp;2'!AK45</f>
        <v>286.56304347826085</v>
      </c>
      <c r="F45" s="162">
        <f t="shared" si="4"/>
        <v>1923.6150635068248</v>
      </c>
      <c r="G45" s="161">
        <v>779.66</v>
      </c>
      <c r="H45" s="162">
        <f t="shared" si="2"/>
        <v>2703.2750635068246</v>
      </c>
      <c r="I45" s="161">
        <f>'[1]Per Pupil_Weighted Funding'!M45</f>
        <v>360.15144440628399</v>
      </c>
      <c r="J45" s="161">
        <f>'[1]Per Pupil_Weighted Funding'!R45</f>
        <v>98.223121201713838</v>
      </c>
      <c r="K45" s="161">
        <f>'[1]Per Pupil_Weighted Funding'!W45</f>
        <v>2455.578030042846</v>
      </c>
      <c r="L45" s="161">
        <f>'[1]Per Pupil_Weighted Funding'!AB45</f>
        <v>982.2312120171382</v>
      </c>
      <c r="M45" s="161">
        <f>'[2]18-19 Final_Type1,1B,2,3,3B,4'!K45</f>
        <v>5545</v>
      </c>
      <c r="N45" s="161">
        <f>'[2]18-19 Final_Type1,1B,2,3,3B,4'!N45</f>
        <v>5545</v>
      </c>
      <c r="O45" s="162">
        <f t="shared" si="3"/>
        <v>7468.6150635068243</v>
      </c>
      <c r="P45" s="161">
        <f>'[1]2_State Distrib and Adjs'!$AP45</f>
        <v>3660</v>
      </c>
      <c r="Q45" s="161">
        <f>'[1]3_Levels 1&amp;2'!$AM45</f>
        <v>2880.5514492753623</v>
      </c>
      <c r="R45" s="161">
        <f>'[1]3_Levels 1&amp;2'!$AU45</f>
        <v>5512.98</v>
      </c>
      <c r="S45" s="162">
        <f t="shared" si="5"/>
        <v>9173.1914492753622</v>
      </c>
    </row>
    <row r="46" spans="1:19" s="142" customFormat="1" ht="16.149999999999999" customHeight="1" x14ac:dyDescent="0.2">
      <c r="A46" s="163">
        <v>40</v>
      </c>
      <c r="B46" s="164" t="s">
        <v>44</v>
      </c>
      <c r="C46" s="165">
        <f>'[1]Per Pupil_Weighted Funding'!H46</f>
        <v>2929.4627835766651</v>
      </c>
      <c r="D46" s="165">
        <f>'[1]3_Levels 1&amp;2'!AF46</f>
        <v>1045</v>
      </c>
      <c r="E46" s="165">
        <f>'[1]3_Levels 1&amp;2'!AK46</f>
        <v>168.92251055041751</v>
      </c>
      <c r="F46" s="166">
        <f t="shared" si="4"/>
        <v>4143.3852941270825</v>
      </c>
      <c r="G46" s="165">
        <v>700.2700000000001</v>
      </c>
      <c r="H46" s="166">
        <f t="shared" si="2"/>
        <v>4843.6552941270829</v>
      </c>
      <c r="I46" s="165">
        <f>'[1]Per Pupil_Weighted Funding'!M46</f>
        <v>644.48181238686641</v>
      </c>
      <c r="J46" s="165">
        <f>'[1]Per Pupil_Weighted Funding'!R46</f>
        <v>175.76776701459988</v>
      </c>
      <c r="K46" s="165">
        <f>'[1]Per Pupil_Weighted Funding'!W46</f>
        <v>4394.194175364998</v>
      </c>
      <c r="L46" s="165">
        <f>'[1]Per Pupil_Weighted Funding'!AB46</f>
        <v>1757.6776701459989</v>
      </c>
      <c r="M46" s="165">
        <f>'[2]18-19 Final_Type1,1B,2,3,3B,4'!K46</f>
        <v>3669</v>
      </c>
      <c r="N46" s="165">
        <f>'[2]18-19 Final_Type1,1B,2,3,3B,4'!N46</f>
        <v>4053</v>
      </c>
      <c r="O46" s="166">
        <f t="shared" si="3"/>
        <v>8196.3852941270816</v>
      </c>
      <c r="P46" s="165">
        <f>'[1]2_State Distrib and Adjs'!$AP46</f>
        <v>6033</v>
      </c>
      <c r="Q46" s="165">
        <f>'[1]3_Levels 1&amp;2'!$AM46</f>
        <v>5332.4013199245755</v>
      </c>
      <c r="R46" s="165">
        <f>'[1]3_Levels 1&amp;2'!$AU46</f>
        <v>3343.35</v>
      </c>
      <c r="S46" s="166">
        <f t="shared" si="5"/>
        <v>9376.0213199245754</v>
      </c>
    </row>
    <row r="47" spans="1:19" s="142" customFormat="1" ht="16.149999999999999" customHeight="1" x14ac:dyDescent="0.2">
      <c r="A47" s="155">
        <v>41</v>
      </c>
      <c r="B47" s="156" t="s">
        <v>45</v>
      </c>
      <c r="C47" s="157">
        <f>'[1]Per Pupil_Weighted Funding'!H47</f>
        <v>1721.1046928517972</v>
      </c>
      <c r="D47" s="157">
        <f>'[1]3_Levels 1&amp;2'!AF47</f>
        <v>58</v>
      </c>
      <c r="E47" s="157">
        <f>'[1]3_Levels 1&amp;2'!AK47</f>
        <v>168.92248062015503</v>
      </c>
      <c r="F47" s="158">
        <f t="shared" si="4"/>
        <v>1948.0271734719522</v>
      </c>
      <c r="G47" s="157">
        <v>886.22</v>
      </c>
      <c r="H47" s="158">
        <f t="shared" si="2"/>
        <v>2834.247173471952</v>
      </c>
      <c r="I47" s="157">
        <f>'[1]Per Pupil_Weighted Funding'!M47</f>
        <v>378.64303242739538</v>
      </c>
      <c r="J47" s="157">
        <f>'[1]Per Pupil_Weighted Funding'!R47</f>
        <v>103.26628157110781</v>
      </c>
      <c r="K47" s="157">
        <f>'[1]Per Pupil_Weighted Funding'!W47</f>
        <v>2581.6570392776953</v>
      </c>
      <c r="L47" s="157">
        <f>'[1]Per Pupil_Weighted Funding'!AB47</f>
        <v>1032.6628157110781</v>
      </c>
      <c r="M47" s="157">
        <f>'[2]18-19 Final_Type1,1B,2,3,3B,4'!K47</f>
        <v>10584</v>
      </c>
      <c r="N47" s="157">
        <f>'[2]18-19 Final_Type1,1B,2,3,3B,4'!N47</f>
        <v>10950</v>
      </c>
      <c r="O47" s="158">
        <f t="shared" si="3"/>
        <v>12898.027173471952</v>
      </c>
      <c r="P47" s="157">
        <f>'[1]2_State Distrib and Adjs'!$AP47</f>
        <v>3840</v>
      </c>
      <c r="Q47" s="157">
        <f>'[1]3_Levels 1&amp;2'!$AM47</f>
        <v>2952.0366455250178</v>
      </c>
      <c r="R47" s="157">
        <f>'[1]3_Levels 1&amp;2'!$AU47</f>
        <v>5678.3</v>
      </c>
      <c r="S47" s="158">
        <f t="shared" si="5"/>
        <v>9516.5566455250191</v>
      </c>
    </row>
    <row r="48" spans="1:19" s="167" customFormat="1" ht="16.149999999999999" customHeight="1" x14ac:dyDescent="0.2">
      <c r="A48" s="159">
        <v>42</v>
      </c>
      <c r="B48" s="160" t="s">
        <v>46</v>
      </c>
      <c r="C48" s="161">
        <f>'[1]Per Pupil_Weighted Funding'!H48</f>
        <v>2663.0900475791545</v>
      </c>
      <c r="D48" s="161">
        <f>'[1]3_Levels 1&amp;2'!AF48</f>
        <v>901</v>
      </c>
      <c r="E48" s="161">
        <f>'[1]3_Levels 1&amp;2'!AK48</f>
        <v>168.9226169539219</v>
      </c>
      <c r="F48" s="162">
        <f t="shared" si="4"/>
        <v>3733.0126645330765</v>
      </c>
      <c r="G48" s="161">
        <v>534.28</v>
      </c>
      <c r="H48" s="162">
        <f t="shared" si="2"/>
        <v>4267.2926645330763</v>
      </c>
      <c r="I48" s="161">
        <f>'[1]Per Pupil_Weighted Funding'!M48</f>
        <v>585.87981046741402</v>
      </c>
      <c r="J48" s="161">
        <f>'[1]Per Pupil_Weighted Funding'!R48</f>
        <v>159.78540285474929</v>
      </c>
      <c r="K48" s="161">
        <f>'[1]Per Pupil_Weighted Funding'!W48</f>
        <v>3994.6350713687325</v>
      </c>
      <c r="L48" s="161">
        <f>'[1]Per Pupil_Weighted Funding'!AB48</f>
        <v>1597.8540285474928</v>
      </c>
      <c r="M48" s="161">
        <f>'[2]18-19 Final_Type1,1B,2,3,3B,4'!K48</f>
        <v>3465</v>
      </c>
      <c r="N48" s="161">
        <f>'[2]18-19 Final_Type1,1B,2,3,3B,4'!N48</f>
        <v>4451</v>
      </c>
      <c r="O48" s="162">
        <f t="shared" si="3"/>
        <v>8184.0126645330765</v>
      </c>
      <c r="P48" s="161">
        <f>'[1]2_State Distrib and Adjs'!$AP48</f>
        <v>5693</v>
      </c>
      <c r="Q48" s="161">
        <f>'[1]3_Levels 1&amp;2'!$AM48</f>
        <v>5155.433345058037</v>
      </c>
      <c r="R48" s="161">
        <f>'[1]3_Levels 1&amp;2'!$AU48</f>
        <v>4056.78</v>
      </c>
      <c r="S48" s="162">
        <f t="shared" si="5"/>
        <v>9746.4933450580374</v>
      </c>
    </row>
    <row r="49" spans="1:19" s="142" customFormat="1" ht="16.149999999999999" customHeight="1" x14ac:dyDescent="0.2">
      <c r="A49" s="159">
        <v>43</v>
      </c>
      <c r="B49" s="160" t="s">
        <v>47</v>
      </c>
      <c r="C49" s="161">
        <f>'[1]Per Pupil_Weighted Funding'!H49</f>
        <v>3126.0367661296386</v>
      </c>
      <c r="D49" s="161">
        <f>'[1]3_Levels 1&amp;2'!AF49</f>
        <v>1302</v>
      </c>
      <c r="E49" s="161">
        <f>'[1]3_Levels 1&amp;2'!AK49</f>
        <v>168.92245989304814</v>
      </c>
      <c r="F49" s="162">
        <f t="shared" si="4"/>
        <v>4596.9592260226864</v>
      </c>
      <c r="G49" s="161">
        <v>574.6099999999999</v>
      </c>
      <c r="H49" s="162">
        <f t="shared" si="2"/>
        <v>5171.5692260226861</v>
      </c>
      <c r="I49" s="161">
        <f>'[1]Per Pupil_Weighted Funding'!M49</f>
        <v>687.72808854852053</v>
      </c>
      <c r="J49" s="161">
        <f>'[1]Per Pupil_Weighted Funding'!R49</f>
        <v>187.56220596777831</v>
      </c>
      <c r="K49" s="161">
        <f>'[1]Per Pupil_Weighted Funding'!W49</f>
        <v>4689.0551491944589</v>
      </c>
      <c r="L49" s="161">
        <f>'[1]Per Pupil_Weighted Funding'!AB49</f>
        <v>1875.6220596777835</v>
      </c>
      <c r="M49" s="161">
        <f>'[2]18-19 Final_Type1,1B,2,3,3B,4'!K49</f>
        <v>3050</v>
      </c>
      <c r="N49" s="161">
        <f>'[2]18-19 Final_Type1,1B,2,3,3B,4'!N49</f>
        <v>3837</v>
      </c>
      <c r="O49" s="162">
        <f t="shared" si="3"/>
        <v>8433.9592260226855</v>
      </c>
      <c r="P49" s="161">
        <f>'[1]2_State Distrib and Adjs'!$AP49</f>
        <v>6793</v>
      </c>
      <c r="Q49" s="161">
        <f>'[1]3_Levels 1&amp;2'!$AM49</f>
        <v>6213.8889158969369</v>
      </c>
      <c r="R49" s="161">
        <f>'[1]3_Levels 1&amp;2'!$AU49</f>
        <v>3309.92</v>
      </c>
      <c r="S49" s="162">
        <f t="shared" si="5"/>
        <v>10098.418915896937</v>
      </c>
    </row>
    <row r="50" spans="1:19" s="142" customFormat="1" ht="16.149999999999999" customHeight="1" x14ac:dyDescent="0.2">
      <c r="A50" s="159">
        <v>44</v>
      </c>
      <c r="B50" s="160" t="s">
        <v>48</v>
      </c>
      <c r="C50" s="161">
        <f>'[1]Per Pupil_Weighted Funding'!H50</f>
        <v>2909.2010407609491</v>
      </c>
      <c r="D50" s="161">
        <f>'[1]3_Levels 1&amp;2'!AF50</f>
        <v>1022</v>
      </c>
      <c r="E50" s="161">
        <f>'[1]3_Levels 1&amp;2'!AK50</f>
        <v>168.92250516173434</v>
      </c>
      <c r="F50" s="162">
        <f t="shared" si="4"/>
        <v>4100.1235459226837</v>
      </c>
      <c r="G50" s="161">
        <v>663.16000000000008</v>
      </c>
      <c r="H50" s="162">
        <f t="shared" si="2"/>
        <v>4763.2835459226835</v>
      </c>
      <c r="I50" s="161">
        <f>'[1]Per Pupil_Weighted Funding'!M50</f>
        <v>640.0242289674087</v>
      </c>
      <c r="J50" s="161">
        <f>'[1]Per Pupil_Weighted Funding'!R50</f>
        <v>174.5520624456569</v>
      </c>
      <c r="K50" s="161">
        <f>'[1]Per Pupil_Weighted Funding'!W50</f>
        <v>4363.8015611414239</v>
      </c>
      <c r="L50" s="161">
        <f>'[1]Per Pupil_Weighted Funding'!AB50</f>
        <v>1745.5206244565691</v>
      </c>
      <c r="M50" s="161">
        <f>'[2]18-19 Final_Type1,1B,2,3,3B,4'!K50</f>
        <v>3803</v>
      </c>
      <c r="N50" s="161">
        <f>'[2]18-19 Final_Type1,1B,2,3,3B,4'!N50</f>
        <v>3803</v>
      </c>
      <c r="O50" s="162">
        <f t="shared" si="3"/>
        <v>7903.1235459226837</v>
      </c>
      <c r="P50" s="161">
        <f>'[1]2_State Distrib and Adjs'!$AP50</f>
        <v>5919</v>
      </c>
      <c r="Q50" s="161">
        <f>'[1]3_Levels 1&amp;2'!$AM50</f>
        <v>5253.3125946317959</v>
      </c>
      <c r="R50" s="161">
        <f>'[1]3_Levels 1&amp;2'!$AU50</f>
        <v>3349.44</v>
      </c>
      <c r="S50" s="162">
        <f t="shared" si="5"/>
        <v>9265.9125946317963</v>
      </c>
    </row>
    <row r="51" spans="1:19" s="142" customFormat="1" ht="16.149999999999999" customHeight="1" x14ac:dyDescent="0.2">
      <c r="A51" s="163">
        <v>45</v>
      </c>
      <c r="B51" s="164" t="s">
        <v>49</v>
      </c>
      <c r="C51" s="165">
        <f>'[1]Per Pupil_Weighted Funding'!H51</f>
        <v>1511.0525838729127</v>
      </c>
      <c r="D51" s="165">
        <f>'[1]3_Levels 1&amp;2'!AF51</f>
        <v>0</v>
      </c>
      <c r="E51" s="165">
        <f>'[1]3_Levels 1&amp;2'!AK51</f>
        <v>410.64117203490252</v>
      </c>
      <c r="F51" s="166">
        <f t="shared" si="4"/>
        <v>1921.6937559078151</v>
      </c>
      <c r="G51" s="165">
        <v>753.96000000000015</v>
      </c>
      <c r="H51" s="166">
        <f t="shared" si="2"/>
        <v>2675.6537559078151</v>
      </c>
      <c r="I51" s="165">
        <f>'[1]Per Pupil_Weighted Funding'!M51</f>
        <v>332.43156845204078</v>
      </c>
      <c r="J51" s="165">
        <f>'[1]Per Pupil_Weighted Funding'!R51</f>
        <v>90.66315503237476</v>
      </c>
      <c r="K51" s="165">
        <f>'[1]Per Pupil_Weighted Funding'!W51</f>
        <v>2266.578875809369</v>
      </c>
      <c r="L51" s="165">
        <f>'[1]Per Pupil_Weighted Funding'!AB51</f>
        <v>906.63155032374766</v>
      </c>
      <c r="M51" s="165">
        <f>'[2]18-19 Final_Type1,1B,2,3,3B,4'!K51</f>
        <v>11895</v>
      </c>
      <c r="N51" s="165">
        <f>'[2]18-19 Final_Type1,1B,2,3,3B,4'!N51</f>
        <v>13259</v>
      </c>
      <c r="O51" s="166">
        <f t="shared" si="3"/>
        <v>15180.693755907814</v>
      </c>
      <c r="P51" s="165">
        <f>'[1]2_State Distrib and Adjs'!$AP51</f>
        <v>3230</v>
      </c>
      <c r="Q51" s="165">
        <f>'[1]3_Levels 1&amp;2'!$AM51</f>
        <v>2475.8413228482173</v>
      </c>
      <c r="R51" s="165">
        <f>'[1]3_Levels 1&amp;2'!$AU51</f>
        <v>5189.04</v>
      </c>
      <c r="S51" s="166">
        <f t="shared" si="5"/>
        <v>8418.8413228482168</v>
      </c>
    </row>
    <row r="52" spans="1:19" s="167" customFormat="1" ht="16.149999999999999" customHeight="1" x14ac:dyDescent="0.2">
      <c r="A52" s="155">
        <v>46</v>
      </c>
      <c r="B52" s="156" t="s">
        <v>50</v>
      </c>
      <c r="C52" s="157">
        <f>'[1]Per Pupil_Weighted Funding'!H52</f>
        <v>3222.4528709436299</v>
      </c>
      <c r="D52" s="157">
        <f>'[1]3_Levels 1&amp;2'!AF52</f>
        <v>1361</v>
      </c>
      <c r="E52" s="157">
        <f>'[1]3_Levels 1&amp;2'!AK52</f>
        <v>168.92241379310346</v>
      </c>
      <c r="F52" s="158">
        <f t="shared" si="4"/>
        <v>4752.3752847367332</v>
      </c>
      <c r="G52" s="157">
        <v>728.06</v>
      </c>
      <c r="H52" s="158">
        <f t="shared" si="2"/>
        <v>5480.4352847367336</v>
      </c>
      <c r="I52" s="157">
        <f>'[1]Per Pupil_Weighted Funding'!M52</f>
        <v>708.93963160759859</v>
      </c>
      <c r="J52" s="157">
        <f>'[1]Per Pupil_Weighted Funding'!R52</f>
        <v>193.3471722566178</v>
      </c>
      <c r="K52" s="157">
        <f>'[1]Per Pupil_Weighted Funding'!W52</f>
        <v>4833.6793064154454</v>
      </c>
      <c r="L52" s="157">
        <f>'[1]Per Pupil_Weighted Funding'!AB52</f>
        <v>1933.4717225661777</v>
      </c>
      <c r="M52" s="157">
        <f>'[2]18-19 Final_Type1,1B,2,3,3B,4'!K52</f>
        <v>1727</v>
      </c>
      <c r="N52" s="157">
        <f>'[2]18-19 Final_Type1,1B,2,3,3B,4'!N52</f>
        <v>2957</v>
      </c>
      <c r="O52" s="158">
        <f t="shared" si="3"/>
        <v>7709.3752847367332</v>
      </c>
      <c r="P52" s="157">
        <f>'[1]2_State Distrib and Adjs'!$AP52</f>
        <v>7624</v>
      </c>
      <c r="Q52" s="157">
        <f>'[1]3_Levels 1&amp;2'!$AM52</f>
        <v>6869.3620689655172</v>
      </c>
      <c r="R52" s="157">
        <f>'[1]3_Levels 1&amp;2'!$AU52</f>
        <v>3226.98</v>
      </c>
      <c r="S52" s="158">
        <f t="shared" si="5"/>
        <v>10824.402068965517</v>
      </c>
    </row>
    <row r="53" spans="1:19" s="167" customFormat="1" ht="16.149999999999999" customHeight="1" x14ac:dyDescent="0.2">
      <c r="A53" s="159">
        <v>47</v>
      </c>
      <c r="B53" s="160" t="s">
        <v>51</v>
      </c>
      <c r="C53" s="161">
        <f>'[1]Per Pupil_Weighted Funding'!H53</f>
        <v>1549.3264333975069</v>
      </c>
      <c r="D53" s="161">
        <f>'[1]3_Levels 1&amp;2'!AF53</f>
        <v>0</v>
      </c>
      <c r="E53" s="161">
        <f>'[1]3_Levels 1&amp;2'!AK53</f>
        <v>390.97777777777776</v>
      </c>
      <c r="F53" s="162">
        <f t="shared" si="4"/>
        <v>1940.3042111752848</v>
      </c>
      <c r="G53" s="161">
        <v>910.76</v>
      </c>
      <c r="H53" s="162">
        <f t="shared" si="2"/>
        <v>2851.064211175285</v>
      </c>
      <c r="I53" s="161">
        <f>'[1]Per Pupil_Weighted Funding'!M53</f>
        <v>340.85181534745152</v>
      </c>
      <c r="J53" s="161">
        <f>'[1]Per Pupil_Weighted Funding'!R53</f>
        <v>92.959586003850404</v>
      </c>
      <c r="K53" s="161">
        <f>'[1]Per Pupil_Weighted Funding'!W53</f>
        <v>2323.9896500962604</v>
      </c>
      <c r="L53" s="161">
        <f>'[1]Per Pupil_Weighted Funding'!AB53</f>
        <v>929.59586003850404</v>
      </c>
      <c r="M53" s="161">
        <f>'[2]18-19 Final_Type1,1B,2,3,3B,4'!K53</f>
        <v>11153</v>
      </c>
      <c r="N53" s="161">
        <f>'[2]18-19 Final_Type1,1B,2,3,3B,4'!N53</f>
        <v>12695</v>
      </c>
      <c r="O53" s="162">
        <f t="shared" si="3"/>
        <v>14635.304211175284</v>
      </c>
      <c r="P53" s="161">
        <f>'[1]2_State Distrib and Adjs'!$AP53</f>
        <v>3647</v>
      </c>
      <c r="Q53" s="161">
        <f>'[1]3_Levels 1&amp;2'!$AM53</f>
        <v>2736.1547325102879</v>
      </c>
      <c r="R53" s="161">
        <f>'[1]3_Levels 1&amp;2'!$AU53</f>
        <v>5689.02</v>
      </c>
      <c r="S53" s="162">
        <f t="shared" si="5"/>
        <v>9335.9347325102881</v>
      </c>
    </row>
    <row r="54" spans="1:19" s="167" customFormat="1" ht="16.149999999999999" customHeight="1" x14ac:dyDescent="0.2">
      <c r="A54" s="159">
        <v>48</v>
      </c>
      <c r="B54" s="160" t="s">
        <v>254</v>
      </c>
      <c r="C54" s="161">
        <f>'[1]Per Pupil_Weighted Funding'!H54</f>
        <v>2347.288805789859</v>
      </c>
      <c r="D54" s="161">
        <f>'[1]3_Levels 1&amp;2'!AF54</f>
        <v>608</v>
      </c>
      <c r="E54" s="161">
        <f>'[1]3_Levels 1&amp;2'!AK54</f>
        <v>168.9225806451613</v>
      </c>
      <c r="F54" s="162">
        <f t="shared" si="4"/>
        <v>3124.2113864350204</v>
      </c>
      <c r="G54" s="161">
        <v>871.07</v>
      </c>
      <c r="H54" s="162">
        <f t="shared" si="2"/>
        <v>3995.2813864350205</v>
      </c>
      <c r="I54" s="161">
        <f>'[1]Per Pupil_Weighted Funding'!M54</f>
        <v>516.40353727376908</v>
      </c>
      <c r="J54" s="161">
        <f>'[1]Per Pupil_Weighted Funding'!R54</f>
        <v>140.83732834739155</v>
      </c>
      <c r="K54" s="161">
        <f>'[1]Per Pupil_Weighted Funding'!W54</f>
        <v>3520.9332086847894</v>
      </c>
      <c r="L54" s="161">
        <f>'[1]Per Pupil_Weighted Funding'!AB54</f>
        <v>1408.3732834739153</v>
      </c>
      <c r="M54" s="161">
        <f>'[2]18-19 Final_Type1,1B,2,3,3B,4'!K54</f>
        <v>5662</v>
      </c>
      <c r="N54" s="161">
        <f>'[2]18-19 Final_Type1,1B,2,3,3B,4'!N54</f>
        <v>6891</v>
      </c>
      <c r="O54" s="162">
        <f t="shared" si="3"/>
        <v>10015.211386435021</v>
      </c>
      <c r="P54" s="161">
        <f>'[1]2_State Distrib and Adjs'!$AP54</f>
        <v>5190</v>
      </c>
      <c r="Q54" s="161">
        <f>'[1]3_Levels 1&amp;2'!$AM54</f>
        <v>4316.5831918505946</v>
      </c>
      <c r="R54" s="161">
        <f>'[1]3_Levels 1&amp;2'!$AU54</f>
        <v>4464.54</v>
      </c>
      <c r="S54" s="162">
        <f t="shared" si="5"/>
        <v>9652.1931918505943</v>
      </c>
    </row>
    <row r="55" spans="1:19" s="167" customFormat="1" ht="16.149999999999999" customHeight="1" x14ac:dyDescent="0.2">
      <c r="A55" s="159">
        <v>49</v>
      </c>
      <c r="B55" s="160" t="s">
        <v>53</v>
      </c>
      <c r="C55" s="161">
        <f>'[1]Per Pupil_Weighted Funding'!H55</f>
        <v>3003.5975285198456</v>
      </c>
      <c r="D55" s="161">
        <f>'[1]3_Levels 1&amp;2'!AF55</f>
        <v>764</v>
      </c>
      <c r="E55" s="161">
        <f>'[1]3_Levels 1&amp;2'!AK55</f>
        <v>168.92253469417724</v>
      </c>
      <c r="F55" s="162">
        <f t="shared" si="4"/>
        <v>3936.5200632140227</v>
      </c>
      <c r="G55" s="161">
        <v>574.43999999999994</v>
      </c>
      <c r="H55" s="162">
        <f t="shared" si="2"/>
        <v>4510.9600632140227</v>
      </c>
      <c r="I55" s="161">
        <f>'[1]Per Pupil_Weighted Funding'!M55</f>
        <v>660.79145627436594</v>
      </c>
      <c r="J55" s="161">
        <f>'[1]Per Pupil_Weighted Funding'!R55</f>
        <v>180.21585171119071</v>
      </c>
      <c r="K55" s="161">
        <f>'[1]Per Pupil_Weighted Funding'!W55</f>
        <v>4505.3962927797675</v>
      </c>
      <c r="L55" s="161">
        <f>'[1]Per Pupil_Weighted Funding'!AB55</f>
        <v>1802.158517111907</v>
      </c>
      <c r="M55" s="161">
        <f>'[2]18-19 Final_Type1,1B,2,3,3B,4'!K55</f>
        <v>2716</v>
      </c>
      <c r="N55" s="161">
        <f>'[2]18-19 Final_Type1,1B,2,3,3B,4'!N55</f>
        <v>2716</v>
      </c>
      <c r="O55" s="162">
        <f t="shared" si="3"/>
        <v>6652.5200632140222</v>
      </c>
      <c r="P55" s="161">
        <f>'[1]2_State Distrib and Adjs'!$AP55</f>
        <v>5814</v>
      </c>
      <c r="Q55" s="161">
        <f>'[1]3_Levels 1&amp;2'!$AM55</f>
        <v>5225.6172993611863</v>
      </c>
      <c r="R55" s="161">
        <f>'[1]3_Levels 1&amp;2'!$AU55</f>
        <v>2676.04</v>
      </c>
      <c r="S55" s="162">
        <f t="shared" si="5"/>
        <v>8476.0972993611867</v>
      </c>
    </row>
    <row r="56" spans="1:19" s="167" customFormat="1" ht="16.149999999999999" customHeight="1" x14ac:dyDescent="0.2">
      <c r="A56" s="163">
        <v>50</v>
      </c>
      <c r="B56" s="164" t="s">
        <v>54</v>
      </c>
      <c r="C56" s="165">
        <f>'[1]Per Pupil_Weighted Funding'!H56</f>
        <v>2904.3262148871777</v>
      </c>
      <c r="D56" s="165">
        <f>'[1]3_Levels 1&amp;2'!AF56</f>
        <v>1031</v>
      </c>
      <c r="E56" s="165">
        <f>'[1]3_Levels 1&amp;2'!AK56</f>
        <v>168.92252882497732</v>
      </c>
      <c r="F56" s="166">
        <f t="shared" si="4"/>
        <v>4104.2487437121554</v>
      </c>
      <c r="G56" s="165">
        <v>634.46</v>
      </c>
      <c r="H56" s="166">
        <f t="shared" si="2"/>
        <v>4738.7087437121554</v>
      </c>
      <c r="I56" s="165">
        <f>'[1]Per Pupil_Weighted Funding'!M56</f>
        <v>638.95176727517901</v>
      </c>
      <c r="J56" s="165">
        <f>'[1]Per Pupil_Weighted Funding'!R56</f>
        <v>174.25957289323065</v>
      </c>
      <c r="K56" s="165">
        <f>'[1]Per Pupil_Weighted Funding'!W56</f>
        <v>4356.4893223307663</v>
      </c>
      <c r="L56" s="165">
        <f>'[1]Per Pupil_Weighted Funding'!AB56</f>
        <v>1742.5957289323062</v>
      </c>
      <c r="M56" s="165">
        <f>'[2]18-19 Final_Type1,1B,2,3,3B,4'!K56</f>
        <v>2632</v>
      </c>
      <c r="N56" s="165">
        <f>'[2]18-19 Final_Type1,1B,2,3,3B,4'!N56</f>
        <v>3666</v>
      </c>
      <c r="O56" s="166">
        <f t="shared" si="3"/>
        <v>7770.2487437121554</v>
      </c>
      <c r="P56" s="165">
        <f>'[1]2_State Distrib and Adjs'!$AP56</f>
        <v>5951</v>
      </c>
      <c r="Q56" s="165">
        <f>'[1]3_Levels 1&amp;2'!$AM56</f>
        <v>5306.7997149889879</v>
      </c>
      <c r="R56" s="165">
        <f>'[1]3_Levels 1&amp;2'!$AU56</f>
        <v>3398.92</v>
      </c>
      <c r="S56" s="166">
        <f t="shared" si="5"/>
        <v>9340.1797149889881</v>
      </c>
    </row>
    <row r="57" spans="1:19" s="167" customFormat="1" ht="16.149999999999999" customHeight="1" x14ac:dyDescent="0.2">
      <c r="A57" s="155">
        <v>51</v>
      </c>
      <c r="B57" s="156" t="s">
        <v>55</v>
      </c>
      <c r="C57" s="157">
        <f>'[1]Per Pupil_Weighted Funding'!H57</f>
        <v>2595.1543606578848</v>
      </c>
      <c r="D57" s="157">
        <f>'[1]3_Levels 1&amp;2'!AF57</f>
        <v>811</v>
      </c>
      <c r="E57" s="157">
        <f>'[1]3_Levels 1&amp;2'!AK57</f>
        <v>168.92255484183735</v>
      </c>
      <c r="F57" s="158">
        <f t="shared" si="4"/>
        <v>3575.076915499722</v>
      </c>
      <c r="G57" s="157">
        <v>706.66</v>
      </c>
      <c r="H57" s="158">
        <f t="shared" si="2"/>
        <v>4281.7369154997223</v>
      </c>
      <c r="I57" s="157">
        <f>'[1]Per Pupil_Weighted Funding'!M57</f>
        <v>570.93395934473472</v>
      </c>
      <c r="J57" s="157">
        <f>'[1]Per Pupil_Weighted Funding'!R57</f>
        <v>155.70926163947308</v>
      </c>
      <c r="K57" s="157">
        <f>'[1]Per Pupil_Weighted Funding'!W57</f>
        <v>3892.7315409868274</v>
      </c>
      <c r="L57" s="157">
        <f>'[1]Per Pupil_Weighted Funding'!AB57</f>
        <v>1557.0926163947308</v>
      </c>
      <c r="M57" s="157">
        <f>'[2]18-19 Final_Type1,1B,2,3,3B,4'!K57</f>
        <v>3908</v>
      </c>
      <c r="N57" s="157">
        <f>'[2]18-19 Final_Type1,1B,2,3,3B,4'!N57</f>
        <v>4235</v>
      </c>
      <c r="O57" s="158">
        <f t="shared" si="3"/>
        <v>7810.0769154997215</v>
      </c>
      <c r="P57" s="157">
        <f>'[1]2_State Distrib and Adjs'!$AP57</f>
        <v>5530</v>
      </c>
      <c r="Q57" s="157">
        <f>'[1]3_Levels 1&amp;2'!$AM57</f>
        <v>4822.1645861107745</v>
      </c>
      <c r="R57" s="157">
        <f>'[1]3_Levels 1&amp;2'!$AU57</f>
        <v>4015.75</v>
      </c>
      <c r="S57" s="158">
        <f t="shared" si="5"/>
        <v>9544.5745861107753</v>
      </c>
    </row>
    <row r="58" spans="1:19" s="142" customFormat="1" ht="16.149999999999999" customHeight="1" x14ac:dyDescent="0.2">
      <c r="A58" s="159">
        <v>52</v>
      </c>
      <c r="B58" s="160" t="s">
        <v>56</v>
      </c>
      <c r="C58" s="161">
        <f>'[1]Per Pupil_Weighted Funding'!H58</f>
        <v>2733.5928972970642</v>
      </c>
      <c r="D58" s="161">
        <f>'[1]3_Levels 1&amp;2'!AF58</f>
        <v>917</v>
      </c>
      <c r="E58" s="161">
        <f>'[1]3_Levels 1&amp;2'!AK58</f>
        <v>168.92253818912204</v>
      </c>
      <c r="F58" s="162">
        <f t="shared" si="4"/>
        <v>3819.5154354861861</v>
      </c>
      <c r="G58" s="161">
        <v>658.37</v>
      </c>
      <c r="H58" s="162">
        <f t="shared" si="2"/>
        <v>4477.885435486186</v>
      </c>
      <c r="I58" s="161">
        <f>'[1]Per Pupil_Weighted Funding'!M58</f>
        <v>601.39043740535396</v>
      </c>
      <c r="J58" s="161">
        <f>'[1]Per Pupil_Weighted Funding'!R58</f>
        <v>164.01557383782384</v>
      </c>
      <c r="K58" s="161">
        <f>'[1]Per Pupil_Weighted Funding'!W58</f>
        <v>4100.3893459455958</v>
      </c>
      <c r="L58" s="161">
        <f>'[1]Per Pupil_Weighted Funding'!AB58</f>
        <v>1640.1557383782383</v>
      </c>
      <c r="M58" s="161">
        <f>'[2]18-19 Final_Type1,1B,2,3,3B,4'!K58</f>
        <v>5097</v>
      </c>
      <c r="N58" s="161">
        <f>'[2]18-19 Final_Type1,1B,2,3,3B,4'!N58</f>
        <v>5963</v>
      </c>
      <c r="O58" s="162">
        <f t="shared" si="3"/>
        <v>9782.5154354861861</v>
      </c>
      <c r="P58" s="161">
        <f>'[1]2_State Distrib and Adjs'!$AP58</f>
        <v>5729</v>
      </c>
      <c r="Q58" s="161">
        <f>'[1]3_Levels 1&amp;2'!$AM58</f>
        <v>5069.514112796659</v>
      </c>
      <c r="R58" s="161">
        <f>'[1]3_Levels 1&amp;2'!$AU58</f>
        <v>3751.65</v>
      </c>
      <c r="S58" s="162">
        <f t="shared" si="5"/>
        <v>9479.5341127966585</v>
      </c>
    </row>
    <row r="59" spans="1:19" s="142" customFormat="1" ht="16.149999999999999" customHeight="1" x14ac:dyDescent="0.2">
      <c r="A59" s="159">
        <v>53</v>
      </c>
      <c r="B59" s="160" t="s">
        <v>57</v>
      </c>
      <c r="C59" s="161">
        <f>'[1]Per Pupil_Weighted Funding'!H59</f>
        <v>3015.1133399615983</v>
      </c>
      <c r="D59" s="161">
        <f>'[1]3_Levels 1&amp;2'!AF59</f>
        <v>801</v>
      </c>
      <c r="E59" s="161">
        <f>'[1]3_Levels 1&amp;2'!AK59</f>
        <v>168.92254922496858</v>
      </c>
      <c r="F59" s="162">
        <f t="shared" si="4"/>
        <v>3985.0358891865667</v>
      </c>
      <c r="G59" s="161">
        <v>689.74</v>
      </c>
      <c r="H59" s="162">
        <f t="shared" si="2"/>
        <v>4674.7758891865669</v>
      </c>
      <c r="I59" s="161">
        <f>'[1]Per Pupil_Weighted Funding'!M59</f>
        <v>663.32493479155164</v>
      </c>
      <c r="J59" s="161">
        <f>'[1]Per Pupil_Weighted Funding'!R59</f>
        <v>180.90680039769586</v>
      </c>
      <c r="K59" s="161">
        <f>'[1]Per Pupil_Weighted Funding'!W59</f>
        <v>4522.670009942397</v>
      </c>
      <c r="L59" s="161">
        <f>'[1]Per Pupil_Weighted Funding'!AB59</f>
        <v>1809.0680039769588</v>
      </c>
      <c r="M59" s="161">
        <f>'[2]18-19 Final_Type1,1B,2,3,3B,4'!K59</f>
        <v>2484</v>
      </c>
      <c r="N59" s="161">
        <f>'[2]18-19 Final_Type1,1B,2,3,3B,4'!N59</f>
        <v>2690</v>
      </c>
      <c r="O59" s="162">
        <f t="shared" si="3"/>
        <v>6675.0358891865671</v>
      </c>
      <c r="P59" s="161">
        <f>'[1]2_State Distrib and Adjs'!$AP59</f>
        <v>5894</v>
      </c>
      <c r="Q59" s="161">
        <f>'[1]3_Levels 1&amp;2'!$AM59</f>
        <v>5196.2288437369079</v>
      </c>
      <c r="R59" s="161">
        <f>'[1]3_Levels 1&amp;2'!$AU59</f>
        <v>2685.8</v>
      </c>
      <c r="S59" s="162">
        <f t="shared" si="5"/>
        <v>8571.768843736907</v>
      </c>
    </row>
    <row r="60" spans="1:19" s="142" customFormat="1" ht="16.149999999999999" customHeight="1" x14ac:dyDescent="0.2">
      <c r="A60" s="159">
        <v>54</v>
      </c>
      <c r="B60" s="160" t="s">
        <v>58</v>
      </c>
      <c r="C60" s="161">
        <f>'[1]Per Pupil_Weighted Funding'!H60</f>
        <v>2653.2118205596757</v>
      </c>
      <c r="D60" s="161">
        <f>'[1]3_Levels 1&amp;2'!AF60</f>
        <v>1011</v>
      </c>
      <c r="E60" s="161">
        <f>'[1]3_Levels 1&amp;2'!AK60</f>
        <v>168.92322097378278</v>
      </c>
      <c r="F60" s="162">
        <f t="shared" si="4"/>
        <v>3833.1350415334587</v>
      </c>
      <c r="G60" s="161">
        <v>951.45</v>
      </c>
      <c r="H60" s="162">
        <f t="shared" si="2"/>
        <v>4784.5850415334589</v>
      </c>
      <c r="I60" s="161">
        <f>'[1]Per Pupil_Weighted Funding'!M60</f>
        <v>583.70660052312871</v>
      </c>
      <c r="J60" s="161">
        <f>'[1]Per Pupil_Weighted Funding'!R60</f>
        <v>159.19270923358056</v>
      </c>
      <c r="K60" s="161">
        <f>'[1]Per Pupil_Weighted Funding'!W60</f>
        <v>3979.8177308395143</v>
      </c>
      <c r="L60" s="161">
        <f>'[1]Per Pupil_Weighted Funding'!AB60</f>
        <v>1591.9270923358056</v>
      </c>
      <c r="M60" s="161">
        <f>'[2]18-19 Final_Type1,1B,2,3,3B,4'!K60</f>
        <v>5802</v>
      </c>
      <c r="N60" s="161">
        <f>'[2]18-19 Final_Type1,1B,2,3,3B,4'!N60</f>
        <v>5802</v>
      </c>
      <c r="O60" s="162">
        <f t="shared" si="3"/>
        <v>9635.1350415334582</v>
      </c>
      <c r="P60" s="161">
        <f>'[1]2_State Distrib and Adjs'!$AP60</f>
        <v>6773</v>
      </c>
      <c r="Q60" s="161">
        <f>'[1]3_Levels 1&amp;2'!$AM60</f>
        <v>5790.8464419475658</v>
      </c>
      <c r="R60" s="161">
        <f>'[1]3_Levels 1&amp;2'!$AU60</f>
        <v>4613.04</v>
      </c>
      <c r="S60" s="162">
        <f t="shared" si="5"/>
        <v>11355.336441947566</v>
      </c>
    </row>
    <row r="61" spans="1:19" s="142" customFormat="1" ht="16.149999999999999" customHeight="1" x14ac:dyDescent="0.2">
      <c r="A61" s="163">
        <v>55</v>
      </c>
      <c r="B61" s="164" t="s">
        <v>59</v>
      </c>
      <c r="C61" s="165">
        <f>'[1]Per Pupil_Weighted Funding'!H61</f>
        <v>2697.6611004949918</v>
      </c>
      <c r="D61" s="165">
        <f>'[1]3_Levels 1&amp;2'!AF61</f>
        <v>840</v>
      </c>
      <c r="E61" s="165">
        <f>'[1]3_Levels 1&amp;2'!AK61</f>
        <v>168.92254672897195</v>
      </c>
      <c r="F61" s="166">
        <f t="shared" si="4"/>
        <v>3706.5836472239639</v>
      </c>
      <c r="G61" s="165">
        <v>795.14</v>
      </c>
      <c r="H61" s="166">
        <f t="shared" si="2"/>
        <v>4501.7236472239638</v>
      </c>
      <c r="I61" s="165">
        <f>'[1]Per Pupil_Weighted Funding'!M61</f>
        <v>593.48544210889816</v>
      </c>
      <c r="J61" s="165">
        <f>'[1]Per Pupil_Weighted Funding'!R61</f>
        <v>161.8596660296995</v>
      </c>
      <c r="K61" s="165">
        <f>'[1]Per Pupil_Weighted Funding'!W61</f>
        <v>4046.4916507424882</v>
      </c>
      <c r="L61" s="165">
        <f>'[1]Per Pupil_Weighted Funding'!AB61</f>
        <v>1618.596660296995</v>
      </c>
      <c r="M61" s="165">
        <f>'[2]18-19 Final_Type1,1B,2,3,3B,4'!K61</f>
        <v>3856</v>
      </c>
      <c r="N61" s="165">
        <f>'[2]18-19 Final_Type1,1B,2,3,3B,4'!N61</f>
        <v>3856</v>
      </c>
      <c r="O61" s="166">
        <f t="shared" si="3"/>
        <v>7562.5836472239644</v>
      </c>
      <c r="P61" s="165">
        <f>'[1]2_State Distrib and Adjs'!$AP61</f>
        <v>5534</v>
      </c>
      <c r="Q61" s="165">
        <f>'[1]3_Levels 1&amp;2'!$AM61</f>
        <v>4737.240537383178</v>
      </c>
      <c r="R61" s="165">
        <f>'[1]3_Levels 1&amp;2'!$AU61</f>
        <v>3607</v>
      </c>
      <c r="S61" s="166">
        <f t="shared" si="5"/>
        <v>9139.3805373831783</v>
      </c>
    </row>
    <row r="62" spans="1:19" s="167" customFormat="1" ht="16.149999999999999" customHeight="1" x14ac:dyDescent="0.2">
      <c r="A62" s="155">
        <v>56</v>
      </c>
      <c r="B62" s="156" t="s">
        <v>60</v>
      </c>
      <c r="C62" s="157">
        <f>'[1]Per Pupil_Weighted Funding'!H62</f>
        <v>3024.583254556972</v>
      </c>
      <c r="D62" s="157">
        <f>'[1]3_Levels 1&amp;2'!AF62</f>
        <v>1202</v>
      </c>
      <c r="E62" s="157">
        <f>'[1]3_Levels 1&amp;2'!AK62</f>
        <v>168.92244764397907</v>
      </c>
      <c r="F62" s="158">
        <f t="shared" si="4"/>
        <v>4395.5057022009514</v>
      </c>
      <c r="G62" s="157">
        <v>614.66000000000008</v>
      </c>
      <c r="H62" s="158">
        <f t="shared" si="2"/>
        <v>5010.1657022009513</v>
      </c>
      <c r="I62" s="157">
        <f>'[1]Per Pupil_Weighted Funding'!M62</f>
        <v>665.40831600253398</v>
      </c>
      <c r="J62" s="157">
        <f>'[1]Per Pupil_Weighted Funding'!R62</f>
        <v>181.4749952734183</v>
      </c>
      <c r="K62" s="157">
        <f>'[1]Per Pupil_Weighted Funding'!W62</f>
        <v>4536.8748818354579</v>
      </c>
      <c r="L62" s="157">
        <f>'[1]Per Pupil_Weighted Funding'!AB62</f>
        <v>1814.7499527341834</v>
      </c>
      <c r="M62" s="157">
        <f>'[2]18-19 Final_Type1,1B,2,3,3B,4'!K62</f>
        <v>3353</v>
      </c>
      <c r="N62" s="157">
        <f>'[2]18-19 Final_Type1,1B,2,3,3B,4'!N62</f>
        <v>3545</v>
      </c>
      <c r="O62" s="158">
        <f t="shared" si="3"/>
        <v>7940.5057022009514</v>
      </c>
      <c r="P62" s="157">
        <f>'[1]2_State Distrib and Adjs'!$AP62</f>
        <v>6899</v>
      </c>
      <c r="Q62" s="157">
        <f>'[1]3_Levels 1&amp;2'!$AM62</f>
        <v>5920.2254581151828</v>
      </c>
      <c r="R62" s="157">
        <f>'[1]3_Levels 1&amp;2'!$AU62</f>
        <v>3434.12</v>
      </c>
      <c r="S62" s="158">
        <f t="shared" si="5"/>
        <v>9969.0054581151817</v>
      </c>
    </row>
    <row r="63" spans="1:19" s="167" customFormat="1" ht="16.149999999999999" customHeight="1" x14ac:dyDescent="0.2">
      <c r="A63" s="159">
        <v>57</v>
      </c>
      <c r="B63" s="160" t="s">
        <v>61</v>
      </c>
      <c r="C63" s="161">
        <f>'[1]Per Pupil_Weighted Funding'!H63</f>
        <v>3027.9782551212452</v>
      </c>
      <c r="D63" s="161">
        <f>'[1]3_Levels 1&amp;2'!AF63</f>
        <v>850</v>
      </c>
      <c r="E63" s="161">
        <f>'[1]3_Levels 1&amp;2'!AK63</f>
        <v>168.92254714981988</v>
      </c>
      <c r="F63" s="162">
        <f t="shared" si="4"/>
        <v>4046.900802271065</v>
      </c>
      <c r="G63" s="161">
        <v>764.51</v>
      </c>
      <c r="H63" s="162">
        <f t="shared" si="2"/>
        <v>4811.4108022710652</v>
      </c>
      <c r="I63" s="161">
        <f>'[1]Per Pupil_Weighted Funding'!M63</f>
        <v>666.15521612667408</v>
      </c>
      <c r="J63" s="161">
        <f>'[1]Per Pupil_Weighted Funding'!R63</f>
        <v>181.67869530727472</v>
      </c>
      <c r="K63" s="161">
        <f>'[1]Per Pupil_Weighted Funding'!W63</f>
        <v>4541.967382681868</v>
      </c>
      <c r="L63" s="161">
        <f>'[1]Per Pupil_Weighted Funding'!AB63</f>
        <v>1816.7869530727471</v>
      </c>
      <c r="M63" s="161">
        <f>'[2]18-19 Final_Type1,1B,2,3,3B,4'!K63</f>
        <v>2703</v>
      </c>
      <c r="N63" s="161">
        <f>'[2]18-19 Final_Type1,1B,2,3,3B,4'!N63</f>
        <v>2703</v>
      </c>
      <c r="O63" s="162">
        <f t="shared" si="3"/>
        <v>6749.900802271065</v>
      </c>
      <c r="P63" s="161">
        <f>'[1]2_State Distrib and Adjs'!$AP63</f>
        <v>5909</v>
      </c>
      <c r="Q63" s="161">
        <f>'[1]3_Levels 1&amp;2'!$AM63</f>
        <v>5143.7406230133502</v>
      </c>
      <c r="R63" s="161">
        <f>'[1]3_Levels 1&amp;2'!$AU63</f>
        <v>2699.5</v>
      </c>
      <c r="S63" s="162">
        <f t="shared" si="5"/>
        <v>8607.7506230133513</v>
      </c>
    </row>
    <row r="64" spans="1:19" s="167" customFormat="1" ht="16.149999999999999" customHeight="1" x14ac:dyDescent="0.2">
      <c r="A64" s="159">
        <v>58</v>
      </c>
      <c r="B64" s="160" t="s">
        <v>62</v>
      </c>
      <c r="C64" s="161">
        <f>'[1]Per Pupil_Weighted Funding'!H64</f>
        <v>3367.3226636256404</v>
      </c>
      <c r="D64" s="161">
        <f>'[1]3_Levels 1&amp;2'!AF64</f>
        <v>1125</v>
      </c>
      <c r="E64" s="161">
        <f>'[1]3_Levels 1&amp;2'!AK64</f>
        <v>168.92256981900994</v>
      </c>
      <c r="F64" s="162">
        <f t="shared" si="4"/>
        <v>4661.2452334446507</v>
      </c>
      <c r="G64" s="161">
        <v>697.04</v>
      </c>
      <c r="H64" s="162">
        <f t="shared" si="2"/>
        <v>5358.2852334446507</v>
      </c>
      <c r="I64" s="161">
        <f>'[1]Per Pupil_Weighted Funding'!M64</f>
        <v>740.81098599764084</v>
      </c>
      <c r="J64" s="161">
        <f>'[1]Per Pupil_Weighted Funding'!R64</f>
        <v>202.03935981753844</v>
      </c>
      <c r="K64" s="161">
        <f>'[1]Per Pupil_Weighted Funding'!W64</f>
        <v>5050.9839954384606</v>
      </c>
      <c r="L64" s="161">
        <f>'[1]Per Pupil_Weighted Funding'!AB64</f>
        <v>2020.3935981753841</v>
      </c>
      <c r="M64" s="161">
        <f>'[2]18-19 Final_Type1,1B,2,3,3B,4'!K64</f>
        <v>1829</v>
      </c>
      <c r="N64" s="161">
        <f>'[2]18-19 Final_Type1,1B,2,3,3B,4'!N64</f>
        <v>2285</v>
      </c>
      <c r="O64" s="162">
        <f t="shared" si="3"/>
        <v>6946.2452334446507</v>
      </c>
      <c r="P64" s="161">
        <f>'[1]2_State Distrib and Adjs'!$AP64</f>
        <v>6628</v>
      </c>
      <c r="Q64" s="161">
        <f>'[1]3_Levels 1&amp;2'!$AM64</f>
        <v>5930.3749250868996</v>
      </c>
      <c r="R64" s="161">
        <f>'[1]3_Levels 1&amp;2'!$AU64</f>
        <v>2333.3000000000002</v>
      </c>
      <c r="S64" s="162">
        <f t="shared" si="5"/>
        <v>8960.7149250869006</v>
      </c>
    </row>
    <row r="65" spans="1:19" s="167" customFormat="1" ht="16.149999999999999" customHeight="1" x14ac:dyDescent="0.2">
      <c r="A65" s="159">
        <v>59</v>
      </c>
      <c r="B65" s="160" t="s">
        <v>63</v>
      </c>
      <c r="C65" s="161">
        <f>'[1]Per Pupil_Weighted Funding'!H65</f>
        <v>3540.0245269903962</v>
      </c>
      <c r="D65" s="161">
        <f>'[1]3_Levels 1&amp;2'!AF65</f>
        <v>746</v>
      </c>
      <c r="E65" s="161">
        <f>'[1]3_Levels 1&amp;2'!AK65</f>
        <v>168.92244579019339</v>
      </c>
      <c r="F65" s="162">
        <f t="shared" si="4"/>
        <v>4454.9469727805899</v>
      </c>
      <c r="G65" s="161">
        <v>689.52</v>
      </c>
      <c r="H65" s="162">
        <f t="shared" si="2"/>
        <v>5144.4669727805904</v>
      </c>
      <c r="I65" s="161">
        <f>'[1]Per Pupil_Weighted Funding'!M65</f>
        <v>778.80539593788717</v>
      </c>
      <c r="J65" s="161">
        <f>'[1]Per Pupil_Weighted Funding'!R65</f>
        <v>212.40147161942375</v>
      </c>
      <c r="K65" s="161">
        <f>'[1]Per Pupil_Weighted Funding'!W65</f>
        <v>5310.0367904855939</v>
      </c>
      <c r="L65" s="161">
        <f>'[1]Per Pupil_Weighted Funding'!AB65</f>
        <v>2124.0147161942373</v>
      </c>
      <c r="M65" s="161">
        <f>'[2]18-19 Final_Type1,1B,2,3,3B,4'!K65</f>
        <v>1305</v>
      </c>
      <c r="N65" s="161">
        <f>'[2]18-19 Final_Type1,1B,2,3,3B,4'!N65</f>
        <v>1531</v>
      </c>
      <c r="O65" s="162">
        <f t="shared" si="3"/>
        <v>5985.9469727805899</v>
      </c>
      <c r="P65" s="161">
        <f>'[1]2_State Distrib and Adjs'!$AP65</f>
        <v>7229</v>
      </c>
      <c r="Q65" s="161">
        <f>'[1]3_Levels 1&amp;2'!$AM65</f>
        <v>6537.249267435046</v>
      </c>
      <c r="R65" s="161">
        <f>'[1]3_Levels 1&amp;2'!$AU65</f>
        <v>1581.63</v>
      </c>
      <c r="S65" s="162">
        <f t="shared" si="5"/>
        <v>8808.3992674350447</v>
      </c>
    </row>
    <row r="66" spans="1:19" s="167" customFormat="1" ht="16.149999999999999" customHeight="1" x14ac:dyDescent="0.2">
      <c r="A66" s="163">
        <v>60</v>
      </c>
      <c r="B66" s="164" t="s">
        <v>64</v>
      </c>
      <c r="C66" s="165">
        <f>'[1]Per Pupil_Weighted Funding'!H66</f>
        <v>2973.5323122118016</v>
      </c>
      <c r="D66" s="165">
        <f>'[1]3_Levels 1&amp;2'!AF66</f>
        <v>1123</v>
      </c>
      <c r="E66" s="165">
        <f>'[1]3_Levels 1&amp;2'!AK66</f>
        <v>168.92253521126761</v>
      </c>
      <c r="F66" s="166">
        <f t="shared" si="4"/>
        <v>4265.4548474230696</v>
      </c>
      <c r="G66" s="165">
        <v>594.04</v>
      </c>
      <c r="H66" s="166">
        <f t="shared" si="2"/>
        <v>4859.4948474230696</v>
      </c>
      <c r="I66" s="165">
        <f>'[1]Per Pupil_Weighted Funding'!M66</f>
        <v>654.17710868659628</v>
      </c>
      <c r="J66" s="165">
        <f>'[1]Per Pupil_Weighted Funding'!R66</f>
        <v>178.41193873270808</v>
      </c>
      <c r="K66" s="165">
        <f>'[1]Per Pupil_Weighted Funding'!W66</f>
        <v>4460.2984683177028</v>
      </c>
      <c r="L66" s="165">
        <f>'[1]Per Pupil_Weighted Funding'!AB66</f>
        <v>1784.1193873270811</v>
      </c>
      <c r="M66" s="165">
        <f>'[2]18-19 Final_Type1,1B,2,3,3B,4'!K66</f>
        <v>3078</v>
      </c>
      <c r="N66" s="165">
        <f>'[2]18-19 Final_Type1,1B,2,3,3B,4'!N66</f>
        <v>4245</v>
      </c>
      <c r="O66" s="166">
        <f t="shared" si="3"/>
        <v>8510.4548474230687</v>
      </c>
      <c r="P66" s="165">
        <f>'[1]2_State Distrib and Adjs'!$AP66</f>
        <v>6228</v>
      </c>
      <c r="Q66" s="165">
        <f>'[1]3_Levels 1&amp;2'!$AM66</f>
        <v>5632.4539796921063</v>
      </c>
      <c r="R66" s="165">
        <f>'[1]3_Levels 1&amp;2'!$AU66</f>
        <v>3407.35</v>
      </c>
      <c r="S66" s="166">
        <f t="shared" si="5"/>
        <v>9633.8439796921066</v>
      </c>
    </row>
    <row r="67" spans="1:19" s="167" customFormat="1" ht="16.149999999999999" customHeight="1" x14ac:dyDescent="0.2">
      <c r="A67" s="155">
        <v>61</v>
      </c>
      <c r="B67" s="156" t="s">
        <v>65</v>
      </c>
      <c r="C67" s="157">
        <f>'[1]Per Pupil_Weighted Funding'!H67</f>
        <v>1734.6424912171883</v>
      </c>
      <c r="D67" s="157">
        <f>'[1]3_Levels 1&amp;2'!AF67</f>
        <v>67</v>
      </c>
      <c r="E67" s="157">
        <f>'[1]3_Levels 1&amp;2'!AK67</f>
        <v>168.92240675197385</v>
      </c>
      <c r="F67" s="158">
        <f t="shared" si="4"/>
        <v>1970.5648979691621</v>
      </c>
      <c r="G67" s="157">
        <v>833.70999999999992</v>
      </c>
      <c r="H67" s="158">
        <f t="shared" si="2"/>
        <v>2804.2748979691619</v>
      </c>
      <c r="I67" s="157">
        <f>'[1]Per Pupil_Weighted Funding'!M67</f>
        <v>381.62134806778147</v>
      </c>
      <c r="J67" s="157">
        <f>'[1]Per Pupil_Weighted Funding'!R67</f>
        <v>104.0785494730313</v>
      </c>
      <c r="K67" s="157">
        <f>'[1]Per Pupil_Weighted Funding'!W67</f>
        <v>2601.9637368257822</v>
      </c>
      <c r="L67" s="157">
        <f>'[1]Per Pupil_Weighted Funding'!AB67</f>
        <v>1040.7854947303128</v>
      </c>
      <c r="M67" s="157">
        <f>'[2]18-19 Final_Type1,1B,2,3,3B,4'!K67</f>
        <v>9174</v>
      </c>
      <c r="N67" s="157">
        <f>'[2]18-19 Final_Type1,1B,2,3,3B,4'!N67</f>
        <v>10026</v>
      </c>
      <c r="O67" s="158">
        <f t="shared" si="3"/>
        <v>11996.564897969161</v>
      </c>
      <c r="P67" s="157">
        <f>'[1]2_State Distrib and Adjs'!$AP67</f>
        <v>3660</v>
      </c>
      <c r="Q67" s="157">
        <f>'[1]3_Levels 1&amp;2'!$AM67</f>
        <v>2826.1383065613941</v>
      </c>
      <c r="R67" s="157">
        <f>'[1]3_Levels 1&amp;2'!$AU67</f>
        <v>5335.97</v>
      </c>
      <c r="S67" s="158">
        <f t="shared" si="5"/>
        <v>8995.8183065613939</v>
      </c>
    </row>
    <row r="68" spans="1:19" s="167" customFormat="1" ht="16.149999999999999" customHeight="1" x14ac:dyDescent="0.2">
      <c r="A68" s="159">
        <v>62</v>
      </c>
      <c r="B68" s="160" t="s">
        <v>66</v>
      </c>
      <c r="C68" s="161">
        <f>'[1]Per Pupil_Weighted Funding'!H68</f>
        <v>3345.7575505756845</v>
      </c>
      <c r="D68" s="161">
        <f>'[1]3_Levels 1&amp;2'!AF68</f>
        <v>853</v>
      </c>
      <c r="E68" s="161">
        <f>'[1]3_Levels 1&amp;2'!AK68</f>
        <v>168.92242242242241</v>
      </c>
      <c r="F68" s="162">
        <f t="shared" si="4"/>
        <v>4367.6799729981076</v>
      </c>
      <c r="G68" s="161">
        <v>516.08000000000004</v>
      </c>
      <c r="H68" s="162">
        <f t="shared" si="2"/>
        <v>4883.7599729981075</v>
      </c>
      <c r="I68" s="161">
        <f>'[1]Per Pupil_Weighted Funding'!M68</f>
        <v>736.06666112665073</v>
      </c>
      <c r="J68" s="161">
        <f>'[1]Per Pupil_Weighted Funding'!R68</f>
        <v>200.74545303454113</v>
      </c>
      <c r="K68" s="161">
        <f>'[1]Per Pupil_Weighted Funding'!W68</f>
        <v>5018.6363258635274</v>
      </c>
      <c r="L68" s="161">
        <f>'[1]Per Pupil_Weighted Funding'!AB68</f>
        <v>2007.4545303454111</v>
      </c>
      <c r="M68" s="161">
        <f>'[2]18-19 Final_Type1,1B,2,3,3B,4'!K68</f>
        <v>2213</v>
      </c>
      <c r="N68" s="161">
        <f>'[2]18-19 Final_Type1,1B,2,3,3B,4'!N68</f>
        <v>2213</v>
      </c>
      <c r="O68" s="162">
        <f t="shared" si="3"/>
        <v>6580.6799729981076</v>
      </c>
      <c r="P68" s="161">
        <f>'[1]2_State Distrib and Adjs'!$AP68</f>
        <v>6760</v>
      </c>
      <c r="Q68" s="161">
        <f>'[1]3_Levels 1&amp;2'!$AM68</f>
        <v>6240.2927927927931</v>
      </c>
      <c r="R68" s="161">
        <f>'[1]3_Levels 1&amp;2'!$AU68</f>
        <v>2123.5700000000002</v>
      </c>
      <c r="S68" s="162">
        <f t="shared" si="5"/>
        <v>8879.9427927927936</v>
      </c>
    </row>
    <row r="69" spans="1:19" s="167" customFormat="1" ht="16.149999999999999" customHeight="1" x14ac:dyDescent="0.2">
      <c r="A69" s="159">
        <v>63</v>
      </c>
      <c r="B69" s="160" t="s">
        <v>67</v>
      </c>
      <c r="C69" s="161">
        <f>'[1]Per Pupil_Weighted Funding'!H69</f>
        <v>2069.0624677615842</v>
      </c>
      <c r="D69" s="161">
        <f>'[1]3_Levels 1&amp;2'!AF69</f>
        <v>369</v>
      </c>
      <c r="E69" s="161">
        <f>'[1]3_Levels 1&amp;2'!AK69</f>
        <v>423.11448931116388</v>
      </c>
      <c r="F69" s="162">
        <f t="shared" si="4"/>
        <v>2861.1769570727483</v>
      </c>
      <c r="G69" s="161">
        <v>756.79</v>
      </c>
      <c r="H69" s="162">
        <f t="shared" si="2"/>
        <v>3617.9669570727483</v>
      </c>
      <c r="I69" s="161">
        <f>'[1]Per Pupil_Weighted Funding'!M69</f>
        <v>455.19374290754848</v>
      </c>
      <c r="J69" s="161">
        <f>'[1]Per Pupil_Weighted Funding'!R69</f>
        <v>124.14374806569505</v>
      </c>
      <c r="K69" s="161">
        <f>'[1]Per Pupil_Weighted Funding'!W69</f>
        <v>3103.5937016423763</v>
      </c>
      <c r="L69" s="161">
        <f>'[1]Per Pupil_Weighted Funding'!AB69</f>
        <v>1241.4374806569506</v>
      </c>
      <c r="M69" s="161">
        <f>'[2]18-19 Final_Type1,1B,2,3,3B,4'!K69</f>
        <v>8234</v>
      </c>
      <c r="N69" s="161">
        <f>'[2]18-19 Final_Type1,1B,2,3,3B,4'!N69</f>
        <v>8234</v>
      </c>
      <c r="O69" s="162">
        <f t="shared" si="3"/>
        <v>11095.176957072748</v>
      </c>
      <c r="P69" s="161">
        <f>'[1]2_State Distrib and Adjs'!$AP69</f>
        <v>4726</v>
      </c>
      <c r="Q69" s="161">
        <f>'[1]3_Levels 1&amp;2'!$AM69</f>
        <v>3968.3197149643706</v>
      </c>
      <c r="R69" s="161">
        <f>'[1]3_Levels 1&amp;2'!$AU69</f>
        <v>4971.5600000000004</v>
      </c>
      <c r="S69" s="162">
        <f t="shared" si="5"/>
        <v>9696.6697149643696</v>
      </c>
    </row>
    <row r="70" spans="1:19" s="167" customFormat="1" ht="16.149999999999999" customHeight="1" x14ac:dyDescent="0.2">
      <c r="A70" s="159">
        <v>64</v>
      </c>
      <c r="B70" s="160" t="s">
        <v>68</v>
      </c>
      <c r="C70" s="161">
        <f>'[1]Per Pupil_Weighted Funding'!H70</f>
        <v>3185.0591377926658</v>
      </c>
      <c r="D70" s="161">
        <f>'[1]3_Levels 1&amp;2'!AF70</f>
        <v>1284</v>
      </c>
      <c r="E70" s="161">
        <f>'[1]3_Levels 1&amp;2'!AK70</f>
        <v>168.92235734331152</v>
      </c>
      <c r="F70" s="162">
        <f t="shared" si="4"/>
        <v>4637.9814951359776</v>
      </c>
      <c r="G70" s="161">
        <v>592.66</v>
      </c>
      <c r="H70" s="162">
        <f t="shared" si="2"/>
        <v>5230.6414951359775</v>
      </c>
      <c r="I70" s="161">
        <f>'[1]Per Pupil_Weighted Funding'!M70</f>
        <v>700.71301031438645</v>
      </c>
      <c r="J70" s="161">
        <f>'[1]Per Pupil_Weighted Funding'!R70</f>
        <v>191.10354826755992</v>
      </c>
      <c r="K70" s="161">
        <f>'[1]Per Pupil_Weighted Funding'!W70</f>
        <v>4777.5887066889991</v>
      </c>
      <c r="L70" s="161">
        <f>'[1]Per Pupil_Weighted Funding'!AB70</f>
        <v>1911.0354826755995</v>
      </c>
      <c r="M70" s="161">
        <f>'[2]18-19 Final_Type1,1B,2,3,3B,4'!K70</f>
        <v>2632</v>
      </c>
      <c r="N70" s="161">
        <f>'[2]18-19 Final_Type1,1B,2,3,3B,4'!N70</f>
        <v>3074</v>
      </c>
      <c r="O70" s="162">
        <f t="shared" si="3"/>
        <v>7711.9814951359776</v>
      </c>
      <c r="P70" s="161">
        <f>'[1]2_State Distrib and Adjs'!$AP70</f>
        <v>7205</v>
      </c>
      <c r="Q70" s="161">
        <f>'[1]3_Levels 1&amp;2'!$AM70</f>
        <v>6611.2745556594946</v>
      </c>
      <c r="R70" s="161">
        <f>'[1]3_Levels 1&amp;2'!$AU70</f>
        <v>3193.64</v>
      </c>
      <c r="S70" s="162">
        <f t="shared" si="5"/>
        <v>10397.574555659494</v>
      </c>
    </row>
    <row r="71" spans="1:19" s="167" customFormat="1" ht="16.149999999999999" customHeight="1" x14ac:dyDescent="0.2">
      <c r="A71" s="163">
        <v>65</v>
      </c>
      <c r="B71" s="164" t="s">
        <v>255</v>
      </c>
      <c r="C71" s="165">
        <f>'[1]Per Pupil_Weighted Funding'!H71</f>
        <v>2576.0636594318939</v>
      </c>
      <c r="D71" s="165">
        <f>'[1]3_Levels 1&amp;2'!AF71</f>
        <v>812</v>
      </c>
      <c r="E71" s="165">
        <f>'[1]3_Levels 1&amp;2'!AK71</f>
        <v>168.92251334906246</v>
      </c>
      <c r="F71" s="166">
        <f t="shared" si="4"/>
        <v>3556.9861727809566</v>
      </c>
      <c r="G71" s="165">
        <v>829.12</v>
      </c>
      <c r="H71" s="166">
        <f t="shared" ref="H71:H76" si="6">SUM(F71:G71)</f>
        <v>4386.1061727809565</v>
      </c>
      <c r="I71" s="165">
        <f>'[1]Per Pupil_Weighted Funding'!M71</f>
        <v>566.73400507501663</v>
      </c>
      <c r="J71" s="165">
        <f>'[1]Per Pupil_Weighted Funding'!R71</f>
        <v>154.56381956591363</v>
      </c>
      <c r="K71" s="165">
        <f>'[1]Per Pupil_Weighted Funding'!W71</f>
        <v>3864.0954891478409</v>
      </c>
      <c r="L71" s="165">
        <f>'[1]Per Pupil_Weighted Funding'!AB71</f>
        <v>1545.6381956591365</v>
      </c>
      <c r="M71" s="165">
        <f>'[2]18-19 Final_Type1,1B,2,3,3B,4'!K71</f>
        <v>4922</v>
      </c>
      <c r="N71" s="165">
        <f>'[2]18-19 Final_Type1,1B,2,3,3B,4'!N71</f>
        <v>5577</v>
      </c>
      <c r="O71" s="166">
        <f t="shared" ref="O71:O76" si="7">F71+N71</f>
        <v>9133.9861727809566</v>
      </c>
      <c r="P71" s="165">
        <f>'[1]2_State Distrib and Adjs'!$AP71</f>
        <v>5708</v>
      </c>
      <c r="Q71" s="165">
        <f>'[1]3_Levels 1&amp;2'!$AM71</f>
        <v>4876.2174344964606</v>
      </c>
      <c r="R71" s="165">
        <f>'[1]3_Levels 1&amp;2'!$AU71</f>
        <v>4130.6899999999996</v>
      </c>
      <c r="S71" s="166">
        <f t="shared" si="5"/>
        <v>9836.02743449646</v>
      </c>
    </row>
    <row r="72" spans="1:19" s="167" customFormat="1" ht="16.149999999999999" customHeight="1" x14ac:dyDescent="0.2">
      <c r="A72" s="159">
        <v>66</v>
      </c>
      <c r="B72" s="160" t="s">
        <v>256</v>
      </c>
      <c r="C72" s="157">
        <f>'[1]Per Pupil_Weighted Funding'!H72</f>
        <v>2979.1425415582175</v>
      </c>
      <c r="D72" s="157">
        <f>'[1]3_Levels 1&amp;2'!AF72</f>
        <v>1331</v>
      </c>
      <c r="E72" s="157">
        <f>'[1]3_Levels 1&amp;2'!AK72</f>
        <v>168.92268822637695</v>
      </c>
      <c r="F72" s="158">
        <f>SUM(C72:E72)</f>
        <v>4479.0652297845945</v>
      </c>
      <c r="G72" s="157">
        <v>730.06</v>
      </c>
      <c r="H72" s="158">
        <f t="shared" si="6"/>
        <v>5209.1252297845949</v>
      </c>
      <c r="I72" s="157">
        <f>'[1]Per Pupil_Weighted Funding'!M72</f>
        <v>655.4113591428079</v>
      </c>
      <c r="J72" s="157">
        <f>'[1]Per Pupil_Weighted Funding'!R72</f>
        <v>178.74855249349307</v>
      </c>
      <c r="K72" s="157">
        <f>'[1]Per Pupil_Weighted Funding'!W72</f>
        <v>4468.713812337327</v>
      </c>
      <c r="L72" s="157">
        <f>'[1]Per Pupil_Weighted Funding'!AB72</f>
        <v>1787.4855249349307</v>
      </c>
      <c r="M72" s="157">
        <f>'[2]18-19 Final_Type1,1B,2,3,3B,4'!K72</f>
        <v>4151</v>
      </c>
      <c r="N72" s="157">
        <f>'[2]18-19 Final_Type1,1B,2,3,3B,4'!N72</f>
        <v>4151</v>
      </c>
      <c r="O72" s="158">
        <f t="shared" si="7"/>
        <v>8630.0652297845954</v>
      </c>
      <c r="P72" s="157">
        <f>'[1]2_State Distrib and Adjs'!$AP72</f>
        <v>7525</v>
      </c>
      <c r="Q72" s="157">
        <f>'[1]3_Levels 1&amp;2'!$AM72</f>
        <v>6786.167256189995</v>
      </c>
      <c r="R72" s="157">
        <f>'[1]3_Levels 1&amp;2'!$AU72</f>
        <v>4062.81</v>
      </c>
      <c r="S72" s="158">
        <f t="shared" ref="S72:S76" si="8">G72+Q72+R72</f>
        <v>11579.037256189995</v>
      </c>
    </row>
    <row r="73" spans="1:19" s="167" customFormat="1" ht="16.149999999999999" customHeight="1" x14ac:dyDescent="0.2">
      <c r="A73" s="159">
        <v>67</v>
      </c>
      <c r="B73" s="160" t="s">
        <v>71</v>
      </c>
      <c r="C73" s="161">
        <f>'[1]Per Pupil_Weighted Funding'!H73</f>
        <v>2894.9018159324983</v>
      </c>
      <c r="D73" s="161">
        <f>'[1]3_Levels 1&amp;2'!AF73</f>
        <v>1002</v>
      </c>
      <c r="E73" s="161">
        <f>'[1]3_Levels 1&amp;2'!AK73</f>
        <v>168.92248062015503</v>
      </c>
      <c r="F73" s="162">
        <f>SUM(C73:E73)</f>
        <v>4065.8242965526533</v>
      </c>
      <c r="G73" s="161">
        <v>715.61</v>
      </c>
      <c r="H73" s="162">
        <f t="shared" si="6"/>
        <v>4781.434296552653</v>
      </c>
      <c r="I73" s="161">
        <f>'[1]Per Pupil_Weighted Funding'!M73</f>
        <v>636.87839950514967</v>
      </c>
      <c r="J73" s="161">
        <f>'[1]Per Pupil_Weighted Funding'!R73</f>
        <v>173.6941089559499</v>
      </c>
      <c r="K73" s="161">
        <f>'[1]Per Pupil_Weighted Funding'!W73</f>
        <v>4342.3527238987472</v>
      </c>
      <c r="L73" s="161">
        <f>'[1]Per Pupil_Weighted Funding'!AB73</f>
        <v>1736.9410895594988</v>
      </c>
      <c r="M73" s="161">
        <f>'[2]18-19 Final_Type1,1B,2,3,3B,4'!K73</f>
        <v>4143</v>
      </c>
      <c r="N73" s="161">
        <f>'[2]18-19 Final_Type1,1B,2,3,3B,4'!N73</f>
        <v>5783</v>
      </c>
      <c r="O73" s="162">
        <f t="shared" si="7"/>
        <v>9848.8242965526533</v>
      </c>
      <c r="P73" s="161">
        <f>'[1]2_State Distrib and Adjs'!$AP73</f>
        <v>5897</v>
      </c>
      <c r="Q73" s="161">
        <f>'[1]3_Levels 1&amp;2'!$AM73</f>
        <v>5179.8661867847914</v>
      </c>
      <c r="R73" s="161">
        <f>'[1]3_Levels 1&amp;2'!$AU73</f>
        <v>3341.51</v>
      </c>
      <c r="S73" s="162">
        <f t="shared" si="8"/>
        <v>9236.9861867847903</v>
      </c>
    </row>
    <row r="74" spans="1:19" s="167" customFormat="1" ht="16.149999999999999" customHeight="1" x14ac:dyDescent="0.2">
      <c r="A74" s="159">
        <v>68</v>
      </c>
      <c r="B74" s="160" t="s">
        <v>257</v>
      </c>
      <c r="C74" s="161">
        <f>'[1]Per Pupil_Weighted Funding'!H74</f>
        <v>3242.8396107058652</v>
      </c>
      <c r="D74" s="161">
        <f>'[1]3_Levels 1&amp;2'!AF74</f>
        <v>1277</v>
      </c>
      <c r="E74" s="161">
        <f>'[1]3_Levels 1&amp;2'!AK74</f>
        <v>168.92239119035133</v>
      </c>
      <c r="F74" s="162">
        <f>SUM(C74:E74)</f>
        <v>4688.7620018962161</v>
      </c>
      <c r="G74" s="161">
        <v>798.7</v>
      </c>
      <c r="H74" s="162">
        <f t="shared" si="6"/>
        <v>5487.462001896216</v>
      </c>
      <c r="I74" s="161">
        <f>'[1]Per Pupil_Weighted Funding'!M74</f>
        <v>713.42471435529035</v>
      </c>
      <c r="J74" s="161">
        <f>'[1]Per Pupil_Weighted Funding'!R74</f>
        <v>194.5703766423519</v>
      </c>
      <c r="K74" s="161">
        <f>'[1]Per Pupil_Weighted Funding'!W74</f>
        <v>4864.2594160587978</v>
      </c>
      <c r="L74" s="161">
        <f>'[1]Per Pupil_Weighted Funding'!AB74</f>
        <v>1945.703766423519</v>
      </c>
      <c r="M74" s="161">
        <f>'[2]18-19 Final_Type1,1B,2,3,3B,4'!K74</f>
        <v>2949</v>
      </c>
      <c r="N74" s="161">
        <f>'[2]18-19 Final_Type1,1B,2,3,3B,4'!N74</f>
        <v>2949</v>
      </c>
      <c r="O74" s="162">
        <f t="shared" si="7"/>
        <v>7637.7620018962161</v>
      </c>
      <c r="P74" s="161">
        <f>'[1]2_State Distrib and Adjs'!$AP74</f>
        <v>7546</v>
      </c>
      <c r="Q74" s="161">
        <f>'[1]3_Levels 1&amp;2'!$AM74</f>
        <v>6454.4084950183533</v>
      </c>
      <c r="R74" s="161">
        <f>'[1]3_Levels 1&amp;2'!$AU74</f>
        <v>2965.34</v>
      </c>
      <c r="S74" s="162">
        <f t="shared" si="8"/>
        <v>10218.448495018354</v>
      </c>
    </row>
    <row r="75" spans="1:19" s="167" customFormat="1" ht="16.149999999999999" customHeight="1" x14ac:dyDescent="0.2">
      <c r="A75" s="163">
        <v>69</v>
      </c>
      <c r="B75" s="164" t="s">
        <v>73</v>
      </c>
      <c r="C75" s="168">
        <f>'[1]Per Pupil_Weighted Funding'!H75</f>
        <v>3190.5335502451608</v>
      </c>
      <c r="D75" s="168">
        <f>'[1]3_Levels 1&amp;2'!AF75</f>
        <v>1226</v>
      </c>
      <c r="E75" s="168">
        <f>'[1]3_Levels 1&amp;2'!AK75</f>
        <v>168.92246870195476</v>
      </c>
      <c r="F75" s="169">
        <f>SUM(C75:E75)</f>
        <v>4585.4560189471158</v>
      </c>
      <c r="G75" s="168">
        <v>705.67</v>
      </c>
      <c r="H75" s="169">
        <f t="shared" si="6"/>
        <v>5291.1260189471159</v>
      </c>
      <c r="I75" s="168">
        <f>'[1]Per Pupil_Weighted Funding'!M75</f>
        <v>701.91738105393551</v>
      </c>
      <c r="J75" s="168">
        <f>'[1]Per Pupil_Weighted Funding'!R75</f>
        <v>191.43201301470964</v>
      </c>
      <c r="K75" s="168">
        <f>'[1]Per Pupil_Weighted Funding'!W75</f>
        <v>4785.8003253677416</v>
      </c>
      <c r="L75" s="168">
        <f>'[1]Per Pupil_Weighted Funding'!AB75</f>
        <v>1914.3201301470965</v>
      </c>
      <c r="M75" s="168">
        <f>'[2]18-19 Final_Type1,1B,2,3,3B,4'!K75</f>
        <v>2657</v>
      </c>
      <c r="N75" s="168">
        <f>'[2]18-19 Final_Type1,1B,2,3,3B,4'!N75</f>
        <v>3789</v>
      </c>
      <c r="O75" s="169">
        <f t="shared" si="7"/>
        <v>8374.4560189471158</v>
      </c>
      <c r="P75" s="168">
        <f>'[1]2_State Distrib and Adjs'!$AP75</f>
        <v>6458</v>
      </c>
      <c r="Q75" s="168">
        <f>'[1]3_Levels 1&amp;2'!$AM75</f>
        <v>5757.5890621568196</v>
      </c>
      <c r="R75" s="168">
        <f>'[1]3_Levels 1&amp;2'!$AU75</f>
        <v>2895.31</v>
      </c>
      <c r="S75" s="169">
        <f t="shared" si="8"/>
        <v>9358.5690621568192</v>
      </c>
    </row>
    <row r="76" spans="1:19" s="172" customFormat="1" ht="16.149999999999999" customHeight="1" x14ac:dyDescent="0.2">
      <c r="A76" s="170"/>
      <c r="B76" s="170" t="s">
        <v>258</v>
      </c>
      <c r="C76" s="171">
        <f>'[1]Per Pupil_Weighted Funding'!H76</f>
        <v>2572.1040866627254</v>
      </c>
      <c r="D76" s="171">
        <f>'[1]3_Levels 1&amp;2'!AF76</f>
        <v>716</v>
      </c>
      <c r="E76" s="171">
        <f>'[1]3_Levels 1&amp;2'!AK76</f>
        <v>212.27579108348795</v>
      </c>
      <c r="F76" s="171">
        <f>SUM(C76:E76)</f>
        <v>3500.3798777462134</v>
      </c>
      <c r="G76" s="171"/>
      <c r="H76" s="171">
        <f t="shared" si="6"/>
        <v>3500.3798777462134</v>
      </c>
      <c r="I76" s="171">
        <f>'[1]Per Pupil_Weighted Funding'!M76</f>
        <v>562.52646116843925</v>
      </c>
      <c r="J76" s="171">
        <f>'[1]Per Pupil_Weighted Funding'!R76</f>
        <v>156.7598461536212</v>
      </c>
      <c r="K76" s="171">
        <f>'[1]Per Pupil_Weighted Funding'!W76</f>
        <v>3887.429255842535</v>
      </c>
      <c r="L76" s="171">
        <f>'[1]Per Pupil_Weighted Funding'!AB76</f>
        <v>1503.1641574467419</v>
      </c>
      <c r="M76" s="171">
        <f>'[2]18-19 Final_Type1,1B,2,3,3B,4'!K76</f>
        <v>4678</v>
      </c>
      <c r="N76" s="171">
        <f>'[2]18-19 Final_Type1,1B,2,3,3B,4'!N76</f>
        <v>5302</v>
      </c>
      <c r="O76" s="171">
        <f t="shared" si="7"/>
        <v>8802.3798777462143</v>
      </c>
      <c r="P76" s="171">
        <f>'[1]2_State Distrib and Adjs'!$AP76</f>
        <v>5642</v>
      </c>
      <c r="Q76" s="171">
        <f>'[1]3_Levels 1&amp;2'!$AM76</f>
        <v>4579.7194791561578</v>
      </c>
      <c r="R76" s="171">
        <f>'[1]3_Levels 1&amp;2'!$AU76</f>
        <v>3792.38</v>
      </c>
      <c r="S76" s="171">
        <f t="shared" si="8"/>
        <v>8372.099479156157</v>
      </c>
    </row>
    <row r="77" spans="1:19" s="174" customFormat="1" ht="9.6" customHeight="1" x14ac:dyDescent="0.2">
      <c r="A77" s="173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3"/>
      <c r="O77" s="175"/>
      <c r="P77" s="175"/>
      <c r="Q77" s="175"/>
      <c r="R77" s="175"/>
      <c r="S77" s="175"/>
    </row>
    <row r="78" spans="1:19" s="174" customFormat="1" ht="16.149999999999999" customHeight="1" x14ac:dyDescent="0.2">
      <c r="C78" s="173" t="s">
        <v>259</v>
      </c>
      <c r="D78" s="175"/>
      <c r="E78" s="175"/>
      <c r="F78" s="175"/>
      <c r="G78" s="175"/>
      <c r="H78" s="175"/>
      <c r="I78" s="175"/>
      <c r="J78" s="175"/>
      <c r="K78" s="175"/>
      <c r="L78" s="175"/>
      <c r="M78" s="176"/>
      <c r="N78" s="173"/>
      <c r="O78" s="175"/>
      <c r="P78" s="175"/>
      <c r="Q78" s="175"/>
      <c r="R78" s="175"/>
      <c r="S78" s="175"/>
    </row>
    <row r="79" spans="1:19" s="174" customFormat="1" ht="16.149999999999999" customHeight="1" x14ac:dyDescent="0.2">
      <c r="A79" s="173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3"/>
      <c r="N79" s="173"/>
      <c r="O79" s="176"/>
    </row>
    <row r="80" spans="1:19" s="142" customFormat="1" x14ac:dyDescent="0.2"/>
    <row r="81" spans="1:1" s="142" customFormat="1" x14ac:dyDescent="0.2"/>
    <row r="82" spans="1:1" s="142" customFormat="1" x14ac:dyDescent="0.2"/>
    <row r="83" spans="1:1" s="142" customFormat="1" x14ac:dyDescent="0.2"/>
    <row r="84" spans="1:1" s="142" customFormat="1" x14ac:dyDescent="0.2"/>
    <row r="85" spans="1:1" s="142" customFormat="1" x14ac:dyDescent="0.2"/>
    <row r="86" spans="1:1" s="142" customFormat="1" x14ac:dyDescent="0.2"/>
    <row r="87" spans="1:1" s="142" customFormat="1" x14ac:dyDescent="0.2"/>
    <row r="88" spans="1:1" s="142" customFormat="1" x14ac:dyDescent="0.2"/>
    <row r="89" spans="1:1" s="142" customFormat="1" x14ac:dyDescent="0.2">
      <c r="A89" s="142" t="s">
        <v>262</v>
      </c>
    </row>
    <row r="90" spans="1:1" s="142" customFormat="1" x14ac:dyDescent="0.2"/>
    <row r="91" spans="1:1" s="142" customFormat="1" x14ac:dyDescent="0.2"/>
    <row r="92" spans="1:1" s="142" customFormat="1" x14ac:dyDescent="0.2"/>
  </sheetData>
  <mergeCells count="18">
    <mergeCell ref="P1:S1"/>
    <mergeCell ref="P2:P3"/>
    <mergeCell ref="Q2:Q3"/>
    <mergeCell ref="R2:R3"/>
    <mergeCell ref="K2:K3"/>
    <mergeCell ref="L2:L3"/>
    <mergeCell ref="M2:M3"/>
    <mergeCell ref="N2:N3"/>
    <mergeCell ref="A1:B3"/>
    <mergeCell ref="C1:H1"/>
    <mergeCell ref="I1:L1"/>
    <mergeCell ref="M1:N1"/>
    <mergeCell ref="C2:C3"/>
    <mergeCell ref="D2:D3"/>
    <mergeCell ref="E2:E3"/>
    <mergeCell ref="G2:G3"/>
    <mergeCell ref="I2:I3"/>
    <mergeCell ref="J2:J3"/>
  </mergeCells>
  <printOptions horizontalCentered="1"/>
  <pageMargins left="0.35" right="0.35" top="0.7" bottom="0.5" header="0.3" footer="0.25"/>
  <pageSetup paperSize="5" scale="70" fitToWidth="0" orientation="portrait" r:id="rId1"/>
  <headerFooter alignWithMargins="0">
    <oddHeader xml:space="preserve">&amp;L&amp;"Arial,Bold"&amp;20&amp;K000000FY2018-19 MFP Budget Letter&amp;R&amp;"Arial,Bold"&amp;12&amp;KFF0000
</oddHeader>
    <oddFooter>&amp;R&amp;9&amp;P</oddFooter>
  </headerFooter>
  <colBreaks count="2" manualBreakCount="2">
    <brk id="8" max="77" man="1"/>
    <brk id="14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view="pageBreakPreview" zoomScaleNormal="100" zoomScaleSheetLayoutView="100" workbookViewId="0">
      <pane xSplit="2" ySplit="6" topLeftCell="C7" activePane="bottomRight" state="frozen"/>
      <selection activeCell="A79" sqref="A79"/>
      <selection pane="topRight" activeCell="A79" sqref="A79"/>
      <selection pane="bottomLeft" activeCell="A79" sqref="A79"/>
      <selection pane="bottomRight" activeCell="C7" sqref="C7"/>
    </sheetView>
  </sheetViews>
  <sheetFormatPr defaultColWidth="8.85546875" defaultRowHeight="12.75" x14ac:dyDescent="0.2"/>
  <cols>
    <col min="1" max="1" width="7.7109375" style="62" customWidth="1"/>
    <col min="2" max="2" width="22.5703125" style="62" bestFit="1" customWidth="1"/>
    <col min="3" max="3" width="12.140625" style="62" bestFit="1" customWidth="1"/>
    <col min="4" max="5" width="12.42578125" style="62" bestFit="1" customWidth="1"/>
    <col min="6" max="6" width="12.5703125" style="62" bestFit="1" customWidth="1"/>
    <col min="7" max="7" width="10.28515625" style="62" bestFit="1" customWidth="1"/>
    <col min="8" max="8" width="12.5703125" style="62" bestFit="1" customWidth="1"/>
    <col min="9" max="9" width="10.28515625" style="62" bestFit="1" customWidth="1"/>
    <col min="10" max="12" width="8" style="62" customWidth="1"/>
    <col min="13" max="13" width="6.140625" style="62" customWidth="1"/>
    <col min="14" max="14" width="10.28515625" style="62" bestFit="1" customWidth="1"/>
    <col min="15" max="17" width="8" style="62" customWidth="1"/>
    <col min="18" max="18" width="6.140625" style="62" customWidth="1"/>
    <col min="19" max="19" width="10.28515625" style="62" bestFit="1" customWidth="1"/>
    <col min="20" max="22" width="8" style="62" customWidth="1"/>
    <col min="23" max="23" width="6.140625" style="62" customWidth="1"/>
    <col min="24" max="24" width="10.28515625" style="62" bestFit="1" customWidth="1"/>
    <col min="25" max="25" width="12.42578125" style="62" customWidth="1"/>
    <col min="26" max="16384" width="8.85546875" style="62"/>
  </cols>
  <sheetData>
    <row r="1" spans="1:25" ht="34.5" customHeight="1" x14ac:dyDescent="0.2">
      <c r="A1" s="357" t="s">
        <v>193</v>
      </c>
      <c r="B1" s="357"/>
      <c r="C1" s="360" t="s">
        <v>289</v>
      </c>
      <c r="D1" s="361" t="s">
        <v>290</v>
      </c>
      <c r="E1" s="356" t="s">
        <v>265</v>
      </c>
      <c r="F1" s="362" t="s">
        <v>283</v>
      </c>
      <c r="G1" s="363"/>
      <c r="H1" s="363"/>
      <c r="I1" s="364"/>
      <c r="J1" s="355" t="s">
        <v>282</v>
      </c>
      <c r="K1" s="355"/>
      <c r="L1" s="355"/>
      <c r="M1" s="355"/>
      <c r="N1" s="355"/>
      <c r="O1" s="355" t="s">
        <v>266</v>
      </c>
      <c r="P1" s="355"/>
      <c r="Q1" s="355"/>
      <c r="R1" s="355"/>
      <c r="S1" s="355"/>
      <c r="T1" s="355" t="s">
        <v>267</v>
      </c>
      <c r="U1" s="355"/>
      <c r="V1" s="355"/>
      <c r="W1" s="355"/>
      <c r="X1" s="355"/>
      <c r="Y1" s="356" t="s">
        <v>268</v>
      </c>
    </row>
    <row r="2" spans="1:25" ht="87.75" customHeight="1" x14ac:dyDescent="0.2">
      <c r="A2" s="357"/>
      <c r="B2" s="357"/>
      <c r="C2" s="360"/>
      <c r="D2" s="361"/>
      <c r="E2" s="356"/>
      <c r="F2" s="90" t="s">
        <v>269</v>
      </c>
      <c r="G2" s="248" t="s">
        <v>270</v>
      </c>
      <c r="H2" s="247" t="s">
        <v>271</v>
      </c>
      <c r="I2" s="248" t="s">
        <v>270</v>
      </c>
      <c r="J2" s="247" t="s">
        <v>273</v>
      </c>
      <c r="K2" s="247" t="s">
        <v>274</v>
      </c>
      <c r="L2" s="247" t="s">
        <v>272</v>
      </c>
      <c r="M2" s="247" t="s">
        <v>208</v>
      </c>
      <c r="N2" s="248" t="s">
        <v>270</v>
      </c>
      <c r="O2" s="247" t="s">
        <v>273</v>
      </c>
      <c r="P2" s="247" t="s">
        <v>274</v>
      </c>
      <c r="Q2" s="247" t="s">
        <v>272</v>
      </c>
      <c r="R2" s="247" t="s">
        <v>208</v>
      </c>
      <c r="S2" s="248" t="s">
        <v>270</v>
      </c>
      <c r="T2" s="247" t="s">
        <v>273</v>
      </c>
      <c r="U2" s="247" t="s">
        <v>274</v>
      </c>
      <c r="V2" s="247" t="s">
        <v>272</v>
      </c>
      <c r="W2" s="247" t="s">
        <v>208</v>
      </c>
      <c r="X2" s="248" t="s">
        <v>270</v>
      </c>
      <c r="Y2" s="356"/>
    </row>
    <row r="3" spans="1:25" ht="18" hidden="1" customHeight="1" x14ac:dyDescent="0.2">
      <c r="A3" s="189"/>
      <c r="B3" s="182"/>
      <c r="C3" s="187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186"/>
      <c r="U3" s="64"/>
      <c r="V3" s="64"/>
      <c r="W3" s="64"/>
      <c r="X3" s="186"/>
      <c r="Y3" s="188"/>
    </row>
    <row r="4" spans="1:25" s="74" customFormat="1" ht="15" customHeight="1" x14ac:dyDescent="0.2">
      <c r="A4" s="244"/>
      <c r="B4" s="245"/>
      <c r="C4" s="246">
        <v>1</v>
      </c>
      <c r="D4" s="246">
        <f t="shared" ref="D4:Y4" si="0">C4+1</f>
        <v>2</v>
      </c>
      <c r="E4" s="246">
        <f t="shared" si="0"/>
        <v>3</v>
      </c>
      <c r="F4" s="246">
        <f>E4+1</f>
        <v>4</v>
      </c>
      <c r="G4" s="246">
        <f>F4+1</f>
        <v>5</v>
      </c>
      <c r="H4" s="246">
        <f>G4+1</f>
        <v>6</v>
      </c>
      <c r="I4" s="246">
        <f>H4+1</f>
        <v>7</v>
      </c>
      <c r="J4" s="246">
        <f t="shared" si="0"/>
        <v>8</v>
      </c>
      <c r="K4" s="246">
        <f t="shared" si="0"/>
        <v>9</v>
      </c>
      <c r="L4" s="246">
        <f t="shared" si="0"/>
        <v>10</v>
      </c>
      <c r="M4" s="246">
        <f t="shared" si="0"/>
        <v>11</v>
      </c>
      <c r="N4" s="246">
        <f t="shared" si="0"/>
        <v>12</v>
      </c>
      <c r="O4" s="246">
        <f t="shared" si="0"/>
        <v>13</v>
      </c>
      <c r="P4" s="246">
        <f t="shared" si="0"/>
        <v>14</v>
      </c>
      <c r="Q4" s="246">
        <f t="shared" si="0"/>
        <v>15</v>
      </c>
      <c r="R4" s="246">
        <f t="shared" si="0"/>
        <v>16</v>
      </c>
      <c r="S4" s="246">
        <f t="shared" si="0"/>
        <v>17</v>
      </c>
      <c r="T4" s="246">
        <f>S4+1</f>
        <v>18</v>
      </c>
      <c r="U4" s="246">
        <f>T4+1</f>
        <v>19</v>
      </c>
      <c r="V4" s="246">
        <f>U4+1</f>
        <v>20</v>
      </c>
      <c r="W4" s="246">
        <f t="shared" si="0"/>
        <v>21</v>
      </c>
      <c r="X4" s="246">
        <f t="shared" si="0"/>
        <v>22</v>
      </c>
      <c r="Y4" s="246">
        <f t="shared" si="0"/>
        <v>23</v>
      </c>
    </row>
    <row r="5" spans="1:25" s="68" customFormat="1" ht="25.5" hidden="1" customHeight="1" x14ac:dyDescent="0.2">
      <c r="A5" s="65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 s="68" customFormat="1" ht="22.5" hidden="1" x14ac:dyDescent="0.2">
      <c r="A6" s="69"/>
      <c r="B6" s="70"/>
      <c r="C6" s="67" t="s">
        <v>196</v>
      </c>
      <c r="D6" s="67"/>
      <c r="E6" s="67" t="s">
        <v>196</v>
      </c>
      <c r="F6" s="67"/>
      <c r="G6" s="67" t="s">
        <v>196</v>
      </c>
      <c r="H6" s="67" t="s">
        <v>196</v>
      </c>
      <c r="I6" s="67"/>
      <c r="J6" s="67" t="s">
        <v>196</v>
      </c>
      <c r="K6" s="67" t="s">
        <v>196</v>
      </c>
      <c r="L6" s="67"/>
      <c r="M6" s="67" t="s">
        <v>196</v>
      </c>
      <c r="N6" s="67" t="s">
        <v>196</v>
      </c>
      <c r="O6" s="67"/>
      <c r="P6" s="67" t="s">
        <v>196</v>
      </c>
      <c r="Q6" s="67" t="s">
        <v>196</v>
      </c>
      <c r="R6" s="67"/>
      <c r="S6" s="67" t="s">
        <v>196</v>
      </c>
      <c r="T6" s="67" t="s">
        <v>196</v>
      </c>
      <c r="U6" s="67" t="s">
        <v>196</v>
      </c>
      <c r="V6" s="67" t="s">
        <v>196</v>
      </c>
      <c r="W6" s="67" t="s">
        <v>196</v>
      </c>
      <c r="X6" s="67" t="s">
        <v>196</v>
      </c>
      <c r="Y6" s="67" t="s">
        <v>196</v>
      </c>
    </row>
    <row r="7" spans="1:25" s="74" customFormat="1" ht="26.25" customHeight="1" x14ac:dyDescent="0.2">
      <c r="A7" s="227">
        <v>321001</v>
      </c>
      <c r="B7" s="71" t="s">
        <v>82</v>
      </c>
      <c r="C7" s="73">
        <v>260</v>
      </c>
      <c r="D7" s="217">
        <v>267</v>
      </c>
      <c r="E7" s="217">
        <v>7</v>
      </c>
      <c r="F7" s="72"/>
      <c r="G7" s="72">
        <v>60051.193680033975</v>
      </c>
      <c r="H7" s="73"/>
      <c r="I7" s="72">
        <v>5014.0686531986521</v>
      </c>
      <c r="J7" s="217">
        <v>219</v>
      </c>
      <c r="K7" s="73">
        <v>221</v>
      </c>
      <c r="L7" s="217">
        <v>2</v>
      </c>
      <c r="M7" s="72"/>
      <c r="N7" s="72">
        <v>1095.1253114989272</v>
      </c>
      <c r="O7" s="217">
        <v>32</v>
      </c>
      <c r="P7" s="217">
        <v>26</v>
      </c>
      <c r="Q7" s="73">
        <v>-6</v>
      </c>
      <c r="R7" s="72"/>
      <c r="S7" s="72">
        <v>-23982.040527128342</v>
      </c>
      <c r="T7" s="217">
        <v>0</v>
      </c>
      <c r="U7" s="217">
        <v>0</v>
      </c>
      <c r="V7" s="217">
        <v>0</v>
      </c>
      <c r="W7" s="72"/>
      <c r="X7" s="72">
        <v>0</v>
      </c>
      <c r="Y7" s="72">
        <v>42179</v>
      </c>
    </row>
    <row r="8" spans="1:25" s="74" customFormat="1" ht="26.25" customHeight="1" x14ac:dyDescent="0.2">
      <c r="A8" s="125">
        <v>329001</v>
      </c>
      <c r="B8" s="76" t="s">
        <v>83</v>
      </c>
      <c r="C8" s="80">
        <v>337</v>
      </c>
      <c r="D8" s="197">
        <v>337</v>
      </c>
      <c r="E8" s="197">
        <v>0</v>
      </c>
      <c r="F8" s="78"/>
      <c r="G8" s="78">
        <v>131.76208370498716</v>
      </c>
      <c r="H8" s="80"/>
      <c r="I8" s="78">
        <v>1.1368683772161603E-13</v>
      </c>
      <c r="J8" s="197">
        <v>242</v>
      </c>
      <c r="K8" s="80">
        <v>254</v>
      </c>
      <c r="L8" s="197">
        <v>12</v>
      </c>
      <c r="M8" s="78"/>
      <c r="N8" s="78">
        <v>7320.3626864790995</v>
      </c>
      <c r="O8" s="197">
        <v>36</v>
      </c>
      <c r="P8" s="197">
        <v>46</v>
      </c>
      <c r="Q8" s="80">
        <v>10</v>
      </c>
      <c r="R8" s="78"/>
      <c r="S8" s="78">
        <v>39708.964153344554</v>
      </c>
      <c r="T8" s="197">
        <v>5</v>
      </c>
      <c r="U8" s="197">
        <v>2</v>
      </c>
      <c r="V8" s="197">
        <v>-3</v>
      </c>
      <c r="W8" s="78"/>
      <c r="X8" s="78">
        <v>-4585.8939442664287</v>
      </c>
      <c r="Y8" s="78">
        <v>42575</v>
      </c>
    </row>
    <row r="9" spans="1:25" s="74" customFormat="1" ht="26.25" customHeight="1" x14ac:dyDescent="0.2">
      <c r="A9" s="125">
        <v>331001</v>
      </c>
      <c r="B9" s="76" t="s">
        <v>84</v>
      </c>
      <c r="C9" s="80">
        <v>1379</v>
      </c>
      <c r="D9" s="197">
        <v>1405</v>
      </c>
      <c r="E9" s="197">
        <v>26</v>
      </c>
      <c r="F9" s="78"/>
      <c r="G9" s="78">
        <v>227514.296726114</v>
      </c>
      <c r="H9" s="80"/>
      <c r="I9" s="78">
        <v>18585.064096638653</v>
      </c>
      <c r="J9" s="197">
        <v>890</v>
      </c>
      <c r="K9" s="80">
        <v>860</v>
      </c>
      <c r="L9" s="197">
        <v>-30</v>
      </c>
      <c r="M9" s="78"/>
      <c r="N9" s="78">
        <v>-15426.752193195283</v>
      </c>
      <c r="O9" s="197">
        <v>65</v>
      </c>
      <c r="P9" s="197">
        <v>71</v>
      </c>
      <c r="Q9" s="80">
        <v>6</v>
      </c>
      <c r="R9" s="78"/>
      <c r="S9" s="78">
        <v>18566.541422642604</v>
      </c>
      <c r="T9" s="197">
        <v>0</v>
      </c>
      <c r="U9" s="197">
        <v>0</v>
      </c>
      <c r="V9" s="197">
        <v>0</v>
      </c>
      <c r="W9" s="78"/>
      <c r="X9" s="78">
        <v>0</v>
      </c>
      <c r="Y9" s="78">
        <v>249239</v>
      </c>
    </row>
    <row r="10" spans="1:25" s="74" customFormat="1" ht="26.25" customHeight="1" x14ac:dyDescent="0.2">
      <c r="A10" s="125">
        <v>333001</v>
      </c>
      <c r="B10" s="76" t="s">
        <v>198</v>
      </c>
      <c r="C10" s="80">
        <v>728</v>
      </c>
      <c r="D10" s="197">
        <v>733</v>
      </c>
      <c r="E10" s="197">
        <v>5</v>
      </c>
      <c r="F10" s="78"/>
      <c r="G10" s="78">
        <v>26109.945671914076</v>
      </c>
      <c r="H10" s="80"/>
      <c r="I10" s="78">
        <v>2680.6206772166138</v>
      </c>
      <c r="J10" s="197">
        <v>426</v>
      </c>
      <c r="K10" s="80">
        <v>401</v>
      </c>
      <c r="L10" s="197">
        <v>-25</v>
      </c>
      <c r="M10" s="78"/>
      <c r="N10" s="78">
        <v>-17465.771118124143</v>
      </c>
      <c r="O10" s="197">
        <v>30</v>
      </c>
      <c r="P10" s="197">
        <v>36</v>
      </c>
      <c r="Q10" s="80">
        <v>6</v>
      </c>
      <c r="R10" s="78"/>
      <c r="S10" s="78">
        <v>28613.576893786783</v>
      </c>
      <c r="T10" s="197">
        <v>0</v>
      </c>
      <c r="U10" s="197">
        <v>0</v>
      </c>
      <c r="V10" s="197">
        <v>0</v>
      </c>
      <c r="W10" s="78"/>
      <c r="X10" s="78">
        <v>0</v>
      </c>
      <c r="Y10" s="78">
        <v>39938</v>
      </c>
    </row>
    <row r="11" spans="1:25" s="74" customFormat="1" ht="26.25" customHeight="1" x14ac:dyDescent="0.2">
      <c r="A11" s="128">
        <v>336001</v>
      </c>
      <c r="B11" s="81" t="s">
        <v>86</v>
      </c>
      <c r="C11" s="85">
        <v>866</v>
      </c>
      <c r="D11" s="199">
        <v>888</v>
      </c>
      <c r="E11" s="199">
        <v>22</v>
      </c>
      <c r="F11" s="83"/>
      <c r="G11" s="83">
        <v>167011.76566054282</v>
      </c>
      <c r="H11" s="85"/>
      <c r="I11" s="83">
        <v>11594.517971113715</v>
      </c>
      <c r="J11" s="199">
        <v>661</v>
      </c>
      <c r="K11" s="85">
        <v>660</v>
      </c>
      <c r="L11" s="199">
        <v>-1</v>
      </c>
      <c r="M11" s="83"/>
      <c r="N11" s="83">
        <v>-1231.505408302432</v>
      </c>
      <c r="O11" s="199">
        <v>73</v>
      </c>
      <c r="P11" s="199">
        <v>71</v>
      </c>
      <c r="Q11" s="85">
        <v>-2</v>
      </c>
      <c r="R11" s="83"/>
      <c r="S11" s="83">
        <v>-8159.104221733216</v>
      </c>
      <c r="T11" s="199">
        <v>15</v>
      </c>
      <c r="U11" s="199">
        <v>10</v>
      </c>
      <c r="V11" s="199">
        <v>-5</v>
      </c>
      <c r="W11" s="83"/>
      <c r="X11" s="83">
        <v>-8639.3270713443308</v>
      </c>
      <c r="Y11" s="83">
        <v>160578</v>
      </c>
    </row>
    <row r="12" spans="1:25" s="74" customFormat="1" ht="26.25" customHeight="1" x14ac:dyDescent="0.2">
      <c r="A12" s="227">
        <v>337001</v>
      </c>
      <c r="B12" s="71" t="s">
        <v>87</v>
      </c>
      <c r="C12" s="73">
        <v>941</v>
      </c>
      <c r="D12" s="217">
        <v>947</v>
      </c>
      <c r="E12" s="217">
        <v>6</v>
      </c>
      <c r="F12" s="72"/>
      <c r="G12" s="72">
        <v>28031.550894549531</v>
      </c>
      <c r="H12" s="73"/>
      <c r="I12" s="72">
        <v>4733.4145209498465</v>
      </c>
      <c r="J12" s="217">
        <v>429</v>
      </c>
      <c r="K12" s="73">
        <v>404</v>
      </c>
      <c r="L12" s="217">
        <v>-25</v>
      </c>
      <c r="M12" s="72"/>
      <c r="N12" s="72">
        <v>-6729.0656293450502</v>
      </c>
      <c r="O12" s="217">
        <v>94</v>
      </c>
      <c r="P12" s="217">
        <v>92</v>
      </c>
      <c r="Q12" s="73">
        <v>-2</v>
      </c>
      <c r="R12" s="72"/>
      <c r="S12" s="72">
        <v>-5759.7734298439846</v>
      </c>
      <c r="T12" s="217">
        <v>56</v>
      </c>
      <c r="U12" s="217">
        <v>40</v>
      </c>
      <c r="V12" s="217">
        <v>-16</v>
      </c>
      <c r="W12" s="72"/>
      <c r="X12" s="72">
        <v>-13597.6424412755</v>
      </c>
      <c r="Y12" s="72">
        <v>6679</v>
      </c>
    </row>
    <row r="13" spans="1:25" s="74" customFormat="1" ht="26.25" customHeight="1" x14ac:dyDescent="0.2">
      <c r="A13" s="125">
        <v>340001</v>
      </c>
      <c r="B13" s="76" t="s">
        <v>199</v>
      </c>
      <c r="C13" s="80">
        <v>120</v>
      </c>
      <c r="D13" s="197">
        <v>120</v>
      </c>
      <c r="E13" s="197">
        <v>0</v>
      </c>
      <c r="F13" s="78"/>
      <c r="G13" s="78">
        <v>-4033.7593101752727</v>
      </c>
      <c r="H13" s="80"/>
      <c r="I13" s="78">
        <v>0</v>
      </c>
      <c r="J13" s="197">
        <v>63</v>
      </c>
      <c r="K13" s="80">
        <v>51</v>
      </c>
      <c r="L13" s="197">
        <v>-12</v>
      </c>
      <c r="M13" s="78"/>
      <c r="N13" s="78">
        <v>-7236.3127039703813</v>
      </c>
      <c r="O13" s="197">
        <v>26</v>
      </c>
      <c r="P13" s="197">
        <v>23</v>
      </c>
      <c r="Q13" s="80">
        <v>-3</v>
      </c>
      <c r="R13" s="78"/>
      <c r="S13" s="78">
        <v>-12772.1689646214</v>
      </c>
      <c r="T13" s="197">
        <v>0</v>
      </c>
      <c r="U13" s="197">
        <v>0</v>
      </c>
      <c r="V13" s="197">
        <v>0</v>
      </c>
      <c r="W13" s="78"/>
      <c r="X13" s="78">
        <v>0</v>
      </c>
      <c r="Y13" s="78">
        <v>-24041</v>
      </c>
    </row>
    <row r="14" spans="1:25" s="89" customFormat="1" ht="26.25" customHeight="1" thickBot="1" x14ac:dyDescent="0.25">
      <c r="A14" s="358" t="s">
        <v>200</v>
      </c>
      <c r="B14" s="359"/>
      <c r="C14" s="209">
        <f>SUM(C7:C13)</f>
        <v>4631</v>
      </c>
      <c r="D14" s="207">
        <f t="shared" ref="D14:Y14" si="1">SUM(D7:D13)</f>
        <v>4697</v>
      </c>
      <c r="E14" s="207">
        <f t="shared" si="1"/>
        <v>66</v>
      </c>
      <c r="F14" s="87"/>
      <c r="G14" s="87">
        <f t="shared" si="1"/>
        <v>504816.75540668413</v>
      </c>
      <c r="H14" s="209"/>
      <c r="I14" s="87">
        <f t="shared" si="1"/>
        <v>42607.685919117481</v>
      </c>
      <c r="J14" s="207">
        <f t="shared" si="1"/>
        <v>2930</v>
      </c>
      <c r="K14" s="209">
        <f t="shared" si="1"/>
        <v>2851</v>
      </c>
      <c r="L14" s="207">
        <f t="shared" si="1"/>
        <v>-79</v>
      </c>
      <c r="M14" s="87"/>
      <c r="N14" s="87">
        <f t="shared" si="1"/>
        <v>-39673.919054959268</v>
      </c>
      <c r="O14" s="207">
        <f t="shared" si="1"/>
        <v>356</v>
      </c>
      <c r="P14" s="207">
        <f t="shared" si="1"/>
        <v>365</v>
      </c>
      <c r="Q14" s="209">
        <f t="shared" si="1"/>
        <v>9</v>
      </c>
      <c r="R14" s="87"/>
      <c r="S14" s="87">
        <f t="shared" si="1"/>
        <v>36215.995326447002</v>
      </c>
      <c r="T14" s="207">
        <f t="shared" si="1"/>
        <v>76</v>
      </c>
      <c r="U14" s="207">
        <f t="shared" si="1"/>
        <v>52</v>
      </c>
      <c r="V14" s="207">
        <f t="shared" si="1"/>
        <v>-24</v>
      </c>
      <c r="W14" s="87"/>
      <c r="X14" s="87">
        <f t="shared" si="1"/>
        <v>-26822.863456886262</v>
      </c>
      <c r="Y14" s="87">
        <f t="shared" si="1"/>
        <v>517147</v>
      </c>
    </row>
    <row r="15" spans="1:25" ht="13.5" thickTop="1" x14ac:dyDescent="0.2"/>
    <row r="89" spans="1:1" x14ac:dyDescent="0.2">
      <c r="A89" s="62" t="s">
        <v>260</v>
      </c>
    </row>
  </sheetData>
  <sheetProtection formatCells="0" formatColumns="0" formatRows="0" sort="0"/>
  <mergeCells count="10">
    <mergeCell ref="O1:S1"/>
    <mergeCell ref="T1:X1"/>
    <mergeCell ref="Y1:Y2"/>
    <mergeCell ref="A1:B2"/>
    <mergeCell ref="A14:B14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&amp;L&amp;"Arial,Bold"&amp;18&amp;K000000FY2018-19 MFP Formula: October 1, 2018 Mid-Year Adjustment for Students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87"/>
  <sheetViews>
    <sheetView view="pageBreakPreview" zoomScaleNormal="100" zoomScaleSheetLayoutView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ColWidth="8.85546875" defaultRowHeight="12.75" x14ac:dyDescent="0.2"/>
  <cols>
    <col min="1" max="1" width="9" style="134" customWidth="1"/>
    <col min="2" max="2" width="8.42578125" style="134" hidden="1" customWidth="1"/>
    <col min="3" max="3" width="35.140625" style="74" customWidth="1"/>
    <col min="4" max="4" width="12.42578125" style="74" bestFit="1" customWidth="1"/>
    <col min="5" max="5" width="12.140625" style="74" customWidth="1"/>
    <col min="6" max="6" width="12.42578125" style="74" bestFit="1" customWidth="1"/>
    <col min="7" max="7" width="9.85546875" style="74" bestFit="1" customWidth="1"/>
    <col min="8" max="8" width="12.28515625" style="74" bestFit="1" customWidth="1"/>
    <col min="9" max="9" width="8.140625" style="74" bestFit="1" customWidth="1"/>
    <col min="10" max="10" width="8" style="74" bestFit="1" customWidth="1"/>
    <col min="11" max="11" width="8.7109375" style="74" bestFit="1" customWidth="1"/>
    <col min="12" max="12" width="8" style="74" bestFit="1" customWidth="1"/>
    <col min="13" max="13" width="11" style="74" customWidth="1"/>
    <col min="14" max="14" width="8" style="74" customWidth="1"/>
    <col min="15" max="16" width="8" style="74" bestFit="1" customWidth="1"/>
    <col min="17" max="17" width="5.7109375" style="74" bestFit="1" customWidth="1"/>
    <col min="18" max="18" width="11.28515625" style="74" bestFit="1" customWidth="1"/>
    <col min="19" max="22" width="8" style="74" bestFit="1" customWidth="1"/>
    <col min="23" max="23" width="10.28515625" style="74" bestFit="1" customWidth="1"/>
    <col min="24" max="24" width="12.28515625" style="74" bestFit="1" customWidth="1"/>
    <col min="25" max="16384" width="8.85546875" style="74"/>
  </cols>
  <sheetData>
    <row r="1" spans="1:24" ht="21.75" customHeight="1" x14ac:dyDescent="0.2">
      <c r="A1" s="367" t="s">
        <v>206</v>
      </c>
      <c r="B1" s="368"/>
      <c r="C1" s="369"/>
      <c r="D1" s="360" t="s">
        <v>289</v>
      </c>
      <c r="E1" s="361" t="s">
        <v>290</v>
      </c>
      <c r="F1" s="356" t="s">
        <v>265</v>
      </c>
      <c r="G1" s="362" t="s">
        <v>207</v>
      </c>
      <c r="H1" s="364"/>
      <c r="I1" s="355" t="s">
        <v>282</v>
      </c>
      <c r="J1" s="355"/>
      <c r="K1" s="355"/>
      <c r="L1" s="355"/>
      <c r="M1" s="355"/>
      <c r="N1" s="355" t="s">
        <v>266</v>
      </c>
      <c r="O1" s="355"/>
      <c r="P1" s="355"/>
      <c r="Q1" s="355"/>
      <c r="R1" s="355"/>
      <c r="S1" s="355" t="s">
        <v>267</v>
      </c>
      <c r="T1" s="355"/>
      <c r="U1" s="355"/>
      <c r="V1" s="355"/>
      <c r="W1" s="355"/>
      <c r="X1" s="356" t="s">
        <v>268</v>
      </c>
    </row>
    <row r="2" spans="1:24" ht="76.5" customHeight="1" x14ac:dyDescent="0.2">
      <c r="A2" s="370"/>
      <c r="B2" s="371"/>
      <c r="C2" s="372"/>
      <c r="D2" s="360"/>
      <c r="E2" s="361"/>
      <c r="F2" s="356"/>
      <c r="G2" s="247" t="s">
        <v>288</v>
      </c>
      <c r="H2" s="248" t="s">
        <v>270</v>
      </c>
      <c r="I2" s="247" t="s">
        <v>273</v>
      </c>
      <c r="J2" s="247" t="s">
        <v>274</v>
      </c>
      <c r="K2" s="247" t="s">
        <v>272</v>
      </c>
      <c r="L2" s="247" t="s">
        <v>208</v>
      </c>
      <c r="M2" s="248" t="s">
        <v>270</v>
      </c>
      <c r="N2" s="247" t="s">
        <v>273</v>
      </c>
      <c r="O2" s="247" t="s">
        <v>274</v>
      </c>
      <c r="P2" s="247" t="s">
        <v>272</v>
      </c>
      <c r="Q2" s="247" t="s">
        <v>208</v>
      </c>
      <c r="R2" s="248" t="s">
        <v>270</v>
      </c>
      <c r="S2" s="247" t="s">
        <v>273</v>
      </c>
      <c r="T2" s="247" t="s">
        <v>274</v>
      </c>
      <c r="U2" s="247" t="s">
        <v>272</v>
      </c>
      <c r="V2" s="247" t="s">
        <v>208</v>
      </c>
      <c r="W2" s="248" t="s">
        <v>270</v>
      </c>
      <c r="X2" s="356"/>
    </row>
    <row r="3" spans="1:24" ht="96" hidden="1" customHeight="1" x14ac:dyDescent="0.2">
      <c r="A3" s="184"/>
      <c r="B3" s="184"/>
      <c r="C3" s="184"/>
      <c r="D3" s="181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181"/>
      <c r="T3" s="91"/>
      <c r="U3" s="91"/>
      <c r="V3" s="91"/>
      <c r="W3" s="181"/>
      <c r="X3" s="181"/>
    </row>
    <row r="4" spans="1:24" ht="15" customHeight="1" x14ac:dyDescent="0.2">
      <c r="A4" s="109"/>
      <c r="B4" s="110"/>
      <c r="C4" s="111"/>
      <c r="D4" s="100">
        <v>1</v>
      </c>
      <c r="E4" s="100">
        <f t="shared" ref="E4:X4" si="0">D4+1</f>
        <v>2</v>
      </c>
      <c r="F4" s="100">
        <f t="shared" si="0"/>
        <v>3</v>
      </c>
      <c r="G4" s="100">
        <f t="shared" si="0"/>
        <v>4</v>
      </c>
      <c r="H4" s="100">
        <f t="shared" si="0"/>
        <v>5</v>
      </c>
      <c r="I4" s="100">
        <f t="shared" si="0"/>
        <v>6</v>
      </c>
      <c r="J4" s="100">
        <f t="shared" si="0"/>
        <v>7</v>
      </c>
      <c r="K4" s="100">
        <f t="shared" si="0"/>
        <v>8</v>
      </c>
      <c r="L4" s="100">
        <f t="shared" si="0"/>
        <v>9</v>
      </c>
      <c r="M4" s="100">
        <f t="shared" si="0"/>
        <v>10</v>
      </c>
      <c r="N4" s="100">
        <f t="shared" si="0"/>
        <v>11</v>
      </c>
      <c r="O4" s="100">
        <f t="shared" si="0"/>
        <v>12</v>
      </c>
      <c r="P4" s="100">
        <f t="shared" si="0"/>
        <v>13</v>
      </c>
      <c r="Q4" s="100">
        <f t="shared" si="0"/>
        <v>14</v>
      </c>
      <c r="R4" s="100">
        <f t="shared" si="0"/>
        <v>15</v>
      </c>
      <c r="S4" s="100">
        <f t="shared" si="0"/>
        <v>16</v>
      </c>
      <c r="T4" s="100">
        <f t="shared" si="0"/>
        <v>17</v>
      </c>
      <c r="U4" s="100">
        <f t="shared" si="0"/>
        <v>18</v>
      </c>
      <c r="V4" s="100">
        <f t="shared" si="0"/>
        <v>19</v>
      </c>
      <c r="W4" s="100">
        <f t="shared" si="0"/>
        <v>20</v>
      </c>
      <c r="X4" s="100">
        <f t="shared" si="0"/>
        <v>21</v>
      </c>
    </row>
    <row r="5" spans="1:24" s="102" customFormat="1" ht="22.5" hidden="1" customHeight="1" x14ac:dyDescent="0.2">
      <c r="A5" s="112"/>
      <c r="B5" s="113"/>
      <c r="C5" s="114"/>
      <c r="D5" s="115"/>
      <c r="E5" s="92"/>
      <c r="F5" s="92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 spans="1:24" s="102" customFormat="1" ht="11.25" hidden="1" x14ac:dyDescent="0.2">
      <c r="A6" s="117"/>
      <c r="B6" s="117"/>
      <c r="C6" s="118"/>
      <c r="D6" s="116" t="s">
        <v>196</v>
      </c>
      <c r="E6" s="116"/>
      <c r="F6" s="116" t="s">
        <v>196</v>
      </c>
      <c r="G6" s="116" t="s">
        <v>196</v>
      </c>
      <c r="H6" s="116"/>
      <c r="I6" s="116" t="s">
        <v>196</v>
      </c>
      <c r="J6" s="116" t="s">
        <v>196</v>
      </c>
      <c r="K6" s="116"/>
      <c r="L6" s="116" t="s">
        <v>196</v>
      </c>
      <c r="M6" s="116" t="s">
        <v>196</v>
      </c>
      <c r="N6" s="116"/>
      <c r="O6" s="116" t="s">
        <v>196</v>
      </c>
      <c r="P6" s="116" t="s">
        <v>196</v>
      </c>
      <c r="Q6" s="116"/>
      <c r="R6" s="116" t="s">
        <v>196</v>
      </c>
      <c r="S6" s="116" t="s">
        <v>196</v>
      </c>
      <c r="T6" s="116" t="s">
        <v>196</v>
      </c>
      <c r="U6" s="116" t="s">
        <v>196</v>
      </c>
      <c r="V6" s="116" t="s">
        <v>196</v>
      </c>
      <c r="W6" s="116" t="s">
        <v>196</v>
      </c>
      <c r="X6" s="116" t="s">
        <v>196</v>
      </c>
    </row>
    <row r="7" spans="1:24" ht="16.5" customHeight="1" x14ac:dyDescent="0.2">
      <c r="A7" s="119">
        <v>341001</v>
      </c>
      <c r="B7" s="120">
        <v>341001</v>
      </c>
      <c r="C7" s="121" t="s">
        <v>90</v>
      </c>
      <c r="D7" s="210">
        <v>955</v>
      </c>
      <c r="E7" s="213">
        <v>968</v>
      </c>
      <c r="F7" s="213">
        <v>13</v>
      </c>
      <c r="G7" s="122"/>
      <c r="H7" s="105">
        <v>51914.210617230128</v>
      </c>
      <c r="I7" s="195">
        <v>557</v>
      </c>
      <c r="J7" s="122">
        <v>554</v>
      </c>
      <c r="K7" s="195">
        <v>-3</v>
      </c>
      <c r="L7" s="105"/>
      <c r="M7" s="105">
        <v>-2768.0164453445632</v>
      </c>
      <c r="N7" s="195">
        <v>66</v>
      </c>
      <c r="O7" s="195">
        <v>71</v>
      </c>
      <c r="P7" s="122">
        <v>5</v>
      </c>
      <c r="Q7" s="105"/>
      <c r="R7" s="105">
        <v>19780.348271415805</v>
      </c>
      <c r="S7" s="195">
        <v>8</v>
      </c>
      <c r="T7" s="195">
        <v>7</v>
      </c>
      <c r="U7" s="195">
        <v>-1</v>
      </c>
      <c r="V7" s="105"/>
      <c r="W7" s="105">
        <v>-1431.1542920703123</v>
      </c>
      <c r="X7" s="105">
        <v>67495</v>
      </c>
    </row>
    <row r="8" spans="1:24" ht="16.5" customHeight="1" x14ac:dyDescent="0.2">
      <c r="A8" s="125">
        <v>343001</v>
      </c>
      <c r="B8" s="126">
        <v>343001</v>
      </c>
      <c r="C8" s="127" t="s">
        <v>91</v>
      </c>
      <c r="D8" s="211">
        <v>569</v>
      </c>
      <c r="E8" s="214">
        <v>557</v>
      </c>
      <c r="F8" s="214">
        <v>-12</v>
      </c>
      <c r="G8" s="80"/>
      <c r="H8" s="78">
        <v>-13680.343685760416</v>
      </c>
      <c r="I8" s="197">
        <v>441</v>
      </c>
      <c r="J8" s="80">
        <v>395</v>
      </c>
      <c r="K8" s="197">
        <v>-46</v>
      </c>
      <c r="L8" s="78"/>
      <c r="M8" s="78">
        <v>-16277.832731675539</v>
      </c>
      <c r="N8" s="197">
        <v>32</v>
      </c>
      <c r="O8" s="197">
        <v>37</v>
      </c>
      <c r="P8" s="80">
        <v>5</v>
      </c>
      <c r="Q8" s="78"/>
      <c r="R8" s="78">
        <v>13725.812044311791</v>
      </c>
      <c r="S8" s="197">
        <v>0</v>
      </c>
      <c r="T8" s="197">
        <v>0</v>
      </c>
      <c r="U8" s="197">
        <v>0</v>
      </c>
      <c r="V8" s="78"/>
      <c r="W8" s="78">
        <v>0</v>
      </c>
      <c r="X8" s="78">
        <v>-16232</v>
      </c>
    </row>
    <row r="9" spans="1:24" ht="16.5" customHeight="1" x14ac:dyDescent="0.2">
      <c r="A9" s="125">
        <v>344001</v>
      </c>
      <c r="B9" s="126">
        <v>344001</v>
      </c>
      <c r="C9" s="127" t="s">
        <v>92</v>
      </c>
      <c r="D9" s="211">
        <v>565</v>
      </c>
      <c r="E9" s="214">
        <v>507</v>
      </c>
      <c r="F9" s="214">
        <v>-58</v>
      </c>
      <c r="G9" s="80"/>
      <c r="H9" s="78">
        <v>-198189.69287698754</v>
      </c>
      <c r="I9" s="197">
        <v>424</v>
      </c>
      <c r="J9" s="80">
        <v>399</v>
      </c>
      <c r="K9" s="197">
        <v>-25</v>
      </c>
      <c r="L9" s="78"/>
      <c r="M9" s="78">
        <v>-11584.341503705758</v>
      </c>
      <c r="N9" s="197">
        <v>58</v>
      </c>
      <c r="O9" s="197">
        <v>50</v>
      </c>
      <c r="P9" s="80">
        <v>-8</v>
      </c>
      <c r="Q9" s="78"/>
      <c r="R9" s="78">
        <v>-25250.340986048206</v>
      </c>
      <c r="S9" s="197">
        <v>0</v>
      </c>
      <c r="T9" s="197">
        <v>0</v>
      </c>
      <c r="U9" s="197">
        <v>0</v>
      </c>
      <c r="V9" s="78"/>
      <c r="W9" s="78">
        <v>0</v>
      </c>
      <c r="X9" s="78">
        <v>-235025</v>
      </c>
    </row>
    <row r="10" spans="1:24" ht="16.5" customHeight="1" x14ac:dyDescent="0.2">
      <c r="A10" s="125">
        <v>345001</v>
      </c>
      <c r="B10" s="126">
        <v>345001</v>
      </c>
      <c r="C10" s="127" t="s">
        <v>209</v>
      </c>
      <c r="D10" s="211">
        <v>2358</v>
      </c>
      <c r="E10" s="214">
        <v>2969</v>
      </c>
      <c r="F10" s="214">
        <v>611</v>
      </c>
      <c r="G10" s="80"/>
      <c r="H10" s="78">
        <v>2507968.0884788451</v>
      </c>
      <c r="I10" s="197">
        <v>1330</v>
      </c>
      <c r="J10" s="80">
        <v>1799</v>
      </c>
      <c r="K10" s="197">
        <v>469</v>
      </c>
      <c r="L10" s="78"/>
      <c r="M10" s="78">
        <v>261586.28087638257</v>
      </c>
      <c r="N10" s="197">
        <v>248</v>
      </c>
      <c r="O10" s="197">
        <v>296</v>
      </c>
      <c r="P10" s="80">
        <v>48</v>
      </c>
      <c r="Q10" s="78"/>
      <c r="R10" s="78">
        <v>171942.52736245649</v>
      </c>
      <c r="S10" s="197">
        <v>67</v>
      </c>
      <c r="T10" s="197">
        <v>77</v>
      </c>
      <c r="U10" s="197">
        <v>10</v>
      </c>
      <c r="V10" s="78"/>
      <c r="W10" s="78">
        <v>17533.16641623103</v>
      </c>
      <c r="X10" s="78">
        <v>2959030</v>
      </c>
    </row>
    <row r="11" spans="1:24" ht="16.5" customHeight="1" x14ac:dyDescent="0.2">
      <c r="A11" s="128">
        <v>346001</v>
      </c>
      <c r="B11" s="129">
        <v>346001</v>
      </c>
      <c r="C11" s="130" t="s">
        <v>94</v>
      </c>
      <c r="D11" s="212">
        <v>850</v>
      </c>
      <c r="E11" s="215">
        <v>980</v>
      </c>
      <c r="F11" s="215">
        <v>130</v>
      </c>
      <c r="G11" s="131"/>
      <c r="H11" s="132">
        <v>451104.48271554866</v>
      </c>
      <c r="I11" s="216">
        <v>836</v>
      </c>
      <c r="J11" s="131">
        <v>778</v>
      </c>
      <c r="K11" s="216">
        <v>-58</v>
      </c>
      <c r="L11" s="132"/>
      <c r="M11" s="132">
        <v>-28088.89815136246</v>
      </c>
      <c r="N11" s="216">
        <v>112</v>
      </c>
      <c r="O11" s="216">
        <v>127</v>
      </c>
      <c r="P11" s="131">
        <v>15</v>
      </c>
      <c r="Q11" s="132"/>
      <c r="R11" s="132">
        <v>51168.963965248935</v>
      </c>
      <c r="S11" s="216">
        <v>17</v>
      </c>
      <c r="T11" s="199">
        <v>16</v>
      </c>
      <c r="U11" s="199">
        <v>-1</v>
      </c>
      <c r="V11" s="132"/>
      <c r="W11" s="83">
        <v>-1328.06060205313</v>
      </c>
      <c r="X11" s="83">
        <v>472856</v>
      </c>
    </row>
    <row r="12" spans="1:24" ht="16.5" customHeight="1" x14ac:dyDescent="0.2">
      <c r="A12" s="119">
        <v>347001</v>
      </c>
      <c r="B12" s="120">
        <v>347001</v>
      </c>
      <c r="C12" s="104" t="s">
        <v>95</v>
      </c>
      <c r="D12" s="122">
        <v>764</v>
      </c>
      <c r="E12" s="195">
        <v>825</v>
      </c>
      <c r="F12" s="195">
        <v>61</v>
      </c>
      <c r="G12" s="122"/>
      <c r="H12" s="105">
        <v>215154.37633818883</v>
      </c>
      <c r="I12" s="195">
        <v>364</v>
      </c>
      <c r="J12" s="122">
        <v>345</v>
      </c>
      <c r="K12" s="195">
        <v>-19</v>
      </c>
      <c r="L12" s="105"/>
      <c r="M12" s="105">
        <v>-9032.5278608051703</v>
      </c>
      <c r="N12" s="195">
        <v>76</v>
      </c>
      <c r="O12" s="195">
        <v>87</v>
      </c>
      <c r="P12" s="122">
        <v>11</v>
      </c>
      <c r="Q12" s="105"/>
      <c r="R12" s="105">
        <v>36737.211801431913</v>
      </c>
      <c r="S12" s="195">
        <v>60</v>
      </c>
      <c r="T12" s="195">
        <v>66</v>
      </c>
      <c r="U12" s="195">
        <v>6</v>
      </c>
      <c r="V12" s="105"/>
      <c r="W12" s="105">
        <v>7625.1913031074473</v>
      </c>
      <c r="X12" s="105">
        <v>250485</v>
      </c>
    </row>
    <row r="13" spans="1:24" ht="16.5" customHeight="1" x14ac:dyDescent="0.2">
      <c r="A13" s="125">
        <v>348001</v>
      </c>
      <c r="B13" s="126">
        <v>348001</v>
      </c>
      <c r="C13" s="76" t="s">
        <v>210</v>
      </c>
      <c r="D13" s="80">
        <v>754</v>
      </c>
      <c r="E13" s="197">
        <v>865</v>
      </c>
      <c r="F13" s="197">
        <v>111</v>
      </c>
      <c r="G13" s="80"/>
      <c r="H13" s="78">
        <v>420203.92434045265</v>
      </c>
      <c r="I13" s="197">
        <v>542</v>
      </c>
      <c r="J13" s="80">
        <v>647</v>
      </c>
      <c r="K13" s="197">
        <v>105</v>
      </c>
      <c r="L13" s="78"/>
      <c r="M13" s="78">
        <v>49330.863263597421</v>
      </c>
      <c r="N13" s="197">
        <v>58</v>
      </c>
      <c r="O13" s="197">
        <v>67</v>
      </c>
      <c r="P13" s="80">
        <v>9</v>
      </c>
      <c r="Q13" s="78"/>
      <c r="R13" s="78">
        <v>28652.501663765142</v>
      </c>
      <c r="S13" s="197">
        <v>0</v>
      </c>
      <c r="T13" s="197">
        <v>0</v>
      </c>
      <c r="U13" s="197">
        <v>0</v>
      </c>
      <c r="V13" s="78"/>
      <c r="W13" s="78">
        <v>0</v>
      </c>
      <c r="X13" s="78">
        <v>498187</v>
      </c>
    </row>
    <row r="14" spans="1:24" ht="16.5" customHeight="1" x14ac:dyDescent="0.2">
      <c r="A14" s="125" t="s">
        <v>97</v>
      </c>
      <c r="B14" s="126" t="s">
        <v>97</v>
      </c>
      <c r="C14" s="76" t="s">
        <v>98</v>
      </c>
      <c r="D14" s="80">
        <v>37</v>
      </c>
      <c r="E14" s="197">
        <v>56</v>
      </c>
      <c r="F14" s="197">
        <v>19</v>
      </c>
      <c r="G14" s="80"/>
      <c r="H14" s="78">
        <v>65655.142330387127</v>
      </c>
      <c r="I14" s="197">
        <v>30</v>
      </c>
      <c r="J14" s="80">
        <v>49</v>
      </c>
      <c r="K14" s="197">
        <v>19</v>
      </c>
      <c r="L14" s="78"/>
      <c r="M14" s="78">
        <v>8811.135876503582</v>
      </c>
      <c r="N14" s="197">
        <v>6</v>
      </c>
      <c r="O14" s="197">
        <v>11</v>
      </c>
      <c r="P14" s="80">
        <v>5</v>
      </c>
      <c r="Q14" s="78"/>
      <c r="R14" s="78">
        <v>15789.091419620165</v>
      </c>
      <c r="S14" s="197">
        <v>0</v>
      </c>
      <c r="T14" s="197">
        <v>0</v>
      </c>
      <c r="U14" s="197">
        <v>0</v>
      </c>
      <c r="V14" s="78"/>
      <c r="W14" s="78">
        <v>0</v>
      </c>
      <c r="X14" s="78">
        <v>90255</v>
      </c>
    </row>
    <row r="15" spans="1:24" ht="16.5" customHeight="1" x14ac:dyDescent="0.2">
      <c r="A15" s="125" t="s">
        <v>99</v>
      </c>
      <c r="B15" s="126" t="s">
        <v>100</v>
      </c>
      <c r="C15" s="76" t="s">
        <v>101</v>
      </c>
      <c r="D15" s="80">
        <v>270</v>
      </c>
      <c r="E15" s="197">
        <v>246</v>
      </c>
      <c r="F15" s="197">
        <v>-24</v>
      </c>
      <c r="G15" s="80"/>
      <c r="H15" s="78">
        <v>-82732.103375173712</v>
      </c>
      <c r="I15" s="197">
        <v>235</v>
      </c>
      <c r="J15" s="80">
        <v>201</v>
      </c>
      <c r="K15" s="197">
        <v>-34</v>
      </c>
      <c r="L15" s="78"/>
      <c r="M15" s="78">
        <v>-15577.696803103956</v>
      </c>
      <c r="N15" s="197">
        <v>28</v>
      </c>
      <c r="O15" s="197">
        <v>29</v>
      </c>
      <c r="P15" s="80">
        <v>1</v>
      </c>
      <c r="Q15" s="78"/>
      <c r="R15" s="78">
        <v>4061.6998278707883</v>
      </c>
      <c r="S15" s="197">
        <v>0</v>
      </c>
      <c r="T15" s="197">
        <v>0</v>
      </c>
      <c r="U15" s="197">
        <v>0</v>
      </c>
      <c r="V15" s="78"/>
      <c r="W15" s="78">
        <v>0</v>
      </c>
      <c r="X15" s="78">
        <v>-94248</v>
      </c>
    </row>
    <row r="16" spans="1:24" ht="16.5" customHeight="1" x14ac:dyDescent="0.2">
      <c r="A16" s="128" t="s">
        <v>102</v>
      </c>
      <c r="B16" s="129" t="s">
        <v>103</v>
      </c>
      <c r="C16" s="81" t="s">
        <v>104</v>
      </c>
      <c r="D16" s="85">
        <v>615</v>
      </c>
      <c r="E16" s="199">
        <v>660</v>
      </c>
      <c r="F16" s="199">
        <v>45</v>
      </c>
      <c r="G16" s="85"/>
      <c r="H16" s="83">
        <v>186686.98447795177</v>
      </c>
      <c r="I16" s="199">
        <v>523</v>
      </c>
      <c r="J16" s="85">
        <v>578</v>
      </c>
      <c r="K16" s="199">
        <v>55</v>
      </c>
      <c r="L16" s="83"/>
      <c r="M16" s="83">
        <v>30819.05705370591</v>
      </c>
      <c r="N16" s="199">
        <v>54</v>
      </c>
      <c r="O16" s="199">
        <v>54</v>
      </c>
      <c r="P16" s="85">
        <v>0</v>
      </c>
      <c r="Q16" s="83"/>
      <c r="R16" s="83">
        <v>11340.477130230236</v>
      </c>
      <c r="S16" s="199">
        <v>0</v>
      </c>
      <c r="T16" s="199">
        <v>0</v>
      </c>
      <c r="U16" s="199">
        <v>0</v>
      </c>
      <c r="V16" s="83"/>
      <c r="W16" s="83">
        <v>0</v>
      </c>
      <c r="X16" s="83">
        <v>228847</v>
      </c>
    </row>
    <row r="17" spans="1:24" ht="16.5" customHeight="1" x14ac:dyDescent="0.2">
      <c r="A17" s="119" t="s">
        <v>105</v>
      </c>
      <c r="B17" s="120" t="s">
        <v>105</v>
      </c>
      <c r="C17" s="104" t="s">
        <v>106</v>
      </c>
      <c r="D17" s="122">
        <v>54</v>
      </c>
      <c r="E17" s="195">
        <v>64</v>
      </c>
      <c r="F17" s="195">
        <v>10</v>
      </c>
      <c r="G17" s="122"/>
      <c r="H17" s="105">
        <v>36041.815985301248</v>
      </c>
      <c r="I17" s="195">
        <v>46</v>
      </c>
      <c r="J17" s="122">
        <v>57</v>
      </c>
      <c r="K17" s="195">
        <v>11</v>
      </c>
      <c r="L17" s="105"/>
      <c r="M17" s="105">
        <v>5856.6232983033606</v>
      </c>
      <c r="N17" s="195">
        <v>15</v>
      </c>
      <c r="O17" s="195">
        <v>13</v>
      </c>
      <c r="P17" s="122">
        <v>-2</v>
      </c>
      <c r="Q17" s="105"/>
      <c r="R17" s="105">
        <v>-6363.4350516141449</v>
      </c>
      <c r="S17" s="195">
        <v>0</v>
      </c>
      <c r="T17" s="195">
        <v>0</v>
      </c>
      <c r="U17" s="195">
        <v>0</v>
      </c>
      <c r="V17" s="105"/>
      <c r="W17" s="105">
        <v>0</v>
      </c>
      <c r="X17" s="105">
        <v>35536</v>
      </c>
    </row>
    <row r="18" spans="1:24" ht="16.5" customHeight="1" x14ac:dyDescent="0.2">
      <c r="A18" s="125" t="s">
        <v>107</v>
      </c>
      <c r="B18" s="126" t="s">
        <v>108</v>
      </c>
      <c r="C18" s="76" t="s">
        <v>109</v>
      </c>
      <c r="D18" s="80">
        <v>482</v>
      </c>
      <c r="E18" s="197">
        <v>616</v>
      </c>
      <c r="F18" s="197">
        <v>134</v>
      </c>
      <c r="G18" s="80"/>
      <c r="H18" s="78">
        <v>446792.81032963441</v>
      </c>
      <c r="I18" s="197">
        <v>435</v>
      </c>
      <c r="J18" s="80">
        <v>569</v>
      </c>
      <c r="K18" s="197">
        <v>134</v>
      </c>
      <c r="L18" s="78"/>
      <c r="M18" s="78">
        <v>60700.384442391631</v>
      </c>
      <c r="N18" s="197">
        <v>42</v>
      </c>
      <c r="O18" s="197">
        <v>67</v>
      </c>
      <c r="P18" s="80">
        <v>25</v>
      </c>
      <c r="Q18" s="78"/>
      <c r="R18" s="78">
        <v>88484.524883349019</v>
      </c>
      <c r="S18" s="197">
        <v>0</v>
      </c>
      <c r="T18" s="197">
        <v>0</v>
      </c>
      <c r="U18" s="197">
        <v>0</v>
      </c>
      <c r="V18" s="78"/>
      <c r="W18" s="78">
        <v>0</v>
      </c>
      <c r="X18" s="78">
        <v>595978</v>
      </c>
    </row>
    <row r="19" spans="1:24" ht="16.5" customHeight="1" x14ac:dyDescent="0.2">
      <c r="A19" s="125" t="s">
        <v>110</v>
      </c>
      <c r="B19" s="126" t="s">
        <v>110</v>
      </c>
      <c r="C19" s="76" t="s">
        <v>111</v>
      </c>
      <c r="D19" s="80">
        <v>423</v>
      </c>
      <c r="E19" s="197">
        <v>456</v>
      </c>
      <c r="F19" s="197">
        <v>33</v>
      </c>
      <c r="G19" s="80"/>
      <c r="H19" s="78">
        <v>116599.99532061489</v>
      </c>
      <c r="I19" s="197">
        <v>345</v>
      </c>
      <c r="J19" s="80">
        <v>372</v>
      </c>
      <c r="K19" s="197">
        <v>27</v>
      </c>
      <c r="L19" s="78"/>
      <c r="M19" s="78">
        <v>12539.615977537891</v>
      </c>
      <c r="N19" s="197">
        <v>50</v>
      </c>
      <c r="O19" s="197">
        <v>66</v>
      </c>
      <c r="P19" s="80">
        <v>16</v>
      </c>
      <c r="Q19" s="78"/>
      <c r="R19" s="78">
        <v>56840.394894349534</v>
      </c>
      <c r="S19" s="197">
        <v>6</v>
      </c>
      <c r="T19" s="197">
        <v>5</v>
      </c>
      <c r="U19" s="197">
        <v>-1</v>
      </c>
      <c r="V19" s="78"/>
      <c r="W19" s="78">
        <v>-1109.0929079642187</v>
      </c>
      <c r="X19" s="78">
        <v>184871</v>
      </c>
    </row>
    <row r="20" spans="1:24" ht="16.5" customHeight="1" x14ac:dyDescent="0.2">
      <c r="A20" s="125" t="s">
        <v>112</v>
      </c>
      <c r="B20" s="126" t="s">
        <v>112</v>
      </c>
      <c r="C20" s="76" t="s">
        <v>211</v>
      </c>
      <c r="D20" s="80">
        <v>70</v>
      </c>
      <c r="E20" s="197">
        <v>90</v>
      </c>
      <c r="F20" s="197">
        <v>20</v>
      </c>
      <c r="G20" s="80"/>
      <c r="H20" s="78">
        <v>63957.125729593019</v>
      </c>
      <c r="I20" s="197">
        <v>67</v>
      </c>
      <c r="J20" s="80">
        <v>88</v>
      </c>
      <c r="K20" s="197">
        <v>21</v>
      </c>
      <c r="L20" s="78"/>
      <c r="M20" s="78">
        <v>8504.9496969321135</v>
      </c>
      <c r="N20" s="197">
        <v>6</v>
      </c>
      <c r="O20" s="197">
        <v>3</v>
      </c>
      <c r="P20" s="80">
        <v>-3</v>
      </c>
      <c r="Q20" s="78"/>
      <c r="R20" s="78">
        <v>-8284.0419125962126</v>
      </c>
      <c r="S20" s="197">
        <v>0</v>
      </c>
      <c r="T20" s="197">
        <v>0</v>
      </c>
      <c r="U20" s="197">
        <v>0</v>
      </c>
      <c r="V20" s="78"/>
      <c r="W20" s="78">
        <v>0</v>
      </c>
      <c r="X20" s="78">
        <v>64178</v>
      </c>
    </row>
    <row r="21" spans="1:24" ht="16.5" customHeight="1" x14ac:dyDescent="0.2">
      <c r="A21" s="133" t="s">
        <v>114</v>
      </c>
      <c r="B21" s="129" t="s">
        <v>114</v>
      </c>
      <c r="C21" s="81" t="s">
        <v>115</v>
      </c>
      <c r="D21" s="85">
        <v>110</v>
      </c>
      <c r="E21" s="199">
        <v>186</v>
      </c>
      <c r="F21" s="199">
        <v>76</v>
      </c>
      <c r="G21" s="85"/>
      <c r="H21" s="83">
        <v>241308.02086106583</v>
      </c>
      <c r="I21" s="199">
        <v>110</v>
      </c>
      <c r="J21" s="85">
        <v>171</v>
      </c>
      <c r="K21" s="199">
        <v>61</v>
      </c>
      <c r="L21" s="83"/>
      <c r="M21" s="83">
        <v>23620.374823162885</v>
      </c>
      <c r="N21" s="199">
        <v>8</v>
      </c>
      <c r="O21" s="199">
        <v>22</v>
      </c>
      <c r="P21" s="85">
        <v>14</v>
      </c>
      <c r="Q21" s="83"/>
      <c r="R21" s="83">
        <v>36555.950146922267</v>
      </c>
      <c r="S21" s="199">
        <v>0</v>
      </c>
      <c r="T21" s="199">
        <v>0</v>
      </c>
      <c r="U21" s="199">
        <v>0</v>
      </c>
      <c r="V21" s="83"/>
      <c r="W21" s="83">
        <v>0</v>
      </c>
      <c r="X21" s="83">
        <v>301484</v>
      </c>
    </row>
    <row r="22" spans="1:24" ht="16.5" customHeight="1" x14ac:dyDescent="0.2">
      <c r="A22" s="119" t="s">
        <v>116</v>
      </c>
      <c r="B22" s="120" t="s">
        <v>116</v>
      </c>
      <c r="C22" s="104" t="s">
        <v>117</v>
      </c>
      <c r="D22" s="122">
        <v>432</v>
      </c>
      <c r="E22" s="195">
        <v>463</v>
      </c>
      <c r="F22" s="195">
        <v>31</v>
      </c>
      <c r="G22" s="122"/>
      <c r="H22" s="105">
        <v>108675.76718203131</v>
      </c>
      <c r="I22" s="195">
        <v>345</v>
      </c>
      <c r="J22" s="122">
        <v>376</v>
      </c>
      <c r="K22" s="195">
        <v>31</v>
      </c>
      <c r="L22" s="105"/>
      <c r="M22" s="105">
        <v>14965.193595706518</v>
      </c>
      <c r="N22" s="195">
        <v>29</v>
      </c>
      <c r="O22" s="195">
        <v>38</v>
      </c>
      <c r="P22" s="122">
        <v>9</v>
      </c>
      <c r="Q22" s="105"/>
      <c r="R22" s="105">
        <v>30498.954269733458</v>
      </c>
      <c r="S22" s="195">
        <v>4</v>
      </c>
      <c r="T22" s="195">
        <v>0</v>
      </c>
      <c r="U22" s="195">
        <v>-4</v>
      </c>
      <c r="V22" s="105"/>
      <c r="W22" s="105">
        <v>-5114.4124831981444</v>
      </c>
      <c r="X22" s="105">
        <v>149026</v>
      </c>
    </row>
    <row r="23" spans="1:24" ht="16.5" customHeight="1" x14ac:dyDescent="0.2">
      <c r="A23" s="125" t="s">
        <v>118</v>
      </c>
      <c r="B23" s="126" t="s">
        <v>118</v>
      </c>
      <c r="C23" s="76" t="s">
        <v>212</v>
      </c>
      <c r="D23" s="80">
        <v>82</v>
      </c>
      <c r="E23" s="197">
        <v>72</v>
      </c>
      <c r="F23" s="197">
        <v>-10</v>
      </c>
      <c r="G23" s="80"/>
      <c r="H23" s="78">
        <v>-29907.854065571821</v>
      </c>
      <c r="I23" s="197">
        <v>71</v>
      </c>
      <c r="J23" s="80">
        <v>63</v>
      </c>
      <c r="K23" s="197">
        <v>-8</v>
      </c>
      <c r="L23" s="78"/>
      <c r="M23" s="78">
        <v>-2889.3344875419552</v>
      </c>
      <c r="N23" s="197">
        <v>17</v>
      </c>
      <c r="O23" s="197">
        <v>17</v>
      </c>
      <c r="P23" s="80">
        <v>0</v>
      </c>
      <c r="Q23" s="78"/>
      <c r="R23" s="78">
        <v>1196.943558588529</v>
      </c>
      <c r="S23" s="197">
        <v>0</v>
      </c>
      <c r="T23" s="197">
        <v>0</v>
      </c>
      <c r="U23" s="197">
        <v>0</v>
      </c>
      <c r="V23" s="78"/>
      <c r="W23" s="78">
        <v>0</v>
      </c>
      <c r="X23" s="78">
        <v>-31600</v>
      </c>
    </row>
    <row r="24" spans="1:24" ht="16.5" customHeight="1" x14ac:dyDescent="0.2">
      <c r="A24" s="125" t="s">
        <v>120</v>
      </c>
      <c r="B24" s="126" t="s">
        <v>121</v>
      </c>
      <c r="C24" s="76" t="s">
        <v>122</v>
      </c>
      <c r="D24" s="80">
        <v>238</v>
      </c>
      <c r="E24" s="197">
        <v>266</v>
      </c>
      <c r="F24" s="197">
        <v>28</v>
      </c>
      <c r="G24" s="80"/>
      <c r="H24" s="78">
        <v>80958.024975900844</v>
      </c>
      <c r="I24" s="197">
        <v>217</v>
      </c>
      <c r="J24" s="80">
        <v>236</v>
      </c>
      <c r="K24" s="197">
        <v>19</v>
      </c>
      <c r="L24" s="78"/>
      <c r="M24" s="78">
        <v>7244.8548881983916</v>
      </c>
      <c r="N24" s="197">
        <v>33</v>
      </c>
      <c r="O24" s="197">
        <v>33</v>
      </c>
      <c r="P24" s="80">
        <v>0</v>
      </c>
      <c r="Q24" s="78"/>
      <c r="R24" s="78">
        <v>-1977.2113373738448</v>
      </c>
      <c r="S24" s="197">
        <v>0</v>
      </c>
      <c r="T24" s="197">
        <v>0</v>
      </c>
      <c r="U24" s="197">
        <v>0</v>
      </c>
      <c r="V24" s="78"/>
      <c r="W24" s="78">
        <v>0</v>
      </c>
      <c r="X24" s="78">
        <v>86225</v>
      </c>
    </row>
    <row r="25" spans="1:24" ht="16.5" customHeight="1" x14ac:dyDescent="0.2">
      <c r="A25" s="125" t="s">
        <v>123</v>
      </c>
      <c r="B25" s="126" t="s">
        <v>124</v>
      </c>
      <c r="C25" s="76" t="s">
        <v>125</v>
      </c>
      <c r="D25" s="80">
        <v>461</v>
      </c>
      <c r="E25" s="197">
        <v>485</v>
      </c>
      <c r="F25" s="197">
        <v>24</v>
      </c>
      <c r="G25" s="80"/>
      <c r="H25" s="78">
        <v>130151.42584624195</v>
      </c>
      <c r="I25" s="197">
        <v>268</v>
      </c>
      <c r="J25" s="80">
        <v>279</v>
      </c>
      <c r="K25" s="197">
        <v>11</v>
      </c>
      <c r="L25" s="78"/>
      <c r="M25" s="78">
        <v>7277.9921554927841</v>
      </c>
      <c r="N25" s="197">
        <v>41</v>
      </c>
      <c r="O25" s="197">
        <v>50</v>
      </c>
      <c r="P25" s="80">
        <v>9</v>
      </c>
      <c r="Q25" s="78"/>
      <c r="R25" s="78">
        <v>43137.006566046919</v>
      </c>
      <c r="S25" s="197">
        <v>8</v>
      </c>
      <c r="T25" s="197">
        <v>5</v>
      </c>
      <c r="U25" s="197">
        <v>-3</v>
      </c>
      <c r="V25" s="78"/>
      <c r="W25" s="78">
        <v>-5735.631979035692</v>
      </c>
      <c r="X25" s="78">
        <v>174831</v>
      </c>
    </row>
    <row r="26" spans="1:24" ht="16.5" customHeight="1" x14ac:dyDescent="0.2">
      <c r="A26" s="133" t="s">
        <v>126</v>
      </c>
      <c r="B26" s="129">
        <v>328002</v>
      </c>
      <c r="C26" s="81" t="s">
        <v>127</v>
      </c>
      <c r="D26" s="85">
        <v>437</v>
      </c>
      <c r="E26" s="199">
        <v>454</v>
      </c>
      <c r="F26" s="199">
        <v>17</v>
      </c>
      <c r="G26" s="85"/>
      <c r="H26" s="83">
        <v>56878.599045982926</v>
      </c>
      <c r="I26" s="199">
        <v>417</v>
      </c>
      <c r="J26" s="85">
        <v>327</v>
      </c>
      <c r="K26" s="199">
        <v>-90</v>
      </c>
      <c r="L26" s="83"/>
      <c r="M26" s="83">
        <v>-44026.44793803092</v>
      </c>
      <c r="N26" s="199">
        <v>38</v>
      </c>
      <c r="O26" s="199">
        <v>49</v>
      </c>
      <c r="P26" s="85">
        <v>11</v>
      </c>
      <c r="Q26" s="83"/>
      <c r="R26" s="83">
        <v>36521.666556461081</v>
      </c>
      <c r="S26" s="199">
        <v>1</v>
      </c>
      <c r="T26" s="199">
        <v>0</v>
      </c>
      <c r="U26" s="199">
        <v>-1</v>
      </c>
      <c r="V26" s="83"/>
      <c r="W26" s="83">
        <v>-1328.06060205313</v>
      </c>
      <c r="X26" s="83">
        <v>48046</v>
      </c>
    </row>
    <row r="27" spans="1:24" ht="16.5" customHeight="1" x14ac:dyDescent="0.2">
      <c r="A27" s="119" t="s">
        <v>128</v>
      </c>
      <c r="B27" s="120" t="s">
        <v>129</v>
      </c>
      <c r="C27" s="104" t="s">
        <v>130</v>
      </c>
      <c r="D27" s="122">
        <v>180</v>
      </c>
      <c r="E27" s="195">
        <v>180</v>
      </c>
      <c r="F27" s="195">
        <v>0</v>
      </c>
      <c r="G27" s="122"/>
      <c r="H27" s="105">
        <v>-329.85883162458413</v>
      </c>
      <c r="I27" s="195">
        <v>146</v>
      </c>
      <c r="J27" s="122">
        <v>149</v>
      </c>
      <c r="K27" s="195">
        <v>3</v>
      </c>
      <c r="L27" s="105"/>
      <c r="M27" s="105">
        <v>2048.0729671810486</v>
      </c>
      <c r="N27" s="195">
        <v>23</v>
      </c>
      <c r="O27" s="195">
        <v>22</v>
      </c>
      <c r="P27" s="122">
        <v>-1</v>
      </c>
      <c r="Q27" s="105"/>
      <c r="R27" s="105">
        <v>-3783.9041018887328</v>
      </c>
      <c r="S27" s="195">
        <v>0</v>
      </c>
      <c r="T27" s="195">
        <v>0</v>
      </c>
      <c r="U27" s="195">
        <v>0</v>
      </c>
      <c r="V27" s="105"/>
      <c r="W27" s="105">
        <v>0</v>
      </c>
      <c r="X27" s="105">
        <v>-2065</v>
      </c>
    </row>
    <row r="28" spans="1:24" ht="16.5" customHeight="1" x14ac:dyDescent="0.2">
      <c r="A28" s="125" t="s">
        <v>131</v>
      </c>
      <c r="B28" s="126" t="s">
        <v>132</v>
      </c>
      <c r="C28" s="76" t="s">
        <v>133</v>
      </c>
      <c r="D28" s="80">
        <v>883</v>
      </c>
      <c r="E28" s="197">
        <v>891</v>
      </c>
      <c r="F28" s="197">
        <v>8</v>
      </c>
      <c r="G28" s="80"/>
      <c r="H28" s="78">
        <v>34804.243115330486</v>
      </c>
      <c r="I28" s="197">
        <v>304</v>
      </c>
      <c r="J28" s="80">
        <v>342</v>
      </c>
      <c r="K28" s="197">
        <v>38</v>
      </c>
      <c r="L28" s="78"/>
      <c r="M28" s="78">
        <v>19059.070330140163</v>
      </c>
      <c r="N28" s="197">
        <v>49</v>
      </c>
      <c r="O28" s="197">
        <v>55</v>
      </c>
      <c r="P28" s="80">
        <v>6</v>
      </c>
      <c r="Q28" s="78"/>
      <c r="R28" s="78">
        <v>20518.147954800042</v>
      </c>
      <c r="S28" s="197">
        <v>31</v>
      </c>
      <c r="T28" s="197">
        <v>34</v>
      </c>
      <c r="U28" s="197">
        <v>3</v>
      </c>
      <c r="V28" s="78"/>
      <c r="W28" s="78">
        <v>5315.4969995539223</v>
      </c>
      <c r="X28" s="78">
        <v>79697</v>
      </c>
    </row>
    <row r="29" spans="1:24" ht="16.5" customHeight="1" x14ac:dyDescent="0.2">
      <c r="A29" s="125" t="s">
        <v>134</v>
      </c>
      <c r="B29" s="126" t="s">
        <v>135</v>
      </c>
      <c r="C29" s="76" t="s">
        <v>136</v>
      </c>
      <c r="D29" s="80">
        <v>336</v>
      </c>
      <c r="E29" s="197">
        <v>339</v>
      </c>
      <c r="F29" s="197">
        <v>3</v>
      </c>
      <c r="G29" s="80"/>
      <c r="H29" s="78">
        <v>18561.015532534304</v>
      </c>
      <c r="I29" s="197">
        <v>237</v>
      </c>
      <c r="J29" s="80">
        <v>209</v>
      </c>
      <c r="K29" s="197">
        <v>-28</v>
      </c>
      <c r="L29" s="78"/>
      <c r="M29" s="78">
        <v>-12000.803637731004</v>
      </c>
      <c r="N29" s="197">
        <v>179</v>
      </c>
      <c r="O29" s="197">
        <v>188</v>
      </c>
      <c r="P29" s="80">
        <v>9</v>
      </c>
      <c r="Q29" s="78"/>
      <c r="R29" s="78">
        <v>27122.759851013969</v>
      </c>
      <c r="S29" s="197">
        <v>0</v>
      </c>
      <c r="T29" s="197">
        <v>1</v>
      </c>
      <c r="U29" s="197">
        <v>1</v>
      </c>
      <c r="V29" s="78"/>
      <c r="W29" s="78">
        <v>1104.5389216794952</v>
      </c>
      <c r="X29" s="78">
        <v>34787</v>
      </c>
    </row>
    <row r="30" spans="1:24" ht="16.5" customHeight="1" x14ac:dyDescent="0.2">
      <c r="A30" s="125" t="s">
        <v>137</v>
      </c>
      <c r="B30" s="126" t="s">
        <v>138</v>
      </c>
      <c r="C30" s="76" t="s">
        <v>139</v>
      </c>
      <c r="D30" s="80">
        <v>846</v>
      </c>
      <c r="E30" s="197">
        <v>929</v>
      </c>
      <c r="F30" s="197">
        <v>83</v>
      </c>
      <c r="G30" s="80"/>
      <c r="H30" s="78">
        <v>257892.20079534018</v>
      </c>
      <c r="I30" s="197">
        <v>646</v>
      </c>
      <c r="J30" s="80">
        <v>724</v>
      </c>
      <c r="K30" s="197">
        <v>78</v>
      </c>
      <c r="L30" s="78"/>
      <c r="M30" s="78">
        <v>32694.013019042715</v>
      </c>
      <c r="N30" s="197">
        <v>62</v>
      </c>
      <c r="O30" s="197">
        <v>68</v>
      </c>
      <c r="P30" s="80">
        <v>6</v>
      </c>
      <c r="Q30" s="78"/>
      <c r="R30" s="78">
        <v>17766.626387869743</v>
      </c>
      <c r="S30" s="197">
        <v>11</v>
      </c>
      <c r="T30" s="197">
        <v>14</v>
      </c>
      <c r="U30" s="197">
        <v>3</v>
      </c>
      <c r="V30" s="78"/>
      <c r="W30" s="78">
        <v>4352.4929552015101</v>
      </c>
      <c r="X30" s="78">
        <v>312706</v>
      </c>
    </row>
    <row r="31" spans="1:24" ht="16.5" customHeight="1" x14ac:dyDescent="0.2">
      <c r="A31" s="133" t="s">
        <v>140</v>
      </c>
      <c r="B31" s="129" t="s">
        <v>141</v>
      </c>
      <c r="C31" s="81" t="s">
        <v>142</v>
      </c>
      <c r="D31" s="85">
        <v>369</v>
      </c>
      <c r="E31" s="199">
        <v>344</v>
      </c>
      <c r="F31" s="199">
        <v>-25</v>
      </c>
      <c r="G31" s="85"/>
      <c r="H31" s="83">
        <v>-59468.353625685624</v>
      </c>
      <c r="I31" s="199">
        <v>315</v>
      </c>
      <c r="J31" s="85">
        <v>294</v>
      </c>
      <c r="K31" s="199">
        <v>-21</v>
      </c>
      <c r="L31" s="83"/>
      <c r="M31" s="83">
        <v>-5460.475289903733</v>
      </c>
      <c r="N31" s="199">
        <v>29</v>
      </c>
      <c r="O31" s="199">
        <v>41</v>
      </c>
      <c r="P31" s="85">
        <v>12</v>
      </c>
      <c r="Q31" s="83"/>
      <c r="R31" s="83">
        <v>38703.497674591403</v>
      </c>
      <c r="S31" s="199">
        <v>0</v>
      </c>
      <c r="T31" s="199">
        <v>0</v>
      </c>
      <c r="U31" s="199">
        <v>0</v>
      </c>
      <c r="V31" s="83"/>
      <c r="W31" s="83">
        <v>0</v>
      </c>
      <c r="X31" s="83">
        <v>-26226</v>
      </c>
    </row>
    <row r="32" spans="1:24" ht="16.5" customHeight="1" x14ac:dyDescent="0.2">
      <c r="A32" s="119" t="s">
        <v>143</v>
      </c>
      <c r="B32" s="120" t="s">
        <v>144</v>
      </c>
      <c r="C32" s="104" t="s">
        <v>145</v>
      </c>
      <c r="D32" s="122">
        <v>133</v>
      </c>
      <c r="E32" s="195">
        <v>186</v>
      </c>
      <c r="F32" s="195">
        <v>53</v>
      </c>
      <c r="G32" s="122"/>
      <c r="H32" s="105">
        <v>234411.6575186791</v>
      </c>
      <c r="I32" s="195">
        <v>132</v>
      </c>
      <c r="J32" s="122">
        <v>186</v>
      </c>
      <c r="K32" s="195">
        <v>54</v>
      </c>
      <c r="L32" s="105"/>
      <c r="M32" s="105">
        <v>30965.606737492835</v>
      </c>
      <c r="N32" s="195">
        <v>8</v>
      </c>
      <c r="O32" s="195">
        <v>21</v>
      </c>
      <c r="P32" s="122">
        <v>13</v>
      </c>
      <c r="Q32" s="105"/>
      <c r="R32" s="105">
        <v>51030.708951163222</v>
      </c>
      <c r="S32" s="195">
        <v>1</v>
      </c>
      <c r="T32" s="195">
        <v>3</v>
      </c>
      <c r="U32" s="195">
        <v>2</v>
      </c>
      <c r="V32" s="105"/>
      <c r="W32" s="105">
        <v>3729.2504651113095</v>
      </c>
      <c r="X32" s="105">
        <v>320138</v>
      </c>
    </row>
    <row r="33" spans="1:24" ht="16.5" customHeight="1" x14ac:dyDescent="0.2">
      <c r="A33" s="125" t="s">
        <v>146</v>
      </c>
      <c r="B33" s="126">
        <v>343002</v>
      </c>
      <c r="C33" s="76" t="s">
        <v>213</v>
      </c>
      <c r="D33" s="80">
        <v>1911</v>
      </c>
      <c r="E33" s="197">
        <v>1915</v>
      </c>
      <c r="F33" s="197">
        <v>4</v>
      </c>
      <c r="G33" s="80"/>
      <c r="H33" s="78">
        <v>63262.929284250422</v>
      </c>
      <c r="I33" s="197">
        <v>1486</v>
      </c>
      <c r="J33" s="80">
        <v>1818</v>
      </c>
      <c r="K33" s="197">
        <v>332</v>
      </c>
      <c r="L33" s="78"/>
      <c r="M33" s="78">
        <v>175950.96834653302</v>
      </c>
      <c r="N33" s="197">
        <v>228</v>
      </c>
      <c r="O33" s="197">
        <v>248</v>
      </c>
      <c r="P33" s="80">
        <v>20</v>
      </c>
      <c r="Q33" s="78"/>
      <c r="R33" s="78">
        <v>74705.032389757005</v>
      </c>
      <c r="S33" s="197">
        <v>49</v>
      </c>
      <c r="T33" s="197">
        <v>45</v>
      </c>
      <c r="U33" s="197">
        <v>-4</v>
      </c>
      <c r="V33" s="78"/>
      <c r="W33" s="78">
        <v>-5713.6829210864835</v>
      </c>
      <c r="X33" s="78">
        <v>308206</v>
      </c>
    </row>
    <row r="34" spans="1:24" ht="16.5" customHeight="1" x14ac:dyDescent="0.2">
      <c r="A34" s="125" t="s">
        <v>148</v>
      </c>
      <c r="B34" s="126">
        <v>328001</v>
      </c>
      <c r="C34" s="76" t="s">
        <v>149</v>
      </c>
      <c r="D34" s="80">
        <v>543</v>
      </c>
      <c r="E34" s="197">
        <v>650</v>
      </c>
      <c r="F34" s="197">
        <v>107</v>
      </c>
      <c r="G34" s="80"/>
      <c r="H34" s="78">
        <v>370194.69549999182</v>
      </c>
      <c r="I34" s="197">
        <v>524</v>
      </c>
      <c r="J34" s="80">
        <v>603</v>
      </c>
      <c r="K34" s="197">
        <v>79</v>
      </c>
      <c r="L34" s="78"/>
      <c r="M34" s="78">
        <v>38715.58039801538</v>
      </c>
      <c r="N34" s="197">
        <v>60</v>
      </c>
      <c r="O34" s="197">
        <v>74</v>
      </c>
      <c r="P34" s="80">
        <v>14</v>
      </c>
      <c r="Q34" s="78"/>
      <c r="R34" s="78">
        <v>46482.121071859561</v>
      </c>
      <c r="S34" s="197">
        <v>3</v>
      </c>
      <c r="T34" s="197">
        <v>0</v>
      </c>
      <c r="U34" s="197">
        <v>-3</v>
      </c>
      <c r="V34" s="78"/>
      <c r="W34" s="78">
        <v>-3984.1818061593899</v>
      </c>
      <c r="X34" s="78">
        <v>451408</v>
      </c>
    </row>
    <row r="35" spans="1:24" ht="16.5" customHeight="1" x14ac:dyDescent="0.2">
      <c r="A35" s="125" t="s">
        <v>150</v>
      </c>
      <c r="B35" s="126">
        <v>349001</v>
      </c>
      <c r="C35" s="76" t="s">
        <v>151</v>
      </c>
      <c r="D35" s="80">
        <v>249</v>
      </c>
      <c r="E35" s="197">
        <v>232</v>
      </c>
      <c r="F35" s="197">
        <v>-17</v>
      </c>
      <c r="G35" s="80"/>
      <c r="H35" s="78">
        <v>-72188.788507636506</v>
      </c>
      <c r="I35" s="197">
        <v>234</v>
      </c>
      <c r="J35" s="80">
        <v>231</v>
      </c>
      <c r="K35" s="197">
        <v>-3</v>
      </c>
      <c r="L35" s="78"/>
      <c r="M35" s="78">
        <v>-1267.234421472504</v>
      </c>
      <c r="N35" s="197">
        <v>13</v>
      </c>
      <c r="O35" s="197">
        <v>14</v>
      </c>
      <c r="P35" s="80">
        <v>1</v>
      </c>
      <c r="Q35" s="78"/>
      <c r="R35" s="78">
        <v>4505.3962927797675</v>
      </c>
      <c r="S35" s="197">
        <v>1</v>
      </c>
      <c r="T35" s="197">
        <v>3</v>
      </c>
      <c r="U35" s="197">
        <v>2</v>
      </c>
      <c r="V35" s="78"/>
      <c r="W35" s="78">
        <v>3696.4089737595923</v>
      </c>
      <c r="X35" s="78">
        <v>-65254</v>
      </c>
    </row>
    <row r="36" spans="1:24" ht="16.5" customHeight="1" x14ac:dyDescent="0.2">
      <c r="A36" s="133" t="s">
        <v>152</v>
      </c>
      <c r="B36" s="129" t="s">
        <v>152</v>
      </c>
      <c r="C36" s="81" t="s">
        <v>154</v>
      </c>
      <c r="D36" s="85">
        <v>266</v>
      </c>
      <c r="E36" s="199">
        <v>289</v>
      </c>
      <c r="F36" s="199">
        <v>23</v>
      </c>
      <c r="G36" s="85"/>
      <c r="H36" s="83">
        <v>78129.906019865099</v>
      </c>
      <c r="I36" s="199">
        <v>259</v>
      </c>
      <c r="J36" s="85">
        <v>282</v>
      </c>
      <c r="K36" s="199">
        <v>23</v>
      </c>
      <c r="L36" s="83"/>
      <c r="M36" s="83">
        <v>9931.799125642694</v>
      </c>
      <c r="N36" s="199">
        <v>29</v>
      </c>
      <c r="O36" s="199">
        <v>40</v>
      </c>
      <c r="P36" s="85">
        <v>11</v>
      </c>
      <c r="Q36" s="83"/>
      <c r="R36" s="83">
        <v>30374.820346186116</v>
      </c>
      <c r="S36" s="199">
        <v>0</v>
      </c>
      <c r="T36" s="199">
        <v>0</v>
      </c>
      <c r="U36" s="199">
        <v>0</v>
      </c>
      <c r="V36" s="83"/>
      <c r="W36" s="83">
        <v>0</v>
      </c>
      <c r="X36" s="83">
        <v>118437</v>
      </c>
    </row>
    <row r="37" spans="1:24" ht="16.5" customHeight="1" x14ac:dyDescent="0.2">
      <c r="A37" s="119" t="s">
        <v>155</v>
      </c>
      <c r="B37" s="120" t="s">
        <v>155</v>
      </c>
      <c r="C37" s="104" t="s">
        <v>156</v>
      </c>
      <c r="D37" s="122">
        <v>321</v>
      </c>
      <c r="E37" s="195">
        <v>307</v>
      </c>
      <c r="F37" s="195">
        <v>-14</v>
      </c>
      <c r="G37" s="122"/>
      <c r="H37" s="105">
        <v>-63971.171014865904</v>
      </c>
      <c r="I37" s="195">
        <v>235</v>
      </c>
      <c r="J37" s="122">
        <v>231</v>
      </c>
      <c r="K37" s="195">
        <v>-4</v>
      </c>
      <c r="L37" s="105"/>
      <c r="M37" s="105">
        <v>-2533.6147615737527</v>
      </c>
      <c r="N37" s="195">
        <v>28</v>
      </c>
      <c r="O37" s="195">
        <v>17</v>
      </c>
      <c r="P37" s="122">
        <v>-11</v>
      </c>
      <c r="Q37" s="105"/>
      <c r="R37" s="105">
        <v>-49327.089445369566</v>
      </c>
      <c r="S37" s="195">
        <v>0</v>
      </c>
      <c r="T37" s="195">
        <v>0</v>
      </c>
      <c r="U37" s="195">
        <v>0</v>
      </c>
      <c r="V37" s="105"/>
      <c r="W37" s="105">
        <v>0</v>
      </c>
      <c r="X37" s="105">
        <v>-115832</v>
      </c>
    </row>
    <row r="38" spans="1:24" ht="16.5" customHeight="1" x14ac:dyDescent="0.2">
      <c r="A38" s="125" t="s">
        <v>157</v>
      </c>
      <c r="B38" s="126" t="s">
        <v>157</v>
      </c>
      <c r="C38" s="76" t="s">
        <v>158</v>
      </c>
      <c r="D38" s="80">
        <v>286</v>
      </c>
      <c r="E38" s="197">
        <v>523</v>
      </c>
      <c r="F38" s="197">
        <v>237</v>
      </c>
      <c r="G38" s="80"/>
      <c r="H38" s="78">
        <v>759583.22595338803</v>
      </c>
      <c r="I38" s="197">
        <v>231</v>
      </c>
      <c r="J38" s="80">
        <v>453</v>
      </c>
      <c r="K38" s="197">
        <v>222</v>
      </c>
      <c r="L38" s="78"/>
      <c r="M38" s="78">
        <v>90800.690241810284</v>
      </c>
      <c r="N38" s="197">
        <v>41</v>
      </c>
      <c r="O38" s="197">
        <v>63</v>
      </c>
      <c r="P38" s="80">
        <v>22</v>
      </c>
      <c r="Q38" s="78"/>
      <c r="R38" s="78">
        <v>58725.187671203224</v>
      </c>
      <c r="S38" s="197">
        <v>3</v>
      </c>
      <c r="T38" s="197">
        <v>3</v>
      </c>
      <c r="U38" s="197">
        <v>0</v>
      </c>
      <c r="V38" s="78"/>
      <c r="W38" s="78">
        <v>-809.78120846760135</v>
      </c>
      <c r="X38" s="78">
        <v>908300</v>
      </c>
    </row>
    <row r="39" spans="1:24" ht="16.5" customHeight="1" x14ac:dyDescent="0.2">
      <c r="A39" s="125" t="s">
        <v>159</v>
      </c>
      <c r="B39" s="126" t="s">
        <v>159</v>
      </c>
      <c r="C39" s="76" t="s">
        <v>214</v>
      </c>
      <c r="D39" s="80">
        <v>0</v>
      </c>
      <c r="E39" s="197">
        <v>43</v>
      </c>
      <c r="F39" s="197">
        <v>43</v>
      </c>
      <c r="G39" s="80"/>
      <c r="H39" s="78">
        <v>147511.27193326521</v>
      </c>
      <c r="I39" s="197">
        <v>0</v>
      </c>
      <c r="J39" s="80">
        <v>25</v>
      </c>
      <c r="K39" s="197">
        <v>25</v>
      </c>
      <c r="L39" s="78"/>
      <c r="M39" s="78">
        <v>11590.01596635673</v>
      </c>
      <c r="N39" s="197">
        <v>0</v>
      </c>
      <c r="O39" s="197">
        <v>13</v>
      </c>
      <c r="P39" s="80">
        <v>13</v>
      </c>
      <c r="Q39" s="78"/>
      <c r="R39" s="78">
        <v>41129.016727162045</v>
      </c>
      <c r="S39" s="197">
        <v>0</v>
      </c>
      <c r="T39" s="197">
        <v>0</v>
      </c>
      <c r="U39" s="197">
        <v>0</v>
      </c>
      <c r="V39" s="78"/>
      <c r="W39" s="78">
        <v>0</v>
      </c>
      <c r="X39" s="78">
        <v>200231</v>
      </c>
    </row>
    <row r="40" spans="1:24" ht="16.5" customHeight="1" x14ac:dyDescent="0.2">
      <c r="A40" s="125" t="s">
        <v>161</v>
      </c>
      <c r="B40" s="126" t="s">
        <v>161</v>
      </c>
      <c r="C40" s="76" t="s">
        <v>215</v>
      </c>
      <c r="D40" s="80">
        <v>0</v>
      </c>
      <c r="E40" s="197">
        <v>969</v>
      </c>
      <c r="F40" s="197">
        <v>969</v>
      </c>
      <c r="G40" s="80"/>
      <c r="H40" s="78">
        <v>3616965.1948087509</v>
      </c>
      <c r="I40" s="197">
        <v>0</v>
      </c>
      <c r="J40" s="80">
        <v>846</v>
      </c>
      <c r="K40" s="197">
        <v>846</v>
      </c>
      <c r="L40" s="78"/>
      <c r="M40" s="78">
        <v>394776.10274244531</v>
      </c>
      <c r="N40" s="197">
        <v>0</v>
      </c>
      <c r="O40" s="197">
        <v>80</v>
      </c>
      <c r="P40" s="80">
        <v>80</v>
      </c>
      <c r="Q40" s="78"/>
      <c r="R40" s="78">
        <v>255565.86608760801</v>
      </c>
      <c r="S40" s="197">
        <v>0</v>
      </c>
      <c r="T40" s="197">
        <v>9</v>
      </c>
      <c r="U40" s="197">
        <v>9</v>
      </c>
      <c r="V40" s="78"/>
      <c r="W40" s="78">
        <v>11461.000665506057</v>
      </c>
      <c r="X40" s="78">
        <v>4278768</v>
      </c>
    </row>
    <row r="41" spans="1:24" ht="16.5" customHeight="1" x14ac:dyDescent="0.2">
      <c r="A41" s="133" t="s">
        <v>163</v>
      </c>
      <c r="B41" s="129" t="s">
        <v>163</v>
      </c>
      <c r="C41" s="81" t="s">
        <v>216</v>
      </c>
      <c r="D41" s="85">
        <v>124</v>
      </c>
      <c r="E41" s="199">
        <v>275</v>
      </c>
      <c r="F41" s="199">
        <v>151</v>
      </c>
      <c r="G41" s="85"/>
      <c r="H41" s="83">
        <v>496337.55670477502</v>
      </c>
      <c r="I41" s="199">
        <v>89</v>
      </c>
      <c r="J41" s="85">
        <v>246</v>
      </c>
      <c r="K41" s="199">
        <v>157</v>
      </c>
      <c r="L41" s="83"/>
      <c r="M41" s="83">
        <v>65126.759473380313</v>
      </c>
      <c r="N41" s="199">
        <v>23</v>
      </c>
      <c r="O41" s="199">
        <v>49</v>
      </c>
      <c r="P41" s="85">
        <v>26</v>
      </c>
      <c r="Q41" s="83"/>
      <c r="R41" s="83">
        <v>71795.029909167177</v>
      </c>
      <c r="S41" s="199">
        <v>0</v>
      </c>
      <c r="T41" s="199">
        <v>0</v>
      </c>
      <c r="U41" s="199">
        <v>0</v>
      </c>
      <c r="V41" s="83"/>
      <c r="W41" s="83">
        <v>0</v>
      </c>
      <c r="X41" s="83">
        <v>633259</v>
      </c>
    </row>
    <row r="42" spans="1:24" ht="16.5" customHeight="1" x14ac:dyDescent="0.2">
      <c r="A42" s="125" t="s">
        <v>165</v>
      </c>
      <c r="B42" s="126" t="s">
        <v>217</v>
      </c>
      <c r="C42" s="76" t="s">
        <v>218</v>
      </c>
      <c r="D42" s="80">
        <v>690</v>
      </c>
      <c r="E42" s="197">
        <v>678</v>
      </c>
      <c r="F42" s="197">
        <v>-12</v>
      </c>
      <c r="G42" s="80"/>
      <c r="H42" s="78">
        <v>-47831.079683753698</v>
      </c>
      <c r="I42" s="197">
        <v>607</v>
      </c>
      <c r="J42" s="80">
        <v>603</v>
      </c>
      <c r="K42" s="197">
        <v>-4</v>
      </c>
      <c r="L42" s="78"/>
      <c r="M42" s="78">
        <v>-2457.2180995301906</v>
      </c>
      <c r="N42" s="197">
        <v>68</v>
      </c>
      <c r="O42" s="197">
        <v>71</v>
      </c>
      <c r="P42" s="80">
        <v>3</v>
      </c>
      <c r="Q42" s="78"/>
      <c r="R42" s="78">
        <v>8284.0419125962126</v>
      </c>
      <c r="S42" s="197">
        <v>1</v>
      </c>
      <c r="T42" s="197">
        <v>0</v>
      </c>
      <c r="U42" s="197">
        <v>-1</v>
      </c>
      <c r="V42" s="78"/>
      <c r="W42" s="78">
        <v>-1104.5389216794952</v>
      </c>
      <c r="X42" s="78">
        <v>-43108</v>
      </c>
    </row>
    <row r="43" spans="1:24" ht="16.5" customHeight="1" x14ac:dyDescent="0.2">
      <c r="A43" s="133" t="s">
        <v>192</v>
      </c>
      <c r="B43" s="129" t="s">
        <v>219</v>
      </c>
      <c r="C43" s="81" t="s">
        <v>220</v>
      </c>
      <c r="D43" s="85">
        <v>408</v>
      </c>
      <c r="E43" s="199">
        <v>0</v>
      </c>
      <c r="F43" s="199">
        <v>-408</v>
      </c>
      <c r="G43" s="85"/>
      <c r="H43" s="83">
        <v>-1920053.2342949526</v>
      </c>
      <c r="I43" s="199">
        <v>385</v>
      </c>
      <c r="J43" s="85">
        <v>0</v>
      </c>
      <c r="K43" s="199">
        <v>-385</v>
      </c>
      <c r="L43" s="83"/>
      <c r="M43" s="83">
        <v>-240706.0902010799</v>
      </c>
      <c r="N43" s="199">
        <v>21</v>
      </c>
      <c r="O43" s="199">
        <v>0</v>
      </c>
      <c r="P43" s="85">
        <v>-21</v>
      </c>
      <c r="Q43" s="83"/>
      <c r="R43" s="83">
        <v>-89466.553333400807</v>
      </c>
      <c r="S43" s="199">
        <v>5</v>
      </c>
      <c r="T43" s="199">
        <v>0</v>
      </c>
      <c r="U43" s="199">
        <v>-5</v>
      </c>
      <c r="V43" s="83"/>
      <c r="W43" s="83">
        <v>-8520.6241269905531</v>
      </c>
      <c r="X43" s="83">
        <v>-2286161</v>
      </c>
    </row>
    <row r="44" spans="1:24" s="89" customFormat="1" ht="16.5" customHeight="1" thickBot="1" x14ac:dyDescent="0.25">
      <c r="A44" s="365" t="s">
        <v>200</v>
      </c>
      <c r="B44" s="366"/>
      <c r="C44" s="359"/>
      <c r="D44" s="209">
        <f>SUM(D7:D43)</f>
        <v>18071</v>
      </c>
      <c r="E44" s="207">
        <f>SUM(E7:E43)</f>
        <v>20535</v>
      </c>
      <c r="F44" s="207">
        <f t="shared" ref="F44" si="1">SUM(F7:F43)</f>
        <v>2464</v>
      </c>
      <c r="G44" s="209"/>
      <c r="H44" s="87">
        <f>SUM(H7:H43)</f>
        <v>8769352.2117791269</v>
      </c>
      <c r="I44" s="207">
        <f t="shared" ref="I44:J44" si="2">SUM(I7:I43)</f>
        <v>13433</v>
      </c>
      <c r="J44" s="209">
        <f t="shared" si="2"/>
        <v>15525</v>
      </c>
      <c r="K44" s="207">
        <f>SUM(K7:K43)</f>
        <v>2092</v>
      </c>
      <c r="L44" s="87"/>
      <c r="M44" s="87">
        <f t="shared" ref="M44" si="3">SUM(M7:M43)</f>
        <v>968245.47296309425</v>
      </c>
      <c r="N44" s="207">
        <f>SUM(N7:N43)</f>
        <v>1878</v>
      </c>
      <c r="O44" s="207">
        <f t="shared" ref="O44:P44" si="4">SUM(O7:O43)</f>
        <v>2251</v>
      </c>
      <c r="P44" s="209">
        <f t="shared" si="4"/>
        <v>373</v>
      </c>
      <c r="Q44" s="87"/>
      <c r="R44" s="87">
        <f t="shared" ref="R44:X44" si="5">SUM(R7:R43)</f>
        <v>1208689.7514212683</v>
      </c>
      <c r="S44" s="207">
        <f t="shared" si="5"/>
        <v>276</v>
      </c>
      <c r="T44" s="207">
        <f t="shared" si="5"/>
        <v>288</v>
      </c>
      <c r="U44" s="207">
        <f t="shared" si="5"/>
        <v>12</v>
      </c>
      <c r="V44" s="87"/>
      <c r="W44" s="87">
        <f t="shared" si="5"/>
        <v>18638.324849392215</v>
      </c>
      <c r="X44" s="87">
        <f t="shared" si="5"/>
        <v>10937516</v>
      </c>
    </row>
    <row r="45" spans="1:24" ht="13.5" thickTop="1" x14ac:dyDescent="0.2"/>
    <row r="87" spans="1:1" x14ac:dyDescent="0.2">
      <c r="A87" s="134" t="s">
        <v>261</v>
      </c>
    </row>
  </sheetData>
  <sheetProtection formatCells="0" formatColumns="0" formatRows="0" sort="0"/>
  <mergeCells count="10">
    <mergeCell ref="S1:W1"/>
    <mergeCell ref="X1:X2"/>
    <mergeCell ref="A44:C44"/>
    <mergeCell ref="A1:C2"/>
    <mergeCell ref="D1:D2"/>
    <mergeCell ref="E1:E2"/>
    <mergeCell ref="F1:F2"/>
    <mergeCell ref="G1:H1"/>
    <mergeCell ref="I1:M1"/>
    <mergeCell ref="N1:R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&amp;L&amp;"Arial,Bold"&amp;18&amp;K000000FY2018-19 MFP Formula: October 1, 2018 Mid-Year Adjustment for Students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375" t="s">
        <v>204</v>
      </c>
      <c r="B1" s="376"/>
      <c r="C1" s="373" t="s">
        <v>194</v>
      </c>
      <c r="D1" s="374"/>
      <c r="E1" s="374"/>
      <c r="F1" s="374"/>
      <c r="G1" s="374"/>
    </row>
    <row r="2" spans="1:7" s="94" customFormat="1" ht="138" customHeight="1" x14ac:dyDescent="0.2">
      <c r="A2" s="377"/>
      <c r="B2" s="378"/>
      <c r="C2" s="90" t="s">
        <v>289</v>
      </c>
      <c r="D2" s="90" t="s">
        <v>290</v>
      </c>
      <c r="E2" s="91" t="s">
        <v>265</v>
      </c>
      <c r="F2" s="96" t="s">
        <v>275</v>
      </c>
      <c r="G2" s="97" t="s">
        <v>276</v>
      </c>
    </row>
    <row r="3" spans="1:7" ht="138" hidden="1" customHeight="1" x14ac:dyDescent="0.2">
      <c r="A3" s="183"/>
      <c r="B3" s="183"/>
      <c r="C3" s="95"/>
      <c r="D3" s="96"/>
      <c r="E3" s="96"/>
      <c r="F3" s="96"/>
      <c r="G3" s="96"/>
    </row>
    <row r="4" spans="1:7" ht="15" customHeight="1" x14ac:dyDescent="0.2">
      <c r="A4" s="98"/>
      <c r="B4" s="99"/>
      <c r="C4" s="100">
        <v>1</v>
      </c>
      <c r="D4" s="100">
        <f>C4+1</f>
        <v>2</v>
      </c>
      <c r="E4" s="100">
        <f>D4+1</f>
        <v>3</v>
      </c>
      <c r="F4" s="100">
        <f t="shared" ref="F4:G4" si="0">E4+1</f>
        <v>4</v>
      </c>
      <c r="G4" s="100">
        <f t="shared" si="0"/>
        <v>5</v>
      </c>
    </row>
    <row r="5" spans="1:7" s="102" customFormat="1" ht="27.75" hidden="1" customHeight="1" x14ac:dyDescent="0.2">
      <c r="A5" s="101"/>
      <c r="B5" s="101"/>
      <c r="C5" s="92"/>
      <c r="D5" s="92"/>
      <c r="E5" s="92"/>
      <c r="F5" s="92"/>
      <c r="G5" s="92"/>
    </row>
    <row r="6" spans="1:7" s="102" customFormat="1" ht="11.25" hidden="1" x14ac:dyDescent="0.2">
      <c r="A6" s="101"/>
      <c r="B6" s="101"/>
      <c r="C6" s="93" t="s">
        <v>196</v>
      </c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8</v>
      </c>
      <c r="D7" s="195">
        <v>7</v>
      </c>
      <c r="E7" s="196">
        <f>D7-C7</f>
        <v>-1</v>
      </c>
      <c r="F7" s="123">
        <f>'Source Data'!$S7</f>
        <v>8167.6399421722217</v>
      </c>
      <c r="G7" s="123">
        <f>ROUND(E7*F7,0)</f>
        <v>-8168</v>
      </c>
    </row>
    <row r="8" spans="1:7" ht="15.6" customHeight="1" x14ac:dyDescent="0.2">
      <c r="A8" s="75">
        <v>2</v>
      </c>
      <c r="B8" s="76" t="s">
        <v>6</v>
      </c>
      <c r="C8" s="77">
        <v>6</v>
      </c>
      <c r="D8" s="197">
        <v>4</v>
      </c>
      <c r="E8" s="198">
        <f t="shared" ref="E8:E71" si="1">D8-C8</f>
        <v>-2</v>
      </c>
      <c r="F8" s="79">
        <f>'Source Data'!$S8</f>
        <v>10157.497608267717</v>
      </c>
      <c r="G8" s="79">
        <f t="shared" ref="G8:G71" si="2">ROUND(E8*F8,0)</f>
        <v>-20315</v>
      </c>
    </row>
    <row r="9" spans="1:7" ht="15.6" customHeight="1" x14ac:dyDescent="0.2">
      <c r="A9" s="75">
        <v>3</v>
      </c>
      <c r="B9" s="76" t="s">
        <v>7</v>
      </c>
      <c r="C9" s="77">
        <v>12</v>
      </c>
      <c r="D9" s="197">
        <v>13</v>
      </c>
      <c r="E9" s="198">
        <f t="shared" si="1"/>
        <v>1</v>
      </c>
      <c r="F9" s="79">
        <f>'Source Data'!$S9</f>
        <v>8248.5903925131752</v>
      </c>
      <c r="G9" s="79">
        <f t="shared" si="2"/>
        <v>8249</v>
      </c>
    </row>
    <row r="10" spans="1:7" ht="15.6" customHeight="1" x14ac:dyDescent="0.2">
      <c r="A10" s="75">
        <v>4</v>
      </c>
      <c r="B10" s="76" t="s">
        <v>8</v>
      </c>
      <c r="C10" s="77">
        <v>0</v>
      </c>
      <c r="D10" s="197">
        <v>2</v>
      </c>
      <c r="E10" s="198">
        <f t="shared" si="1"/>
        <v>2</v>
      </c>
      <c r="F10" s="79">
        <f>'Source Data'!$S10</f>
        <v>10253.96363919129</v>
      </c>
      <c r="G10" s="79">
        <f t="shared" si="2"/>
        <v>20508</v>
      </c>
    </row>
    <row r="11" spans="1:7" ht="15.6" customHeight="1" x14ac:dyDescent="0.2">
      <c r="A11" s="106">
        <v>5</v>
      </c>
      <c r="B11" s="81" t="s">
        <v>9</v>
      </c>
      <c r="C11" s="82">
        <v>0</v>
      </c>
      <c r="D11" s="199">
        <v>2</v>
      </c>
      <c r="E11" s="200">
        <f t="shared" si="1"/>
        <v>2</v>
      </c>
      <c r="F11" s="84">
        <f>'Source Data'!$S11</f>
        <v>8244.9004658266513</v>
      </c>
      <c r="G11" s="84">
        <f t="shared" si="2"/>
        <v>16490</v>
      </c>
    </row>
    <row r="12" spans="1:7" ht="15.6" customHeight="1" x14ac:dyDescent="0.2">
      <c r="A12" s="103">
        <v>6</v>
      </c>
      <c r="B12" s="104" t="s">
        <v>10</v>
      </c>
      <c r="C12" s="124">
        <v>6</v>
      </c>
      <c r="D12" s="195">
        <v>4</v>
      </c>
      <c r="E12" s="196">
        <f t="shared" si="1"/>
        <v>-2</v>
      </c>
      <c r="F12" s="123">
        <f>'Source Data'!$S12</f>
        <v>9474.3838053097352</v>
      </c>
      <c r="G12" s="123">
        <f t="shared" si="2"/>
        <v>-18949</v>
      </c>
    </row>
    <row r="13" spans="1:7" ht="15.6" customHeight="1" x14ac:dyDescent="0.2">
      <c r="A13" s="75">
        <v>7</v>
      </c>
      <c r="B13" s="76" t="s">
        <v>11</v>
      </c>
      <c r="C13" s="77">
        <v>0</v>
      </c>
      <c r="D13" s="197">
        <v>1</v>
      </c>
      <c r="E13" s="198">
        <f t="shared" si="1"/>
        <v>1</v>
      </c>
      <c r="F13" s="79">
        <f>'Source Data'!$S13</f>
        <v>9324.9046089773256</v>
      </c>
      <c r="G13" s="79">
        <f t="shared" si="2"/>
        <v>9325</v>
      </c>
    </row>
    <row r="14" spans="1:7" ht="15.6" customHeight="1" x14ac:dyDescent="0.2">
      <c r="A14" s="75">
        <v>8</v>
      </c>
      <c r="B14" s="76" t="s">
        <v>12</v>
      </c>
      <c r="C14" s="77">
        <v>14</v>
      </c>
      <c r="D14" s="197">
        <v>10</v>
      </c>
      <c r="E14" s="198">
        <f t="shared" si="1"/>
        <v>-4</v>
      </c>
      <c r="F14" s="79">
        <f>'Source Data'!$S14</f>
        <v>9160.4599018733279</v>
      </c>
      <c r="G14" s="79">
        <f t="shared" si="2"/>
        <v>-36642</v>
      </c>
    </row>
    <row r="15" spans="1:7" ht="15.6" customHeight="1" x14ac:dyDescent="0.2">
      <c r="A15" s="75">
        <v>9</v>
      </c>
      <c r="B15" s="76" t="s">
        <v>13</v>
      </c>
      <c r="C15" s="77">
        <v>9</v>
      </c>
      <c r="D15" s="197">
        <v>12</v>
      </c>
      <c r="E15" s="198">
        <f t="shared" si="1"/>
        <v>3</v>
      </c>
      <c r="F15" s="79">
        <f>'Source Data'!$S15</f>
        <v>9040.7400530093601</v>
      </c>
      <c r="G15" s="79">
        <f t="shared" si="2"/>
        <v>27122</v>
      </c>
    </row>
    <row r="16" spans="1:7" ht="15.6" customHeight="1" x14ac:dyDescent="0.2">
      <c r="A16" s="106">
        <v>10</v>
      </c>
      <c r="B16" s="81" t="s">
        <v>14</v>
      </c>
      <c r="C16" s="82">
        <v>22</v>
      </c>
      <c r="D16" s="199">
        <v>23</v>
      </c>
      <c r="E16" s="200">
        <f t="shared" si="1"/>
        <v>1</v>
      </c>
      <c r="F16" s="84">
        <f>'Source Data'!$S16</f>
        <v>8757.6892702921832</v>
      </c>
      <c r="G16" s="84">
        <f t="shared" si="2"/>
        <v>8758</v>
      </c>
    </row>
    <row r="17" spans="1:7" ht="15.6" customHeight="1" x14ac:dyDescent="0.2">
      <c r="A17" s="103">
        <v>11</v>
      </c>
      <c r="B17" s="104" t="s">
        <v>15</v>
      </c>
      <c r="C17" s="124">
        <v>1</v>
      </c>
      <c r="D17" s="195">
        <v>1</v>
      </c>
      <c r="E17" s="196">
        <f t="shared" si="1"/>
        <v>0</v>
      </c>
      <c r="F17" s="123">
        <f>'Source Data'!$S17</f>
        <v>11171.829683744465</v>
      </c>
      <c r="G17" s="123">
        <f t="shared" si="2"/>
        <v>0</v>
      </c>
    </row>
    <row r="18" spans="1:7" ht="15.6" customHeight="1" x14ac:dyDescent="0.2">
      <c r="A18" s="75">
        <v>12</v>
      </c>
      <c r="B18" s="76" t="s">
        <v>16</v>
      </c>
      <c r="C18" s="77">
        <v>1</v>
      </c>
      <c r="D18" s="197">
        <v>0</v>
      </c>
      <c r="E18" s="198">
        <f t="shared" si="1"/>
        <v>-1</v>
      </c>
      <c r="F18" s="79">
        <f>'Source Data'!$S18</f>
        <v>9358.6612139605459</v>
      </c>
      <c r="G18" s="79">
        <f t="shared" si="2"/>
        <v>-9359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1"/>
        <v>0</v>
      </c>
      <c r="F19" s="79">
        <f>'Source Data'!$S19</f>
        <v>10247.281818181818</v>
      </c>
      <c r="G19" s="79">
        <f t="shared" si="2"/>
        <v>0</v>
      </c>
    </row>
    <row r="20" spans="1:7" ht="15.6" customHeight="1" x14ac:dyDescent="0.2">
      <c r="A20" s="75">
        <v>14</v>
      </c>
      <c r="B20" s="76" t="s">
        <v>18</v>
      </c>
      <c r="C20" s="77">
        <v>3</v>
      </c>
      <c r="D20" s="197">
        <v>2</v>
      </c>
      <c r="E20" s="198">
        <f t="shared" si="1"/>
        <v>-1</v>
      </c>
      <c r="F20" s="79">
        <f>'Source Data'!$S20</f>
        <v>10945.225254237288</v>
      </c>
      <c r="G20" s="79">
        <f t="shared" si="2"/>
        <v>-10945</v>
      </c>
    </row>
    <row r="21" spans="1:7" ht="15.6" customHeight="1" x14ac:dyDescent="0.2">
      <c r="A21" s="106">
        <v>15</v>
      </c>
      <c r="B21" s="81" t="s">
        <v>19</v>
      </c>
      <c r="C21" s="82">
        <v>2</v>
      </c>
      <c r="D21" s="199">
        <v>0</v>
      </c>
      <c r="E21" s="200">
        <f t="shared" si="1"/>
        <v>-2</v>
      </c>
      <c r="F21" s="84">
        <f>'Source Data'!$S21</f>
        <v>9663.5575932578067</v>
      </c>
      <c r="G21" s="84">
        <f t="shared" si="2"/>
        <v>-19327</v>
      </c>
    </row>
    <row r="22" spans="1:7" ht="15.6" customHeight="1" x14ac:dyDescent="0.2">
      <c r="A22" s="103">
        <v>16</v>
      </c>
      <c r="B22" s="104" t="s">
        <v>20</v>
      </c>
      <c r="C22" s="124">
        <v>6</v>
      </c>
      <c r="D22" s="195">
        <v>3</v>
      </c>
      <c r="E22" s="196">
        <f t="shared" si="1"/>
        <v>-3</v>
      </c>
      <c r="F22" s="123">
        <f>'Source Data'!$S22</f>
        <v>8316.466926512383</v>
      </c>
      <c r="G22" s="123">
        <f t="shared" si="2"/>
        <v>-24949</v>
      </c>
    </row>
    <row r="23" spans="1:7" ht="15.6" customHeight="1" x14ac:dyDescent="0.2">
      <c r="A23" s="75">
        <v>17</v>
      </c>
      <c r="B23" s="76" t="s">
        <v>21</v>
      </c>
      <c r="C23" s="77">
        <v>26</v>
      </c>
      <c r="D23" s="197">
        <v>24</v>
      </c>
      <c r="E23" s="198">
        <f t="shared" si="1"/>
        <v>-2</v>
      </c>
      <c r="F23" s="79">
        <f>'Source Data'!$S23</f>
        <v>8701.11049175874</v>
      </c>
      <c r="G23" s="79">
        <f t="shared" si="2"/>
        <v>-17402</v>
      </c>
    </row>
    <row r="24" spans="1:7" ht="15.6" customHeight="1" x14ac:dyDescent="0.2">
      <c r="A24" s="75">
        <v>18</v>
      </c>
      <c r="B24" s="76" t="s">
        <v>22</v>
      </c>
      <c r="C24" s="77">
        <v>1</v>
      </c>
      <c r="D24" s="197">
        <v>0</v>
      </c>
      <c r="E24" s="198">
        <f t="shared" si="1"/>
        <v>-1</v>
      </c>
      <c r="F24" s="79">
        <f>'Source Data'!$S24</f>
        <v>9819.4394818652836</v>
      </c>
      <c r="G24" s="79">
        <f t="shared" si="2"/>
        <v>-9819</v>
      </c>
    </row>
    <row r="25" spans="1:7" ht="15.6" customHeight="1" x14ac:dyDescent="0.2">
      <c r="A25" s="75">
        <v>19</v>
      </c>
      <c r="B25" s="76" t="s">
        <v>23</v>
      </c>
      <c r="C25" s="77">
        <v>0</v>
      </c>
      <c r="D25" s="197">
        <v>1</v>
      </c>
      <c r="E25" s="198">
        <f t="shared" si="1"/>
        <v>1</v>
      </c>
      <c r="F25" s="79">
        <f>'Source Data'!$S25</f>
        <v>9352.8770752235669</v>
      </c>
      <c r="G25" s="79">
        <f t="shared" si="2"/>
        <v>9353</v>
      </c>
    </row>
    <row r="26" spans="1:7" ht="15.6" customHeight="1" x14ac:dyDescent="0.2">
      <c r="A26" s="106">
        <v>20</v>
      </c>
      <c r="B26" s="81" t="s">
        <v>24</v>
      </c>
      <c r="C26" s="82">
        <v>2</v>
      </c>
      <c r="D26" s="199">
        <v>1</v>
      </c>
      <c r="E26" s="200">
        <f t="shared" si="1"/>
        <v>-1</v>
      </c>
      <c r="F26" s="84">
        <f>'Source Data'!$S26</f>
        <v>8930.9692993185399</v>
      </c>
      <c r="G26" s="84">
        <f t="shared" si="2"/>
        <v>-8931</v>
      </c>
    </row>
    <row r="27" spans="1:7" ht="15.6" customHeight="1" x14ac:dyDescent="0.2">
      <c r="A27" s="103">
        <v>21</v>
      </c>
      <c r="B27" s="104" t="s">
        <v>25</v>
      </c>
      <c r="C27" s="124">
        <v>1</v>
      </c>
      <c r="D27" s="195">
        <v>2</v>
      </c>
      <c r="E27" s="196">
        <f t="shared" si="1"/>
        <v>1</v>
      </c>
      <c r="F27" s="123">
        <f>'Source Data'!$S27</f>
        <v>9499.1210980917313</v>
      </c>
      <c r="G27" s="123">
        <f t="shared" si="2"/>
        <v>9499</v>
      </c>
    </row>
    <row r="28" spans="1:7" ht="15.6" customHeight="1" x14ac:dyDescent="0.2">
      <c r="A28" s="75">
        <v>22</v>
      </c>
      <c r="B28" s="76" t="s">
        <v>26</v>
      </c>
      <c r="C28" s="77">
        <v>3</v>
      </c>
      <c r="D28" s="197">
        <v>1</v>
      </c>
      <c r="E28" s="198">
        <f t="shared" si="1"/>
        <v>-2</v>
      </c>
      <c r="F28" s="79">
        <f>'Source Data'!$S28</f>
        <v>9532.4412145056449</v>
      </c>
      <c r="G28" s="79">
        <f t="shared" si="2"/>
        <v>-19065</v>
      </c>
    </row>
    <row r="29" spans="1:7" ht="15.6" customHeight="1" x14ac:dyDescent="0.2">
      <c r="A29" s="75">
        <v>23</v>
      </c>
      <c r="B29" s="76" t="s">
        <v>27</v>
      </c>
      <c r="C29" s="77">
        <v>7</v>
      </c>
      <c r="D29" s="197">
        <v>11</v>
      </c>
      <c r="E29" s="198">
        <f t="shared" si="1"/>
        <v>4</v>
      </c>
      <c r="F29" s="79">
        <f>'Source Data'!$S29</f>
        <v>9522.9132210592579</v>
      </c>
      <c r="G29" s="79">
        <f t="shared" si="2"/>
        <v>38092</v>
      </c>
    </row>
    <row r="30" spans="1:7" ht="15.6" customHeight="1" x14ac:dyDescent="0.2">
      <c r="A30" s="75">
        <v>24</v>
      </c>
      <c r="B30" s="76" t="s">
        <v>28</v>
      </c>
      <c r="C30" s="77">
        <v>1</v>
      </c>
      <c r="D30" s="197">
        <v>2</v>
      </c>
      <c r="E30" s="198">
        <f t="shared" si="1"/>
        <v>1</v>
      </c>
      <c r="F30" s="79">
        <f>'Source Data'!$S30</f>
        <v>8989.6156733828211</v>
      </c>
      <c r="G30" s="79">
        <f t="shared" si="2"/>
        <v>8990</v>
      </c>
    </row>
    <row r="31" spans="1:7" ht="15.6" customHeight="1" x14ac:dyDescent="0.2">
      <c r="A31" s="106">
        <v>25</v>
      </c>
      <c r="B31" s="81" t="s">
        <v>29</v>
      </c>
      <c r="C31" s="82">
        <v>3</v>
      </c>
      <c r="D31" s="199">
        <v>3</v>
      </c>
      <c r="E31" s="200">
        <f t="shared" si="1"/>
        <v>0</v>
      </c>
      <c r="F31" s="84">
        <f>'Source Data'!$S31</f>
        <v>9501.9650134048261</v>
      </c>
      <c r="G31" s="84">
        <f t="shared" si="2"/>
        <v>0</v>
      </c>
    </row>
    <row r="32" spans="1:7" ht="15.6" customHeight="1" x14ac:dyDescent="0.2">
      <c r="A32" s="103">
        <v>26</v>
      </c>
      <c r="B32" s="104" t="s">
        <v>30</v>
      </c>
      <c r="C32" s="124">
        <v>8</v>
      </c>
      <c r="D32" s="195">
        <v>5</v>
      </c>
      <c r="E32" s="196">
        <f t="shared" si="1"/>
        <v>-3</v>
      </c>
      <c r="F32" s="123">
        <f>'Source Data'!$S32</f>
        <v>9193.6564776333289</v>
      </c>
      <c r="G32" s="123">
        <f t="shared" si="2"/>
        <v>-27581</v>
      </c>
    </row>
    <row r="33" spans="1:7" ht="15.6" customHeight="1" x14ac:dyDescent="0.2">
      <c r="A33" s="75">
        <v>27</v>
      </c>
      <c r="B33" s="76" t="s">
        <v>31</v>
      </c>
      <c r="C33" s="77">
        <v>4</v>
      </c>
      <c r="D33" s="197">
        <v>3</v>
      </c>
      <c r="E33" s="198">
        <f t="shared" si="1"/>
        <v>-1</v>
      </c>
      <c r="F33" s="79">
        <f>'Source Data'!$S33</f>
        <v>9791.8091406387848</v>
      </c>
      <c r="G33" s="79">
        <f t="shared" si="2"/>
        <v>-9792</v>
      </c>
    </row>
    <row r="34" spans="1:7" ht="15.6" customHeight="1" x14ac:dyDescent="0.2">
      <c r="A34" s="75">
        <v>28</v>
      </c>
      <c r="B34" s="76" t="s">
        <v>32</v>
      </c>
      <c r="C34" s="77">
        <v>11</v>
      </c>
      <c r="D34" s="197">
        <v>15</v>
      </c>
      <c r="E34" s="198">
        <f t="shared" si="1"/>
        <v>4</v>
      </c>
      <c r="F34" s="79">
        <f>'Source Data'!$S34</f>
        <v>8362.5229243718513</v>
      </c>
      <c r="G34" s="79">
        <f t="shared" si="2"/>
        <v>33450</v>
      </c>
    </row>
    <row r="35" spans="1:7" ht="15.6" customHeight="1" x14ac:dyDescent="0.2">
      <c r="A35" s="75">
        <v>29</v>
      </c>
      <c r="B35" s="76" t="s">
        <v>33</v>
      </c>
      <c r="C35" s="77">
        <v>9</v>
      </c>
      <c r="D35" s="197">
        <v>12</v>
      </c>
      <c r="E35" s="198">
        <f t="shared" si="1"/>
        <v>3</v>
      </c>
      <c r="F35" s="79">
        <f>'Source Data'!$S35</f>
        <v>8657.0793120638082</v>
      </c>
      <c r="G35" s="79">
        <f t="shared" si="2"/>
        <v>25971</v>
      </c>
    </row>
    <row r="36" spans="1:7" ht="15.6" customHeight="1" x14ac:dyDescent="0.2">
      <c r="A36" s="106">
        <v>30</v>
      </c>
      <c r="B36" s="81" t="s">
        <v>34</v>
      </c>
      <c r="C36" s="82">
        <v>0</v>
      </c>
      <c r="D36" s="199">
        <v>0</v>
      </c>
      <c r="E36" s="200">
        <f t="shared" si="1"/>
        <v>0</v>
      </c>
      <c r="F36" s="84">
        <f>'Source Data'!$S36</f>
        <v>10066.943939272873</v>
      </c>
      <c r="G36" s="84">
        <f t="shared" si="2"/>
        <v>0</v>
      </c>
    </row>
    <row r="37" spans="1:7" ht="15.6" customHeight="1" x14ac:dyDescent="0.2">
      <c r="A37" s="103">
        <v>31</v>
      </c>
      <c r="B37" s="104" t="s">
        <v>35</v>
      </c>
      <c r="C37" s="124">
        <v>3</v>
      </c>
      <c r="D37" s="195">
        <v>2</v>
      </c>
      <c r="E37" s="196">
        <f t="shared" si="1"/>
        <v>-1</v>
      </c>
      <c r="F37" s="123">
        <f>'Source Data'!$S37</f>
        <v>9158.2865604377912</v>
      </c>
      <c r="G37" s="123">
        <f t="shared" si="2"/>
        <v>-9158</v>
      </c>
    </row>
    <row r="38" spans="1:7" ht="15.6" customHeight="1" x14ac:dyDescent="0.2">
      <c r="A38" s="75">
        <v>32</v>
      </c>
      <c r="B38" s="76" t="s">
        <v>36</v>
      </c>
      <c r="C38" s="77">
        <v>22</v>
      </c>
      <c r="D38" s="197">
        <v>24</v>
      </c>
      <c r="E38" s="198">
        <f t="shared" si="1"/>
        <v>2</v>
      </c>
      <c r="F38" s="79">
        <f>'Source Data'!$S38</f>
        <v>9103.196916247176</v>
      </c>
      <c r="G38" s="79">
        <f t="shared" si="2"/>
        <v>18206</v>
      </c>
    </row>
    <row r="39" spans="1:7" ht="15.6" customHeight="1" x14ac:dyDescent="0.2">
      <c r="A39" s="75">
        <v>33</v>
      </c>
      <c r="B39" s="76" t="s">
        <v>37</v>
      </c>
      <c r="C39" s="77">
        <v>0</v>
      </c>
      <c r="D39" s="197">
        <v>1</v>
      </c>
      <c r="E39" s="198">
        <f t="shared" si="1"/>
        <v>1</v>
      </c>
      <c r="F39" s="79">
        <f>'Source Data'!$S39</f>
        <v>10054.008493150686</v>
      </c>
      <c r="G39" s="79">
        <f t="shared" si="2"/>
        <v>10054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1"/>
        <v>0</v>
      </c>
      <c r="F40" s="79">
        <f>'Source Data'!$S40</f>
        <v>10240.881172537927</v>
      </c>
      <c r="G40" s="79">
        <f t="shared" si="2"/>
        <v>0</v>
      </c>
    </row>
    <row r="41" spans="1:7" ht="15.6" customHeight="1" x14ac:dyDescent="0.2">
      <c r="A41" s="106">
        <v>35</v>
      </c>
      <c r="B41" s="81" t="s">
        <v>39</v>
      </c>
      <c r="C41" s="82">
        <v>29</v>
      </c>
      <c r="D41" s="199">
        <v>28</v>
      </c>
      <c r="E41" s="200">
        <f t="shared" si="1"/>
        <v>-1</v>
      </c>
      <c r="F41" s="84">
        <f>'Source Data'!$S41</f>
        <v>9147.6349638108059</v>
      </c>
      <c r="G41" s="84">
        <f t="shared" si="2"/>
        <v>-9148</v>
      </c>
    </row>
    <row r="42" spans="1:7" ht="15.6" customHeight="1" x14ac:dyDescent="0.2">
      <c r="A42" s="103">
        <v>36</v>
      </c>
      <c r="B42" s="104" t="s">
        <v>40</v>
      </c>
      <c r="C42" s="124">
        <v>3</v>
      </c>
      <c r="D42" s="195">
        <v>4</v>
      </c>
      <c r="E42" s="196">
        <f t="shared" si="1"/>
        <v>1</v>
      </c>
      <c r="F42" s="123">
        <f>'Source Data'!$S42</f>
        <v>8954.309462946554</v>
      </c>
      <c r="G42" s="123">
        <f t="shared" si="2"/>
        <v>8954</v>
      </c>
    </row>
    <row r="43" spans="1:7" ht="15.6" customHeight="1" x14ac:dyDescent="0.2">
      <c r="A43" s="75">
        <v>37</v>
      </c>
      <c r="B43" s="76" t="s">
        <v>41</v>
      </c>
      <c r="C43" s="77">
        <v>7</v>
      </c>
      <c r="D43" s="197">
        <v>5</v>
      </c>
      <c r="E43" s="198">
        <f t="shared" si="1"/>
        <v>-2</v>
      </c>
      <c r="F43" s="79">
        <f>'Source Data'!$S43</f>
        <v>9425.1833025984906</v>
      </c>
      <c r="G43" s="79">
        <f t="shared" si="2"/>
        <v>-18850</v>
      </c>
    </row>
    <row r="44" spans="1:7" ht="15.6" customHeight="1" x14ac:dyDescent="0.2">
      <c r="A44" s="75">
        <v>38</v>
      </c>
      <c r="B44" s="76" t="s">
        <v>42</v>
      </c>
      <c r="C44" s="77">
        <v>1</v>
      </c>
      <c r="D44" s="197">
        <v>1</v>
      </c>
      <c r="E44" s="198">
        <f t="shared" si="1"/>
        <v>0</v>
      </c>
      <c r="F44" s="79">
        <f>'Source Data'!$S44</f>
        <v>9351.8090848500378</v>
      </c>
      <c r="G44" s="79">
        <f t="shared" si="2"/>
        <v>0</v>
      </c>
    </row>
    <row r="45" spans="1:7" ht="15.6" customHeight="1" x14ac:dyDescent="0.2">
      <c r="A45" s="75">
        <v>39</v>
      </c>
      <c r="B45" s="76" t="s">
        <v>43</v>
      </c>
      <c r="C45" s="77">
        <v>2</v>
      </c>
      <c r="D45" s="197">
        <v>5</v>
      </c>
      <c r="E45" s="198">
        <f t="shared" si="1"/>
        <v>3</v>
      </c>
      <c r="F45" s="79">
        <f>'Source Data'!$S45</f>
        <v>9173.1914492753622</v>
      </c>
      <c r="G45" s="79">
        <f t="shared" si="2"/>
        <v>27520</v>
      </c>
    </row>
    <row r="46" spans="1:7" ht="15.6" customHeight="1" x14ac:dyDescent="0.2">
      <c r="A46" s="106">
        <v>40</v>
      </c>
      <c r="B46" s="81" t="s">
        <v>44</v>
      </c>
      <c r="C46" s="82">
        <v>6</v>
      </c>
      <c r="D46" s="199">
        <v>9</v>
      </c>
      <c r="E46" s="200">
        <f t="shared" si="1"/>
        <v>3</v>
      </c>
      <c r="F46" s="84">
        <f>'Source Data'!$S46</f>
        <v>9376.0213199245754</v>
      </c>
      <c r="G46" s="84">
        <f t="shared" si="2"/>
        <v>28128</v>
      </c>
    </row>
    <row r="47" spans="1:7" ht="15.6" customHeight="1" x14ac:dyDescent="0.2">
      <c r="A47" s="103">
        <v>41</v>
      </c>
      <c r="B47" s="104" t="s">
        <v>45</v>
      </c>
      <c r="C47" s="124">
        <v>1</v>
      </c>
      <c r="D47" s="195">
        <v>1</v>
      </c>
      <c r="E47" s="196">
        <f t="shared" si="1"/>
        <v>0</v>
      </c>
      <c r="F47" s="123">
        <f>'Source Data'!$S47</f>
        <v>9516.5566455250191</v>
      </c>
      <c r="G47" s="123">
        <f t="shared" si="2"/>
        <v>0</v>
      </c>
    </row>
    <row r="48" spans="1:7" ht="15.6" customHeight="1" x14ac:dyDescent="0.2">
      <c r="A48" s="75">
        <v>42</v>
      </c>
      <c r="B48" s="76" t="s">
        <v>46</v>
      </c>
      <c r="C48" s="77">
        <v>1</v>
      </c>
      <c r="D48" s="197">
        <v>3</v>
      </c>
      <c r="E48" s="198">
        <f t="shared" si="1"/>
        <v>2</v>
      </c>
      <c r="F48" s="79">
        <f>'Source Data'!$S48</f>
        <v>9746.4933450580374</v>
      </c>
      <c r="G48" s="79">
        <f t="shared" si="2"/>
        <v>19493</v>
      </c>
    </row>
    <row r="49" spans="1:7" ht="15.6" customHeight="1" x14ac:dyDescent="0.2">
      <c r="A49" s="75">
        <v>43</v>
      </c>
      <c r="B49" s="76" t="s">
        <v>47</v>
      </c>
      <c r="C49" s="77">
        <v>2</v>
      </c>
      <c r="D49" s="197">
        <v>9</v>
      </c>
      <c r="E49" s="198">
        <f t="shared" si="1"/>
        <v>7</v>
      </c>
      <c r="F49" s="79">
        <f>'Source Data'!$S49</f>
        <v>10098.418915896937</v>
      </c>
      <c r="G49" s="79">
        <f t="shared" si="2"/>
        <v>70689</v>
      </c>
    </row>
    <row r="50" spans="1:7" ht="15.6" customHeight="1" x14ac:dyDescent="0.2">
      <c r="A50" s="75">
        <v>44</v>
      </c>
      <c r="B50" s="76" t="s">
        <v>48</v>
      </c>
      <c r="C50" s="77">
        <v>1</v>
      </c>
      <c r="D50" s="197">
        <v>1</v>
      </c>
      <c r="E50" s="198">
        <f t="shared" si="1"/>
        <v>0</v>
      </c>
      <c r="F50" s="79">
        <f>'Source Data'!$S50</f>
        <v>9265.9125946317963</v>
      </c>
      <c r="G50" s="79">
        <f t="shared" si="2"/>
        <v>0</v>
      </c>
    </row>
    <row r="51" spans="1:7" ht="15.6" customHeight="1" x14ac:dyDescent="0.2">
      <c r="A51" s="106">
        <v>45</v>
      </c>
      <c r="B51" s="81" t="s">
        <v>49</v>
      </c>
      <c r="C51" s="82">
        <v>1</v>
      </c>
      <c r="D51" s="199">
        <v>3</v>
      </c>
      <c r="E51" s="200">
        <f t="shared" si="1"/>
        <v>2</v>
      </c>
      <c r="F51" s="84">
        <f>'Source Data'!$S51</f>
        <v>8418.8413228482168</v>
      </c>
      <c r="G51" s="84">
        <f t="shared" si="2"/>
        <v>16838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1"/>
        <v>0</v>
      </c>
      <c r="F52" s="123">
        <f>'Source Data'!$S52</f>
        <v>10824.402068965517</v>
      </c>
      <c r="G52" s="123">
        <f t="shared" si="2"/>
        <v>0</v>
      </c>
    </row>
    <row r="53" spans="1:7" ht="15.6" customHeight="1" x14ac:dyDescent="0.2">
      <c r="A53" s="75">
        <v>47</v>
      </c>
      <c r="B53" s="76" t="s">
        <v>51</v>
      </c>
      <c r="C53" s="77">
        <v>0</v>
      </c>
      <c r="D53" s="197">
        <v>0</v>
      </c>
      <c r="E53" s="198">
        <f t="shared" si="1"/>
        <v>0</v>
      </c>
      <c r="F53" s="79">
        <f>'Source Data'!$S53</f>
        <v>9335.9347325102881</v>
      </c>
      <c r="G53" s="79">
        <f t="shared" si="2"/>
        <v>0</v>
      </c>
    </row>
    <row r="54" spans="1:7" ht="15.6" customHeight="1" x14ac:dyDescent="0.2">
      <c r="A54" s="75">
        <v>48</v>
      </c>
      <c r="B54" s="76" t="s">
        <v>52</v>
      </c>
      <c r="C54" s="77">
        <v>5</v>
      </c>
      <c r="D54" s="197">
        <v>1</v>
      </c>
      <c r="E54" s="198">
        <f t="shared" si="1"/>
        <v>-4</v>
      </c>
      <c r="F54" s="79">
        <f>'Source Data'!$S54</f>
        <v>9652.1931918505943</v>
      </c>
      <c r="G54" s="79">
        <f t="shared" si="2"/>
        <v>-38609</v>
      </c>
    </row>
    <row r="55" spans="1:7" ht="15.6" customHeight="1" x14ac:dyDescent="0.2">
      <c r="A55" s="75">
        <v>49</v>
      </c>
      <c r="B55" s="76" t="s">
        <v>53</v>
      </c>
      <c r="C55" s="77">
        <v>6</v>
      </c>
      <c r="D55" s="197">
        <v>6</v>
      </c>
      <c r="E55" s="198">
        <f t="shared" si="1"/>
        <v>0</v>
      </c>
      <c r="F55" s="79">
        <f>'Source Data'!$S55</f>
        <v>8476.0972993611867</v>
      </c>
      <c r="G55" s="79">
        <f t="shared" si="2"/>
        <v>0</v>
      </c>
    </row>
    <row r="56" spans="1:7" ht="15.6" customHeight="1" x14ac:dyDescent="0.2">
      <c r="A56" s="106">
        <v>50</v>
      </c>
      <c r="B56" s="81" t="s">
        <v>54</v>
      </c>
      <c r="C56" s="82">
        <v>6</v>
      </c>
      <c r="D56" s="199">
        <v>5</v>
      </c>
      <c r="E56" s="200">
        <f t="shared" si="1"/>
        <v>-1</v>
      </c>
      <c r="F56" s="84">
        <f>'Source Data'!$S56</f>
        <v>9340.1797149889881</v>
      </c>
      <c r="G56" s="84">
        <f t="shared" si="2"/>
        <v>-9340</v>
      </c>
    </row>
    <row r="57" spans="1:7" ht="15.6" customHeight="1" x14ac:dyDescent="0.2">
      <c r="A57" s="103">
        <v>51</v>
      </c>
      <c r="B57" s="104" t="s">
        <v>55</v>
      </c>
      <c r="C57" s="124">
        <v>6</v>
      </c>
      <c r="D57" s="195">
        <v>2</v>
      </c>
      <c r="E57" s="196">
        <f t="shared" si="1"/>
        <v>-4</v>
      </c>
      <c r="F57" s="123">
        <f>'Source Data'!$S57</f>
        <v>9544.5745861107753</v>
      </c>
      <c r="G57" s="123">
        <f t="shared" si="2"/>
        <v>-38178</v>
      </c>
    </row>
    <row r="58" spans="1:7" ht="15.6" customHeight="1" x14ac:dyDescent="0.2">
      <c r="A58" s="75">
        <v>52</v>
      </c>
      <c r="B58" s="76" t="s">
        <v>56</v>
      </c>
      <c r="C58" s="77">
        <v>27</v>
      </c>
      <c r="D58" s="197">
        <v>34</v>
      </c>
      <c r="E58" s="198">
        <f t="shared" si="1"/>
        <v>7</v>
      </c>
      <c r="F58" s="79">
        <f>'Source Data'!$S58</f>
        <v>9479.5341127966585</v>
      </c>
      <c r="G58" s="79">
        <f t="shared" si="2"/>
        <v>66357</v>
      </c>
    </row>
    <row r="59" spans="1:7" ht="15.6" customHeight="1" x14ac:dyDescent="0.2">
      <c r="A59" s="75">
        <v>53</v>
      </c>
      <c r="B59" s="76" t="s">
        <v>57</v>
      </c>
      <c r="C59" s="77">
        <v>8</v>
      </c>
      <c r="D59" s="197">
        <v>12</v>
      </c>
      <c r="E59" s="198">
        <f t="shared" si="1"/>
        <v>4</v>
      </c>
      <c r="F59" s="79">
        <f>'Source Data'!$S59</f>
        <v>8571.768843736907</v>
      </c>
      <c r="G59" s="79">
        <f t="shared" si="2"/>
        <v>34287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1"/>
        <v>0</v>
      </c>
      <c r="F60" s="79">
        <f>'Source Data'!$S60</f>
        <v>11355.336441947566</v>
      </c>
      <c r="G60" s="79">
        <f t="shared" si="2"/>
        <v>0</v>
      </c>
    </row>
    <row r="61" spans="1:7" ht="15.6" customHeight="1" x14ac:dyDescent="0.2">
      <c r="A61" s="106">
        <v>55</v>
      </c>
      <c r="B61" s="81" t="s">
        <v>59</v>
      </c>
      <c r="C61" s="82">
        <v>9</v>
      </c>
      <c r="D61" s="199">
        <v>8</v>
      </c>
      <c r="E61" s="200">
        <f t="shared" si="1"/>
        <v>-1</v>
      </c>
      <c r="F61" s="84">
        <f>'Source Data'!$S61</f>
        <v>9139.3805373831783</v>
      </c>
      <c r="G61" s="84">
        <f t="shared" si="2"/>
        <v>-9139</v>
      </c>
    </row>
    <row r="62" spans="1:7" ht="15.6" customHeight="1" x14ac:dyDescent="0.2">
      <c r="A62" s="103">
        <v>56</v>
      </c>
      <c r="B62" s="104" t="s">
        <v>60</v>
      </c>
      <c r="C62" s="124">
        <v>1</v>
      </c>
      <c r="D62" s="195">
        <v>0</v>
      </c>
      <c r="E62" s="196">
        <f t="shared" si="1"/>
        <v>-1</v>
      </c>
      <c r="F62" s="123">
        <f>'Source Data'!$S62</f>
        <v>9969.0054581151817</v>
      </c>
      <c r="G62" s="123">
        <f t="shared" si="2"/>
        <v>-9969</v>
      </c>
    </row>
    <row r="63" spans="1:7" ht="15.6" customHeight="1" x14ac:dyDescent="0.2">
      <c r="A63" s="75">
        <v>57</v>
      </c>
      <c r="B63" s="76" t="s">
        <v>61</v>
      </c>
      <c r="C63" s="77">
        <v>1</v>
      </c>
      <c r="D63" s="197">
        <v>3</v>
      </c>
      <c r="E63" s="198">
        <f t="shared" si="1"/>
        <v>2</v>
      </c>
      <c r="F63" s="79">
        <f>'Source Data'!$S63</f>
        <v>8607.7506230133513</v>
      </c>
      <c r="G63" s="79">
        <f t="shared" si="2"/>
        <v>17216</v>
      </c>
    </row>
    <row r="64" spans="1:7" ht="15.6" customHeight="1" x14ac:dyDescent="0.2">
      <c r="A64" s="75">
        <v>58</v>
      </c>
      <c r="B64" s="76" t="s">
        <v>62</v>
      </c>
      <c r="C64" s="77">
        <v>13</v>
      </c>
      <c r="D64" s="197">
        <v>11</v>
      </c>
      <c r="E64" s="198">
        <f t="shared" si="1"/>
        <v>-2</v>
      </c>
      <c r="F64" s="79">
        <f>'Source Data'!$S64</f>
        <v>8960.7149250869006</v>
      </c>
      <c r="G64" s="79">
        <f t="shared" si="2"/>
        <v>-17921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1"/>
        <v>0</v>
      </c>
      <c r="F65" s="79">
        <f>'Source Data'!$S65</f>
        <v>8808.3992674350447</v>
      </c>
      <c r="G65" s="79">
        <f t="shared" si="2"/>
        <v>0</v>
      </c>
    </row>
    <row r="66" spans="1:7" ht="15.6" customHeight="1" x14ac:dyDescent="0.2">
      <c r="A66" s="106">
        <v>60</v>
      </c>
      <c r="B66" s="81" t="s">
        <v>64</v>
      </c>
      <c r="C66" s="82">
        <v>1</v>
      </c>
      <c r="D66" s="199">
        <v>2</v>
      </c>
      <c r="E66" s="200">
        <f t="shared" si="1"/>
        <v>1</v>
      </c>
      <c r="F66" s="84">
        <f>'Source Data'!$S66</f>
        <v>9633.8439796921066</v>
      </c>
      <c r="G66" s="84">
        <f t="shared" si="2"/>
        <v>9634</v>
      </c>
    </row>
    <row r="67" spans="1:7" ht="15.6" customHeight="1" x14ac:dyDescent="0.2">
      <c r="A67" s="103">
        <v>61</v>
      </c>
      <c r="B67" s="104" t="s">
        <v>65</v>
      </c>
      <c r="C67" s="124">
        <v>3</v>
      </c>
      <c r="D67" s="195">
        <v>2</v>
      </c>
      <c r="E67" s="196">
        <f t="shared" si="1"/>
        <v>-1</v>
      </c>
      <c r="F67" s="123">
        <f>'Source Data'!$S67</f>
        <v>8995.8183065613939</v>
      </c>
      <c r="G67" s="123">
        <f t="shared" si="2"/>
        <v>-8996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1"/>
        <v>0</v>
      </c>
      <c r="F68" s="79">
        <f>'Source Data'!$S68</f>
        <v>8879.9427927927936</v>
      </c>
      <c r="G68" s="79">
        <f t="shared" si="2"/>
        <v>0</v>
      </c>
    </row>
    <row r="69" spans="1:7" ht="15.6" customHeight="1" x14ac:dyDescent="0.2">
      <c r="A69" s="75">
        <v>63</v>
      </c>
      <c r="B69" s="76" t="s">
        <v>67</v>
      </c>
      <c r="C69" s="77">
        <v>1</v>
      </c>
      <c r="D69" s="197">
        <v>3</v>
      </c>
      <c r="E69" s="198">
        <f t="shared" si="1"/>
        <v>2</v>
      </c>
      <c r="F69" s="79">
        <f>'Source Data'!$S69</f>
        <v>9696.6697149643696</v>
      </c>
      <c r="G69" s="79">
        <f t="shared" si="2"/>
        <v>19393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197">
        <v>0</v>
      </c>
      <c r="E70" s="198">
        <f t="shared" si="1"/>
        <v>0</v>
      </c>
      <c r="F70" s="79">
        <f>'Source Data'!$S70</f>
        <v>10397.574555659494</v>
      </c>
      <c r="G70" s="79">
        <f t="shared" si="2"/>
        <v>0</v>
      </c>
    </row>
    <row r="71" spans="1:7" ht="15.6" customHeight="1" x14ac:dyDescent="0.2">
      <c r="A71" s="106">
        <v>65</v>
      </c>
      <c r="B71" s="81" t="s">
        <v>69</v>
      </c>
      <c r="C71" s="82">
        <v>0</v>
      </c>
      <c r="D71" s="199">
        <v>3</v>
      </c>
      <c r="E71" s="200">
        <f t="shared" si="1"/>
        <v>3</v>
      </c>
      <c r="F71" s="84">
        <f>'Source Data'!$S71</f>
        <v>9836.02743449646</v>
      </c>
      <c r="G71" s="84">
        <f t="shared" si="2"/>
        <v>29508</v>
      </c>
    </row>
    <row r="72" spans="1:7" ht="15.6" customHeight="1" x14ac:dyDescent="0.2">
      <c r="A72" s="75">
        <v>66</v>
      </c>
      <c r="B72" s="76" t="s">
        <v>70</v>
      </c>
      <c r="C72" s="201">
        <v>1</v>
      </c>
      <c r="D72" s="202">
        <v>0</v>
      </c>
      <c r="E72" s="203">
        <f t="shared" ref="E72:E75" si="3">D72-C72</f>
        <v>-1</v>
      </c>
      <c r="F72" s="193">
        <f>'Source Data'!$S72</f>
        <v>11579.037256189995</v>
      </c>
      <c r="G72" s="193">
        <f t="shared" ref="G72:G75" si="4">ROUND(E72*F72,0)</f>
        <v>-11579</v>
      </c>
    </row>
    <row r="73" spans="1:7" ht="15.6" customHeight="1" x14ac:dyDescent="0.2">
      <c r="A73" s="75">
        <v>67</v>
      </c>
      <c r="B73" s="76" t="s">
        <v>71</v>
      </c>
      <c r="C73" s="201">
        <v>2</v>
      </c>
      <c r="D73" s="202">
        <v>8</v>
      </c>
      <c r="E73" s="203">
        <f t="shared" si="3"/>
        <v>6</v>
      </c>
      <c r="F73" s="193">
        <f>'Source Data'!$S73</f>
        <v>9236.9861867847903</v>
      </c>
      <c r="G73" s="193">
        <f t="shared" si="4"/>
        <v>55422</v>
      </c>
    </row>
    <row r="74" spans="1:7" ht="15.6" customHeight="1" x14ac:dyDescent="0.2">
      <c r="A74" s="75">
        <v>68</v>
      </c>
      <c r="B74" s="76" t="s">
        <v>72</v>
      </c>
      <c r="C74" s="201">
        <v>0</v>
      </c>
      <c r="D74" s="202">
        <v>0</v>
      </c>
      <c r="E74" s="203">
        <f t="shared" si="3"/>
        <v>0</v>
      </c>
      <c r="F74" s="193">
        <f>'Source Data'!$S74</f>
        <v>10218.448495018354</v>
      </c>
      <c r="G74" s="193">
        <f t="shared" si="4"/>
        <v>0</v>
      </c>
    </row>
    <row r="75" spans="1:7" ht="15.6" customHeight="1" x14ac:dyDescent="0.2">
      <c r="A75" s="107">
        <v>69</v>
      </c>
      <c r="B75" s="108" t="s">
        <v>73</v>
      </c>
      <c r="C75" s="204">
        <v>0</v>
      </c>
      <c r="D75" s="205">
        <v>0</v>
      </c>
      <c r="E75" s="206">
        <f t="shared" si="3"/>
        <v>0</v>
      </c>
      <c r="F75" s="194">
        <f>'Source Data'!$S75</f>
        <v>9358.5690621568192</v>
      </c>
      <c r="G75" s="194">
        <f t="shared" si="4"/>
        <v>0</v>
      </c>
    </row>
    <row r="76" spans="1:7" s="89" customFormat="1" ht="15.6" customHeight="1" thickBot="1" x14ac:dyDescent="0.25">
      <c r="A76" s="365" t="s">
        <v>201</v>
      </c>
      <c r="B76" s="359"/>
      <c r="C76" s="86">
        <f>SUM(C7:C75)</f>
        <v>335</v>
      </c>
      <c r="D76" s="86">
        <f>SUM(D7:D75)</f>
        <v>360</v>
      </c>
      <c r="E76" s="208">
        <f>SUM(E7:E75)</f>
        <v>25</v>
      </c>
      <c r="F76" s="88">
        <f>'Source Data'!$S76</f>
        <v>8372.099479156157</v>
      </c>
      <c r="G76" s="88">
        <f t="shared" ref="G76" si="5">SUM(G7:G75)</f>
        <v>225375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2">
        <v>302006</v>
      </c>
    </row>
    <row r="84" spans="1:5" x14ac:dyDescent="0.2">
      <c r="B84" s="253" t="s">
        <v>292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Z:\users\302006_LSMSA\Budget Letter\302006_2018-2019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fitToHeight="0" orientation="portrait" r:id="rId1"/>
  <headerFooter alignWithMargins="0">
    <oddHeader xml:space="preserve">&amp;L&amp;"Arial,Bold"&amp;18&amp;K000000FY2018-19 MFP Formula: October 1, 2018 Mid-Year Adjustment for Students
(March 2019)&amp;R&amp;"Arial,Bold"&amp;12&amp;KFF0000
</oddHeader>
    <oddFooter>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375" t="s">
        <v>202</v>
      </c>
      <c r="B1" s="376"/>
      <c r="C1" s="373" t="s">
        <v>194</v>
      </c>
      <c r="D1" s="374"/>
      <c r="E1" s="374"/>
      <c r="F1" s="374"/>
      <c r="G1" s="374"/>
    </row>
    <row r="2" spans="1:7" s="94" customFormat="1" ht="138" customHeight="1" x14ac:dyDescent="0.2">
      <c r="A2" s="377"/>
      <c r="B2" s="378"/>
      <c r="C2" s="247" t="s">
        <v>289</v>
      </c>
      <c r="D2" s="247" t="s">
        <v>290</v>
      </c>
      <c r="E2" s="91" t="s">
        <v>265</v>
      </c>
      <c r="F2" s="96" t="s">
        <v>275</v>
      </c>
      <c r="G2" s="97" t="s">
        <v>276</v>
      </c>
    </row>
    <row r="3" spans="1:7" ht="138" hidden="1" customHeight="1" x14ac:dyDescent="0.2">
      <c r="A3" s="183"/>
      <c r="B3" s="183"/>
      <c r="C3" s="95"/>
      <c r="D3" s="96"/>
      <c r="E3" s="96"/>
      <c r="F3" s="96"/>
      <c r="G3" s="96"/>
    </row>
    <row r="4" spans="1:7" ht="15" customHeight="1" x14ac:dyDescent="0.2">
      <c r="A4" s="98"/>
      <c r="B4" s="99"/>
      <c r="C4" s="100">
        <v>1</v>
      </c>
      <c r="D4" s="100">
        <f>C4+1</f>
        <v>2</v>
      </c>
      <c r="E4" s="100">
        <f>D4+1</f>
        <v>3</v>
      </c>
      <c r="F4" s="100">
        <f t="shared" ref="F4:G4" si="0">E4+1</f>
        <v>4</v>
      </c>
      <c r="G4" s="100">
        <f t="shared" si="0"/>
        <v>5</v>
      </c>
    </row>
    <row r="5" spans="1:7" s="102" customFormat="1" ht="27.75" hidden="1" customHeight="1" x14ac:dyDescent="0.2">
      <c r="A5" s="101"/>
      <c r="B5" s="101"/>
      <c r="C5" s="92"/>
      <c r="D5" s="92"/>
      <c r="E5" s="92"/>
      <c r="F5" s="92"/>
      <c r="G5" s="92"/>
    </row>
    <row r="6" spans="1:7" s="102" customFormat="1" ht="11.25" hidden="1" x14ac:dyDescent="0.2">
      <c r="A6" s="101"/>
      <c r="B6" s="101"/>
      <c r="C6" s="93" t="s">
        <v>196</v>
      </c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0</v>
      </c>
      <c r="D7" s="195">
        <v>0</v>
      </c>
      <c r="E7" s="196">
        <f>D7-C7</f>
        <v>0</v>
      </c>
      <c r="F7" s="123">
        <f>'Source Data'!$S7</f>
        <v>8167.6399421722217</v>
      </c>
      <c r="G7" s="123">
        <f>ROUND(E7*F7,0)</f>
        <v>0</v>
      </c>
    </row>
    <row r="8" spans="1:7" ht="15.6" customHeight="1" x14ac:dyDescent="0.2">
      <c r="A8" s="75">
        <v>2</v>
      </c>
      <c r="B8" s="76" t="s">
        <v>6</v>
      </c>
      <c r="C8" s="77">
        <v>0</v>
      </c>
      <c r="D8" s="197">
        <v>0</v>
      </c>
      <c r="E8" s="198">
        <f t="shared" ref="E8:E71" si="1">D8-C8</f>
        <v>0</v>
      </c>
      <c r="F8" s="79">
        <f>'Source Data'!$S8</f>
        <v>10157.497608267717</v>
      </c>
      <c r="G8" s="79">
        <f t="shared" ref="G8:G71" si="2">ROUND(E8*F8,0)</f>
        <v>0</v>
      </c>
    </row>
    <row r="9" spans="1:7" ht="15.6" customHeight="1" x14ac:dyDescent="0.2">
      <c r="A9" s="75">
        <v>3</v>
      </c>
      <c r="B9" s="76" t="s">
        <v>7</v>
      </c>
      <c r="C9" s="77">
        <v>0</v>
      </c>
      <c r="D9" s="197">
        <v>0</v>
      </c>
      <c r="E9" s="198">
        <f t="shared" si="1"/>
        <v>0</v>
      </c>
      <c r="F9" s="79">
        <f>'Source Data'!$S9</f>
        <v>8248.5903925131752</v>
      </c>
      <c r="G9" s="79">
        <f t="shared" si="2"/>
        <v>0</v>
      </c>
    </row>
    <row r="10" spans="1:7" ht="15.6" customHeight="1" x14ac:dyDescent="0.2">
      <c r="A10" s="75">
        <v>4</v>
      </c>
      <c r="B10" s="76" t="s">
        <v>8</v>
      </c>
      <c r="C10" s="77">
        <v>0</v>
      </c>
      <c r="D10" s="197">
        <v>0</v>
      </c>
      <c r="E10" s="198">
        <f t="shared" si="1"/>
        <v>0</v>
      </c>
      <c r="F10" s="79">
        <f>'Source Data'!$S10</f>
        <v>10253.96363919129</v>
      </c>
      <c r="G10" s="79">
        <f t="shared" si="2"/>
        <v>0</v>
      </c>
    </row>
    <row r="11" spans="1:7" ht="15.6" customHeight="1" x14ac:dyDescent="0.2">
      <c r="A11" s="106">
        <v>5</v>
      </c>
      <c r="B11" s="81" t="s">
        <v>9</v>
      </c>
      <c r="C11" s="82">
        <v>0</v>
      </c>
      <c r="D11" s="199">
        <v>0</v>
      </c>
      <c r="E11" s="200">
        <f t="shared" si="1"/>
        <v>0</v>
      </c>
      <c r="F11" s="84">
        <f>'Source Data'!$S11</f>
        <v>8244.9004658266513</v>
      </c>
      <c r="G11" s="84">
        <f t="shared" si="2"/>
        <v>0</v>
      </c>
    </row>
    <row r="12" spans="1:7" ht="15.6" customHeight="1" x14ac:dyDescent="0.2">
      <c r="A12" s="103">
        <v>6</v>
      </c>
      <c r="B12" s="104" t="s">
        <v>10</v>
      </c>
      <c r="C12" s="124">
        <v>0</v>
      </c>
      <c r="D12" s="195">
        <v>0</v>
      </c>
      <c r="E12" s="196">
        <f t="shared" si="1"/>
        <v>0</v>
      </c>
      <c r="F12" s="123">
        <f>'Source Data'!$S12</f>
        <v>9474.3838053097352</v>
      </c>
      <c r="G12" s="123">
        <f t="shared" si="2"/>
        <v>0</v>
      </c>
    </row>
    <row r="13" spans="1:7" ht="15.6" customHeight="1" x14ac:dyDescent="0.2">
      <c r="A13" s="75">
        <v>7</v>
      </c>
      <c r="B13" s="76" t="s">
        <v>11</v>
      </c>
      <c r="C13" s="77">
        <v>0</v>
      </c>
      <c r="D13" s="197">
        <v>0</v>
      </c>
      <c r="E13" s="198">
        <f t="shared" si="1"/>
        <v>0</v>
      </c>
      <c r="F13" s="79">
        <f>'Source Data'!$S13</f>
        <v>9324.9046089773256</v>
      </c>
      <c r="G13" s="79">
        <f t="shared" si="2"/>
        <v>0</v>
      </c>
    </row>
    <row r="14" spans="1:7" ht="15.6" customHeight="1" x14ac:dyDescent="0.2">
      <c r="A14" s="75">
        <v>8</v>
      </c>
      <c r="B14" s="76" t="s">
        <v>12</v>
      </c>
      <c r="C14" s="77">
        <v>0</v>
      </c>
      <c r="D14" s="197">
        <v>0</v>
      </c>
      <c r="E14" s="198">
        <f t="shared" si="1"/>
        <v>0</v>
      </c>
      <c r="F14" s="79">
        <f>'Source Data'!$S14</f>
        <v>9160.4599018733279</v>
      </c>
      <c r="G14" s="79">
        <f t="shared" si="2"/>
        <v>0</v>
      </c>
    </row>
    <row r="15" spans="1:7" ht="15.6" customHeight="1" x14ac:dyDescent="0.2">
      <c r="A15" s="75">
        <v>9</v>
      </c>
      <c r="B15" s="76" t="s">
        <v>13</v>
      </c>
      <c r="C15" s="77">
        <v>0</v>
      </c>
      <c r="D15" s="197">
        <v>0</v>
      </c>
      <c r="E15" s="198">
        <f t="shared" si="1"/>
        <v>0</v>
      </c>
      <c r="F15" s="79">
        <f>'Source Data'!$S15</f>
        <v>9040.7400530093601</v>
      </c>
      <c r="G15" s="79">
        <f t="shared" si="2"/>
        <v>0</v>
      </c>
    </row>
    <row r="16" spans="1:7" ht="15.6" customHeight="1" x14ac:dyDescent="0.2">
      <c r="A16" s="106">
        <v>10</v>
      </c>
      <c r="B16" s="81" t="s">
        <v>14</v>
      </c>
      <c r="C16" s="82">
        <v>0</v>
      </c>
      <c r="D16" s="199">
        <v>0</v>
      </c>
      <c r="E16" s="200">
        <f t="shared" si="1"/>
        <v>0</v>
      </c>
      <c r="F16" s="84">
        <f>'Source Data'!$S16</f>
        <v>8757.6892702921832</v>
      </c>
      <c r="G16" s="84">
        <f t="shared" si="2"/>
        <v>0</v>
      </c>
    </row>
    <row r="17" spans="1:7" ht="15.6" customHeight="1" x14ac:dyDescent="0.2">
      <c r="A17" s="103">
        <v>11</v>
      </c>
      <c r="B17" s="104" t="s">
        <v>15</v>
      </c>
      <c r="C17" s="124">
        <v>0</v>
      </c>
      <c r="D17" s="195">
        <v>0</v>
      </c>
      <c r="E17" s="196">
        <f t="shared" si="1"/>
        <v>0</v>
      </c>
      <c r="F17" s="123">
        <f>'Source Data'!$S17</f>
        <v>11171.829683744465</v>
      </c>
      <c r="G17" s="123">
        <f t="shared" si="2"/>
        <v>0</v>
      </c>
    </row>
    <row r="18" spans="1:7" ht="15.6" customHeight="1" x14ac:dyDescent="0.2">
      <c r="A18" s="75">
        <v>12</v>
      </c>
      <c r="B18" s="76" t="s">
        <v>16</v>
      </c>
      <c r="C18" s="77">
        <v>0</v>
      </c>
      <c r="D18" s="197">
        <v>0</v>
      </c>
      <c r="E18" s="198">
        <f t="shared" si="1"/>
        <v>0</v>
      </c>
      <c r="F18" s="79">
        <f>'Source Data'!$S18</f>
        <v>9358.6612139605459</v>
      </c>
      <c r="G18" s="79">
        <f t="shared" si="2"/>
        <v>0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1"/>
        <v>0</v>
      </c>
      <c r="F19" s="79">
        <f>'Source Data'!$S19</f>
        <v>10247.281818181818</v>
      </c>
      <c r="G19" s="79">
        <f t="shared" si="2"/>
        <v>0</v>
      </c>
    </row>
    <row r="20" spans="1:7" ht="15.6" customHeight="1" x14ac:dyDescent="0.2">
      <c r="A20" s="75">
        <v>14</v>
      </c>
      <c r="B20" s="76" t="s">
        <v>18</v>
      </c>
      <c r="C20" s="77">
        <v>0</v>
      </c>
      <c r="D20" s="197">
        <v>0</v>
      </c>
      <c r="E20" s="198">
        <f t="shared" si="1"/>
        <v>0</v>
      </c>
      <c r="F20" s="79">
        <f>'Source Data'!$S20</f>
        <v>10945.225254237288</v>
      </c>
      <c r="G20" s="79">
        <f t="shared" si="2"/>
        <v>0</v>
      </c>
    </row>
    <row r="21" spans="1:7" ht="15.6" customHeight="1" x14ac:dyDescent="0.2">
      <c r="A21" s="106">
        <v>15</v>
      </c>
      <c r="B21" s="81" t="s">
        <v>19</v>
      </c>
      <c r="C21" s="82">
        <v>0</v>
      </c>
      <c r="D21" s="199">
        <v>0</v>
      </c>
      <c r="E21" s="200">
        <f t="shared" si="1"/>
        <v>0</v>
      </c>
      <c r="F21" s="84">
        <f>'Source Data'!$S21</f>
        <v>9663.5575932578067</v>
      </c>
      <c r="G21" s="84">
        <f t="shared" si="2"/>
        <v>0</v>
      </c>
    </row>
    <row r="22" spans="1:7" ht="15.6" customHeight="1" x14ac:dyDescent="0.2">
      <c r="A22" s="103">
        <v>16</v>
      </c>
      <c r="B22" s="104" t="s">
        <v>20</v>
      </c>
      <c r="C22" s="124">
        <v>0</v>
      </c>
      <c r="D22" s="195">
        <v>0</v>
      </c>
      <c r="E22" s="196">
        <f t="shared" si="1"/>
        <v>0</v>
      </c>
      <c r="F22" s="123">
        <f>'Source Data'!$S22</f>
        <v>8316.466926512383</v>
      </c>
      <c r="G22" s="123">
        <f t="shared" si="2"/>
        <v>0</v>
      </c>
    </row>
    <row r="23" spans="1:7" ht="15.6" customHeight="1" x14ac:dyDescent="0.2">
      <c r="A23" s="75">
        <v>17</v>
      </c>
      <c r="B23" s="76" t="s">
        <v>21</v>
      </c>
      <c r="C23" s="77">
        <v>1</v>
      </c>
      <c r="D23" s="197">
        <v>1</v>
      </c>
      <c r="E23" s="198">
        <f t="shared" si="1"/>
        <v>0</v>
      </c>
      <c r="F23" s="79">
        <f>'Source Data'!$S23</f>
        <v>8701.11049175874</v>
      </c>
      <c r="G23" s="79">
        <f t="shared" si="2"/>
        <v>0</v>
      </c>
    </row>
    <row r="24" spans="1:7" ht="15.6" customHeight="1" x14ac:dyDescent="0.2">
      <c r="A24" s="75">
        <v>18</v>
      </c>
      <c r="B24" s="76" t="s">
        <v>22</v>
      </c>
      <c r="C24" s="77">
        <v>0</v>
      </c>
      <c r="D24" s="197">
        <v>0</v>
      </c>
      <c r="E24" s="198">
        <f t="shared" si="1"/>
        <v>0</v>
      </c>
      <c r="F24" s="79">
        <f>'Source Data'!$S24</f>
        <v>9819.4394818652836</v>
      </c>
      <c r="G24" s="79">
        <f t="shared" si="2"/>
        <v>0</v>
      </c>
    </row>
    <row r="25" spans="1:7" ht="15.6" customHeight="1" x14ac:dyDescent="0.2">
      <c r="A25" s="75">
        <v>19</v>
      </c>
      <c r="B25" s="76" t="s">
        <v>23</v>
      </c>
      <c r="C25" s="77">
        <v>0</v>
      </c>
      <c r="D25" s="197">
        <v>0</v>
      </c>
      <c r="E25" s="198">
        <f t="shared" si="1"/>
        <v>0</v>
      </c>
      <c r="F25" s="79">
        <f>'Source Data'!$S25</f>
        <v>9352.8770752235669</v>
      </c>
      <c r="G25" s="79">
        <f t="shared" si="2"/>
        <v>0</v>
      </c>
    </row>
    <row r="26" spans="1:7" ht="15.6" customHeight="1" x14ac:dyDescent="0.2">
      <c r="A26" s="106">
        <v>20</v>
      </c>
      <c r="B26" s="81" t="s">
        <v>24</v>
      </c>
      <c r="C26" s="82">
        <v>0</v>
      </c>
      <c r="D26" s="199">
        <v>0</v>
      </c>
      <c r="E26" s="200">
        <f t="shared" si="1"/>
        <v>0</v>
      </c>
      <c r="F26" s="84">
        <f>'Source Data'!$S26</f>
        <v>8930.9692993185399</v>
      </c>
      <c r="G26" s="84">
        <f t="shared" si="2"/>
        <v>0</v>
      </c>
    </row>
    <row r="27" spans="1:7" ht="15.6" customHeight="1" x14ac:dyDescent="0.2">
      <c r="A27" s="103">
        <v>21</v>
      </c>
      <c r="B27" s="104" t="s">
        <v>25</v>
      </c>
      <c r="C27" s="124">
        <v>0</v>
      </c>
      <c r="D27" s="195">
        <v>0</v>
      </c>
      <c r="E27" s="196">
        <f t="shared" si="1"/>
        <v>0</v>
      </c>
      <c r="F27" s="123">
        <f>'Source Data'!$S27</f>
        <v>9499.1210980917313</v>
      </c>
      <c r="G27" s="123">
        <f t="shared" si="2"/>
        <v>0</v>
      </c>
    </row>
    <row r="28" spans="1:7" ht="15.6" customHeight="1" x14ac:dyDescent="0.2">
      <c r="A28" s="75">
        <v>22</v>
      </c>
      <c r="B28" s="76" t="s">
        <v>26</v>
      </c>
      <c r="C28" s="77">
        <v>0</v>
      </c>
      <c r="D28" s="197">
        <v>0</v>
      </c>
      <c r="E28" s="198">
        <f t="shared" si="1"/>
        <v>0</v>
      </c>
      <c r="F28" s="79">
        <f>'Source Data'!$S28</f>
        <v>9532.4412145056449</v>
      </c>
      <c r="G28" s="79">
        <f t="shared" si="2"/>
        <v>0</v>
      </c>
    </row>
    <row r="29" spans="1:7" ht="15.6" customHeight="1" x14ac:dyDescent="0.2">
      <c r="A29" s="75">
        <v>23</v>
      </c>
      <c r="B29" s="76" t="s">
        <v>27</v>
      </c>
      <c r="C29" s="77">
        <v>0</v>
      </c>
      <c r="D29" s="197">
        <v>0</v>
      </c>
      <c r="E29" s="198">
        <f t="shared" si="1"/>
        <v>0</v>
      </c>
      <c r="F29" s="79">
        <f>'Source Data'!$S29</f>
        <v>9522.9132210592579</v>
      </c>
      <c r="G29" s="79">
        <f t="shared" si="2"/>
        <v>0</v>
      </c>
    </row>
    <row r="30" spans="1:7" ht="15.6" customHeight="1" x14ac:dyDescent="0.2">
      <c r="A30" s="75">
        <v>24</v>
      </c>
      <c r="B30" s="76" t="s">
        <v>28</v>
      </c>
      <c r="C30" s="77">
        <v>0</v>
      </c>
      <c r="D30" s="197">
        <v>0</v>
      </c>
      <c r="E30" s="198">
        <f t="shared" si="1"/>
        <v>0</v>
      </c>
      <c r="F30" s="79">
        <f>'Source Data'!$S30</f>
        <v>8989.6156733828211</v>
      </c>
      <c r="G30" s="79">
        <f t="shared" si="2"/>
        <v>0</v>
      </c>
    </row>
    <row r="31" spans="1:7" ht="15.6" customHeight="1" x14ac:dyDescent="0.2">
      <c r="A31" s="106">
        <v>25</v>
      </c>
      <c r="B31" s="81" t="s">
        <v>29</v>
      </c>
      <c r="C31" s="82">
        <v>0</v>
      </c>
      <c r="D31" s="199">
        <v>0</v>
      </c>
      <c r="E31" s="200">
        <f t="shared" si="1"/>
        <v>0</v>
      </c>
      <c r="F31" s="84">
        <f>'Source Data'!$S31</f>
        <v>9501.9650134048261</v>
      </c>
      <c r="G31" s="84">
        <f t="shared" si="2"/>
        <v>0</v>
      </c>
    </row>
    <row r="32" spans="1:7" ht="15.6" customHeight="1" x14ac:dyDescent="0.2">
      <c r="A32" s="103">
        <v>26</v>
      </c>
      <c r="B32" s="104" t="s">
        <v>30</v>
      </c>
      <c r="C32" s="124">
        <v>58</v>
      </c>
      <c r="D32" s="195">
        <v>48</v>
      </c>
      <c r="E32" s="196">
        <f t="shared" si="1"/>
        <v>-10</v>
      </c>
      <c r="F32" s="123">
        <f>'Source Data'!$S32</f>
        <v>9193.6564776333289</v>
      </c>
      <c r="G32" s="123">
        <f t="shared" si="2"/>
        <v>-91937</v>
      </c>
    </row>
    <row r="33" spans="1:7" ht="15.6" customHeight="1" x14ac:dyDescent="0.2">
      <c r="A33" s="75">
        <v>27</v>
      </c>
      <c r="B33" s="76" t="s">
        <v>31</v>
      </c>
      <c r="C33" s="77">
        <v>0</v>
      </c>
      <c r="D33" s="197">
        <v>0</v>
      </c>
      <c r="E33" s="198">
        <f t="shared" si="1"/>
        <v>0</v>
      </c>
      <c r="F33" s="79">
        <f>'Source Data'!$S33</f>
        <v>9791.8091406387848</v>
      </c>
      <c r="G33" s="79">
        <f t="shared" si="2"/>
        <v>0</v>
      </c>
    </row>
    <row r="34" spans="1:7" ht="15.6" customHeight="1" x14ac:dyDescent="0.2">
      <c r="A34" s="75">
        <v>28</v>
      </c>
      <c r="B34" s="76" t="s">
        <v>32</v>
      </c>
      <c r="C34" s="77">
        <v>0</v>
      </c>
      <c r="D34" s="197">
        <v>0</v>
      </c>
      <c r="E34" s="198">
        <f t="shared" si="1"/>
        <v>0</v>
      </c>
      <c r="F34" s="79">
        <f>'Source Data'!$S34</f>
        <v>8362.5229243718513</v>
      </c>
      <c r="G34" s="79">
        <f t="shared" si="2"/>
        <v>0</v>
      </c>
    </row>
    <row r="35" spans="1:7" ht="15.6" customHeight="1" x14ac:dyDescent="0.2">
      <c r="A35" s="75">
        <v>29</v>
      </c>
      <c r="B35" s="76" t="s">
        <v>33</v>
      </c>
      <c r="C35" s="77">
        <v>0</v>
      </c>
      <c r="D35" s="197">
        <v>0</v>
      </c>
      <c r="E35" s="198">
        <f t="shared" si="1"/>
        <v>0</v>
      </c>
      <c r="F35" s="79">
        <f>'Source Data'!$S35</f>
        <v>8657.0793120638082</v>
      </c>
      <c r="G35" s="79">
        <f t="shared" si="2"/>
        <v>0</v>
      </c>
    </row>
    <row r="36" spans="1:7" ht="15.6" customHeight="1" x14ac:dyDescent="0.2">
      <c r="A36" s="106">
        <v>30</v>
      </c>
      <c r="B36" s="81" t="s">
        <v>34</v>
      </c>
      <c r="C36" s="82">
        <v>0</v>
      </c>
      <c r="D36" s="199">
        <v>0</v>
      </c>
      <c r="E36" s="200">
        <f t="shared" si="1"/>
        <v>0</v>
      </c>
      <c r="F36" s="84">
        <f>'Source Data'!$S36</f>
        <v>10066.943939272873</v>
      </c>
      <c r="G36" s="84">
        <f t="shared" si="2"/>
        <v>0</v>
      </c>
    </row>
    <row r="37" spans="1:7" ht="15.6" customHeight="1" x14ac:dyDescent="0.2">
      <c r="A37" s="103">
        <v>31</v>
      </c>
      <c r="B37" s="104" t="s">
        <v>35</v>
      </c>
      <c r="C37" s="124">
        <v>0</v>
      </c>
      <c r="D37" s="195">
        <v>0</v>
      </c>
      <c r="E37" s="196">
        <f t="shared" si="1"/>
        <v>0</v>
      </c>
      <c r="F37" s="123">
        <f>'Source Data'!$S37</f>
        <v>9158.2865604377912</v>
      </c>
      <c r="G37" s="123">
        <f t="shared" si="2"/>
        <v>0</v>
      </c>
    </row>
    <row r="38" spans="1:7" ht="15.6" customHeight="1" x14ac:dyDescent="0.2">
      <c r="A38" s="75">
        <v>32</v>
      </c>
      <c r="B38" s="76" t="s">
        <v>36</v>
      </c>
      <c r="C38" s="77">
        <v>0</v>
      </c>
      <c r="D38" s="197">
        <v>0</v>
      </c>
      <c r="E38" s="198">
        <f t="shared" si="1"/>
        <v>0</v>
      </c>
      <c r="F38" s="79">
        <f>'Source Data'!$S38</f>
        <v>9103.196916247176</v>
      </c>
      <c r="G38" s="79">
        <f t="shared" si="2"/>
        <v>0</v>
      </c>
    </row>
    <row r="39" spans="1:7" ht="15.6" customHeight="1" x14ac:dyDescent="0.2">
      <c r="A39" s="75">
        <v>33</v>
      </c>
      <c r="B39" s="76" t="s">
        <v>37</v>
      </c>
      <c r="C39" s="77">
        <v>0</v>
      </c>
      <c r="D39" s="197">
        <v>0</v>
      </c>
      <c r="E39" s="198">
        <f t="shared" si="1"/>
        <v>0</v>
      </c>
      <c r="F39" s="79">
        <f>'Source Data'!$S39</f>
        <v>10054.008493150686</v>
      </c>
      <c r="G39" s="79">
        <f t="shared" si="2"/>
        <v>0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1"/>
        <v>0</v>
      </c>
      <c r="F40" s="79">
        <f>'Source Data'!$S40</f>
        <v>10240.881172537927</v>
      </c>
      <c r="G40" s="79">
        <f t="shared" si="2"/>
        <v>0</v>
      </c>
    </row>
    <row r="41" spans="1:7" ht="15.6" customHeight="1" x14ac:dyDescent="0.2">
      <c r="A41" s="106">
        <v>35</v>
      </c>
      <c r="B41" s="81" t="s">
        <v>39</v>
      </c>
      <c r="C41" s="82">
        <v>0</v>
      </c>
      <c r="D41" s="199">
        <v>0</v>
      </c>
      <c r="E41" s="200">
        <f t="shared" si="1"/>
        <v>0</v>
      </c>
      <c r="F41" s="84">
        <f>'Source Data'!$S41</f>
        <v>9147.6349638108059</v>
      </c>
      <c r="G41" s="84">
        <f t="shared" si="2"/>
        <v>0</v>
      </c>
    </row>
    <row r="42" spans="1:7" ht="15.6" customHeight="1" x14ac:dyDescent="0.2">
      <c r="A42" s="103">
        <v>36</v>
      </c>
      <c r="B42" s="104" t="s">
        <v>40</v>
      </c>
      <c r="C42" s="124">
        <v>90</v>
      </c>
      <c r="D42" s="195">
        <v>118</v>
      </c>
      <c r="E42" s="196">
        <f t="shared" si="1"/>
        <v>28</v>
      </c>
      <c r="F42" s="123">
        <f>'Source Data'!$S42</f>
        <v>8954.309462946554</v>
      </c>
      <c r="G42" s="123">
        <f t="shared" si="2"/>
        <v>250721</v>
      </c>
    </row>
    <row r="43" spans="1:7" ht="15.6" customHeight="1" x14ac:dyDescent="0.2">
      <c r="A43" s="75">
        <v>37</v>
      </c>
      <c r="B43" s="76" t="s">
        <v>41</v>
      </c>
      <c r="C43" s="77">
        <v>0</v>
      </c>
      <c r="D43" s="197">
        <v>0</v>
      </c>
      <c r="E43" s="198">
        <f t="shared" si="1"/>
        <v>0</v>
      </c>
      <c r="F43" s="79">
        <f>'Source Data'!$S43</f>
        <v>9425.1833025984906</v>
      </c>
      <c r="G43" s="79">
        <f t="shared" si="2"/>
        <v>0</v>
      </c>
    </row>
    <row r="44" spans="1:7" ht="15.6" customHeight="1" x14ac:dyDescent="0.2">
      <c r="A44" s="75">
        <v>38</v>
      </c>
      <c r="B44" s="76" t="s">
        <v>42</v>
      </c>
      <c r="C44" s="77">
        <v>3</v>
      </c>
      <c r="D44" s="197">
        <v>3</v>
      </c>
      <c r="E44" s="198">
        <f t="shared" si="1"/>
        <v>0</v>
      </c>
      <c r="F44" s="79">
        <f>'Source Data'!$S44</f>
        <v>9351.8090848500378</v>
      </c>
      <c r="G44" s="79">
        <f t="shared" si="2"/>
        <v>0</v>
      </c>
    </row>
    <row r="45" spans="1:7" ht="15.6" customHeight="1" x14ac:dyDescent="0.2">
      <c r="A45" s="75">
        <v>39</v>
      </c>
      <c r="B45" s="76" t="s">
        <v>43</v>
      </c>
      <c r="C45" s="77">
        <v>0</v>
      </c>
      <c r="D45" s="197">
        <v>0</v>
      </c>
      <c r="E45" s="198">
        <f t="shared" si="1"/>
        <v>0</v>
      </c>
      <c r="F45" s="79">
        <f>'Source Data'!$S45</f>
        <v>9173.1914492753622</v>
      </c>
      <c r="G45" s="79">
        <f t="shared" si="2"/>
        <v>0</v>
      </c>
    </row>
    <row r="46" spans="1:7" ht="15.6" customHeight="1" x14ac:dyDescent="0.2">
      <c r="A46" s="106">
        <v>40</v>
      </c>
      <c r="B46" s="81" t="s">
        <v>44</v>
      </c>
      <c r="C46" s="82">
        <v>0</v>
      </c>
      <c r="D46" s="199">
        <v>0</v>
      </c>
      <c r="E46" s="200">
        <f t="shared" si="1"/>
        <v>0</v>
      </c>
      <c r="F46" s="84">
        <f>'Source Data'!$S46</f>
        <v>9376.0213199245754</v>
      </c>
      <c r="G46" s="84">
        <f t="shared" si="2"/>
        <v>0</v>
      </c>
    </row>
    <row r="47" spans="1:7" ht="15.6" customHeight="1" x14ac:dyDescent="0.2">
      <c r="A47" s="103">
        <v>41</v>
      </c>
      <c r="B47" s="104" t="s">
        <v>45</v>
      </c>
      <c r="C47" s="124">
        <v>0</v>
      </c>
      <c r="D47" s="195">
        <v>0</v>
      </c>
      <c r="E47" s="196">
        <f t="shared" si="1"/>
        <v>0</v>
      </c>
      <c r="F47" s="123">
        <f>'Source Data'!$S47</f>
        <v>9516.5566455250191</v>
      </c>
      <c r="G47" s="123">
        <f t="shared" si="2"/>
        <v>0</v>
      </c>
    </row>
    <row r="48" spans="1:7" ht="15.6" customHeight="1" x14ac:dyDescent="0.2">
      <c r="A48" s="75">
        <v>42</v>
      </c>
      <c r="B48" s="76" t="s">
        <v>46</v>
      </c>
      <c r="C48" s="77">
        <v>0</v>
      </c>
      <c r="D48" s="197">
        <v>0</v>
      </c>
      <c r="E48" s="198">
        <f t="shared" si="1"/>
        <v>0</v>
      </c>
      <c r="F48" s="79">
        <f>'Source Data'!$S48</f>
        <v>9746.4933450580374</v>
      </c>
      <c r="G48" s="79">
        <f t="shared" si="2"/>
        <v>0</v>
      </c>
    </row>
    <row r="49" spans="1:7" ht="15.6" customHeight="1" x14ac:dyDescent="0.2">
      <c r="A49" s="75">
        <v>43</v>
      </c>
      <c r="B49" s="76" t="s">
        <v>47</v>
      </c>
      <c r="C49" s="77">
        <v>0</v>
      </c>
      <c r="D49" s="197">
        <v>0</v>
      </c>
      <c r="E49" s="198">
        <f t="shared" si="1"/>
        <v>0</v>
      </c>
      <c r="F49" s="79">
        <f>'Source Data'!$S49</f>
        <v>10098.418915896937</v>
      </c>
      <c r="G49" s="79">
        <f t="shared" si="2"/>
        <v>0</v>
      </c>
    </row>
    <row r="50" spans="1:7" ht="15.6" customHeight="1" x14ac:dyDescent="0.2">
      <c r="A50" s="75">
        <v>44</v>
      </c>
      <c r="B50" s="76" t="s">
        <v>48</v>
      </c>
      <c r="C50" s="77">
        <v>4</v>
      </c>
      <c r="D50" s="197">
        <v>5</v>
      </c>
      <c r="E50" s="198">
        <f t="shared" si="1"/>
        <v>1</v>
      </c>
      <c r="F50" s="79">
        <f>'Source Data'!$S50</f>
        <v>9265.9125946317963</v>
      </c>
      <c r="G50" s="79">
        <f t="shared" si="2"/>
        <v>9266</v>
      </c>
    </row>
    <row r="51" spans="1:7" ht="15.6" customHeight="1" x14ac:dyDescent="0.2">
      <c r="A51" s="106">
        <v>45</v>
      </c>
      <c r="B51" s="81" t="s">
        <v>49</v>
      </c>
      <c r="C51" s="82">
        <v>7</v>
      </c>
      <c r="D51" s="199">
        <v>7</v>
      </c>
      <c r="E51" s="200">
        <f t="shared" si="1"/>
        <v>0</v>
      </c>
      <c r="F51" s="84">
        <f>'Source Data'!$S51</f>
        <v>8418.8413228482168</v>
      </c>
      <c r="G51" s="84">
        <f t="shared" si="2"/>
        <v>0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1"/>
        <v>0</v>
      </c>
      <c r="F52" s="123">
        <f>'Source Data'!$S52</f>
        <v>10824.402068965517</v>
      </c>
      <c r="G52" s="123">
        <f t="shared" si="2"/>
        <v>0</v>
      </c>
    </row>
    <row r="53" spans="1:7" ht="15.6" customHeight="1" x14ac:dyDescent="0.2">
      <c r="A53" s="75">
        <v>47</v>
      </c>
      <c r="B53" s="76" t="s">
        <v>51</v>
      </c>
      <c r="C53" s="77">
        <v>0</v>
      </c>
      <c r="D53" s="197">
        <v>2</v>
      </c>
      <c r="E53" s="198">
        <f t="shared" si="1"/>
        <v>2</v>
      </c>
      <c r="F53" s="79">
        <f>'Source Data'!$S53</f>
        <v>9335.9347325102881</v>
      </c>
      <c r="G53" s="79">
        <f t="shared" si="2"/>
        <v>18672</v>
      </c>
    </row>
    <row r="54" spans="1:7" ht="15.6" customHeight="1" x14ac:dyDescent="0.2">
      <c r="A54" s="75">
        <v>48</v>
      </c>
      <c r="B54" s="76" t="s">
        <v>52</v>
      </c>
      <c r="C54" s="77">
        <v>4</v>
      </c>
      <c r="D54" s="197">
        <v>3</v>
      </c>
      <c r="E54" s="198">
        <f t="shared" si="1"/>
        <v>-1</v>
      </c>
      <c r="F54" s="79">
        <f>'Source Data'!$S54</f>
        <v>9652.1931918505943</v>
      </c>
      <c r="G54" s="79">
        <f t="shared" si="2"/>
        <v>-9652</v>
      </c>
    </row>
    <row r="55" spans="1:7" ht="15.6" customHeight="1" x14ac:dyDescent="0.2">
      <c r="A55" s="75">
        <v>49</v>
      </c>
      <c r="B55" s="76" t="s">
        <v>53</v>
      </c>
      <c r="C55" s="77">
        <v>0</v>
      </c>
      <c r="D55" s="197">
        <v>0</v>
      </c>
      <c r="E55" s="198">
        <f t="shared" si="1"/>
        <v>0</v>
      </c>
      <c r="F55" s="79">
        <f>'Source Data'!$S55</f>
        <v>8476.0972993611867</v>
      </c>
      <c r="G55" s="79">
        <f t="shared" si="2"/>
        <v>0</v>
      </c>
    </row>
    <row r="56" spans="1:7" ht="15.6" customHeight="1" x14ac:dyDescent="0.2">
      <c r="A56" s="106">
        <v>50</v>
      </c>
      <c r="B56" s="81" t="s">
        <v>54</v>
      </c>
      <c r="C56" s="82">
        <v>0</v>
      </c>
      <c r="D56" s="199">
        <v>0</v>
      </c>
      <c r="E56" s="200">
        <f t="shared" si="1"/>
        <v>0</v>
      </c>
      <c r="F56" s="84">
        <f>'Source Data'!$S56</f>
        <v>9340.1797149889881</v>
      </c>
      <c r="G56" s="84">
        <f t="shared" si="2"/>
        <v>0</v>
      </c>
    </row>
    <row r="57" spans="1:7" ht="15.6" customHeight="1" x14ac:dyDescent="0.2">
      <c r="A57" s="103">
        <v>51</v>
      </c>
      <c r="B57" s="104" t="s">
        <v>55</v>
      </c>
      <c r="C57" s="124">
        <v>0</v>
      </c>
      <c r="D57" s="195">
        <v>0</v>
      </c>
      <c r="E57" s="196">
        <f t="shared" si="1"/>
        <v>0</v>
      </c>
      <c r="F57" s="123">
        <f>'Source Data'!$S57</f>
        <v>9544.5745861107753</v>
      </c>
      <c r="G57" s="123">
        <f t="shared" si="2"/>
        <v>0</v>
      </c>
    </row>
    <row r="58" spans="1:7" ht="15.6" customHeight="1" x14ac:dyDescent="0.2">
      <c r="A58" s="75">
        <v>52</v>
      </c>
      <c r="B58" s="76" t="s">
        <v>56</v>
      </c>
      <c r="C58" s="77">
        <v>47</v>
      </c>
      <c r="D58" s="197">
        <v>44</v>
      </c>
      <c r="E58" s="198">
        <f t="shared" si="1"/>
        <v>-3</v>
      </c>
      <c r="F58" s="79">
        <f>'Source Data'!$S58</f>
        <v>9479.5341127966585</v>
      </c>
      <c r="G58" s="79">
        <f t="shared" si="2"/>
        <v>-28439</v>
      </c>
    </row>
    <row r="59" spans="1:7" ht="15.6" customHeight="1" x14ac:dyDescent="0.2">
      <c r="A59" s="75">
        <v>53</v>
      </c>
      <c r="B59" s="76" t="s">
        <v>57</v>
      </c>
      <c r="C59" s="77">
        <v>8</v>
      </c>
      <c r="D59" s="197">
        <v>8</v>
      </c>
      <c r="E59" s="198">
        <f t="shared" si="1"/>
        <v>0</v>
      </c>
      <c r="F59" s="79">
        <f>'Source Data'!$S59</f>
        <v>8571.768843736907</v>
      </c>
      <c r="G59" s="79">
        <f t="shared" si="2"/>
        <v>0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1"/>
        <v>0</v>
      </c>
      <c r="F60" s="79">
        <f>'Source Data'!$S60</f>
        <v>11355.336441947566</v>
      </c>
      <c r="G60" s="79">
        <f t="shared" si="2"/>
        <v>0</v>
      </c>
    </row>
    <row r="61" spans="1:7" ht="15.6" customHeight="1" x14ac:dyDescent="0.2">
      <c r="A61" s="106">
        <v>55</v>
      </c>
      <c r="B61" s="81" t="s">
        <v>59</v>
      </c>
      <c r="C61" s="82">
        <v>0</v>
      </c>
      <c r="D61" s="199">
        <v>0</v>
      </c>
      <c r="E61" s="200">
        <f t="shared" si="1"/>
        <v>0</v>
      </c>
      <c r="F61" s="84">
        <f>'Source Data'!$S61</f>
        <v>9139.3805373831783</v>
      </c>
      <c r="G61" s="84">
        <f t="shared" si="2"/>
        <v>0</v>
      </c>
    </row>
    <row r="62" spans="1:7" ht="15.6" customHeight="1" x14ac:dyDescent="0.2">
      <c r="A62" s="103">
        <v>56</v>
      </c>
      <c r="B62" s="104" t="s">
        <v>60</v>
      </c>
      <c r="C62" s="124">
        <v>0</v>
      </c>
      <c r="D62" s="195">
        <v>0</v>
      </c>
      <c r="E62" s="196">
        <f t="shared" si="1"/>
        <v>0</v>
      </c>
      <c r="F62" s="123">
        <f>'Source Data'!$S62</f>
        <v>9969.0054581151817</v>
      </c>
      <c r="G62" s="123">
        <f t="shared" si="2"/>
        <v>0</v>
      </c>
    </row>
    <row r="63" spans="1:7" ht="15.6" customHeight="1" x14ac:dyDescent="0.2">
      <c r="A63" s="75">
        <v>57</v>
      </c>
      <c r="B63" s="76" t="s">
        <v>61</v>
      </c>
      <c r="C63" s="77">
        <v>0</v>
      </c>
      <c r="D63" s="197">
        <v>0</v>
      </c>
      <c r="E63" s="198">
        <f t="shared" si="1"/>
        <v>0</v>
      </c>
      <c r="F63" s="79">
        <f>'Source Data'!$S63</f>
        <v>8607.7506230133513</v>
      </c>
      <c r="G63" s="79">
        <f t="shared" si="2"/>
        <v>0</v>
      </c>
    </row>
    <row r="64" spans="1:7" ht="15.6" customHeight="1" x14ac:dyDescent="0.2">
      <c r="A64" s="75">
        <v>58</v>
      </c>
      <c r="B64" s="76" t="s">
        <v>62</v>
      </c>
      <c r="C64" s="77">
        <v>0</v>
      </c>
      <c r="D64" s="197">
        <v>0</v>
      </c>
      <c r="E64" s="198">
        <f t="shared" si="1"/>
        <v>0</v>
      </c>
      <c r="F64" s="79">
        <f>'Source Data'!$S64</f>
        <v>8960.7149250869006</v>
      </c>
      <c r="G64" s="79">
        <f t="shared" si="2"/>
        <v>0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1"/>
        <v>0</v>
      </c>
      <c r="F65" s="79">
        <f>'Source Data'!$S65</f>
        <v>8808.3992674350447</v>
      </c>
      <c r="G65" s="79">
        <f t="shared" si="2"/>
        <v>0</v>
      </c>
    </row>
    <row r="66" spans="1:7" ht="15.6" customHeight="1" x14ac:dyDescent="0.2">
      <c r="A66" s="106">
        <v>60</v>
      </c>
      <c r="B66" s="81" t="s">
        <v>64</v>
      </c>
      <c r="C66" s="82">
        <v>0</v>
      </c>
      <c r="D66" s="199">
        <v>0</v>
      </c>
      <c r="E66" s="200">
        <f t="shared" si="1"/>
        <v>0</v>
      </c>
      <c r="F66" s="84">
        <f>'Source Data'!$S66</f>
        <v>9633.8439796921066</v>
      </c>
      <c r="G66" s="84">
        <f t="shared" si="2"/>
        <v>0</v>
      </c>
    </row>
    <row r="67" spans="1:7" ht="15.6" customHeight="1" x14ac:dyDescent="0.2">
      <c r="A67" s="103">
        <v>61</v>
      </c>
      <c r="B67" s="104" t="s">
        <v>65</v>
      </c>
      <c r="C67" s="124">
        <v>0</v>
      </c>
      <c r="D67" s="195">
        <v>0</v>
      </c>
      <c r="E67" s="196">
        <f t="shared" si="1"/>
        <v>0</v>
      </c>
      <c r="F67" s="123">
        <f>'Source Data'!$S67</f>
        <v>8995.8183065613939</v>
      </c>
      <c r="G67" s="123">
        <f t="shared" si="2"/>
        <v>0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1"/>
        <v>0</v>
      </c>
      <c r="F68" s="79">
        <f>'Source Data'!$S68</f>
        <v>8879.9427927927936</v>
      </c>
      <c r="G68" s="79">
        <f t="shared" si="2"/>
        <v>0</v>
      </c>
    </row>
    <row r="69" spans="1:7" ht="15.6" customHeight="1" x14ac:dyDescent="0.2">
      <c r="A69" s="75">
        <v>63</v>
      </c>
      <c r="B69" s="76" t="s">
        <v>67</v>
      </c>
      <c r="C69" s="77">
        <v>0</v>
      </c>
      <c r="D69" s="197">
        <v>0</v>
      </c>
      <c r="E69" s="198">
        <f t="shared" si="1"/>
        <v>0</v>
      </c>
      <c r="F69" s="79">
        <f>'Source Data'!$S69</f>
        <v>9696.6697149643696</v>
      </c>
      <c r="G69" s="79">
        <f t="shared" si="2"/>
        <v>0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197">
        <v>0</v>
      </c>
      <c r="E70" s="198">
        <f t="shared" si="1"/>
        <v>0</v>
      </c>
      <c r="F70" s="79">
        <f>'Source Data'!$S70</f>
        <v>10397.574555659494</v>
      </c>
      <c r="G70" s="79">
        <f t="shared" si="2"/>
        <v>0</v>
      </c>
    </row>
    <row r="71" spans="1:7" ht="15.6" customHeight="1" x14ac:dyDescent="0.2">
      <c r="A71" s="106">
        <v>65</v>
      </c>
      <c r="B71" s="81" t="s">
        <v>69</v>
      </c>
      <c r="C71" s="82">
        <v>0</v>
      </c>
      <c r="D71" s="199">
        <v>0</v>
      </c>
      <c r="E71" s="200">
        <f t="shared" si="1"/>
        <v>0</v>
      </c>
      <c r="F71" s="84">
        <f>'Source Data'!$S71</f>
        <v>9836.02743449646</v>
      </c>
      <c r="G71" s="84">
        <f t="shared" si="2"/>
        <v>0</v>
      </c>
    </row>
    <row r="72" spans="1:7" ht="15.6" customHeight="1" x14ac:dyDescent="0.2">
      <c r="A72" s="75">
        <v>66</v>
      </c>
      <c r="B72" s="76" t="s">
        <v>70</v>
      </c>
      <c r="C72" s="201">
        <v>0</v>
      </c>
      <c r="D72" s="202">
        <v>0</v>
      </c>
      <c r="E72" s="203">
        <f t="shared" ref="E72:E75" si="3">D72-C72</f>
        <v>0</v>
      </c>
      <c r="F72" s="193">
        <f>'Source Data'!$S72</f>
        <v>11579.037256189995</v>
      </c>
      <c r="G72" s="193">
        <f t="shared" ref="G72:G75" si="4">ROUND(E72*F72,0)</f>
        <v>0</v>
      </c>
    </row>
    <row r="73" spans="1:7" ht="15.6" customHeight="1" x14ac:dyDescent="0.2">
      <c r="A73" s="75">
        <v>67</v>
      </c>
      <c r="B73" s="76" t="s">
        <v>71</v>
      </c>
      <c r="C73" s="201">
        <v>0</v>
      </c>
      <c r="D73" s="202">
        <v>0</v>
      </c>
      <c r="E73" s="203">
        <f t="shared" si="3"/>
        <v>0</v>
      </c>
      <c r="F73" s="193">
        <f>'Source Data'!$S73</f>
        <v>9236.9861867847903</v>
      </c>
      <c r="G73" s="193">
        <f t="shared" si="4"/>
        <v>0</v>
      </c>
    </row>
    <row r="74" spans="1:7" ht="15.6" customHeight="1" x14ac:dyDescent="0.2">
      <c r="A74" s="75">
        <v>68</v>
      </c>
      <c r="B74" s="76" t="s">
        <v>72</v>
      </c>
      <c r="C74" s="201">
        <v>0</v>
      </c>
      <c r="D74" s="202">
        <v>0</v>
      </c>
      <c r="E74" s="203">
        <f t="shared" si="3"/>
        <v>0</v>
      </c>
      <c r="F74" s="193">
        <f>'Source Data'!$S74</f>
        <v>10218.448495018354</v>
      </c>
      <c r="G74" s="193">
        <f t="shared" si="4"/>
        <v>0</v>
      </c>
    </row>
    <row r="75" spans="1:7" ht="15.6" customHeight="1" x14ac:dyDescent="0.2">
      <c r="A75" s="107">
        <v>69</v>
      </c>
      <c r="B75" s="108" t="s">
        <v>73</v>
      </c>
      <c r="C75" s="204">
        <v>0</v>
      </c>
      <c r="D75" s="205">
        <v>0</v>
      </c>
      <c r="E75" s="206">
        <f t="shared" si="3"/>
        <v>0</v>
      </c>
      <c r="F75" s="194">
        <f>'Source Data'!$S75</f>
        <v>9358.5690621568192</v>
      </c>
      <c r="G75" s="194">
        <f t="shared" si="4"/>
        <v>0</v>
      </c>
    </row>
    <row r="76" spans="1:7" s="89" customFormat="1" ht="15.6" customHeight="1" thickBot="1" x14ac:dyDescent="0.25">
      <c r="A76" s="365" t="s">
        <v>201</v>
      </c>
      <c r="B76" s="359"/>
      <c r="C76" s="86">
        <f>SUM(C7:C75)</f>
        <v>222</v>
      </c>
      <c r="D76" s="86">
        <f>SUM(D7:D75)</f>
        <v>239</v>
      </c>
      <c r="E76" s="208">
        <f>SUM(E7:E75)</f>
        <v>17</v>
      </c>
      <c r="F76" s="88">
        <f>'Source Data'!$S76</f>
        <v>8372.099479156157</v>
      </c>
      <c r="G76" s="88">
        <f t="shared" ref="G76" si="5">SUM(G7:G75)</f>
        <v>148631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2">
        <v>334001</v>
      </c>
    </row>
    <row r="84" spans="1:5" x14ac:dyDescent="0.2">
      <c r="B84" s="253" t="s">
        <v>293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Z:\users\334001_NOCCA\Budget Letter\334001_2018-2019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&amp;L&amp;"Arial,Bold"&amp;18&amp;K000000FY2018-19 MFP Formula: October 1, 2018 Mid-Year Adjustment for Students
(March 2019)&amp;R&amp;"Arial,Bold"&amp;12&amp;KFF0000
</oddHeader>
    <oddFooter>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86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74" customWidth="1"/>
    <col min="2" max="2" width="25.85546875" style="74" customWidth="1"/>
    <col min="3" max="7" width="15" style="74" customWidth="1"/>
    <col min="8" max="16384" width="8.85546875" style="74"/>
  </cols>
  <sheetData>
    <row r="1" spans="1:7" ht="21.75" customHeight="1" x14ac:dyDescent="0.2">
      <c r="A1" s="375" t="s">
        <v>205</v>
      </c>
      <c r="B1" s="376"/>
      <c r="C1" s="373" t="s">
        <v>194</v>
      </c>
      <c r="D1" s="374"/>
      <c r="E1" s="374"/>
      <c r="F1" s="374"/>
      <c r="G1" s="374"/>
    </row>
    <row r="2" spans="1:7" s="94" customFormat="1" ht="138" customHeight="1" x14ac:dyDescent="0.2">
      <c r="A2" s="377"/>
      <c r="B2" s="378"/>
      <c r="C2" s="247" t="s">
        <v>289</v>
      </c>
      <c r="D2" s="247" t="s">
        <v>290</v>
      </c>
      <c r="E2" s="91" t="s">
        <v>265</v>
      </c>
      <c r="F2" s="96" t="s">
        <v>275</v>
      </c>
      <c r="G2" s="97" t="s">
        <v>276</v>
      </c>
    </row>
    <row r="3" spans="1:7" ht="138" hidden="1" customHeight="1" x14ac:dyDescent="0.2">
      <c r="A3" s="183"/>
      <c r="B3" s="183"/>
      <c r="C3" s="95"/>
      <c r="D3" s="96"/>
      <c r="E3" s="96"/>
      <c r="F3" s="96"/>
      <c r="G3" s="96"/>
    </row>
    <row r="4" spans="1:7" ht="15" customHeight="1" x14ac:dyDescent="0.2">
      <c r="A4" s="98"/>
      <c r="B4" s="99"/>
      <c r="C4" s="100">
        <v>1</v>
      </c>
      <c r="D4" s="100">
        <f>C4+1</f>
        <v>2</v>
      </c>
      <c r="E4" s="100">
        <f>D4+1</f>
        <v>3</v>
      </c>
      <c r="F4" s="100">
        <f t="shared" ref="F4:G4" si="0">E4+1</f>
        <v>4</v>
      </c>
      <c r="G4" s="100">
        <f t="shared" si="0"/>
        <v>5</v>
      </c>
    </row>
    <row r="5" spans="1:7" s="102" customFormat="1" ht="27.75" hidden="1" customHeight="1" x14ac:dyDescent="0.2">
      <c r="A5" s="101"/>
      <c r="B5" s="101"/>
      <c r="C5" s="92"/>
      <c r="D5" s="92"/>
      <c r="E5" s="92"/>
      <c r="F5" s="92"/>
      <c r="G5" s="92"/>
    </row>
    <row r="6" spans="1:7" s="102" customFormat="1" ht="11.25" hidden="1" x14ac:dyDescent="0.2">
      <c r="A6" s="101"/>
      <c r="B6" s="101"/>
      <c r="C6" s="93"/>
      <c r="D6" s="93" t="s">
        <v>196</v>
      </c>
      <c r="E6" s="93" t="s">
        <v>4</v>
      </c>
      <c r="F6" s="93" t="s">
        <v>203</v>
      </c>
      <c r="G6" s="93" t="s">
        <v>4</v>
      </c>
    </row>
    <row r="7" spans="1:7" ht="15.6" customHeight="1" x14ac:dyDescent="0.2">
      <c r="A7" s="103">
        <v>1</v>
      </c>
      <c r="B7" s="104" t="s">
        <v>5</v>
      </c>
      <c r="C7" s="124">
        <v>0</v>
      </c>
      <c r="D7" s="195">
        <v>0</v>
      </c>
      <c r="E7" s="196">
        <f>D7-C7</f>
        <v>0</v>
      </c>
      <c r="F7" s="123">
        <f>'Source Data'!$S7</f>
        <v>8167.6399421722217</v>
      </c>
      <c r="G7" s="123">
        <f>ROUND(E7*F7,0)</f>
        <v>0</v>
      </c>
    </row>
    <row r="8" spans="1:7" ht="15.6" customHeight="1" x14ac:dyDescent="0.2">
      <c r="A8" s="75">
        <v>2</v>
      </c>
      <c r="B8" s="76" t="s">
        <v>6</v>
      </c>
      <c r="C8" s="77">
        <v>0</v>
      </c>
      <c r="D8" s="197">
        <v>0</v>
      </c>
      <c r="E8" s="198">
        <f t="shared" ref="E8:E71" si="1">D8-C8</f>
        <v>0</v>
      </c>
      <c r="F8" s="79">
        <f>'Source Data'!$S8</f>
        <v>10157.497608267717</v>
      </c>
      <c r="G8" s="79">
        <f t="shared" ref="G8:G71" si="2">ROUND(E8*F8,0)</f>
        <v>0</v>
      </c>
    </row>
    <row r="9" spans="1:7" ht="15.6" customHeight="1" x14ac:dyDescent="0.2">
      <c r="A9" s="75">
        <v>3</v>
      </c>
      <c r="B9" s="76" t="s">
        <v>7</v>
      </c>
      <c r="C9" s="77">
        <v>0</v>
      </c>
      <c r="D9" s="197">
        <v>4</v>
      </c>
      <c r="E9" s="198">
        <f t="shared" si="1"/>
        <v>4</v>
      </c>
      <c r="F9" s="79">
        <f>'Source Data'!$S9</f>
        <v>8248.5903925131752</v>
      </c>
      <c r="G9" s="79">
        <f t="shared" si="2"/>
        <v>32994</v>
      </c>
    </row>
    <row r="10" spans="1:7" ht="15.6" customHeight="1" x14ac:dyDescent="0.2">
      <c r="A10" s="75">
        <v>4</v>
      </c>
      <c r="B10" s="76" t="s">
        <v>8</v>
      </c>
      <c r="C10" s="77">
        <v>0</v>
      </c>
      <c r="D10" s="197">
        <v>0</v>
      </c>
      <c r="E10" s="198">
        <f t="shared" si="1"/>
        <v>0</v>
      </c>
      <c r="F10" s="79">
        <f>'Source Data'!$S10</f>
        <v>10253.96363919129</v>
      </c>
      <c r="G10" s="79">
        <f t="shared" si="2"/>
        <v>0</v>
      </c>
    </row>
    <row r="11" spans="1:7" ht="15.6" customHeight="1" x14ac:dyDescent="0.2">
      <c r="A11" s="106">
        <v>5</v>
      </c>
      <c r="B11" s="81" t="s">
        <v>9</v>
      </c>
      <c r="C11" s="82">
        <v>0</v>
      </c>
      <c r="D11" s="199">
        <v>0</v>
      </c>
      <c r="E11" s="200">
        <f t="shared" si="1"/>
        <v>0</v>
      </c>
      <c r="F11" s="84">
        <f>'Source Data'!$S11</f>
        <v>8244.9004658266513</v>
      </c>
      <c r="G11" s="84">
        <f t="shared" si="2"/>
        <v>0</v>
      </c>
    </row>
    <row r="12" spans="1:7" ht="15.6" customHeight="1" x14ac:dyDescent="0.2">
      <c r="A12" s="103">
        <v>6</v>
      </c>
      <c r="B12" s="104" t="s">
        <v>10</v>
      </c>
      <c r="C12" s="124">
        <v>0</v>
      </c>
      <c r="D12" s="195">
        <v>0</v>
      </c>
      <c r="E12" s="196">
        <f t="shared" si="1"/>
        <v>0</v>
      </c>
      <c r="F12" s="123">
        <f>'Source Data'!$S12</f>
        <v>9474.3838053097352</v>
      </c>
      <c r="G12" s="123">
        <f t="shared" si="2"/>
        <v>0</v>
      </c>
    </row>
    <row r="13" spans="1:7" ht="15.6" customHeight="1" x14ac:dyDescent="0.2">
      <c r="A13" s="75">
        <v>7</v>
      </c>
      <c r="B13" s="76" t="s">
        <v>11</v>
      </c>
      <c r="C13" s="77">
        <v>0</v>
      </c>
      <c r="D13" s="197">
        <v>0</v>
      </c>
      <c r="E13" s="198">
        <f t="shared" si="1"/>
        <v>0</v>
      </c>
      <c r="F13" s="79">
        <f>'Source Data'!$S13</f>
        <v>9324.9046089773256</v>
      </c>
      <c r="G13" s="79">
        <f t="shared" si="2"/>
        <v>0</v>
      </c>
    </row>
    <row r="14" spans="1:7" ht="15.6" customHeight="1" x14ac:dyDescent="0.2">
      <c r="A14" s="75">
        <v>8</v>
      </c>
      <c r="B14" s="76" t="s">
        <v>12</v>
      </c>
      <c r="C14" s="77">
        <v>0</v>
      </c>
      <c r="D14" s="197">
        <v>0</v>
      </c>
      <c r="E14" s="198">
        <f t="shared" si="1"/>
        <v>0</v>
      </c>
      <c r="F14" s="79">
        <f>'Source Data'!$S14</f>
        <v>9160.4599018733279</v>
      </c>
      <c r="G14" s="79">
        <f t="shared" si="2"/>
        <v>0</v>
      </c>
    </row>
    <row r="15" spans="1:7" ht="15.6" customHeight="1" x14ac:dyDescent="0.2">
      <c r="A15" s="75">
        <v>9</v>
      </c>
      <c r="B15" s="76" t="s">
        <v>13</v>
      </c>
      <c r="C15" s="77">
        <v>0</v>
      </c>
      <c r="D15" s="197">
        <v>0</v>
      </c>
      <c r="E15" s="198">
        <f t="shared" si="1"/>
        <v>0</v>
      </c>
      <c r="F15" s="79">
        <f>'Source Data'!$S15</f>
        <v>9040.7400530093601</v>
      </c>
      <c r="G15" s="79">
        <f t="shared" si="2"/>
        <v>0</v>
      </c>
    </row>
    <row r="16" spans="1:7" ht="15.6" customHeight="1" x14ac:dyDescent="0.2">
      <c r="A16" s="106">
        <v>10</v>
      </c>
      <c r="B16" s="81" t="s">
        <v>14</v>
      </c>
      <c r="C16" s="82">
        <v>0</v>
      </c>
      <c r="D16" s="199">
        <v>0</v>
      </c>
      <c r="E16" s="200">
        <f t="shared" si="1"/>
        <v>0</v>
      </c>
      <c r="F16" s="84">
        <f>'Source Data'!$S16</f>
        <v>8757.6892702921832</v>
      </c>
      <c r="G16" s="84">
        <f t="shared" si="2"/>
        <v>0</v>
      </c>
    </row>
    <row r="17" spans="1:7" ht="15.6" customHeight="1" x14ac:dyDescent="0.2">
      <c r="A17" s="103">
        <v>11</v>
      </c>
      <c r="B17" s="104" t="s">
        <v>15</v>
      </c>
      <c r="C17" s="124">
        <v>0</v>
      </c>
      <c r="D17" s="195">
        <v>0</v>
      </c>
      <c r="E17" s="196">
        <f t="shared" si="1"/>
        <v>0</v>
      </c>
      <c r="F17" s="123">
        <f>'Source Data'!$S17</f>
        <v>11171.829683744465</v>
      </c>
      <c r="G17" s="123">
        <f t="shared" si="2"/>
        <v>0</v>
      </c>
    </row>
    <row r="18" spans="1:7" ht="15.6" customHeight="1" x14ac:dyDescent="0.2">
      <c r="A18" s="75">
        <v>12</v>
      </c>
      <c r="B18" s="76" t="s">
        <v>16</v>
      </c>
      <c r="C18" s="77">
        <v>0</v>
      </c>
      <c r="D18" s="197">
        <v>0</v>
      </c>
      <c r="E18" s="198">
        <f t="shared" si="1"/>
        <v>0</v>
      </c>
      <c r="F18" s="79">
        <f>'Source Data'!$S18</f>
        <v>9358.6612139605459</v>
      </c>
      <c r="G18" s="79">
        <f t="shared" si="2"/>
        <v>0</v>
      </c>
    </row>
    <row r="19" spans="1:7" ht="15.6" customHeight="1" x14ac:dyDescent="0.2">
      <c r="A19" s="75">
        <v>13</v>
      </c>
      <c r="B19" s="76" t="s">
        <v>17</v>
      </c>
      <c r="C19" s="77">
        <v>0</v>
      </c>
      <c r="D19" s="197">
        <v>0</v>
      </c>
      <c r="E19" s="198">
        <f t="shared" si="1"/>
        <v>0</v>
      </c>
      <c r="F19" s="79">
        <f>'Source Data'!$S19</f>
        <v>10247.281818181818</v>
      </c>
      <c r="G19" s="79">
        <f t="shared" si="2"/>
        <v>0</v>
      </c>
    </row>
    <row r="20" spans="1:7" ht="15.6" customHeight="1" x14ac:dyDescent="0.2">
      <c r="A20" s="75">
        <v>14</v>
      </c>
      <c r="B20" s="76" t="s">
        <v>18</v>
      </c>
      <c r="C20" s="77">
        <v>0</v>
      </c>
      <c r="D20" s="197">
        <v>0</v>
      </c>
      <c r="E20" s="198">
        <f t="shared" si="1"/>
        <v>0</v>
      </c>
      <c r="F20" s="79">
        <f>'Source Data'!$S20</f>
        <v>10945.225254237288</v>
      </c>
      <c r="G20" s="79">
        <f t="shared" si="2"/>
        <v>0</v>
      </c>
    </row>
    <row r="21" spans="1:7" ht="15.6" customHeight="1" x14ac:dyDescent="0.2">
      <c r="A21" s="106">
        <v>15</v>
      </c>
      <c r="B21" s="81" t="s">
        <v>19</v>
      </c>
      <c r="C21" s="82">
        <v>0</v>
      </c>
      <c r="D21" s="199">
        <v>0</v>
      </c>
      <c r="E21" s="200">
        <f t="shared" si="1"/>
        <v>0</v>
      </c>
      <c r="F21" s="84">
        <f>'Source Data'!$S21</f>
        <v>9663.5575932578067</v>
      </c>
      <c r="G21" s="84">
        <f t="shared" si="2"/>
        <v>0</v>
      </c>
    </row>
    <row r="22" spans="1:7" ht="15.6" customHeight="1" x14ac:dyDescent="0.2">
      <c r="A22" s="103">
        <v>16</v>
      </c>
      <c r="B22" s="104" t="s">
        <v>20</v>
      </c>
      <c r="C22" s="124">
        <v>0</v>
      </c>
      <c r="D22" s="195">
        <v>0</v>
      </c>
      <c r="E22" s="196">
        <f t="shared" si="1"/>
        <v>0</v>
      </c>
      <c r="F22" s="123">
        <f>'Source Data'!$S22</f>
        <v>8316.466926512383</v>
      </c>
      <c r="G22" s="123">
        <f t="shared" si="2"/>
        <v>0</v>
      </c>
    </row>
    <row r="23" spans="1:7" ht="15.6" customHeight="1" x14ac:dyDescent="0.2">
      <c r="A23" s="75">
        <v>17</v>
      </c>
      <c r="B23" s="76" t="s">
        <v>21</v>
      </c>
      <c r="C23" s="77">
        <v>132</v>
      </c>
      <c r="D23" s="197">
        <v>146</v>
      </c>
      <c r="E23" s="198">
        <f t="shared" si="1"/>
        <v>14</v>
      </c>
      <c r="F23" s="79">
        <f>'Source Data'!$S23</f>
        <v>8701.11049175874</v>
      </c>
      <c r="G23" s="79">
        <f t="shared" si="2"/>
        <v>121816</v>
      </c>
    </row>
    <row r="24" spans="1:7" ht="15.6" customHeight="1" x14ac:dyDescent="0.2">
      <c r="A24" s="75">
        <v>18</v>
      </c>
      <c r="B24" s="76" t="s">
        <v>22</v>
      </c>
      <c r="C24" s="77">
        <v>0</v>
      </c>
      <c r="D24" s="197">
        <v>0</v>
      </c>
      <c r="E24" s="198">
        <f t="shared" si="1"/>
        <v>0</v>
      </c>
      <c r="F24" s="79">
        <f>'Source Data'!$S24</f>
        <v>9819.4394818652836</v>
      </c>
      <c r="G24" s="79">
        <f t="shared" si="2"/>
        <v>0</v>
      </c>
    </row>
    <row r="25" spans="1:7" ht="15.6" customHeight="1" x14ac:dyDescent="0.2">
      <c r="A25" s="75">
        <v>19</v>
      </c>
      <c r="B25" s="76" t="s">
        <v>23</v>
      </c>
      <c r="C25" s="77">
        <v>0</v>
      </c>
      <c r="D25" s="197">
        <v>0</v>
      </c>
      <c r="E25" s="198">
        <f t="shared" si="1"/>
        <v>0</v>
      </c>
      <c r="F25" s="79">
        <f>'Source Data'!$S25</f>
        <v>9352.8770752235669</v>
      </c>
      <c r="G25" s="79">
        <f t="shared" si="2"/>
        <v>0</v>
      </c>
    </row>
    <row r="26" spans="1:7" ht="15.6" customHeight="1" x14ac:dyDescent="0.2">
      <c r="A26" s="106">
        <v>20</v>
      </c>
      <c r="B26" s="81" t="s">
        <v>24</v>
      </c>
      <c r="C26" s="82">
        <v>0</v>
      </c>
      <c r="D26" s="199">
        <v>0</v>
      </c>
      <c r="E26" s="200">
        <f t="shared" si="1"/>
        <v>0</v>
      </c>
      <c r="F26" s="84">
        <f>'Source Data'!$S26</f>
        <v>8930.9692993185399</v>
      </c>
      <c r="G26" s="84">
        <f t="shared" si="2"/>
        <v>0</v>
      </c>
    </row>
    <row r="27" spans="1:7" ht="15.6" customHeight="1" x14ac:dyDescent="0.2">
      <c r="A27" s="103">
        <v>21</v>
      </c>
      <c r="B27" s="104" t="s">
        <v>25</v>
      </c>
      <c r="C27" s="124">
        <v>0</v>
      </c>
      <c r="D27" s="195">
        <v>0</v>
      </c>
      <c r="E27" s="196">
        <f t="shared" si="1"/>
        <v>0</v>
      </c>
      <c r="F27" s="123">
        <f>'Source Data'!$S27</f>
        <v>9499.1210980917313</v>
      </c>
      <c r="G27" s="123">
        <f t="shared" si="2"/>
        <v>0</v>
      </c>
    </row>
    <row r="28" spans="1:7" ht="15.6" customHeight="1" x14ac:dyDescent="0.2">
      <c r="A28" s="75">
        <v>22</v>
      </c>
      <c r="B28" s="76" t="s">
        <v>26</v>
      </c>
      <c r="C28" s="77">
        <v>0</v>
      </c>
      <c r="D28" s="197">
        <v>0</v>
      </c>
      <c r="E28" s="198">
        <f t="shared" si="1"/>
        <v>0</v>
      </c>
      <c r="F28" s="79">
        <f>'Source Data'!$S28</f>
        <v>9532.4412145056449</v>
      </c>
      <c r="G28" s="79">
        <f t="shared" si="2"/>
        <v>0</v>
      </c>
    </row>
    <row r="29" spans="1:7" ht="15.6" customHeight="1" x14ac:dyDescent="0.2">
      <c r="A29" s="75">
        <v>23</v>
      </c>
      <c r="B29" s="76" t="s">
        <v>27</v>
      </c>
      <c r="C29" s="77">
        <v>0</v>
      </c>
      <c r="D29" s="197">
        <v>0</v>
      </c>
      <c r="E29" s="198">
        <f t="shared" si="1"/>
        <v>0</v>
      </c>
      <c r="F29" s="79">
        <f>'Source Data'!$S29</f>
        <v>9522.9132210592579</v>
      </c>
      <c r="G29" s="79">
        <f t="shared" si="2"/>
        <v>0</v>
      </c>
    </row>
    <row r="30" spans="1:7" ht="15.6" customHeight="1" x14ac:dyDescent="0.2">
      <c r="A30" s="75">
        <v>24</v>
      </c>
      <c r="B30" s="76" t="s">
        <v>28</v>
      </c>
      <c r="C30" s="77">
        <v>1</v>
      </c>
      <c r="D30" s="197">
        <v>3</v>
      </c>
      <c r="E30" s="198">
        <f t="shared" si="1"/>
        <v>2</v>
      </c>
      <c r="F30" s="79">
        <f>'Source Data'!$S30</f>
        <v>8989.6156733828211</v>
      </c>
      <c r="G30" s="79">
        <f t="shared" si="2"/>
        <v>17979</v>
      </c>
    </row>
    <row r="31" spans="1:7" ht="15.6" customHeight="1" x14ac:dyDescent="0.2">
      <c r="A31" s="106">
        <v>25</v>
      </c>
      <c r="B31" s="81" t="s">
        <v>29</v>
      </c>
      <c r="C31" s="82">
        <v>0</v>
      </c>
      <c r="D31" s="199">
        <v>0</v>
      </c>
      <c r="E31" s="200">
        <f t="shared" si="1"/>
        <v>0</v>
      </c>
      <c r="F31" s="84">
        <f>'Source Data'!$S31</f>
        <v>9501.9650134048261</v>
      </c>
      <c r="G31" s="84">
        <f t="shared" si="2"/>
        <v>0</v>
      </c>
    </row>
    <row r="32" spans="1:7" ht="15.6" customHeight="1" x14ac:dyDescent="0.2">
      <c r="A32" s="103">
        <v>26</v>
      </c>
      <c r="B32" s="104" t="s">
        <v>30</v>
      </c>
      <c r="C32" s="124">
        <v>3</v>
      </c>
      <c r="D32" s="195">
        <v>4</v>
      </c>
      <c r="E32" s="196">
        <f t="shared" si="1"/>
        <v>1</v>
      </c>
      <c r="F32" s="123">
        <f>'Source Data'!$S32</f>
        <v>9193.6564776333289</v>
      </c>
      <c r="G32" s="123">
        <f t="shared" si="2"/>
        <v>9194</v>
      </c>
    </row>
    <row r="33" spans="1:7" ht="15.6" customHeight="1" x14ac:dyDescent="0.2">
      <c r="A33" s="75">
        <v>27</v>
      </c>
      <c r="B33" s="76" t="s">
        <v>31</v>
      </c>
      <c r="C33" s="77">
        <v>0</v>
      </c>
      <c r="D33" s="197">
        <v>0</v>
      </c>
      <c r="E33" s="198">
        <f t="shared" si="1"/>
        <v>0</v>
      </c>
      <c r="F33" s="79">
        <f>'Source Data'!$S33</f>
        <v>9791.8091406387848</v>
      </c>
      <c r="G33" s="79">
        <f t="shared" si="2"/>
        <v>0</v>
      </c>
    </row>
    <row r="34" spans="1:7" ht="15.6" customHeight="1" x14ac:dyDescent="0.2">
      <c r="A34" s="75">
        <v>28</v>
      </c>
      <c r="B34" s="76" t="s">
        <v>32</v>
      </c>
      <c r="C34" s="77">
        <v>0</v>
      </c>
      <c r="D34" s="197">
        <v>0</v>
      </c>
      <c r="E34" s="198">
        <f t="shared" si="1"/>
        <v>0</v>
      </c>
      <c r="F34" s="79">
        <f>'Source Data'!$S34</f>
        <v>8362.5229243718513</v>
      </c>
      <c r="G34" s="79">
        <f t="shared" si="2"/>
        <v>0</v>
      </c>
    </row>
    <row r="35" spans="1:7" ht="15.6" customHeight="1" x14ac:dyDescent="0.2">
      <c r="A35" s="75">
        <v>29</v>
      </c>
      <c r="B35" s="76" t="s">
        <v>33</v>
      </c>
      <c r="C35" s="77">
        <v>0</v>
      </c>
      <c r="D35" s="197">
        <v>0</v>
      </c>
      <c r="E35" s="198">
        <f t="shared" si="1"/>
        <v>0</v>
      </c>
      <c r="F35" s="79">
        <f>'Source Data'!$S35</f>
        <v>8657.0793120638082</v>
      </c>
      <c r="G35" s="79">
        <f t="shared" si="2"/>
        <v>0</v>
      </c>
    </row>
    <row r="36" spans="1:7" ht="15.6" customHeight="1" x14ac:dyDescent="0.2">
      <c r="A36" s="106">
        <v>30</v>
      </c>
      <c r="B36" s="81" t="s">
        <v>34</v>
      </c>
      <c r="C36" s="82">
        <v>0</v>
      </c>
      <c r="D36" s="199">
        <v>0</v>
      </c>
      <c r="E36" s="200">
        <f t="shared" si="1"/>
        <v>0</v>
      </c>
      <c r="F36" s="84">
        <f>'Source Data'!$S36</f>
        <v>10066.943939272873</v>
      </c>
      <c r="G36" s="84">
        <f t="shared" si="2"/>
        <v>0</v>
      </c>
    </row>
    <row r="37" spans="1:7" ht="15.6" customHeight="1" x14ac:dyDescent="0.2">
      <c r="A37" s="103">
        <v>31</v>
      </c>
      <c r="B37" s="104" t="s">
        <v>35</v>
      </c>
      <c r="C37" s="124">
        <v>0</v>
      </c>
      <c r="D37" s="195">
        <v>0</v>
      </c>
      <c r="E37" s="196">
        <f t="shared" si="1"/>
        <v>0</v>
      </c>
      <c r="F37" s="123">
        <f>'Source Data'!$S37</f>
        <v>9158.2865604377912</v>
      </c>
      <c r="G37" s="123">
        <f t="shared" si="2"/>
        <v>0</v>
      </c>
    </row>
    <row r="38" spans="1:7" ht="15.6" customHeight="1" x14ac:dyDescent="0.2">
      <c r="A38" s="75">
        <v>32</v>
      </c>
      <c r="B38" s="76" t="s">
        <v>36</v>
      </c>
      <c r="C38" s="77">
        <v>1</v>
      </c>
      <c r="D38" s="197">
        <v>1</v>
      </c>
      <c r="E38" s="198">
        <f t="shared" si="1"/>
        <v>0</v>
      </c>
      <c r="F38" s="79">
        <f>'Source Data'!$S38</f>
        <v>9103.196916247176</v>
      </c>
      <c r="G38" s="79">
        <f t="shared" si="2"/>
        <v>0</v>
      </c>
    </row>
    <row r="39" spans="1:7" ht="15.6" customHeight="1" x14ac:dyDescent="0.2">
      <c r="A39" s="75">
        <v>33</v>
      </c>
      <c r="B39" s="76" t="s">
        <v>37</v>
      </c>
      <c r="C39" s="77">
        <v>0</v>
      </c>
      <c r="D39" s="197">
        <v>0</v>
      </c>
      <c r="E39" s="198">
        <f t="shared" si="1"/>
        <v>0</v>
      </c>
      <c r="F39" s="79">
        <f>'Source Data'!$S39</f>
        <v>10054.008493150686</v>
      </c>
      <c r="G39" s="79">
        <f t="shared" si="2"/>
        <v>0</v>
      </c>
    </row>
    <row r="40" spans="1:7" ht="15.6" customHeight="1" x14ac:dyDescent="0.2">
      <c r="A40" s="75">
        <v>34</v>
      </c>
      <c r="B40" s="76" t="s">
        <v>38</v>
      </c>
      <c r="C40" s="77">
        <v>0</v>
      </c>
      <c r="D40" s="197">
        <v>0</v>
      </c>
      <c r="E40" s="198">
        <f t="shared" si="1"/>
        <v>0</v>
      </c>
      <c r="F40" s="79">
        <f>'Source Data'!$S40</f>
        <v>10240.881172537927</v>
      </c>
      <c r="G40" s="79">
        <f t="shared" si="2"/>
        <v>0</v>
      </c>
    </row>
    <row r="41" spans="1:7" ht="15.6" customHeight="1" x14ac:dyDescent="0.2">
      <c r="A41" s="106">
        <v>35</v>
      </c>
      <c r="B41" s="81" t="s">
        <v>39</v>
      </c>
      <c r="C41" s="82">
        <v>0</v>
      </c>
      <c r="D41" s="199">
        <v>0</v>
      </c>
      <c r="E41" s="200">
        <f t="shared" si="1"/>
        <v>0</v>
      </c>
      <c r="F41" s="84">
        <f>'Source Data'!$S41</f>
        <v>9147.6349638108059</v>
      </c>
      <c r="G41" s="84">
        <f t="shared" si="2"/>
        <v>0</v>
      </c>
    </row>
    <row r="42" spans="1:7" ht="15.6" customHeight="1" x14ac:dyDescent="0.2">
      <c r="A42" s="103">
        <v>36</v>
      </c>
      <c r="B42" s="104" t="s">
        <v>40</v>
      </c>
      <c r="C42" s="124">
        <v>1</v>
      </c>
      <c r="D42" s="195">
        <v>1</v>
      </c>
      <c r="E42" s="196">
        <f t="shared" si="1"/>
        <v>0</v>
      </c>
      <c r="F42" s="123">
        <f>'Source Data'!$S42</f>
        <v>8954.309462946554</v>
      </c>
      <c r="G42" s="123">
        <f t="shared" si="2"/>
        <v>0</v>
      </c>
    </row>
    <row r="43" spans="1:7" ht="15.6" customHeight="1" x14ac:dyDescent="0.2">
      <c r="A43" s="75">
        <v>37</v>
      </c>
      <c r="B43" s="76" t="s">
        <v>41</v>
      </c>
      <c r="C43" s="77">
        <v>0</v>
      </c>
      <c r="D43" s="197">
        <v>0</v>
      </c>
      <c r="E43" s="198">
        <f t="shared" si="1"/>
        <v>0</v>
      </c>
      <c r="F43" s="79">
        <f>'Source Data'!$S43</f>
        <v>9425.1833025984906</v>
      </c>
      <c r="G43" s="79">
        <f t="shared" si="2"/>
        <v>0</v>
      </c>
    </row>
    <row r="44" spans="1:7" ht="15.6" customHeight="1" x14ac:dyDescent="0.2">
      <c r="A44" s="75">
        <v>38</v>
      </c>
      <c r="B44" s="76" t="s">
        <v>42</v>
      </c>
      <c r="C44" s="77">
        <v>0</v>
      </c>
      <c r="D44" s="197">
        <v>0</v>
      </c>
      <c r="E44" s="198">
        <f t="shared" si="1"/>
        <v>0</v>
      </c>
      <c r="F44" s="79">
        <f>'Source Data'!$S44</f>
        <v>9351.8090848500378</v>
      </c>
      <c r="G44" s="79">
        <f t="shared" si="2"/>
        <v>0</v>
      </c>
    </row>
    <row r="45" spans="1:7" ht="15.6" customHeight="1" x14ac:dyDescent="0.2">
      <c r="A45" s="75">
        <v>39</v>
      </c>
      <c r="B45" s="76" t="s">
        <v>43</v>
      </c>
      <c r="C45" s="77">
        <v>0</v>
      </c>
      <c r="D45" s="197">
        <v>2</v>
      </c>
      <c r="E45" s="198">
        <f t="shared" si="1"/>
        <v>2</v>
      </c>
      <c r="F45" s="79">
        <f>'Source Data'!$S45</f>
        <v>9173.1914492753622</v>
      </c>
      <c r="G45" s="79">
        <f t="shared" si="2"/>
        <v>18346</v>
      </c>
    </row>
    <row r="46" spans="1:7" ht="15.6" customHeight="1" x14ac:dyDescent="0.2">
      <c r="A46" s="106">
        <v>40</v>
      </c>
      <c r="B46" s="81" t="s">
        <v>44</v>
      </c>
      <c r="C46" s="82">
        <v>0</v>
      </c>
      <c r="D46" s="199">
        <v>0</v>
      </c>
      <c r="E46" s="200">
        <f t="shared" si="1"/>
        <v>0</v>
      </c>
      <c r="F46" s="84">
        <f>'Source Data'!$S46</f>
        <v>9376.0213199245754</v>
      </c>
      <c r="G46" s="84">
        <f t="shared" si="2"/>
        <v>0</v>
      </c>
    </row>
    <row r="47" spans="1:7" ht="15.6" customHeight="1" x14ac:dyDescent="0.2">
      <c r="A47" s="103">
        <v>41</v>
      </c>
      <c r="B47" s="104" t="s">
        <v>45</v>
      </c>
      <c r="C47" s="124">
        <v>0</v>
      </c>
      <c r="D47" s="195">
        <v>0</v>
      </c>
      <c r="E47" s="196">
        <f t="shared" si="1"/>
        <v>0</v>
      </c>
      <c r="F47" s="123">
        <f>'Source Data'!$S47</f>
        <v>9516.5566455250191</v>
      </c>
      <c r="G47" s="123">
        <f t="shared" si="2"/>
        <v>0</v>
      </c>
    </row>
    <row r="48" spans="1:7" ht="15.6" customHeight="1" x14ac:dyDescent="0.2">
      <c r="A48" s="75">
        <v>42</v>
      </c>
      <c r="B48" s="76" t="s">
        <v>46</v>
      </c>
      <c r="C48" s="77">
        <v>0</v>
      </c>
      <c r="D48" s="197">
        <v>0</v>
      </c>
      <c r="E48" s="198">
        <f t="shared" si="1"/>
        <v>0</v>
      </c>
      <c r="F48" s="79">
        <f>'Source Data'!$S48</f>
        <v>9746.4933450580374</v>
      </c>
      <c r="G48" s="79">
        <f t="shared" si="2"/>
        <v>0</v>
      </c>
    </row>
    <row r="49" spans="1:7" ht="15.6" customHeight="1" x14ac:dyDescent="0.2">
      <c r="A49" s="75">
        <v>43</v>
      </c>
      <c r="B49" s="76" t="s">
        <v>47</v>
      </c>
      <c r="C49" s="77">
        <v>0</v>
      </c>
      <c r="D49" s="197">
        <v>0</v>
      </c>
      <c r="E49" s="198">
        <f t="shared" si="1"/>
        <v>0</v>
      </c>
      <c r="F49" s="79">
        <f>'Source Data'!$S49</f>
        <v>10098.418915896937</v>
      </c>
      <c r="G49" s="79">
        <f t="shared" si="2"/>
        <v>0</v>
      </c>
    </row>
    <row r="50" spans="1:7" ht="15.6" customHeight="1" x14ac:dyDescent="0.2">
      <c r="A50" s="75">
        <v>44</v>
      </c>
      <c r="B50" s="76" t="s">
        <v>48</v>
      </c>
      <c r="C50" s="77">
        <v>0</v>
      </c>
      <c r="D50" s="197">
        <v>0</v>
      </c>
      <c r="E50" s="198">
        <f t="shared" si="1"/>
        <v>0</v>
      </c>
      <c r="F50" s="79">
        <f>'Source Data'!$S50</f>
        <v>9265.9125946317963</v>
      </c>
      <c r="G50" s="79">
        <f t="shared" si="2"/>
        <v>0</v>
      </c>
    </row>
    <row r="51" spans="1:7" ht="15.6" customHeight="1" x14ac:dyDescent="0.2">
      <c r="A51" s="106">
        <v>45</v>
      </c>
      <c r="B51" s="81" t="s">
        <v>49</v>
      </c>
      <c r="C51" s="82">
        <v>0</v>
      </c>
      <c r="D51" s="199">
        <v>0</v>
      </c>
      <c r="E51" s="200">
        <f t="shared" si="1"/>
        <v>0</v>
      </c>
      <c r="F51" s="84">
        <f>'Source Data'!$S51</f>
        <v>8418.8413228482168</v>
      </c>
      <c r="G51" s="84">
        <f t="shared" si="2"/>
        <v>0</v>
      </c>
    </row>
    <row r="52" spans="1:7" ht="15.6" customHeight="1" x14ac:dyDescent="0.2">
      <c r="A52" s="103">
        <v>46</v>
      </c>
      <c r="B52" s="104" t="s">
        <v>50</v>
      </c>
      <c r="C52" s="124">
        <v>0</v>
      </c>
      <c r="D52" s="195">
        <v>0</v>
      </c>
      <c r="E52" s="196">
        <f t="shared" si="1"/>
        <v>0</v>
      </c>
      <c r="F52" s="123">
        <f>'Source Data'!$S52</f>
        <v>10824.402068965517</v>
      </c>
      <c r="G52" s="123">
        <f t="shared" si="2"/>
        <v>0</v>
      </c>
    </row>
    <row r="53" spans="1:7" ht="15.6" customHeight="1" x14ac:dyDescent="0.2">
      <c r="A53" s="75">
        <v>47</v>
      </c>
      <c r="B53" s="76" t="s">
        <v>51</v>
      </c>
      <c r="C53" s="77">
        <v>0</v>
      </c>
      <c r="D53" s="197">
        <v>0</v>
      </c>
      <c r="E53" s="198">
        <f t="shared" si="1"/>
        <v>0</v>
      </c>
      <c r="F53" s="79">
        <f>'Source Data'!$S53</f>
        <v>9335.9347325102881</v>
      </c>
      <c r="G53" s="79">
        <f t="shared" si="2"/>
        <v>0</v>
      </c>
    </row>
    <row r="54" spans="1:7" ht="15.6" customHeight="1" x14ac:dyDescent="0.2">
      <c r="A54" s="75">
        <v>48</v>
      </c>
      <c r="B54" s="76" t="s">
        <v>52</v>
      </c>
      <c r="C54" s="77">
        <v>5</v>
      </c>
      <c r="D54" s="197">
        <v>2</v>
      </c>
      <c r="E54" s="198">
        <f t="shared" si="1"/>
        <v>-3</v>
      </c>
      <c r="F54" s="79">
        <f>'Source Data'!$S54</f>
        <v>9652.1931918505943</v>
      </c>
      <c r="G54" s="79">
        <f t="shared" si="2"/>
        <v>-28957</v>
      </c>
    </row>
    <row r="55" spans="1:7" ht="15.6" customHeight="1" x14ac:dyDescent="0.2">
      <c r="A55" s="75">
        <v>49</v>
      </c>
      <c r="B55" s="76" t="s">
        <v>53</v>
      </c>
      <c r="C55" s="77">
        <v>0</v>
      </c>
      <c r="D55" s="197">
        <v>0</v>
      </c>
      <c r="E55" s="198">
        <f t="shared" si="1"/>
        <v>0</v>
      </c>
      <c r="F55" s="79">
        <f>'Source Data'!$S55</f>
        <v>8476.0972993611867</v>
      </c>
      <c r="G55" s="79">
        <f t="shared" si="2"/>
        <v>0</v>
      </c>
    </row>
    <row r="56" spans="1:7" ht="15.6" customHeight="1" x14ac:dyDescent="0.2">
      <c r="A56" s="106">
        <v>50</v>
      </c>
      <c r="B56" s="81" t="s">
        <v>54</v>
      </c>
      <c r="C56" s="82">
        <v>1</v>
      </c>
      <c r="D56" s="199">
        <v>1</v>
      </c>
      <c r="E56" s="200">
        <f t="shared" si="1"/>
        <v>0</v>
      </c>
      <c r="F56" s="84">
        <f>'Source Data'!$S56</f>
        <v>9340.1797149889881</v>
      </c>
      <c r="G56" s="84">
        <f t="shared" si="2"/>
        <v>0</v>
      </c>
    </row>
    <row r="57" spans="1:7" ht="15.6" customHeight="1" x14ac:dyDescent="0.2">
      <c r="A57" s="103">
        <v>51</v>
      </c>
      <c r="B57" s="104" t="s">
        <v>55</v>
      </c>
      <c r="C57" s="124">
        <v>0</v>
      </c>
      <c r="D57" s="195">
        <v>0</v>
      </c>
      <c r="E57" s="196">
        <f t="shared" si="1"/>
        <v>0</v>
      </c>
      <c r="F57" s="123">
        <f>'Source Data'!$S57</f>
        <v>9544.5745861107753</v>
      </c>
      <c r="G57" s="123">
        <f t="shared" si="2"/>
        <v>0</v>
      </c>
    </row>
    <row r="58" spans="1:7" ht="15.6" customHeight="1" x14ac:dyDescent="0.2">
      <c r="A58" s="75">
        <v>52</v>
      </c>
      <c r="B58" s="76" t="s">
        <v>56</v>
      </c>
      <c r="C58" s="77">
        <v>0</v>
      </c>
      <c r="D58" s="197">
        <v>0</v>
      </c>
      <c r="E58" s="198">
        <f t="shared" si="1"/>
        <v>0</v>
      </c>
      <c r="F58" s="79">
        <f>'Source Data'!$S58</f>
        <v>9479.5341127966585</v>
      </c>
      <c r="G58" s="79">
        <f t="shared" si="2"/>
        <v>0</v>
      </c>
    </row>
    <row r="59" spans="1:7" ht="15.6" customHeight="1" x14ac:dyDescent="0.2">
      <c r="A59" s="75">
        <v>53</v>
      </c>
      <c r="B59" s="76" t="s">
        <v>57</v>
      </c>
      <c r="C59" s="77">
        <v>0</v>
      </c>
      <c r="D59" s="197">
        <v>2</v>
      </c>
      <c r="E59" s="198">
        <f t="shared" si="1"/>
        <v>2</v>
      </c>
      <c r="F59" s="79">
        <f>'Source Data'!$S59</f>
        <v>8571.768843736907</v>
      </c>
      <c r="G59" s="79">
        <f t="shared" si="2"/>
        <v>17144</v>
      </c>
    </row>
    <row r="60" spans="1:7" ht="15.6" customHeight="1" x14ac:dyDescent="0.2">
      <c r="A60" s="75">
        <v>54</v>
      </c>
      <c r="B60" s="76" t="s">
        <v>58</v>
      </c>
      <c r="C60" s="77">
        <v>0</v>
      </c>
      <c r="D60" s="197">
        <v>0</v>
      </c>
      <c r="E60" s="198">
        <f t="shared" si="1"/>
        <v>0</v>
      </c>
      <c r="F60" s="79">
        <f>'Source Data'!$S60</f>
        <v>11355.336441947566</v>
      </c>
      <c r="G60" s="79">
        <f t="shared" si="2"/>
        <v>0</v>
      </c>
    </row>
    <row r="61" spans="1:7" ht="15.6" customHeight="1" x14ac:dyDescent="0.2">
      <c r="A61" s="106">
        <v>55</v>
      </c>
      <c r="B61" s="81" t="s">
        <v>59</v>
      </c>
      <c r="C61" s="82">
        <v>0</v>
      </c>
      <c r="D61" s="199">
        <v>0</v>
      </c>
      <c r="E61" s="200">
        <f t="shared" si="1"/>
        <v>0</v>
      </c>
      <c r="F61" s="84">
        <f>'Source Data'!$S61</f>
        <v>9139.3805373831783</v>
      </c>
      <c r="G61" s="84">
        <f t="shared" si="2"/>
        <v>0</v>
      </c>
    </row>
    <row r="62" spans="1:7" ht="15.6" customHeight="1" x14ac:dyDescent="0.2">
      <c r="A62" s="103">
        <v>56</v>
      </c>
      <c r="B62" s="104" t="s">
        <v>60</v>
      </c>
      <c r="C62" s="124">
        <v>0</v>
      </c>
      <c r="D62" s="195">
        <v>0</v>
      </c>
      <c r="E62" s="196">
        <f t="shared" si="1"/>
        <v>0</v>
      </c>
      <c r="F62" s="123">
        <f>'Source Data'!$S62</f>
        <v>9969.0054581151817</v>
      </c>
      <c r="G62" s="123">
        <f t="shared" si="2"/>
        <v>0</v>
      </c>
    </row>
    <row r="63" spans="1:7" ht="15.6" customHeight="1" x14ac:dyDescent="0.2">
      <c r="A63" s="75">
        <v>57</v>
      </c>
      <c r="B63" s="76" t="s">
        <v>61</v>
      </c>
      <c r="C63" s="77">
        <v>0</v>
      </c>
      <c r="D63" s="197">
        <v>0</v>
      </c>
      <c r="E63" s="198">
        <f t="shared" si="1"/>
        <v>0</v>
      </c>
      <c r="F63" s="79">
        <f>'Source Data'!$S63</f>
        <v>8607.7506230133513</v>
      </c>
      <c r="G63" s="79">
        <f t="shared" si="2"/>
        <v>0</v>
      </c>
    </row>
    <row r="64" spans="1:7" ht="15.6" customHeight="1" x14ac:dyDescent="0.2">
      <c r="A64" s="75">
        <v>58</v>
      </c>
      <c r="B64" s="76" t="s">
        <v>62</v>
      </c>
      <c r="C64" s="77">
        <v>0</v>
      </c>
      <c r="D64" s="197">
        <v>0</v>
      </c>
      <c r="E64" s="198">
        <f t="shared" si="1"/>
        <v>0</v>
      </c>
      <c r="F64" s="79">
        <f>'Source Data'!$S64</f>
        <v>8960.7149250869006</v>
      </c>
      <c r="G64" s="79">
        <f t="shared" si="2"/>
        <v>0</v>
      </c>
    </row>
    <row r="65" spans="1:7" ht="15.6" customHeight="1" x14ac:dyDescent="0.2">
      <c r="A65" s="75">
        <v>59</v>
      </c>
      <c r="B65" s="76" t="s">
        <v>63</v>
      </c>
      <c r="C65" s="77">
        <v>0</v>
      </c>
      <c r="D65" s="197">
        <v>0</v>
      </c>
      <c r="E65" s="198">
        <f t="shared" si="1"/>
        <v>0</v>
      </c>
      <c r="F65" s="79">
        <f>'Source Data'!$S65</f>
        <v>8808.3992674350447</v>
      </c>
      <c r="G65" s="79">
        <f t="shared" si="2"/>
        <v>0</v>
      </c>
    </row>
    <row r="66" spans="1:7" ht="15.6" customHeight="1" x14ac:dyDescent="0.2">
      <c r="A66" s="106">
        <v>60</v>
      </c>
      <c r="B66" s="81" t="s">
        <v>64</v>
      </c>
      <c r="C66" s="82">
        <v>0</v>
      </c>
      <c r="D66" s="199">
        <v>0</v>
      </c>
      <c r="E66" s="200">
        <f t="shared" si="1"/>
        <v>0</v>
      </c>
      <c r="F66" s="84">
        <f>'Source Data'!$S66</f>
        <v>9633.8439796921066</v>
      </c>
      <c r="G66" s="84">
        <f t="shared" si="2"/>
        <v>0</v>
      </c>
    </row>
    <row r="67" spans="1:7" ht="15.6" customHeight="1" x14ac:dyDescent="0.2">
      <c r="A67" s="103">
        <v>61</v>
      </c>
      <c r="B67" s="104" t="s">
        <v>65</v>
      </c>
      <c r="C67" s="124">
        <v>7</v>
      </c>
      <c r="D67" s="195">
        <v>4</v>
      </c>
      <c r="E67" s="196">
        <f t="shared" si="1"/>
        <v>-3</v>
      </c>
      <c r="F67" s="123">
        <f>'Source Data'!$S67</f>
        <v>8995.8183065613939</v>
      </c>
      <c r="G67" s="123">
        <f t="shared" si="2"/>
        <v>-26987</v>
      </c>
    </row>
    <row r="68" spans="1:7" ht="15.6" customHeight="1" x14ac:dyDescent="0.2">
      <c r="A68" s="75">
        <v>62</v>
      </c>
      <c r="B68" s="76" t="s">
        <v>66</v>
      </c>
      <c r="C68" s="77">
        <v>0</v>
      </c>
      <c r="D68" s="197">
        <v>0</v>
      </c>
      <c r="E68" s="198">
        <f t="shared" si="1"/>
        <v>0</v>
      </c>
      <c r="F68" s="79">
        <f>'Source Data'!$S68</f>
        <v>8879.9427927927936</v>
      </c>
      <c r="G68" s="79">
        <f t="shared" si="2"/>
        <v>0</v>
      </c>
    </row>
    <row r="69" spans="1:7" ht="15.6" customHeight="1" x14ac:dyDescent="0.2">
      <c r="A69" s="75">
        <v>63</v>
      </c>
      <c r="B69" s="76" t="s">
        <v>67</v>
      </c>
      <c r="C69" s="77">
        <v>2</v>
      </c>
      <c r="D69" s="197">
        <v>4</v>
      </c>
      <c r="E69" s="198">
        <f t="shared" si="1"/>
        <v>2</v>
      </c>
      <c r="F69" s="79">
        <f>'Source Data'!$S69</f>
        <v>9696.6697149643696</v>
      </c>
      <c r="G69" s="79">
        <f t="shared" si="2"/>
        <v>19393</v>
      </c>
    </row>
    <row r="70" spans="1:7" ht="15.6" customHeight="1" x14ac:dyDescent="0.2">
      <c r="A70" s="75">
        <v>64</v>
      </c>
      <c r="B70" s="76" t="s">
        <v>68</v>
      </c>
      <c r="C70" s="77">
        <v>0</v>
      </c>
      <c r="D70" s="197">
        <v>0</v>
      </c>
      <c r="E70" s="198">
        <f t="shared" si="1"/>
        <v>0</v>
      </c>
      <c r="F70" s="79">
        <f>'Source Data'!$S70</f>
        <v>10397.574555659494</v>
      </c>
      <c r="G70" s="79">
        <f t="shared" si="2"/>
        <v>0</v>
      </c>
    </row>
    <row r="71" spans="1:7" ht="15.6" customHeight="1" x14ac:dyDescent="0.2">
      <c r="A71" s="106">
        <v>65</v>
      </c>
      <c r="B71" s="81" t="s">
        <v>69</v>
      </c>
      <c r="C71" s="82">
        <v>0</v>
      </c>
      <c r="D71" s="199">
        <v>0</v>
      </c>
      <c r="E71" s="200">
        <f t="shared" si="1"/>
        <v>0</v>
      </c>
      <c r="F71" s="84">
        <f>'Source Data'!$S71</f>
        <v>9836.02743449646</v>
      </c>
      <c r="G71" s="84">
        <f t="shared" si="2"/>
        <v>0</v>
      </c>
    </row>
    <row r="72" spans="1:7" ht="15.6" customHeight="1" x14ac:dyDescent="0.2">
      <c r="A72" s="75">
        <v>66</v>
      </c>
      <c r="B72" s="76" t="s">
        <v>70</v>
      </c>
      <c r="C72" s="201">
        <v>0</v>
      </c>
      <c r="D72" s="202">
        <v>0</v>
      </c>
      <c r="E72" s="203">
        <f t="shared" ref="E72:E75" si="3">D72-C72</f>
        <v>0</v>
      </c>
      <c r="F72" s="193">
        <f>'Source Data'!$S72</f>
        <v>11579.037256189995</v>
      </c>
      <c r="G72" s="193">
        <f t="shared" ref="G72:G75" si="4">ROUND(E72*F72,0)</f>
        <v>0</v>
      </c>
    </row>
    <row r="73" spans="1:7" ht="15.6" customHeight="1" x14ac:dyDescent="0.2">
      <c r="A73" s="75">
        <v>67</v>
      </c>
      <c r="B73" s="76" t="s">
        <v>71</v>
      </c>
      <c r="C73" s="201">
        <v>2</v>
      </c>
      <c r="D73" s="202">
        <v>1</v>
      </c>
      <c r="E73" s="203">
        <f t="shared" si="3"/>
        <v>-1</v>
      </c>
      <c r="F73" s="193">
        <f>'Source Data'!$S73</f>
        <v>9236.9861867847903</v>
      </c>
      <c r="G73" s="193">
        <f t="shared" si="4"/>
        <v>-9237</v>
      </c>
    </row>
    <row r="74" spans="1:7" ht="15.6" customHeight="1" x14ac:dyDescent="0.2">
      <c r="A74" s="75">
        <v>68</v>
      </c>
      <c r="B74" s="76" t="s">
        <v>72</v>
      </c>
      <c r="C74" s="201">
        <v>1</v>
      </c>
      <c r="D74" s="202">
        <v>1</v>
      </c>
      <c r="E74" s="203">
        <f t="shared" si="3"/>
        <v>0</v>
      </c>
      <c r="F74" s="193">
        <f>'Source Data'!$S74</f>
        <v>10218.448495018354</v>
      </c>
      <c r="G74" s="193">
        <f t="shared" si="4"/>
        <v>0</v>
      </c>
    </row>
    <row r="75" spans="1:7" ht="15.6" customHeight="1" x14ac:dyDescent="0.2">
      <c r="A75" s="107">
        <v>69</v>
      </c>
      <c r="B75" s="108" t="s">
        <v>73</v>
      </c>
      <c r="C75" s="204">
        <v>2</v>
      </c>
      <c r="D75" s="205">
        <v>1</v>
      </c>
      <c r="E75" s="206">
        <f t="shared" si="3"/>
        <v>-1</v>
      </c>
      <c r="F75" s="194">
        <f>'Source Data'!$S75</f>
        <v>9358.5690621568192</v>
      </c>
      <c r="G75" s="194">
        <f t="shared" si="4"/>
        <v>-9359</v>
      </c>
    </row>
    <row r="76" spans="1:7" s="89" customFormat="1" ht="15.6" customHeight="1" thickBot="1" x14ac:dyDescent="0.25">
      <c r="A76" s="365" t="s">
        <v>201</v>
      </c>
      <c r="B76" s="359"/>
      <c r="C76" s="86">
        <f>SUM(C7:C75)</f>
        <v>158</v>
      </c>
      <c r="D76" s="86">
        <f>SUM(D7:D75)</f>
        <v>177</v>
      </c>
      <c r="E76" s="208">
        <f>SUM(E7:E75)</f>
        <v>19</v>
      </c>
      <c r="F76" s="88">
        <f>'Source Data'!$S76</f>
        <v>8372.099479156157</v>
      </c>
      <c r="G76" s="88">
        <f t="shared" ref="G76" si="5">SUM(G7:G75)</f>
        <v>162326</v>
      </c>
    </row>
    <row r="77" spans="1:7" ht="13.5" thickTop="1" x14ac:dyDescent="0.2">
      <c r="A77" s="74" t="s">
        <v>291</v>
      </c>
      <c r="B77" s="74" t="s">
        <v>291</v>
      </c>
      <c r="C77" s="74" t="s">
        <v>291</v>
      </c>
      <c r="D77" s="74" t="s">
        <v>291</v>
      </c>
      <c r="E77" s="74" t="s">
        <v>291</v>
      </c>
    </row>
    <row r="78" spans="1:7" x14ac:dyDescent="0.2">
      <c r="A78" s="74" t="s">
        <v>291</v>
      </c>
      <c r="B78" s="74" t="s">
        <v>291</v>
      </c>
      <c r="C78" s="74" t="s">
        <v>291</v>
      </c>
      <c r="D78" s="74" t="s">
        <v>291</v>
      </c>
      <c r="E78" s="74" t="s">
        <v>291</v>
      </c>
    </row>
    <row r="79" spans="1:7" x14ac:dyDescent="0.2">
      <c r="A79" s="74" t="s">
        <v>291</v>
      </c>
      <c r="B79" s="74" t="s">
        <v>291</v>
      </c>
      <c r="C79" s="74" t="s">
        <v>291</v>
      </c>
      <c r="D79" s="74" t="s">
        <v>291</v>
      </c>
      <c r="E79" s="74" t="s">
        <v>291</v>
      </c>
    </row>
    <row r="80" spans="1:7" x14ac:dyDescent="0.2">
      <c r="A80" s="74" t="s">
        <v>291</v>
      </c>
      <c r="B80" s="74" t="s">
        <v>291</v>
      </c>
      <c r="C80" s="74" t="s">
        <v>291</v>
      </c>
      <c r="D80" s="74" t="s">
        <v>291</v>
      </c>
      <c r="E80" s="74" t="s">
        <v>291</v>
      </c>
    </row>
    <row r="81" spans="1:5" x14ac:dyDescent="0.2">
      <c r="A81" s="74" t="s">
        <v>291</v>
      </c>
      <c r="B81" s="74" t="s">
        <v>291</v>
      </c>
      <c r="C81" s="74" t="s">
        <v>291</v>
      </c>
      <c r="D81" s="74" t="s">
        <v>291</v>
      </c>
      <c r="E81" s="74" t="s">
        <v>291</v>
      </c>
    </row>
    <row r="83" spans="1:5" x14ac:dyDescent="0.2">
      <c r="B83" s="254" t="s">
        <v>79</v>
      </c>
    </row>
    <row r="84" spans="1:5" x14ac:dyDescent="0.2">
      <c r="B84" s="253" t="s">
        <v>294</v>
      </c>
    </row>
    <row r="85" spans="1:5" x14ac:dyDescent="0.2">
      <c r="B85" s="252" t="str">
        <f ca="1">LEFT(MID(CELL("filename",A1),FIND("[",CELL("filename",A1))+1,FIND("]", CELL("filename",A1))-FIND("[",CELL("filename",A1))-1),FIND(".",MID(CELL("filename",A1),FIND("[",CELL("filename",A1))+1,FIND("]", CELL("filename",A1))-FIND("[",CELL("filename",A1))-1))-1)</f>
        <v>2018-2019 Circular No</v>
      </c>
    </row>
    <row r="86" spans="1:5" x14ac:dyDescent="0.2">
      <c r="B86" s="253" t="str">
        <f ca="1">CONCATENATE("Z:\users\",B83,B84,"\Budget Letter\",B83,"_",B85)</f>
        <v>Z:\users\3C1001_Thrive\Budget Letter\3C1001_2018-2019 Circular No</v>
      </c>
    </row>
  </sheetData>
  <mergeCells count="3">
    <mergeCell ref="A76:B76"/>
    <mergeCell ref="C1:G1"/>
    <mergeCell ref="A1:B2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&amp;L&amp;"Arial,Bold"&amp;18&amp;K000000FY2018-19 MFP Formula: October 1, 2018 Mid-Year Adjustment for Students
(March 2019)&amp;R&amp;"Arial,Bold"&amp;12&amp;KFF0000
</oddHeader>
    <oddFooter>&amp;R&amp;9&amp;P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L146"/>
  <sheetViews>
    <sheetView view="pageBreakPreview" zoomScaleNormal="100" zoomScaleSheetLayoutView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ColWidth="9.140625" defaultRowHeight="12.75" x14ac:dyDescent="0.2"/>
  <cols>
    <col min="1" max="1" width="9" style="240" bestFit="1" customWidth="1"/>
    <col min="2" max="2" width="8.85546875" style="240" hidden="1" customWidth="1"/>
    <col min="3" max="3" width="36.7109375" style="241" bestFit="1" customWidth="1"/>
    <col min="4" max="5" width="14.42578125" style="228" customWidth="1"/>
    <col min="6" max="6" width="12.5703125" style="241" bestFit="1" customWidth="1"/>
    <col min="7" max="7" width="15.42578125" style="228" customWidth="1"/>
    <col min="8" max="8" width="15" style="228" bestFit="1" customWidth="1"/>
    <col min="9" max="16384" width="9.140625" style="228"/>
  </cols>
  <sheetData>
    <row r="1" spans="1:8" ht="130.5" customHeight="1" x14ac:dyDescent="0.2">
      <c r="A1" s="352" t="s">
        <v>0</v>
      </c>
      <c r="B1" s="353"/>
      <c r="C1" s="354"/>
      <c r="D1" s="249" t="s">
        <v>285</v>
      </c>
      <c r="E1" s="249" t="s">
        <v>298</v>
      </c>
      <c r="F1" s="250" t="s">
        <v>297</v>
      </c>
      <c r="G1" s="251" t="s">
        <v>302</v>
      </c>
      <c r="H1" s="250" t="s">
        <v>264</v>
      </c>
    </row>
    <row r="2" spans="1:8" ht="86.25" hidden="1" customHeight="1" x14ac:dyDescent="0.2">
      <c r="A2" s="279"/>
      <c r="B2" s="279"/>
      <c r="C2" s="279"/>
      <c r="D2" s="278"/>
      <c r="E2" s="281"/>
      <c r="F2" s="275"/>
      <c r="G2" s="280"/>
      <c r="H2" s="275"/>
    </row>
    <row r="3" spans="1:8" ht="15" hidden="1" customHeight="1" x14ac:dyDescent="0.2">
      <c r="A3" s="279"/>
      <c r="B3" s="279"/>
      <c r="C3" s="279"/>
      <c r="D3" s="278"/>
      <c r="E3" s="277"/>
      <c r="F3" s="275"/>
      <c r="G3" s="276"/>
      <c r="H3" s="275"/>
    </row>
    <row r="4" spans="1:8" ht="15" customHeight="1" x14ac:dyDescent="0.2">
      <c r="A4" s="274"/>
      <c r="B4" s="273"/>
      <c r="C4" s="272"/>
      <c r="D4" s="271">
        <v>1</v>
      </c>
      <c r="E4" s="271">
        <f t="shared" ref="E4:H4" si="0">D4+1</f>
        <v>2</v>
      </c>
      <c r="F4" s="271">
        <f t="shared" si="0"/>
        <v>3</v>
      </c>
      <c r="G4" s="271">
        <f>F4+1</f>
        <v>4</v>
      </c>
      <c r="H4" s="271">
        <f t="shared" si="0"/>
        <v>5</v>
      </c>
    </row>
    <row r="5" spans="1:8" s="236" customFormat="1" ht="24.75" hidden="1" customHeight="1" x14ac:dyDescent="0.2">
      <c r="A5" s="270"/>
      <c r="B5" s="234"/>
      <c r="C5" s="269"/>
      <c r="D5" s="267"/>
      <c r="E5" s="268"/>
      <c r="F5" s="267"/>
      <c r="G5" s="268"/>
      <c r="H5" s="267"/>
    </row>
    <row r="6" spans="1:8" s="236" customFormat="1" ht="24.75" hidden="1" customHeight="1" x14ac:dyDescent="0.2">
      <c r="A6" s="270"/>
      <c r="B6" s="234"/>
      <c r="C6" s="269"/>
      <c r="D6" s="267" t="s">
        <v>1</v>
      </c>
      <c r="E6" s="268" t="s">
        <v>2</v>
      </c>
      <c r="F6" s="267" t="s">
        <v>1</v>
      </c>
      <c r="G6" s="268" t="s">
        <v>3</v>
      </c>
      <c r="H6" s="267" t="s">
        <v>4</v>
      </c>
    </row>
    <row r="7" spans="1:8" ht="15" customHeight="1" x14ac:dyDescent="0.2">
      <c r="A7" s="265">
        <v>1</v>
      </c>
      <c r="B7" s="264">
        <v>1</v>
      </c>
      <c r="C7" s="263" t="s">
        <v>5</v>
      </c>
      <c r="D7" s="261">
        <v>9448</v>
      </c>
      <c r="E7" s="262">
        <v>9341</v>
      </c>
      <c r="F7" s="261">
        <f t="shared" ref="F7:F38" si="1">E7-D7</f>
        <v>-107</v>
      </c>
      <c r="G7" s="260">
        <f>0.5*'Source Data'!$P7</f>
        <v>2824</v>
      </c>
      <c r="H7" s="259">
        <f>ROUND(F7*G7,0)</f>
        <v>-302168</v>
      </c>
    </row>
    <row r="8" spans="1:8" ht="15" customHeight="1" x14ac:dyDescent="0.2">
      <c r="A8" s="13">
        <v>2</v>
      </c>
      <c r="B8" s="14">
        <v>2</v>
      </c>
      <c r="C8" s="258" t="s">
        <v>6</v>
      </c>
      <c r="D8" s="16">
        <v>4031</v>
      </c>
      <c r="E8" s="219">
        <v>3987</v>
      </c>
      <c r="F8" s="16">
        <f t="shared" si="1"/>
        <v>-44</v>
      </c>
      <c r="G8" s="17">
        <f>0.5*'Source Data'!$P8</f>
        <v>3684.5</v>
      </c>
      <c r="H8" s="18">
        <f>ROUND(F8*G8,0)</f>
        <v>-162118</v>
      </c>
    </row>
    <row r="9" spans="1:8" ht="15" customHeight="1" x14ac:dyDescent="0.2">
      <c r="A9" s="19">
        <v>3</v>
      </c>
      <c r="B9" s="14">
        <v>3</v>
      </c>
      <c r="C9" s="258" t="s">
        <v>7</v>
      </c>
      <c r="D9" s="16">
        <v>22187</v>
      </c>
      <c r="E9" s="219">
        <v>22206</v>
      </c>
      <c r="F9" s="16">
        <f t="shared" si="1"/>
        <v>19</v>
      </c>
      <c r="G9" s="17">
        <f>0.5*'Source Data'!$P9</f>
        <v>2234.5</v>
      </c>
      <c r="H9" s="18">
        <f>ROUND(F9*G9,0)</f>
        <v>42456</v>
      </c>
    </row>
    <row r="10" spans="1:8" ht="15" customHeight="1" x14ac:dyDescent="0.2">
      <c r="A10" s="19">
        <v>4</v>
      </c>
      <c r="B10" s="14">
        <v>4</v>
      </c>
      <c r="C10" s="258" t="s">
        <v>8</v>
      </c>
      <c r="D10" s="16">
        <v>3105</v>
      </c>
      <c r="E10" s="219">
        <v>3122</v>
      </c>
      <c r="F10" s="16">
        <f t="shared" si="1"/>
        <v>17</v>
      </c>
      <c r="G10" s="17">
        <f>0.5*'Source Data'!$P10</f>
        <v>3448.5</v>
      </c>
      <c r="H10" s="18">
        <f>ROUND(F10*G10,0)</f>
        <v>58625</v>
      </c>
    </row>
    <row r="11" spans="1:8" ht="15" customHeight="1" x14ac:dyDescent="0.2">
      <c r="A11" s="257">
        <v>5</v>
      </c>
      <c r="B11" s="21">
        <v>5</v>
      </c>
      <c r="C11" s="256" t="s">
        <v>9</v>
      </c>
      <c r="D11" s="288">
        <v>5161</v>
      </c>
      <c r="E11" s="289">
        <v>5065</v>
      </c>
      <c r="F11" s="288">
        <f t="shared" si="1"/>
        <v>-96</v>
      </c>
      <c r="G11" s="287">
        <f>0.5*'Source Data'!$P11</f>
        <v>3021.5</v>
      </c>
      <c r="H11" s="286">
        <f>ROUND(F11*G11,0)</f>
        <v>-290064</v>
      </c>
    </row>
    <row r="12" spans="1:8" ht="15" customHeight="1" x14ac:dyDescent="0.2">
      <c r="A12" s="265">
        <v>6</v>
      </c>
      <c r="B12" s="264">
        <v>6</v>
      </c>
      <c r="C12" s="263" t="s">
        <v>10</v>
      </c>
      <c r="D12" s="261">
        <v>5800</v>
      </c>
      <c r="E12" s="262">
        <v>5763</v>
      </c>
      <c r="F12" s="261">
        <f t="shared" si="1"/>
        <v>-37</v>
      </c>
      <c r="G12" s="260">
        <f>0.5*'Source Data'!$P12</f>
        <v>3122.5</v>
      </c>
      <c r="H12" s="259">
        <f>ROUND(F12*G12,0)</f>
        <v>-115533</v>
      </c>
    </row>
    <row r="13" spans="1:8" ht="15" customHeight="1" x14ac:dyDescent="0.2">
      <c r="A13" s="19">
        <v>7</v>
      </c>
      <c r="B13" s="14">
        <v>7</v>
      </c>
      <c r="C13" s="258" t="s">
        <v>11</v>
      </c>
      <c r="D13" s="16">
        <v>2041</v>
      </c>
      <c r="E13" s="219">
        <v>2030</v>
      </c>
      <c r="F13" s="16">
        <f t="shared" si="1"/>
        <v>-11</v>
      </c>
      <c r="G13" s="17">
        <f>0.5*'Source Data'!$P13</f>
        <v>2061.5</v>
      </c>
      <c r="H13" s="18">
        <f>ROUND(F13*G13,0)</f>
        <v>-22677</v>
      </c>
    </row>
    <row r="14" spans="1:8" ht="15" customHeight="1" x14ac:dyDescent="0.2">
      <c r="A14" s="19">
        <v>8</v>
      </c>
      <c r="B14" s="14">
        <v>8</v>
      </c>
      <c r="C14" s="258" t="s">
        <v>12</v>
      </c>
      <c r="D14" s="16">
        <v>22402</v>
      </c>
      <c r="E14" s="219">
        <v>22331</v>
      </c>
      <c r="F14" s="16">
        <f t="shared" si="1"/>
        <v>-71</v>
      </c>
      <c r="G14" s="17">
        <f>0.5*'Source Data'!$P14</f>
        <v>2906</v>
      </c>
      <c r="H14" s="18">
        <f>ROUND(F14*G14,0)</f>
        <v>-206326</v>
      </c>
    </row>
    <row r="15" spans="1:8" ht="15" customHeight="1" x14ac:dyDescent="0.2">
      <c r="A15" s="19">
        <v>9</v>
      </c>
      <c r="B15" s="14">
        <v>9</v>
      </c>
      <c r="C15" s="258" t="s">
        <v>13</v>
      </c>
      <c r="D15" s="16">
        <v>37510</v>
      </c>
      <c r="E15" s="219">
        <v>37402</v>
      </c>
      <c r="F15" s="16">
        <f t="shared" si="1"/>
        <v>-108</v>
      </c>
      <c r="G15" s="17">
        <f>0.5*'Source Data'!$P15</f>
        <v>2778.5</v>
      </c>
      <c r="H15" s="18">
        <f>ROUND(F15*G15,0)</f>
        <v>-300078</v>
      </c>
    </row>
    <row r="16" spans="1:8" ht="15" customHeight="1" x14ac:dyDescent="0.2">
      <c r="A16" s="257">
        <v>10</v>
      </c>
      <c r="B16" s="21">
        <v>10</v>
      </c>
      <c r="C16" s="256" t="s">
        <v>14</v>
      </c>
      <c r="D16" s="288">
        <v>31130</v>
      </c>
      <c r="E16" s="289">
        <v>30994</v>
      </c>
      <c r="F16" s="288">
        <f t="shared" si="1"/>
        <v>-136</v>
      </c>
      <c r="G16" s="287">
        <f>0.5*'Source Data'!$P16</f>
        <v>2187</v>
      </c>
      <c r="H16" s="286">
        <f>ROUND(F16*G16,0)</f>
        <v>-297432</v>
      </c>
    </row>
    <row r="17" spans="1:8" ht="15" customHeight="1" x14ac:dyDescent="0.2">
      <c r="A17" s="265">
        <v>11</v>
      </c>
      <c r="B17" s="264">
        <v>11</v>
      </c>
      <c r="C17" s="263" t="s">
        <v>15</v>
      </c>
      <c r="D17" s="261">
        <v>1544</v>
      </c>
      <c r="E17" s="262">
        <v>1541</v>
      </c>
      <c r="F17" s="261">
        <f t="shared" si="1"/>
        <v>-3</v>
      </c>
      <c r="G17" s="260">
        <f>0.5*'Source Data'!$P17</f>
        <v>3915</v>
      </c>
      <c r="H17" s="259">
        <f>ROUND(F17*G17,0)</f>
        <v>-11745</v>
      </c>
    </row>
    <row r="18" spans="1:8" ht="15" customHeight="1" x14ac:dyDescent="0.2">
      <c r="A18" s="19">
        <v>12</v>
      </c>
      <c r="B18" s="14">
        <v>12</v>
      </c>
      <c r="C18" s="258" t="s">
        <v>16</v>
      </c>
      <c r="D18" s="16">
        <v>1299</v>
      </c>
      <c r="E18" s="219">
        <v>1313</v>
      </c>
      <c r="F18" s="16">
        <f t="shared" si="1"/>
        <v>14</v>
      </c>
      <c r="G18" s="17">
        <f>0.5*'Source Data'!$P18</f>
        <v>1931</v>
      </c>
      <c r="H18" s="18">
        <f>ROUND(F18*G18,0)</f>
        <v>27034</v>
      </c>
    </row>
    <row r="19" spans="1:8" ht="15" customHeight="1" x14ac:dyDescent="0.2">
      <c r="A19" s="19">
        <v>13</v>
      </c>
      <c r="B19" s="14">
        <v>13</v>
      </c>
      <c r="C19" s="258" t="s">
        <v>17</v>
      </c>
      <c r="D19" s="16">
        <v>1184</v>
      </c>
      <c r="E19" s="219">
        <v>1165</v>
      </c>
      <c r="F19" s="16">
        <f t="shared" si="1"/>
        <v>-19</v>
      </c>
      <c r="G19" s="17">
        <f>0.5*'Source Data'!$P19</f>
        <v>3730.5</v>
      </c>
      <c r="H19" s="18">
        <f>ROUND(F19*G19,0)</f>
        <v>-70880</v>
      </c>
    </row>
    <row r="20" spans="1:8" ht="15" customHeight="1" x14ac:dyDescent="0.2">
      <c r="A20" s="19">
        <v>14</v>
      </c>
      <c r="B20" s="14">
        <v>14</v>
      </c>
      <c r="C20" s="258" t="s">
        <v>18</v>
      </c>
      <c r="D20" s="16">
        <v>1634</v>
      </c>
      <c r="E20" s="219">
        <v>1629</v>
      </c>
      <c r="F20" s="16">
        <f t="shared" si="1"/>
        <v>-5</v>
      </c>
      <c r="G20" s="17">
        <f>0.5*'Source Data'!$P20</f>
        <v>3615.5</v>
      </c>
      <c r="H20" s="18">
        <f>ROUND(F20*G20,0)</f>
        <v>-18078</v>
      </c>
    </row>
    <row r="21" spans="1:8" ht="15" customHeight="1" x14ac:dyDescent="0.2">
      <c r="A21" s="257">
        <v>15</v>
      </c>
      <c r="B21" s="21">
        <v>15</v>
      </c>
      <c r="C21" s="256" t="s">
        <v>19</v>
      </c>
      <c r="D21" s="288">
        <v>3197</v>
      </c>
      <c r="E21" s="289">
        <v>3209</v>
      </c>
      <c r="F21" s="288">
        <f t="shared" si="1"/>
        <v>12</v>
      </c>
      <c r="G21" s="287">
        <f>0.5*'Source Data'!$P21</f>
        <v>3366</v>
      </c>
      <c r="H21" s="286">
        <f>ROUND(F21*G21,0)</f>
        <v>40392</v>
      </c>
    </row>
    <row r="22" spans="1:8" ht="15" customHeight="1" x14ac:dyDescent="0.2">
      <c r="A22" s="265">
        <v>16</v>
      </c>
      <c r="B22" s="264">
        <v>16</v>
      </c>
      <c r="C22" s="263" t="s">
        <v>20</v>
      </c>
      <c r="D22" s="261">
        <v>4823</v>
      </c>
      <c r="E22" s="262">
        <v>4796</v>
      </c>
      <c r="F22" s="261">
        <f t="shared" si="1"/>
        <v>-27</v>
      </c>
      <c r="G22" s="260">
        <f>0.5*'Source Data'!$P22</f>
        <v>1489.5</v>
      </c>
      <c r="H22" s="259">
        <f>ROUND(F22*G22,0)</f>
        <v>-40217</v>
      </c>
    </row>
    <row r="23" spans="1:8" ht="15" customHeight="1" x14ac:dyDescent="0.2">
      <c r="A23" s="19">
        <v>17</v>
      </c>
      <c r="B23" s="14">
        <v>17</v>
      </c>
      <c r="C23" s="258" t="s">
        <v>21</v>
      </c>
      <c r="D23" s="16">
        <v>39011</v>
      </c>
      <c r="E23" s="219">
        <v>39187</v>
      </c>
      <c r="F23" s="26">
        <f t="shared" si="1"/>
        <v>176</v>
      </c>
      <c r="G23" s="17">
        <f>0.5*'Source Data'!$P23</f>
        <v>1951</v>
      </c>
      <c r="H23" s="18">
        <f>ROUND(F23*G23,0)</f>
        <v>343376</v>
      </c>
    </row>
    <row r="24" spans="1:8" ht="15" customHeight="1" x14ac:dyDescent="0.2">
      <c r="A24" s="19">
        <v>18</v>
      </c>
      <c r="B24" s="14">
        <v>18</v>
      </c>
      <c r="C24" s="258" t="s">
        <v>22</v>
      </c>
      <c r="D24" s="16">
        <v>892</v>
      </c>
      <c r="E24" s="219">
        <v>893</v>
      </c>
      <c r="F24" s="26">
        <f t="shared" si="1"/>
        <v>1</v>
      </c>
      <c r="G24" s="17">
        <f>0.5*'Source Data'!$P24</f>
        <v>3489</v>
      </c>
      <c r="H24" s="18">
        <f>ROUND(F24*G24,0)</f>
        <v>3489</v>
      </c>
    </row>
    <row r="25" spans="1:8" ht="15" customHeight="1" x14ac:dyDescent="0.2">
      <c r="A25" s="19">
        <v>19</v>
      </c>
      <c r="B25" s="14">
        <v>19</v>
      </c>
      <c r="C25" s="258" t="s">
        <v>23</v>
      </c>
      <c r="D25" s="16">
        <v>1796</v>
      </c>
      <c r="E25" s="219">
        <v>1793</v>
      </c>
      <c r="F25" s="26">
        <f t="shared" si="1"/>
        <v>-3</v>
      </c>
      <c r="G25" s="17">
        <f>0.5*'Source Data'!$P25</f>
        <v>3013.5</v>
      </c>
      <c r="H25" s="18">
        <f>ROUND(F25*G25,0)</f>
        <v>-9041</v>
      </c>
    </row>
    <row r="26" spans="1:8" ht="15" customHeight="1" x14ac:dyDescent="0.2">
      <c r="A26" s="257">
        <v>20</v>
      </c>
      <c r="B26" s="21">
        <v>20</v>
      </c>
      <c r="C26" s="256" t="s">
        <v>24</v>
      </c>
      <c r="D26" s="288">
        <v>5643</v>
      </c>
      <c r="E26" s="289">
        <v>5572</v>
      </c>
      <c r="F26" s="292">
        <f t="shared" si="1"/>
        <v>-71</v>
      </c>
      <c r="G26" s="287">
        <f>0.5*'Source Data'!$P26</f>
        <v>3129.5</v>
      </c>
      <c r="H26" s="286">
        <f>ROUND(F26*G26,0)</f>
        <v>-222195</v>
      </c>
    </row>
    <row r="27" spans="1:8" ht="15" customHeight="1" x14ac:dyDescent="0.2">
      <c r="A27" s="265">
        <v>21</v>
      </c>
      <c r="B27" s="264">
        <v>21</v>
      </c>
      <c r="C27" s="263" t="s">
        <v>25</v>
      </c>
      <c r="D27" s="261">
        <v>2922</v>
      </c>
      <c r="E27" s="262">
        <v>2927</v>
      </c>
      <c r="F27" s="266">
        <f t="shared" si="1"/>
        <v>5</v>
      </c>
      <c r="G27" s="260">
        <f>0.5*'Source Data'!$P27</f>
        <v>3423.5</v>
      </c>
      <c r="H27" s="259">
        <f>ROUND(F27*G27,0)</f>
        <v>17118</v>
      </c>
    </row>
    <row r="28" spans="1:8" ht="15" customHeight="1" x14ac:dyDescent="0.2">
      <c r="A28" s="19">
        <v>22</v>
      </c>
      <c r="B28" s="14">
        <v>22</v>
      </c>
      <c r="C28" s="258" t="s">
        <v>26</v>
      </c>
      <c r="D28" s="16">
        <v>2954</v>
      </c>
      <c r="E28" s="219">
        <v>2891</v>
      </c>
      <c r="F28" s="26">
        <f t="shared" si="1"/>
        <v>-63</v>
      </c>
      <c r="G28" s="17">
        <f>0.5*'Source Data'!$P28</f>
        <v>3724</v>
      </c>
      <c r="H28" s="18">
        <f>ROUND(F28*G28,0)</f>
        <v>-234612</v>
      </c>
    </row>
    <row r="29" spans="1:8" ht="15" customHeight="1" x14ac:dyDescent="0.2">
      <c r="A29" s="19">
        <v>23</v>
      </c>
      <c r="B29" s="14">
        <v>23</v>
      </c>
      <c r="C29" s="258" t="s">
        <v>27</v>
      </c>
      <c r="D29" s="16">
        <v>12221</v>
      </c>
      <c r="E29" s="219">
        <v>12103</v>
      </c>
      <c r="F29" s="26">
        <f t="shared" si="1"/>
        <v>-118</v>
      </c>
      <c r="G29" s="17">
        <f>0.5*'Source Data'!$P29</f>
        <v>3057</v>
      </c>
      <c r="H29" s="18">
        <f>ROUND(F29*G29,0)</f>
        <v>-360726</v>
      </c>
    </row>
    <row r="30" spans="1:8" ht="15" customHeight="1" x14ac:dyDescent="0.2">
      <c r="A30" s="19">
        <v>24</v>
      </c>
      <c r="B30" s="14">
        <v>24</v>
      </c>
      <c r="C30" s="258" t="s">
        <v>28</v>
      </c>
      <c r="D30" s="16">
        <v>4376</v>
      </c>
      <c r="E30" s="219">
        <v>4315</v>
      </c>
      <c r="F30" s="26">
        <f t="shared" si="1"/>
        <v>-61</v>
      </c>
      <c r="G30" s="17">
        <f>0.5*'Source Data'!$P30</f>
        <v>1428.5</v>
      </c>
      <c r="H30" s="18">
        <f>ROUND(F30*G30,0)</f>
        <v>-87139</v>
      </c>
    </row>
    <row r="31" spans="1:8" ht="15" customHeight="1" x14ac:dyDescent="0.2">
      <c r="A31" s="257">
        <v>25</v>
      </c>
      <c r="B31" s="21">
        <v>25</v>
      </c>
      <c r="C31" s="256" t="s">
        <v>29</v>
      </c>
      <c r="D31" s="288">
        <v>2203</v>
      </c>
      <c r="E31" s="289">
        <v>2213</v>
      </c>
      <c r="F31" s="292">
        <f t="shared" si="1"/>
        <v>10</v>
      </c>
      <c r="G31" s="287">
        <f>0.5*'Source Data'!$P31</f>
        <v>2639</v>
      </c>
      <c r="H31" s="286">
        <f>ROUND(F31*G31,0)</f>
        <v>26390</v>
      </c>
    </row>
    <row r="32" spans="1:8" ht="15" customHeight="1" x14ac:dyDescent="0.2">
      <c r="A32" s="265">
        <v>26</v>
      </c>
      <c r="B32" s="264">
        <v>26</v>
      </c>
      <c r="C32" s="263" t="s">
        <v>30</v>
      </c>
      <c r="D32" s="261">
        <v>46970</v>
      </c>
      <c r="E32" s="262">
        <v>46912</v>
      </c>
      <c r="F32" s="266">
        <f t="shared" si="1"/>
        <v>-58</v>
      </c>
      <c r="G32" s="260">
        <f>0.5*'Source Data'!$P32</f>
        <v>2338</v>
      </c>
      <c r="H32" s="259">
        <f>ROUND(F32*G32,0)</f>
        <v>-135604</v>
      </c>
    </row>
    <row r="33" spans="1:8" ht="15" customHeight="1" x14ac:dyDescent="0.2">
      <c r="A33" s="19">
        <v>27</v>
      </c>
      <c r="B33" s="14">
        <v>27</v>
      </c>
      <c r="C33" s="258" t="s">
        <v>31</v>
      </c>
      <c r="D33" s="16">
        <v>5509</v>
      </c>
      <c r="E33" s="219">
        <v>5505</v>
      </c>
      <c r="F33" s="26">
        <f t="shared" si="1"/>
        <v>-4</v>
      </c>
      <c r="G33" s="17">
        <f>0.5*'Source Data'!$P33</f>
        <v>3315.5</v>
      </c>
      <c r="H33" s="18">
        <f>ROUND(F33*G33,0)</f>
        <v>-13262</v>
      </c>
    </row>
    <row r="34" spans="1:8" ht="15" customHeight="1" x14ac:dyDescent="0.2">
      <c r="A34" s="19">
        <v>28</v>
      </c>
      <c r="B34" s="14">
        <v>28</v>
      </c>
      <c r="C34" s="258" t="s">
        <v>32</v>
      </c>
      <c r="D34" s="16">
        <v>30268</v>
      </c>
      <c r="E34" s="219">
        <v>30348</v>
      </c>
      <c r="F34" s="26">
        <f t="shared" si="1"/>
        <v>80</v>
      </c>
      <c r="G34" s="17">
        <f>0.5*'Source Data'!$P34</f>
        <v>2061.5</v>
      </c>
      <c r="H34" s="18">
        <f>ROUND(F34*G34,0)</f>
        <v>164920</v>
      </c>
    </row>
    <row r="35" spans="1:8" ht="15" customHeight="1" x14ac:dyDescent="0.2">
      <c r="A35" s="19">
        <v>29</v>
      </c>
      <c r="B35" s="14">
        <v>29</v>
      </c>
      <c r="C35" s="258" t="s">
        <v>33</v>
      </c>
      <c r="D35" s="26">
        <v>13858</v>
      </c>
      <c r="E35" s="219">
        <v>13809</v>
      </c>
      <c r="F35" s="26">
        <f t="shared" si="1"/>
        <v>-49</v>
      </c>
      <c r="G35" s="17">
        <f>0.5*'Source Data'!$P35</f>
        <v>2477.5</v>
      </c>
      <c r="H35" s="18">
        <f>ROUND(F35*G35,0)</f>
        <v>-121398</v>
      </c>
    </row>
    <row r="36" spans="1:8" ht="15" customHeight="1" x14ac:dyDescent="0.2">
      <c r="A36" s="257">
        <v>30</v>
      </c>
      <c r="B36" s="21">
        <v>30</v>
      </c>
      <c r="C36" s="256" t="s">
        <v>34</v>
      </c>
      <c r="D36" s="288">
        <v>2488</v>
      </c>
      <c r="E36" s="289">
        <v>2468</v>
      </c>
      <c r="F36" s="292">
        <f t="shared" si="1"/>
        <v>-20</v>
      </c>
      <c r="G36" s="287">
        <f>0.5*'Source Data'!$P36</f>
        <v>3471.5</v>
      </c>
      <c r="H36" s="286">
        <f>ROUND(F36*G36,0)</f>
        <v>-69430</v>
      </c>
    </row>
    <row r="37" spans="1:8" ht="15" customHeight="1" x14ac:dyDescent="0.2">
      <c r="A37" s="265">
        <v>31</v>
      </c>
      <c r="B37" s="264">
        <v>31</v>
      </c>
      <c r="C37" s="263" t="s">
        <v>35</v>
      </c>
      <c r="D37" s="261">
        <v>5799</v>
      </c>
      <c r="E37" s="262">
        <v>5821</v>
      </c>
      <c r="F37" s="266">
        <f t="shared" si="1"/>
        <v>22</v>
      </c>
      <c r="G37" s="260">
        <f>0.5*'Source Data'!$P37</f>
        <v>2451.5</v>
      </c>
      <c r="H37" s="259">
        <f>ROUND(F37*G37,0)</f>
        <v>53933</v>
      </c>
    </row>
    <row r="38" spans="1:8" ht="15" customHeight="1" x14ac:dyDescent="0.2">
      <c r="A38" s="19">
        <v>32</v>
      </c>
      <c r="B38" s="14">
        <v>32</v>
      </c>
      <c r="C38" s="258" t="s">
        <v>36</v>
      </c>
      <c r="D38" s="16">
        <v>25269</v>
      </c>
      <c r="E38" s="219">
        <v>25149</v>
      </c>
      <c r="F38" s="26">
        <f t="shared" si="1"/>
        <v>-120</v>
      </c>
      <c r="G38" s="17">
        <f>0.5*'Source Data'!$P38</f>
        <v>3161.5</v>
      </c>
      <c r="H38" s="18">
        <f>ROUND(F38*G38,0)</f>
        <v>-379380</v>
      </c>
    </row>
    <row r="39" spans="1:8" ht="15" customHeight="1" x14ac:dyDescent="0.2">
      <c r="A39" s="19">
        <v>33</v>
      </c>
      <c r="B39" s="14">
        <v>33</v>
      </c>
      <c r="C39" s="258" t="s">
        <v>37</v>
      </c>
      <c r="D39" s="16">
        <v>1167</v>
      </c>
      <c r="E39" s="219">
        <v>1165</v>
      </c>
      <c r="F39" s="26">
        <f t="shared" ref="F39:F70" si="2">E39-D39</f>
        <v>-2</v>
      </c>
      <c r="G39" s="17">
        <f>0.5*'Source Data'!$P39</f>
        <v>3257</v>
      </c>
      <c r="H39" s="18">
        <f>ROUND(F39*G39,0)</f>
        <v>-6514</v>
      </c>
    </row>
    <row r="40" spans="1:8" ht="15" customHeight="1" x14ac:dyDescent="0.2">
      <c r="A40" s="19">
        <v>34</v>
      </c>
      <c r="B40" s="14">
        <v>34</v>
      </c>
      <c r="C40" s="258" t="s">
        <v>38</v>
      </c>
      <c r="D40" s="16">
        <v>3676</v>
      </c>
      <c r="E40" s="219">
        <v>3631</v>
      </c>
      <c r="F40" s="26">
        <f t="shared" si="2"/>
        <v>-45</v>
      </c>
      <c r="G40" s="17">
        <f>0.5*'Source Data'!$P40</f>
        <v>3528.5</v>
      </c>
      <c r="H40" s="18">
        <f>ROUND(F40*G40,0)</f>
        <v>-158783</v>
      </c>
    </row>
    <row r="41" spans="1:8" ht="15" customHeight="1" x14ac:dyDescent="0.2">
      <c r="A41" s="257">
        <v>35</v>
      </c>
      <c r="B41" s="21">
        <v>35</v>
      </c>
      <c r="C41" s="256" t="s">
        <v>39</v>
      </c>
      <c r="D41" s="288">
        <v>5763</v>
      </c>
      <c r="E41" s="289">
        <v>5763</v>
      </c>
      <c r="F41" s="292">
        <f t="shared" si="2"/>
        <v>0</v>
      </c>
      <c r="G41" s="287">
        <f>0.5*'Source Data'!$P41</f>
        <v>2790.5</v>
      </c>
      <c r="H41" s="286">
        <f>ROUND(F41*G41,0)</f>
        <v>0</v>
      </c>
    </row>
    <row r="42" spans="1:8" ht="15" customHeight="1" x14ac:dyDescent="0.2">
      <c r="A42" s="265">
        <v>36</v>
      </c>
      <c r="B42" s="264">
        <v>36</v>
      </c>
      <c r="C42" s="263" t="s">
        <v>40</v>
      </c>
      <c r="D42" s="266">
        <v>44540</v>
      </c>
      <c r="E42" s="262">
        <v>44631</v>
      </c>
      <c r="F42" s="266">
        <f t="shared" si="2"/>
        <v>91</v>
      </c>
      <c r="G42" s="260">
        <f>0.5*'Source Data'!$P42</f>
        <v>2163</v>
      </c>
      <c r="H42" s="259">
        <f>ROUND(F42*G42,0)</f>
        <v>196833</v>
      </c>
    </row>
    <row r="43" spans="1:8" ht="15" customHeight="1" x14ac:dyDescent="0.2">
      <c r="A43" s="19">
        <v>37</v>
      </c>
      <c r="B43" s="14">
        <v>37</v>
      </c>
      <c r="C43" s="258" t="s">
        <v>41</v>
      </c>
      <c r="D43" s="16">
        <v>18648</v>
      </c>
      <c r="E43" s="219">
        <v>18660</v>
      </c>
      <c r="F43" s="26">
        <f t="shared" si="2"/>
        <v>12</v>
      </c>
      <c r="G43" s="17">
        <f>0.5*'Source Data'!$P43</f>
        <v>3175</v>
      </c>
      <c r="H43" s="18">
        <f>ROUND(F43*G43,0)</f>
        <v>38100</v>
      </c>
    </row>
    <row r="44" spans="1:8" ht="15" customHeight="1" x14ac:dyDescent="0.2">
      <c r="A44" s="19">
        <v>38</v>
      </c>
      <c r="B44" s="14">
        <v>38</v>
      </c>
      <c r="C44" s="258" t="s">
        <v>42</v>
      </c>
      <c r="D44" s="16">
        <v>3815</v>
      </c>
      <c r="E44" s="219">
        <v>3832</v>
      </c>
      <c r="F44" s="26">
        <f t="shared" si="2"/>
        <v>17</v>
      </c>
      <c r="G44" s="17">
        <f>0.5*'Source Data'!$P44</f>
        <v>1383</v>
      </c>
      <c r="H44" s="18">
        <f>ROUND(F44*G44,0)</f>
        <v>23511</v>
      </c>
    </row>
    <row r="45" spans="1:8" ht="15" customHeight="1" x14ac:dyDescent="0.2">
      <c r="A45" s="19">
        <v>39</v>
      </c>
      <c r="B45" s="14">
        <v>39</v>
      </c>
      <c r="C45" s="258" t="s">
        <v>43</v>
      </c>
      <c r="D45" s="16">
        <v>2601</v>
      </c>
      <c r="E45" s="219">
        <v>2580</v>
      </c>
      <c r="F45" s="26">
        <f t="shared" si="2"/>
        <v>-21</v>
      </c>
      <c r="G45" s="17">
        <f>0.5*'Source Data'!$P45</f>
        <v>1830</v>
      </c>
      <c r="H45" s="18">
        <f>ROUND(F45*G45,0)</f>
        <v>-38430</v>
      </c>
    </row>
    <row r="46" spans="1:8" ht="15" customHeight="1" x14ac:dyDescent="0.2">
      <c r="A46" s="257">
        <v>40</v>
      </c>
      <c r="B46" s="21">
        <v>40</v>
      </c>
      <c r="C46" s="256" t="s">
        <v>44</v>
      </c>
      <c r="D46" s="288">
        <v>22066</v>
      </c>
      <c r="E46" s="289">
        <v>21913</v>
      </c>
      <c r="F46" s="292">
        <f t="shared" si="2"/>
        <v>-153</v>
      </c>
      <c r="G46" s="287">
        <f>0.5*'Source Data'!$P46</f>
        <v>3016.5</v>
      </c>
      <c r="H46" s="286">
        <f>ROUND(F46*G46,0)</f>
        <v>-461525</v>
      </c>
    </row>
    <row r="47" spans="1:8" ht="15" customHeight="1" x14ac:dyDescent="0.2">
      <c r="A47" s="265">
        <v>41</v>
      </c>
      <c r="B47" s="264">
        <v>41</v>
      </c>
      <c r="C47" s="263" t="s">
        <v>45</v>
      </c>
      <c r="D47" s="261">
        <v>1370</v>
      </c>
      <c r="E47" s="262">
        <v>1374</v>
      </c>
      <c r="F47" s="266">
        <f t="shared" si="2"/>
        <v>4</v>
      </c>
      <c r="G47" s="260">
        <f>0.5*'Source Data'!$P47</f>
        <v>1920</v>
      </c>
      <c r="H47" s="259">
        <f>ROUND(F47*G47,0)</f>
        <v>7680</v>
      </c>
    </row>
    <row r="48" spans="1:8" ht="15" customHeight="1" x14ac:dyDescent="0.2">
      <c r="A48" s="19">
        <v>42</v>
      </c>
      <c r="B48" s="14">
        <v>42</v>
      </c>
      <c r="C48" s="258" t="s">
        <v>46</v>
      </c>
      <c r="D48" s="16">
        <v>2736</v>
      </c>
      <c r="E48" s="219">
        <v>2714</v>
      </c>
      <c r="F48" s="26">
        <f t="shared" si="2"/>
        <v>-22</v>
      </c>
      <c r="G48" s="17">
        <f>0.5*'Source Data'!$P48</f>
        <v>2846.5</v>
      </c>
      <c r="H48" s="18">
        <f>ROUND(F48*G48,0)</f>
        <v>-62623</v>
      </c>
    </row>
    <row r="49" spans="1:8" ht="15" customHeight="1" x14ac:dyDescent="0.2">
      <c r="A49" s="19">
        <v>43</v>
      </c>
      <c r="B49" s="14">
        <v>43</v>
      </c>
      <c r="C49" s="258" t="s">
        <v>47</v>
      </c>
      <c r="D49" s="16">
        <v>4091</v>
      </c>
      <c r="E49" s="219">
        <v>4048</v>
      </c>
      <c r="F49" s="26">
        <f t="shared" si="2"/>
        <v>-43</v>
      </c>
      <c r="G49" s="17">
        <f>0.5*'Source Data'!$P49</f>
        <v>3396.5</v>
      </c>
      <c r="H49" s="18">
        <f>ROUND(F49*G49,0)</f>
        <v>-146050</v>
      </c>
    </row>
    <row r="50" spans="1:8" ht="15" customHeight="1" x14ac:dyDescent="0.2">
      <c r="A50" s="19">
        <v>44</v>
      </c>
      <c r="B50" s="14">
        <v>44</v>
      </c>
      <c r="C50" s="258" t="s">
        <v>48</v>
      </c>
      <c r="D50" s="16">
        <v>7365</v>
      </c>
      <c r="E50" s="219">
        <v>7359</v>
      </c>
      <c r="F50" s="26">
        <f t="shared" si="2"/>
        <v>-6</v>
      </c>
      <c r="G50" s="17">
        <f>0.5*'Source Data'!$P50</f>
        <v>2959.5</v>
      </c>
      <c r="H50" s="18">
        <f>ROUND(F50*G50,0)</f>
        <v>-17757</v>
      </c>
    </row>
    <row r="51" spans="1:8" ht="15" customHeight="1" x14ac:dyDescent="0.2">
      <c r="A51" s="257">
        <v>45</v>
      </c>
      <c r="B51" s="21">
        <v>45</v>
      </c>
      <c r="C51" s="256" t="s">
        <v>49</v>
      </c>
      <c r="D51" s="288">
        <v>9330</v>
      </c>
      <c r="E51" s="289">
        <v>9314</v>
      </c>
      <c r="F51" s="292">
        <f t="shared" si="2"/>
        <v>-16</v>
      </c>
      <c r="G51" s="287">
        <f>0.5*'Source Data'!$P51</f>
        <v>1615</v>
      </c>
      <c r="H51" s="286">
        <f>ROUND(F51*G51,0)</f>
        <v>-25840</v>
      </c>
    </row>
    <row r="52" spans="1:8" ht="15" customHeight="1" x14ac:dyDescent="0.2">
      <c r="A52" s="265">
        <v>46</v>
      </c>
      <c r="B52" s="264">
        <v>46</v>
      </c>
      <c r="C52" s="263" t="s">
        <v>50</v>
      </c>
      <c r="D52" s="261">
        <v>1138</v>
      </c>
      <c r="E52" s="262">
        <v>1157</v>
      </c>
      <c r="F52" s="266">
        <f t="shared" si="2"/>
        <v>19</v>
      </c>
      <c r="G52" s="260">
        <f>0.5*'Source Data'!$P52</f>
        <v>3812</v>
      </c>
      <c r="H52" s="259">
        <f>ROUND(F52*G52,0)</f>
        <v>72428</v>
      </c>
    </row>
    <row r="53" spans="1:8" ht="15" customHeight="1" x14ac:dyDescent="0.2">
      <c r="A53" s="19">
        <v>47</v>
      </c>
      <c r="B53" s="14">
        <v>47</v>
      </c>
      <c r="C53" s="258" t="s">
        <v>51</v>
      </c>
      <c r="D53" s="16">
        <v>3488</v>
      </c>
      <c r="E53" s="219">
        <v>3491</v>
      </c>
      <c r="F53" s="26">
        <f t="shared" si="2"/>
        <v>3</v>
      </c>
      <c r="G53" s="17">
        <f>0.5*'Source Data'!$P53</f>
        <v>1823.5</v>
      </c>
      <c r="H53" s="18">
        <f>ROUND(F53*G53,0)</f>
        <v>5471</v>
      </c>
    </row>
    <row r="54" spans="1:8" ht="15" customHeight="1" x14ac:dyDescent="0.2">
      <c r="A54" s="19">
        <v>48</v>
      </c>
      <c r="B54" s="14">
        <v>48</v>
      </c>
      <c r="C54" s="258" t="s">
        <v>52</v>
      </c>
      <c r="D54" s="16">
        <v>5718</v>
      </c>
      <c r="E54" s="219">
        <v>5749</v>
      </c>
      <c r="F54" s="26">
        <f t="shared" si="2"/>
        <v>31</v>
      </c>
      <c r="G54" s="17">
        <f>0.5*'Source Data'!$P54</f>
        <v>2595</v>
      </c>
      <c r="H54" s="18">
        <f>ROUND(F54*G54,0)</f>
        <v>80445</v>
      </c>
    </row>
    <row r="55" spans="1:8" ht="15" customHeight="1" x14ac:dyDescent="0.2">
      <c r="A55" s="19">
        <v>49</v>
      </c>
      <c r="B55" s="14">
        <v>49</v>
      </c>
      <c r="C55" s="258" t="s">
        <v>53</v>
      </c>
      <c r="D55" s="16">
        <v>12924</v>
      </c>
      <c r="E55" s="219">
        <v>12852</v>
      </c>
      <c r="F55" s="26">
        <f t="shared" si="2"/>
        <v>-72</v>
      </c>
      <c r="G55" s="17">
        <f>0.5*'Source Data'!$P55</f>
        <v>2907</v>
      </c>
      <c r="H55" s="18">
        <f>ROUND(F55*G55,0)</f>
        <v>-209304</v>
      </c>
    </row>
    <row r="56" spans="1:8" ht="15" customHeight="1" x14ac:dyDescent="0.2">
      <c r="A56" s="257">
        <v>50</v>
      </c>
      <c r="B56" s="21">
        <v>50</v>
      </c>
      <c r="C56" s="256" t="s">
        <v>54</v>
      </c>
      <c r="D56" s="288">
        <v>7439</v>
      </c>
      <c r="E56" s="289">
        <v>7387</v>
      </c>
      <c r="F56" s="292">
        <f t="shared" si="2"/>
        <v>-52</v>
      </c>
      <c r="G56" s="287">
        <f>0.5*'Source Data'!$P56</f>
        <v>2975.5</v>
      </c>
      <c r="H56" s="286">
        <f>ROUND(F56*G56,0)</f>
        <v>-154726</v>
      </c>
    </row>
    <row r="57" spans="1:8" ht="15" customHeight="1" x14ac:dyDescent="0.2">
      <c r="A57" s="265">
        <v>51</v>
      </c>
      <c r="B57" s="264">
        <v>51</v>
      </c>
      <c r="C57" s="263" t="s">
        <v>55</v>
      </c>
      <c r="D57" s="261">
        <v>8223</v>
      </c>
      <c r="E57" s="262">
        <v>8235</v>
      </c>
      <c r="F57" s="266">
        <f t="shared" si="2"/>
        <v>12</v>
      </c>
      <c r="G57" s="260">
        <f>0.5*'Source Data'!$P57</f>
        <v>2765</v>
      </c>
      <c r="H57" s="259">
        <f>ROUND(F57*G57,0)</f>
        <v>33180</v>
      </c>
    </row>
    <row r="58" spans="1:8" ht="15" customHeight="1" x14ac:dyDescent="0.2">
      <c r="A58" s="19">
        <v>52</v>
      </c>
      <c r="B58" s="14">
        <v>52</v>
      </c>
      <c r="C58" s="258" t="s">
        <v>56</v>
      </c>
      <c r="D58" s="16">
        <v>37477</v>
      </c>
      <c r="E58" s="219">
        <v>37348</v>
      </c>
      <c r="F58" s="26">
        <f t="shared" si="2"/>
        <v>-129</v>
      </c>
      <c r="G58" s="17">
        <f>0.5*'Source Data'!$P58</f>
        <v>2864.5</v>
      </c>
      <c r="H58" s="18">
        <f>ROUND(F58*G58,0)</f>
        <v>-369521</v>
      </c>
    </row>
    <row r="59" spans="1:8" ht="15" customHeight="1" x14ac:dyDescent="0.2">
      <c r="A59" s="19">
        <v>53</v>
      </c>
      <c r="B59" s="14">
        <v>53</v>
      </c>
      <c r="C59" s="258" t="s">
        <v>57</v>
      </c>
      <c r="D59" s="16">
        <v>18586</v>
      </c>
      <c r="E59" s="219">
        <v>18959</v>
      </c>
      <c r="F59" s="16">
        <f t="shared" si="2"/>
        <v>373</v>
      </c>
      <c r="G59" s="17">
        <f>0.5*'Source Data'!$P59</f>
        <v>2947</v>
      </c>
      <c r="H59" s="18">
        <f>ROUND(F59*G59,0)</f>
        <v>1099231</v>
      </c>
    </row>
    <row r="60" spans="1:8" ht="15" customHeight="1" x14ac:dyDescent="0.2">
      <c r="A60" s="19">
        <v>54</v>
      </c>
      <c r="B60" s="14">
        <v>54</v>
      </c>
      <c r="C60" s="258" t="s">
        <v>58</v>
      </c>
      <c r="D60" s="16">
        <v>435</v>
      </c>
      <c r="E60" s="219">
        <v>434</v>
      </c>
      <c r="F60" s="16">
        <f t="shared" si="2"/>
        <v>-1</v>
      </c>
      <c r="G60" s="17">
        <f>0.5*'Source Data'!$P60</f>
        <v>3386.5</v>
      </c>
      <c r="H60" s="18">
        <f>ROUND(F60*G60,0)</f>
        <v>-3387</v>
      </c>
    </row>
    <row r="61" spans="1:8" ht="15" customHeight="1" x14ac:dyDescent="0.2">
      <c r="A61" s="257">
        <v>55</v>
      </c>
      <c r="B61" s="21">
        <v>55</v>
      </c>
      <c r="C61" s="256" t="s">
        <v>59</v>
      </c>
      <c r="D61" s="288">
        <v>16661</v>
      </c>
      <c r="E61" s="289">
        <v>16556</v>
      </c>
      <c r="F61" s="288">
        <f t="shared" si="2"/>
        <v>-105</v>
      </c>
      <c r="G61" s="287">
        <f>0.5*'Source Data'!$P61</f>
        <v>2767</v>
      </c>
      <c r="H61" s="286">
        <f>ROUND(F61*G61,0)</f>
        <v>-290535</v>
      </c>
    </row>
    <row r="62" spans="1:8" ht="15" customHeight="1" x14ac:dyDescent="0.2">
      <c r="A62" s="265">
        <v>56</v>
      </c>
      <c r="B62" s="264">
        <v>56</v>
      </c>
      <c r="C62" s="263" t="s">
        <v>60</v>
      </c>
      <c r="D62" s="261">
        <v>1911</v>
      </c>
      <c r="E62" s="262">
        <v>1909</v>
      </c>
      <c r="F62" s="261">
        <f t="shared" si="2"/>
        <v>-2</v>
      </c>
      <c r="G62" s="260">
        <f>0.5*'Source Data'!$P62</f>
        <v>3449.5</v>
      </c>
      <c r="H62" s="259">
        <f>ROUND(F62*G62,0)</f>
        <v>-6899</v>
      </c>
    </row>
    <row r="63" spans="1:8" ht="15" customHeight="1" x14ac:dyDescent="0.2">
      <c r="A63" s="19">
        <v>57</v>
      </c>
      <c r="B63" s="14">
        <v>57</v>
      </c>
      <c r="C63" s="258" t="s">
        <v>61</v>
      </c>
      <c r="D63" s="16">
        <v>9260</v>
      </c>
      <c r="E63" s="219">
        <v>9186</v>
      </c>
      <c r="F63" s="16">
        <f t="shared" si="2"/>
        <v>-74</v>
      </c>
      <c r="G63" s="17">
        <f>0.5*'Source Data'!$P63</f>
        <v>2954.5</v>
      </c>
      <c r="H63" s="18">
        <f>ROUND(F63*G63,0)</f>
        <v>-218633</v>
      </c>
    </row>
    <row r="64" spans="1:8" ht="15" customHeight="1" x14ac:dyDescent="0.2">
      <c r="A64" s="19">
        <v>58</v>
      </c>
      <c r="B64" s="14">
        <v>58</v>
      </c>
      <c r="C64" s="258" t="s">
        <v>62</v>
      </c>
      <c r="D64" s="16">
        <v>8178</v>
      </c>
      <c r="E64" s="219">
        <v>8029</v>
      </c>
      <c r="F64" s="16">
        <f t="shared" si="2"/>
        <v>-149</v>
      </c>
      <c r="G64" s="17">
        <f>0.5*'Source Data'!$P64</f>
        <v>3314</v>
      </c>
      <c r="H64" s="18">
        <f>ROUND(F64*G64,0)</f>
        <v>-493786</v>
      </c>
    </row>
    <row r="65" spans="1:8" ht="15" customHeight="1" x14ac:dyDescent="0.2">
      <c r="A65" s="19">
        <v>59</v>
      </c>
      <c r="B65" s="14">
        <v>59</v>
      </c>
      <c r="C65" s="258" t="s">
        <v>63</v>
      </c>
      <c r="D65" s="16">
        <v>5015</v>
      </c>
      <c r="E65" s="219">
        <v>4993</v>
      </c>
      <c r="F65" s="16">
        <f t="shared" si="2"/>
        <v>-22</v>
      </c>
      <c r="G65" s="17">
        <f>0.5*'Source Data'!$P65</f>
        <v>3614.5</v>
      </c>
      <c r="H65" s="18">
        <f>ROUND(F65*G65,0)</f>
        <v>-79519</v>
      </c>
    </row>
    <row r="66" spans="1:8" ht="15" customHeight="1" x14ac:dyDescent="0.2">
      <c r="A66" s="257">
        <v>60</v>
      </c>
      <c r="B66" s="21">
        <v>60</v>
      </c>
      <c r="C66" s="256" t="s">
        <v>64</v>
      </c>
      <c r="D66" s="288">
        <v>5995</v>
      </c>
      <c r="E66" s="289">
        <v>5927</v>
      </c>
      <c r="F66" s="288">
        <f t="shared" si="2"/>
        <v>-68</v>
      </c>
      <c r="G66" s="287">
        <f>0.5*'Source Data'!$P66</f>
        <v>3114</v>
      </c>
      <c r="H66" s="286">
        <f>ROUND(F66*G66,0)</f>
        <v>-211752</v>
      </c>
    </row>
    <row r="67" spans="1:8" ht="15" customHeight="1" x14ac:dyDescent="0.2">
      <c r="A67" s="265">
        <v>61</v>
      </c>
      <c r="B67" s="264">
        <v>61</v>
      </c>
      <c r="C67" s="263" t="s">
        <v>65</v>
      </c>
      <c r="D67" s="261">
        <v>3532</v>
      </c>
      <c r="E67" s="262">
        <v>3528</v>
      </c>
      <c r="F67" s="261">
        <f t="shared" si="2"/>
        <v>-4</v>
      </c>
      <c r="G67" s="260">
        <f>0.5*'Source Data'!$P67</f>
        <v>1830</v>
      </c>
      <c r="H67" s="259">
        <f>ROUND(F67*G67,0)</f>
        <v>-7320</v>
      </c>
    </row>
    <row r="68" spans="1:8" ht="15" customHeight="1" x14ac:dyDescent="0.2">
      <c r="A68" s="19">
        <v>62</v>
      </c>
      <c r="B68" s="14">
        <v>62</v>
      </c>
      <c r="C68" s="258" t="s">
        <v>66</v>
      </c>
      <c r="D68" s="16">
        <v>1942</v>
      </c>
      <c r="E68" s="219">
        <v>1959</v>
      </c>
      <c r="F68" s="16">
        <f t="shared" si="2"/>
        <v>17</v>
      </c>
      <c r="G68" s="17">
        <f>0.5*'Source Data'!$P68</f>
        <v>3380</v>
      </c>
      <c r="H68" s="18">
        <f>ROUND(F68*G68,0)</f>
        <v>57460</v>
      </c>
    </row>
    <row r="69" spans="1:8" ht="15" customHeight="1" x14ac:dyDescent="0.2">
      <c r="A69" s="19">
        <v>63</v>
      </c>
      <c r="B69" s="14">
        <v>63</v>
      </c>
      <c r="C69" s="258" t="s">
        <v>67</v>
      </c>
      <c r="D69" s="16">
        <v>2114</v>
      </c>
      <c r="E69" s="219">
        <v>2103</v>
      </c>
      <c r="F69" s="16">
        <f t="shared" si="2"/>
        <v>-11</v>
      </c>
      <c r="G69" s="17">
        <f>0.5*'Source Data'!$P69</f>
        <v>2363</v>
      </c>
      <c r="H69" s="18">
        <f>ROUND(F69*G69,0)</f>
        <v>-25993</v>
      </c>
    </row>
    <row r="70" spans="1:8" ht="15" customHeight="1" x14ac:dyDescent="0.2">
      <c r="A70" s="19">
        <v>64</v>
      </c>
      <c r="B70" s="14">
        <v>64</v>
      </c>
      <c r="C70" s="258" t="s">
        <v>68</v>
      </c>
      <c r="D70" s="16">
        <v>2088</v>
      </c>
      <c r="E70" s="219">
        <v>2089</v>
      </c>
      <c r="F70" s="16">
        <f t="shared" si="2"/>
        <v>1</v>
      </c>
      <c r="G70" s="17">
        <f>0.5*'Source Data'!$P70</f>
        <v>3602.5</v>
      </c>
      <c r="H70" s="18">
        <f>ROUND(F70*G70,0)</f>
        <v>3603</v>
      </c>
    </row>
    <row r="71" spans="1:8" ht="15" customHeight="1" x14ac:dyDescent="0.2">
      <c r="A71" s="257">
        <v>65</v>
      </c>
      <c r="B71" s="21">
        <v>65</v>
      </c>
      <c r="C71" s="256" t="s">
        <v>69</v>
      </c>
      <c r="D71" s="288">
        <v>7833</v>
      </c>
      <c r="E71" s="289">
        <v>7813</v>
      </c>
      <c r="F71" s="288">
        <f t="shared" ref="F71:F75" si="3">E71-D71</f>
        <v>-20</v>
      </c>
      <c r="G71" s="287">
        <f>0.5*'Source Data'!$P71</f>
        <v>2854</v>
      </c>
      <c r="H71" s="286">
        <f>ROUND(F71*G71,0)</f>
        <v>-57080</v>
      </c>
    </row>
    <row r="72" spans="1:8" ht="15" customHeight="1" x14ac:dyDescent="0.2">
      <c r="A72" s="265">
        <v>66</v>
      </c>
      <c r="B72" s="264">
        <v>66</v>
      </c>
      <c r="C72" s="263" t="s">
        <v>70</v>
      </c>
      <c r="D72" s="261">
        <v>1883</v>
      </c>
      <c r="E72" s="266">
        <v>1877</v>
      </c>
      <c r="F72" s="261">
        <f t="shared" si="3"/>
        <v>-6</v>
      </c>
      <c r="G72" s="260">
        <f>0.5*'Source Data'!$P72</f>
        <v>3762.5</v>
      </c>
      <c r="H72" s="259">
        <f>ROUND(F72*G72,0)</f>
        <v>-22575</v>
      </c>
    </row>
    <row r="73" spans="1:8" ht="15" customHeight="1" x14ac:dyDescent="0.2">
      <c r="A73" s="29">
        <v>67</v>
      </c>
      <c r="B73" s="29">
        <v>67</v>
      </c>
      <c r="C73" s="30" t="s">
        <v>71</v>
      </c>
      <c r="D73" s="31">
        <v>5360</v>
      </c>
      <c r="E73" s="221">
        <v>5350</v>
      </c>
      <c r="F73" s="31">
        <f t="shared" si="3"/>
        <v>-10</v>
      </c>
      <c r="G73" s="32">
        <f>0.5*'Source Data'!$P73</f>
        <v>2948.5</v>
      </c>
      <c r="H73" s="33">
        <f>ROUND(F73*G73,0)</f>
        <v>-29485</v>
      </c>
    </row>
    <row r="74" spans="1:8" ht="15" customHeight="1" x14ac:dyDescent="0.2">
      <c r="A74" s="34">
        <v>68</v>
      </c>
      <c r="B74" s="35">
        <v>68</v>
      </c>
      <c r="C74" s="258" t="s">
        <v>72</v>
      </c>
      <c r="D74" s="16">
        <v>1241</v>
      </c>
      <c r="E74" s="26">
        <v>1263</v>
      </c>
      <c r="F74" s="16">
        <f t="shared" si="3"/>
        <v>22</v>
      </c>
      <c r="G74" s="17">
        <f>0.5*'Source Data'!$P74</f>
        <v>3773</v>
      </c>
      <c r="H74" s="18">
        <f>ROUND(F74*G74,0)</f>
        <v>83006</v>
      </c>
    </row>
    <row r="75" spans="1:8" ht="15" customHeight="1" x14ac:dyDescent="0.2">
      <c r="A75" s="294">
        <v>69</v>
      </c>
      <c r="B75" s="293">
        <v>69</v>
      </c>
      <c r="C75" s="256" t="s">
        <v>73</v>
      </c>
      <c r="D75" s="288">
        <v>4634</v>
      </c>
      <c r="E75" s="292">
        <v>4652</v>
      </c>
      <c r="F75" s="288">
        <f t="shared" si="3"/>
        <v>18</v>
      </c>
      <c r="G75" s="287">
        <f>0.5*'Source Data'!$P75</f>
        <v>3229</v>
      </c>
      <c r="H75" s="286">
        <f>ROUND(F75*G75,0)</f>
        <v>58122</v>
      </c>
    </row>
    <row r="76" spans="1:8" s="237" customFormat="1" ht="15" customHeight="1" thickBot="1" x14ac:dyDescent="0.25">
      <c r="A76" s="38"/>
      <c r="B76" s="255"/>
      <c r="C76" s="40" t="s">
        <v>74</v>
      </c>
      <c r="D76" s="41">
        <f>SUM(D7:D75)</f>
        <v>658918</v>
      </c>
      <c r="E76" s="222">
        <f>SUM(E7:E75)</f>
        <v>657630</v>
      </c>
      <c r="F76" s="41">
        <f>SUM(F7:F75)</f>
        <v>-1288</v>
      </c>
      <c r="G76" s="226"/>
      <c r="H76" s="42">
        <f>SUM(H7:H75)</f>
        <v>-4031337</v>
      </c>
    </row>
    <row r="77" spans="1:8" s="238" customFormat="1" ht="6.75" customHeight="1" thickTop="1" x14ac:dyDescent="0.2">
      <c r="A77" s="43"/>
      <c r="B77" s="44"/>
      <c r="C77" s="45"/>
      <c r="D77" s="46"/>
      <c r="E77" s="49"/>
      <c r="F77" s="46"/>
      <c r="G77" s="48"/>
      <c r="H77" s="47"/>
    </row>
    <row r="78" spans="1:8" s="238" customFormat="1" ht="15" customHeight="1" x14ac:dyDescent="0.2">
      <c r="A78" s="265">
        <v>318001</v>
      </c>
      <c r="B78" s="264">
        <v>318001</v>
      </c>
      <c r="C78" s="263" t="s">
        <v>75</v>
      </c>
      <c r="D78" s="261">
        <v>1428</v>
      </c>
      <c r="E78" s="262">
        <v>1427</v>
      </c>
      <c r="F78" s="261">
        <f>E78-D78</f>
        <v>-1</v>
      </c>
      <c r="G78" s="260">
        <f>('[1]5A1_Labs'!$D7+'[1]5A1_Labs'!$F7)*0.5</f>
        <v>2592.8456689461086</v>
      </c>
      <c r="H78" s="259">
        <f>ROUND(F78*G78,0)</f>
        <v>-2593</v>
      </c>
    </row>
    <row r="79" spans="1:8" s="238" customFormat="1" ht="15" customHeight="1" x14ac:dyDescent="0.2">
      <c r="A79" s="19">
        <v>319001</v>
      </c>
      <c r="B79" s="14">
        <v>319001</v>
      </c>
      <c r="C79" s="258" t="s">
        <v>76</v>
      </c>
      <c r="D79" s="16">
        <v>672</v>
      </c>
      <c r="E79" s="219">
        <v>557</v>
      </c>
      <c r="F79" s="16">
        <f>E79-D79</f>
        <v>-115</v>
      </c>
      <c r="G79" s="17">
        <f>('[1]5A1_Labs'!$D8+'[1]5A1_Labs'!$F8)*0.5</f>
        <v>2639.808903884028</v>
      </c>
      <c r="H79" s="18">
        <f>ROUND(F79*G79,0)</f>
        <v>-303578</v>
      </c>
    </row>
    <row r="80" spans="1:8" ht="15" customHeight="1" x14ac:dyDescent="0.2">
      <c r="A80" s="19">
        <v>302006</v>
      </c>
      <c r="B80" s="14">
        <v>302006</v>
      </c>
      <c r="C80" s="258" t="s">
        <v>77</v>
      </c>
      <c r="D80" s="16">
        <f>Feb_LSMSA!C76</f>
        <v>360</v>
      </c>
      <c r="E80" s="219">
        <f>Feb_LSMSA!D76</f>
        <v>345</v>
      </c>
      <c r="F80" s="16">
        <f>E80-D80</f>
        <v>-15</v>
      </c>
      <c r="G80" s="224"/>
      <c r="H80" s="18">
        <f>Feb_LSMSA!G76</f>
        <v>-67676</v>
      </c>
    </row>
    <row r="81" spans="1:8" ht="15" customHeight="1" x14ac:dyDescent="0.2">
      <c r="A81" s="19">
        <v>334001</v>
      </c>
      <c r="B81" s="14">
        <v>334001</v>
      </c>
      <c r="C81" s="258" t="s">
        <v>78</v>
      </c>
      <c r="D81" s="16">
        <f>Feb_NOCCA!C76</f>
        <v>239</v>
      </c>
      <c r="E81" s="219">
        <f>Feb_NOCCA!D76</f>
        <v>236</v>
      </c>
      <c r="F81" s="16">
        <f>E81-D81</f>
        <v>-3</v>
      </c>
      <c r="G81" s="224"/>
      <c r="H81" s="18">
        <f>Feb_NOCCA!G76</f>
        <v>-13660</v>
      </c>
    </row>
    <row r="82" spans="1:8" ht="15" customHeight="1" x14ac:dyDescent="0.2">
      <c r="A82" s="257" t="s">
        <v>79</v>
      </c>
      <c r="B82" s="21">
        <v>17137</v>
      </c>
      <c r="C82" s="256" t="s">
        <v>80</v>
      </c>
      <c r="D82" s="288">
        <f>Feb_Thrive!C76</f>
        <v>177</v>
      </c>
      <c r="E82" s="289">
        <f>Feb_Thrive!D76</f>
        <v>175</v>
      </c>
      <c r="F82" s="288">
        <f>E82-D82</f>
        <v>-2</v>
      </c>
      <c r="G82" s="290"/>
      <c r="H82" s="286">
        <f>Feb_Thrive!G76</f>
        <v>-8230</v>
      </c>
    </row>
    <row r="83" spans="1:8" s="237" customFormat="1" ht="15" hidden="1" customHeight="1" x14ac:dyDescent="0.2">
      <c r="A83" s="257"/>
      <c r="B83" s="21"/>
      <c r="C83" s="256"/>
      <c r="D83" s="288"/>
      <c r="E83" s="289"/>
      <c r="F83" s="288"/>
      <c r="G83" s="290"/>
      <c r="H83" s="286"/>
    </row>
    <row r="84" spans="1:8" s="237" customFormat="1" ht="15" customHeight="1" thickBot="1" x14ac:dyDescent="0.25">
      <c r="A84" s="38"/>
      <c r="B84" s="255"/>
      <c r="C84" s="40" t="s">
        <v>81</v>
      </c>
      <c r="D84" s="41">
        <f>SUM(D78:D83)</f>
        <v>2876</v>
      </c>
      <c r="E84" s="222">
        <f>SUM(E78:E83)</f>
        <v>2740</v>
      </c>
      <c r="F84" s="41">
        <f>SUM(F78:F83)</f>
        <v>-136</v>
      </c>
      <c r="G84" s="226"/>
      <c r="H84" s="42">
        <f>SUM(H78:H83)</f>
        <v>-395737</v>
      </c>
    </row>
    <row r="85" spans="1:8" ht="6.75" customHeight="1" thickTop="1" x14ac:dyDescent="0.2">
      <c r="A85" s="50"/>
      <c r="B85" s="51"/>
      <c r="C85" s="52"/>
      <c r="D85" s="46"/>
      <c r="E85" s="54"/>
      <c r="F85" s="53"/>
      <c r="G85" s="48"/>
      <c r="H85" s="48"/>
    </row>
    <row r="86" spans="1:8" ht="15" customHeight="1" x14ac:dyDescent="0.2">
      <c r="A86" s="265">
        <v>321001</v>
      </c>
      <c r="B86" s="264">
        <v>321001</v>
      </c>
      <c r="C86" s="263" t="s">
        <v>82</v>
      </c>
      <c r="D86" s="261">
        <f>Feb_Legacy!C7</f>
        <v>267</v>
      </c>
      <c r="E86" s="262">
        <f>Feb_Legacy!D7</f>
        <v>253</v>
      </c>
      <c r="F86" s="261">
        <f t="shared" ref="F86:F92" si="4">E86-D86</f>
        <v>-14</v>
      </c>
      <c r="G86" s="291"/>
      <c r="H86" s="259">
        <f>Feb_Legacy!Y7</f>
        <v>-66353</v>
      </c>
    </row>
    <row r="87" spans="1:8" ht="15" customHeight="1" x14ac:dyDescent="0.2">
      <c r="A87" s="19">
        <v>329001</v>
      </c>
      <c r="B87" s="14">
        <v>329001</v>
      </c>
      <c r="C87" s="258" t="s">
        <v>83</v>
      </c>
      <c r="D87" s="16">
        <f>Feb_Legacy!C8</f>
        <v>337</v>
      </c>
      <c r="E87" s="219">
        <f>Feb_Legacy!D8</f>
        <v>329</v>
      </c>
      <c r="F87" s="16">
        <f t="shared" si="4"/>
        <v>-8</v>
      </c>
      <c r="G87" s="224"/>
      <c r="H87" s="18">
        <f>Feb_Legacy!Y8</f>
        <v>-47267</v>
      </c>
    </row>
    <row r="88" spans="1:8" ht="15" customHeight="1" x14ac:dyDescent="0.2">
      <c r="A88" s="19">
        <v>331001</v>
      </c>
      <c r="B88" s="14">
        <v>331001</v>
      </c>
      <c r="C88" s="258" t="s">
        <v>84</v>
      </c>
      <c r="D88" s="16">
        <f>Feb_Legacy!C9</f>
        <v>1405</v>
      </c>
      <c r="E88" s="219">
        <f>Feb_Legacy!D9</f>
        <v>1387</v>
      </c>
      <c r="F88" s="16">
        <f t="shared" si="4"/>
        <v>-18</v>
      </c>
      <c r="G88" s="224"/>
      <c r="H88" s="18">
        <f>Feb_Legacy!Y9</f>
        <v>-63386</v>
      </c>
    </row>
    <row r="89" spans="1:8" ht="15" customHeight="1" x14ac:dyDescent="0.2">
      <c r="A89" s="19">
        <v>333001</v>
      </c>
      <c r="B89" s="14">
        <v>333001</v>
      </c>
      <c r="C89" s="258" t="s">
        <v>85</v>
      </c>
      <c r="D89" s="16">
        <f>Feb_Legacy!C10</f>
        <v>733</v>
      </c>
      <c r="E89" s="219">
        <f>Feb_Legacy!D10</f>
        <v>718</v>
      </c>
      <c r="F89" s="16">
        <f t="shared" si="4"/>
        <v>-15</v>
      </c>
      <c r="G89" s="224"/>
      <c r="H89" s="18">
        <f>Feb_Legacy!Y10</f>
        <v>-51041</v>
      </c>
    </row>
    <row r="90" spans="1:8" ht="15" customHeight="1" x14ac:dyDescent="0.2">
      <c r="A90" s="257">
        <v>336001</v>
      </c>
      <c r="B90" s="21">
        <v>336001</v>
      </c>
      <c r="C90" s="256" t="s">
        <v>86</v>
      </c>
      <c r="D90" s="288">
        <f>Feb_Legacy!C11</f>
        <v>888</v>
      </c>
      <c r="E90" s="289">
        <f>Feb_Legacy!D11</f>
        <v>870</v>
      </c>
      <c r="F90" s="288">
        <f t="shared" si="4"/>
        <v>-18</v>
      </c>
      <c r="G90" s="290"/>
      <c r="H90" s="286">
        <f>Feb_Legacy!Y11</f>
        <v>-92472</v>
      </c>
    </row>
    <row r="91" spans="1:8" ht="15" customHeight="1" x14ac:dyDescent="0.2">
      <c r="A91" s="19">
        <v>337001</v>
      </c>
      <c r="B91" s="14">
        <v>337001</v>
      </c>
      <c r="C91" s="258" t="s">
        <v>87</v>
      </c>
      <c r="D91" s="16">
        <f>Feb_Legacy!C12</f>
        <v>947</v>
      </c>
      <c r="E91" s="26">
        <f>Feb_Legacy!D12</f>
        <v>960</v>
      </c>
      <c r="F91" s="16">
        <f t="shared" si="4"/>
        <v>13</v>
      </c>
      <c r="G91" s="224"/>
      <c r="H91" s="18">
        <f>Feb_Legacy!Y12</f>
        <v>68596</v>
      </c>
    </row>
    <row r="92" spans="1:8" ht="15" customHeight="1" x14ac:dyDescent="0.2">
      <c r="A92" s="257">
        <v>340001</v>
      </c>
      <c r="B92" s="21">
        <v>340001</v>
      </c>
      <c r="C92" s="256" t="s">
        <v>88</v>
      </c>
      <c r="D92" s="288">
        <f>Feb_Legacy!C13</f>
        <v>120</v>
      </c>
      <c r="E92" s="292">
        <f>Feb_Legacy!D13</f>
        <v>120</v>
      </c>
      <c r="F92" s="288">
        <f t="shared" si="4"/>
        <v>0</v>
      </c>
      <c r="G92" s="290"/>
      <c r="H92" s="286">
        <f>Feb_Legacy!Y13</f>
        <v>809</v>
      </c>
    </row>
    <row r="93" spans="1:8" s="237" customFormat="1" ht="15" customHeight="1" thickBot="1" x14ac:dyDescent="0.25">
      <c r="A93" s="38"/>
      <c r="B93" s="255"/>
      <c r="C93" s="40" t="s">
        <v>89</v>
      </c>
      <c r="D93" s="41">
        <f>SUM(D86:D92)</f>
        <v>4697</v>
      </c>
      <c r="E93" s="222">
        <f>SUM(E86:E92)</f>
        <v>4637</v>
      </c>
      <c r="F93" s="41">
        <f>SUM(F86:F92)</f>
        <v>-60</v>
      </c>
      <c r="G93" s="226"/>
      <c r="H93" s="42">
        <f>SUM(H86:H92)</f>
        <v>-251114</v>
      </c>
    </row>
    <row r="94" spans="1:8" ht="6.75" customHeight="1" thickTop="1" x14ac:dyDescent="0.2">
      <c r="A94" s="50"/>
      <c r="B94" s="51"/>
      <c r="C94" s="52"/>
      <c r="D94" s="46"/>
      <c r="E94" s="54"/>
      <c r="F94" s="53"/>
      <c r="G94" s="48"/>
      <c r="H94" s="48"/>
    </row>
    <row r="95" spans="1:8" ht="15" customHeight="1" x14ac:dyDescent="0.2">
      <c r="A95" s="265">
        <v>341001</v>
      </c>
      <c r="B95" s="264">
        <v>341001</v>
      </c>
      <c r="C95" s="263" t="s">
        <v>90</v>
      </c>
      <c r="D95" s="261">
        <f>'Feb_New Type 2'!D7</f>
        <v>968</v>
      </c>
      <c r="E95" s="262">
        <f>'Feb_New Type 2'!E7</f>
        <v>948</v>
      </c>
      <c r="F95" s="261">
        <f t="shared" ref="F95:F130" si="5">E95-D95</f>
        <v>-20</v>
      </c>
      <c r="G95" s="291"/>
      <c r="H95" s="259">
        <f>'Feb_New Type 2'!X7</f>
        <v>-33955</v>
      </c>
    </row>
    <row r="96" spans="1:8" ht="15" customHeight="1" x14ac:dyDescent="0.2">
      <c r="A96" s="19">
        <v>343001</v>
      </c>
      <c r="B96" s="14">
        <v>343001</v>
      </c>
      <c r="C96" s="258" t="s">
        <v>91</v>
      </c>
      <c r="D96" s="16">
        <f>'Feb_New Type 2'!D8</f>
        <v>557</v>
      </c>
      <c r="E96" s="219">
        <f>'Feb_New Type 2'!E8</f>
        <v>552</v>
      </c>
      <c r="F96" s="16">
        <f t="shared" si="5"/>
        <v>-5</v>
      </c>
      <c r="G96" s="224"/>
      <c r="H96" s="18">
        <f>'Feb_New Type 2'!X8</f>
        <v>-8816</v>
      </c>
    </row>
    <row r="97" spans="1:8" ht="15" customHeight="1" x14ac:dyDescent="0.2">
      <c r="A97" s="19">
        <v>344001</v>
      </c>
      <c r="B97" s="14">
        <v>344001</v>
      </c>
      <c r="C97" s="258" t="s">
        <v>92</v>
      </c>
      <c r="D97" s="16">
        <f>'Feb_New Type 2'!D9</f>
        <v>507</v>
      </c>
      <c r="E97" s="219">
        <f>'Feb_New Type 2'!E9</f>
        <v>508</v>
      </c>
      <c r="F97" s="16">
        <f t="shared" si="5"/>
        <v>1</v>
      </c>
      <c r="G97" s="224"/>
      <c r="H97" s="18">
        <f>'Feb_New Type 2'!X9</f>
        <v>2631</v>
      </c>
    </row>
    <row r="98" spans="1:8" ht="15" customHeight="1" x14ac:dyDescent="0.2">
      <c r="A98" s="19">
        <v>345001</v>
      </c>
      <c r="B98" s="14">
        <v>345001</v>
      </c>
      <c r="C98" s="258" t="s">
        <v>93</v>
      </c>
      <c r="D98" s="16">
        <f>'Feb_New Type 2'!D10</f>
        <v>2969</v>
      </c>
      <c r="E98" s="219">
        <f>'Feb_New Type 2'!E10</f>
        <v>3000</v>
      </c>
      <c r="F98" s="16">
        <f t="shared" si="5"/>
        <v>31</v>
      </c>
      <c r="G98" s="224"/>
      <c r="H98" s="18">
        <f>'Feb_New Type 2'!X10</f>
        <v>178928</v>
      </c>
    </row>
    <row r="99" spans="1:8" ht="15" customHeight="1" x14ac:dyDescent="0.2">
      <c r="A99" s="257">
        <v>346001</v>
      </c>
      <c r="B99" s="21">
        <v>346001</v>
      </c>
      <c r="C99" s="256" t="s">
        <v>94</v>
      </c>
      <c r="D99" s="288">
        <f>'Feb_New Type 2'!D11</f>
        <v>980</v>
      </c>
      <c r="E99" s="289">
        <f>'Feb_New Type 2'!E11</f>
        <v>920</v>
      </c>
      <c r="F99" s="288">
        <f t="shared" si="5"/>
        <v>-60</v>
      </c>
      <c r="G99" s="290"/>
      <c r="H99" s="286">
        <f>'Feb_New Type 2'!X11</f>
        <v>-94242</v>
      </c>
    </row>
    <row r="100" spans="1:8" ht="15" customHeight="1" x14ac:dyDescent="0.2">
      <c r="A100" s="265">
        <v>347001</v>
      </c>
      <c r="B100" s="264">
        <v>347001</v>
      </c>
      <c r="C100" s="263" t="s">
        <v>95</v>
      </c>
      <c r="D100" s="261">
        <f>'Feb_New Type 2'!D12</f>
        <v>825</v>
      </c>
      <c r="E100" s="262">
        <f>'Feb_New Type 2'!E12</f>
        <v>852</v>
      </c>
      <c r="F100" s="261">
        <f t="shared" si="5"/>
        <v>27</v>
      </c>
      <c r="G100" s="291"/>
      <c r="H100" s="259">
        <f>'Feb_New Type 2'!X12</f>
        <v>67028</v>
      </c>
    </row>
    <row r="101" spans="1:8" ht="15" customHeight="1" x14ac:dyDescent="0.2">
      <c r="A101" s="19">
        <v>348001</v>
      </c>
      <c r="B101" s="14">
        <v>348001</v>
      </c>
      <c r="C101" s="258" t="s">
        <v>96</v>
      </c>
      <c r="D101" s="16">
        <f>'Feb_New Type 2'!D13</f>
        <v>865</v>
      </c>
      <c r="E101" s="219">
        <f>'Feb_New Type 2'!E13</f>
        <v>870</v>
      </c>
      <c r="F101" s="16">
        <f t="shared" si="5"/>
        <v>5</v>
      </c>
      <c r="G101" s="224"/>
      <c r="H101" s="18">
        <f>'Feb_New Type 2'!X13</f>
        <v>13501</v>
      </c>
    </row>
    <row r="102" spans="1:8" ht="15" customHeight="1" x14ac:dyDescent="0.2">
      <c r="A102" s="19" t="s">
        <v>97</v>
      </c>
      <c r="B102" s="14" t="s">
        <v>97</v>
      </c>
      <c r="C102" s="258" t="s">
        <v>98</v>
      </c>
      <c r="D102" s="16">
        <f>'Feb_New Type 2'!D14</f>
        <v>56</v>
      </c>
      <c r="E102" s="219">
        <f>'Feb_New Type 2'!E14</f>
        <v>67</v>
      </c>
      <c r="F102" s="16">
        <f t="shared" si="5"/>
        <v>11</v>
      </c>
      <c r="G102" s="224"/>
      <c r="H102" s="18">
        <f>'Feb_New Type 2'!X14</f>
        <v>18261</v>
      </c>
    </row>
    <row r="103" spans="1:8" ht="15" customHeight="1" x14ac:dyDescent="0.2">
      <c r="A103" s="19" t="s">
        <v>99</v>
      </c>
      <c r="B103" s="14" t="s">
        <v>100</v>
      </c>
      <c r="C103" s="258" t="s">
        <v>101</v>
      </c>
      <c r="D103" s="16">
        <f>'Feb_New Type 2'!D15</f>
        <v>246</v>
      </c>
      <c r="E103" s="219">
        <f>'Feb_New Type 2'!E15</f>
        <v>264</v>
      </c>
      <c r="F103" s="16">
        <f t="shared" si="5"/>
        <v>18</v>
      </c>
      <c r="G103" s="224"/>
      <c r="H103" s="18">
        <f>'Feb_New Type 2'!X15</f>
        <v>36333</v>
      </c>
    </row>
    <row r="104" spans="1:8" ht="15" customHeight="1" x14ac:dyDescent="0.2">
      <c r="A104" s="257" t="s">
        <v>102</v>
      </c>
      <c r="B104" s="21" t="s">
        <v>103</v>
      </c>
      <c r="C104" s="256" t="s">
        <v>104</v>
      </c>
      <c r="D104" s="288">
        <f>'Feb_New Type 2'!D16</f>
        <v>660</v>
      </c>
      <c r="E104" s="289">
        <f>'Feb_New Type 2'!E16</f>
        <v>602</v>
      </c>
      <c r="F104" s="288">
        <f t="shared" si="5"/>
        <v>-58</v>
      </c>
      <c r="G104" s="290"/>
      <c r="H104" s="286">
        <f>'Feb_New Type 2'!X16</f>
        <v>-137324</v>
      </c>
    </row>
    <row r="105" spans="1:8" ht="15" customHeight="1" x14ac:dyDescent="0.2">
      <c r="A105" s="265" t="s">
        <v>105</v>
      </c>
      <c r="B105" s="264" t="s">
        <v>105</v>
      </c>
      <c r="C105" s="263" t="s">
        <v>106</v>
      </c>
      <c r="D105" s="261">
        <f>'Feb_New Type 2'!D17</f>
        <v>64</v>
      </c>
      <c r="E105" s="262">
        <f>'Feb_New Type 2'!E17</f>
        <v>64</v>
      </c>
      <c r="F105" s="261">
        <f t="shared" si="5"/>
        <v>0</v>
      </c>
      <c r="G105" s="291"/>
      <c r="H105" s="259">
        <f>'Feb_New Type 2'!X17</f>
        <v>4482</v>
      </c>
    </row>
    <row r="106" spans="1:8" ht="15" customHeight="1" x14ac:dyDescent="0.2">
      <c r="A106" s="19" t="s">
        <v>107</v>
      </c>
      <c r="B106" s="14" t="s">
        <v>108</v>
      </c>
      <c r="C106" s="258" t="s">
        <v>109</v>
      </c>
      <c r="D106" s="16">
        <f>'Feb_New Type 2'!D18</f>
        <v>616</v>
      </c>
      <c r="E106" s="219">
        <f>'Feb_New Type 2'!E18</f>
        <v>599</v>
      </c>
      <c r="F106" s="16">
        <f t="shared" si="5"/>
        <v>-17</v>
      </c>
      <c r="G106" s="224"/>
      <c r="H106" s="18">
        <f>'Feb_New Type 2'!X18</f>
        <v>-22891</v>
      </c>
    </row>
    <row r="107" spans="1:8" ht="15" customHeight="1" x14ac:dyDescent="0.2">
      <c r="A107" s="19" t="s">
        <v>110</v>
      </c>
      <c r="B107" s="14" t="s">
        <v>110</v>
      </c>
      <c r="C107" s="258" t="s">
        <v>111</v>
      </c>
      <c r="D107" s="16">
        <f>'Feb_New Type 2'!D19</f>
        <v>456</v>
      </c>
      <c r="E107" s="219">
        <f>'Feb_New Type 2'!E19</f>
        <v>456</v>
      </c>
      <c r="F107" s="16">
        <f t="shared" si="5"/>
        <v>0</v>
      </c>
      <c r="G107" s="224"/>
      <c r="H107" s="18">
        <f>'Feb_New Type 2'!X19</f>
        <v>10361</v>
      </c>
    </row>
    <row r="108" spans="1:8" ht="15" customHeight="1" x14ac:dyDescent="0.2">
      <c r="A108" s="19" t="s">
        <v>112</v>
      </c>
      <c r="B108" s="14" t="s">
        <v>112</v>
      </c>
      <c r="C108" s="258" t="s">
        <v>113</v>
      </c>
      <c r="D108" s="16">
        <f>'Feb_New Type 2'!D20</f>
        <v>90</v>
      </c>
      <c r="E108" s="219">
        <f>'Feb_New Type 2'!E20</f>
        <v>92</v>
      </c>
      <c r="F108" s="16">
        <f t="shared" si="5"/>
        <v>2</v>
      </c>
      <c r="G108" s="224"/>
      <c r="H108" s="18">
        <f>'Feb_New Type 2'!X20</f>
        <v>3597</v>
      </c>
    </row>
    <row r="109" spans="1:8" ht="15" customHeight="1" x14ac:dyDescent="0.2">
      <c r="A109" s="257" t="s">
        <v>114</v>
      </c>
      <c r="B109" s="21" t="s">
        <v>114</v>
      </c>
      <c r="C109" s="256" t="s">
        <v>115</v>
      </c>
      <c r="D109" s="288">
        <f>'Feb_New Type 2'!D21</f>
        <v>186</v>
      </c>
      <c r="E109" s="289">
        <f>'Feb_New Type 2'!E21</f>
        <v>183</v>
      </c>
      <c r="F109" s="288">
        <f t="shared" si="5"/>
        <v>-3</v>
      </c>
      <c r="G109" s="290"/>
      <c r="H109" s="286">
        <f>'Feb_New Type 2'!X21</f>
        <v>-3396</v>
      </c>
    </row>
    <row r="110" spans="1:8" ht="15" customHeight="1" x14ac:dyDescent="0.2">
      <c r="A110" s="265" t="s">
        <v>116</v>
      </c>
      <c r="B110" s="264" t="s">
        <v>116</v>
      </c>
      <c r="C110" s="263" t="s">
        <v>117</v>
      </c>
      <c r="D110" s="261">
        <f>'Feb_New Type 2'!D22</f>
        <v>463</v>
      </c>
      <c r="E110" s="262">
        <f>'Feb_New Type 2'!E22</f>
        <v>444</v>
      </c>
      <c r="F110" s="261">
        <f t="shared" si="5"/>
        <v>-19</v>
      </c>
      <c r="G110" s="291"/>
      <c r="H110" s="259">
        <f>'Feb_New Type 2'!X22</f>
        <v>-30361</v>
      </c>
    </row>
    <row r="111" spans="1:8" ht="15" customHeight="1" x14ac:dyDescent="0.2">
      <c r="A111" s="19" t="s">
        <v>118</v>
      </c>
      <c r="B111" s="14" t="s">
        <v>118</v>
      </c>
      <c r="C111" s="258" t="s">
        <v>119</v>
      </c>
      <c r="D111" s="16">
        <f>'Feb_New Type 2'!D23</f>
        <v>72</v>
      </c>
      <c r="E111" s="219">
        <f>'Feb_New Type 2'!E23</f>
        <v>79</v>
      </c>
      <c r="F111" s="16">
        <f t="shared" si="5"/>
        <v>7</v>
      </c>
      <c r="G111" s="224"/>
      <c r="H111" s="18">
        <f>'Feb_New Type 2'!X23</f>
        <v>17337</v>
      </c>
    </row>
    <row r="112" spans="1:8" ht="15" customHeight="1" x14ac:dyDescent="0.2">
      <c r="A112" s="19" t="s">
        <v>120</v>
      </c>
      <c r="B112" s="14" t="s">
        <v>121</v>
      </c>
      <c r="C112" s="258" t="s">
        <v>122</v>
      </c>
      <c r="D112" s="16">
        <f>'Feb_New Type 2'!D24</f>
        <v>266</v>
      </c>
      <c r="E112" s="219">
        <f>'Feb_New Type 2'!E24</f>
        <v>270</v>
      </c>
      <c r="F112" s="16">
        <f t="shared" si="5"/>
        <v>4</v>
      </c>
      <c r="G112" s="224"/>
      <c r="H112" s="18">
        <f>'Feb_New Type 2'!X24</f>
        <v>5899</v>
      </c>
    </row>
    <row r="113" spans="1:8" ht="15" customHeight="1" x14ac:dyDescent="0.2">
      <c r="A113" s="19" t="s">
        <v>123</v>
      </c>
      <c r="B113" s="14" t="s">
        <v>124</v>
      </c>
      <c r="C113" s="258" t="s">
        <v>125</v>
      </c>
      <c r="D113" s="16">
        <f>'Feb_New Type 2'!D25</f>
        <v>485</v>
      </c>
      <c r="E113" s="219">
        <f>'Feb_New Type 2'!E25</f>
        <v>482</v>
      </c>
      <c r="F113" s="16">
        <f t="shared" si="5"/>
        <v>-3</v>
      </c>
      <c r="G113" s="224"/>
      <c r="H113" s="18">
        <f>'Feb_New Type 2'!X25</f>
        <v>-20164</v>
      </c>
    </row>
    <row r="114" spans="1:8" ht="15" customHeight="1" x14ac:dyDescent="0.2">
      <c r="A114" s="257" t="s">
        <v>126</v>
      </c>
      <c r="B114" s="21">
        <v>328002</v>
      </c>
      <c r="C114" s="256" t="s">
        <v>127</v>
      </c>
      <c r="D114" s="288">
        <f>'Feb_New Type 2'!D26</f>
        <v>454</v>
      </c>
      <c r="E114" s="289">
        <f>'Feb_New Type 2'!E26</f>
        <v>453</v>
      </c>
      <c r="F114" s="288">
        <f t="shared" si="5"/>
        <v>-1</v>
      </c>
      <c r="G114" s="290"/>
      <c r="H114" s="286">
        <f>'Feb_New Type 2'!X26</f>
        <v>6177</v>
      </c>
    </row>
    <row r="115" spans="1:8" ht="15" customHeight="1" x14ac:dyDescent="0.2">
      <c r="A115" s="265" t="s">
        <v>128</v>
      </c>
      <c r="B115" s="264" t="s">
        <v>129</v>
      </c>
      <c r="C115" s="263" t="s">
        <v>130</v>
      </c>
      <c r="D115" s="261">
        <f>'Feb_New Type 2'!D27</f>
        <v>180</v>
      </c>
      <c r="E115" s="262">
        <f>'Feb_New Type 2'!E27</f>
        <v>180</v>
      </c>
      <c r="F115" s="261">
        <f t="shared" si="5"/>
        <v>0</v>
      </c>
      <c r="G115" s="291"/>
      <c r="H115" s="259">
        <f>'Feb_New Type 2'!X27</f>
        <v>11</v>
      </c>
    </row>
    <row r="116" spans="1:8" ht="15" customHeight="1" x14ac:dyDescent="0.2">
      <c r="A116" s="19" t="s">
        <v>131</v>
      </c>
      <c r="B116" s="14" t="s">
        <v>132</v>
      </c>
      <c r="C116" s="258" t="s">
        <v>133</v>
      </c>
      <c r="D116" s="16">
        <f>'Feb_New Type 2'!D28</f>
        <v>891</v>
      </c>
      <c r="E116" s="219">
        <f>'Feb_New Type 2'!E28</f>
        <v>892</v>
      </c>
      <c r="F116" s="16">
        <f t="shared" si="5"/>
        <v>1</v>
      </c>
      <c r="G116" s="224"/>
      <c r="H116" s="18">
        <f>'Feb_New Type 2'!X28</f>
        <v>8240</v>
      </c>
    </row>
    <row r="117" spans="1:8" ht="15" customHeight="1" x14ac:dyDescent="0.2">
      <c r="A117" s="19" t="s">
        <v>134</v>
      </c>
      <c r="B117" s="14" t="s">
        <v>135</v>
      </c>
      <c r="C117" s="258" t="s">
        <v>136</v>
      </c>
      <c r="D117" s="16">
        <f>'Feb_New Type 2'!D29</f>
        <v>339</v>
      </c>
      <c r="E117" s="219">
        <f>'Feb_New Type 2'!E29</f>
        <v>348</v>
      </c>
      <c r="F117" s="16">
        <f t="shared" si="5"/>
        <v>9</v>
      </c>
      <c r="G117" s="224"/>
      <c r="H117" s="18">
        <f>'Feb_New Type 2'!X29</f>
        <v>57928</v>
      </c>
    </row>
    <row r="118" spans="1:8" ht="15" customHeight="1" x14ac:dyDescent="0.2">
      <c r="A118" s="19" t="s">
        <v>137</v>
      </c>
      <c r="B118" s="14" t="s">
        <v>138</v>
      </c>
      <c r="C118" s="258" t="s">
        <v>139</v>
      </c>
      <c r="D118" s="16">
        <f>'Feb_New Type 2'!D30</f>
        <v>929</v>
      </c>
      <c r="E118" s="219">
        <f>'Feb_New Type 2'!E30</f>
        <v>906</v>
      </c>
      <c r="F118" s="16">
        <f t="shared" si="5"/>
        <v>-23</v>
      </c>
      <c r="G118" s="224"/>
      <c r="H118" s="18">
        <f>'Feb_New Type 2'!X30</f>
        <v>-45213</v>
      </c>
    </row>
    <row r="119" spans="1:8" ht="15" customHeight="1" x14ac:dyDescent="0.2">
      <c r="A119" s="257" t="s">
        <v>140</v>
      </c>
      <c r="B119" s="21" t="s">
        <v>141</v>
      </c>
      <c r="C119" s="256" t="s">
        <v>142</v>
      </c>
      <c r="D119" s="288">
        <f>'Feb_New Type 2'!D31</f>
        <v>344</v>
      </c>
      <c r="E119" s="289">
        <f>'Feb_New Type 2'!E31</f>
        <v>337</v>
      </c>
      <c r="F119" s="288">
        <f t="shared" si="5"/>
        <v>-7</v>
      </c>
      <c r="G119" s="290"/>
      <c r="H119" s="286">
        <f>'Feb_New Type 2'!X31</f>
        <v>-24363</v>
      </c>
    </row>
    <row r="120" spans="1:8" ht="15" customHeight="1" x14ac:dyDescent="0.2">
      <c r="A120" s="265" t="s">
        <v>143</v>
      </c>
      <c r="B120" s="264" t="s">
        <v>144</v>
      </c>
      <c r="C120" s="263" t="s">
        <v>145</v>
      </c>
      <c r="D120" s="261">
        <f>'Feb_New Type 2'!D32</f>
        <v>186</v>
      </c>
      <c r="E120" s="262">
        <f>'Feb_New Type 2'!E32</f>
        <v>153</v>
      </c>
      <c r="F120" s="261">
        <f t="shared" si="5"/>
        <v>-33</v>
      </c>
      <c r="G120" s="291"/>
      <c r="H120" s="259">
        <f>'Feb_New Type 2'!X32</f>
        <v>-99719</v>
      </c>
    </row>
    <row r="121" spans="1:8" ht="15" customHeight="1" x14ac:dyDescent="0.2">
      <c r="A121" s="19" t="s">
        <v>146</v>
      </c>
      <c r="B121" s="14">
        <v>343002</v>
      </c>
      <c r="C121" s="258" t="s">
        <v>147</v>
      </c>
      <c r="D121" s="16">
        <f>'Feb_New Type 2'!D33</f>
        <v>1915</v>
      </c>
      <c r="E121" s="219">
        <f>'Feb_New Type 2'!E33</f>
        <v>1911</v>
      </c>
      <c r="F121" s="16">
        <f t="shared" si="5"/>
        <v>-4</v>
      </c>
      <c r="G121" s="224"/>
      <c r="H121" s="18">
        <f>'Feb_New Type 2'!X33</f>
        <v>-39851</v>
      </c>
    </row>
    <row r="122" spans="1:8" ht="15" customHeight="1" x14ac:dyDescent="0.2">
      <c r="A122" s="19" t="s">
        <v>148</v>
      </c>
      <c r="B122" s="14">
        <v>328001</v>
      </c>
      <c r="C122" s="258" t="s">
        <v>149</v>
      </c>
      <c r="D122" s="16">
        <f>'Feb_New Type 2'!D34</f>
        <v>650</v>
      </c>
      <c r="E122" s="219">
        <f>'Feb_New Type 2'!E34</f>
        <v>661</v>
      </c>
      <c r="F122" s="16">
        <f t="shared" si="5"/>
        <v>11</v>
      </c>
      <c r="G122" s="224"/>
      <c r="H122" s="18">
        <f>'Feb_New Type 2'!X34</f>
        <v>25706</v>
      </c>
    </row>
    <row r="123" spans="1:8" ht="15" customHeight="1" x14ac:dyDescent="0.2">
      <c r="A123" s="19" t="s">
        <v>150</v>
      </c>
      <c r="B123" s="14">
        <v>349001</v>
      </c>
      <c r="C123" s="258" t="s">
        <v>151</v>
      </c>
      <c r="D123" s="16">
        <f>'Feb_New Type 2'!D35</f>
        <v>232</v>
      </c>
      <c r="E123" s="219">
        <f>'Feb_New Type 2'!E35</f>
        <v>224</v>
      </c>
      <c r="F123" s="16">
        <f t="shared" si="5"/>
        <v>-8</v>
      </c>
      <c r="G123" s="224"/>
      <c r="H123" s="18">
        <f>'Feb_New Type 2'!X35</f>
        <v>-22609</v>
      </c>
    </row>
    <row r="124" spans="1:8" ht="15" customHeight="1" x14ac:dyDescent="0.2">
      <c r="A124" s="257" t="s">
        <v>152</v>
      </c>
      <c r="B124" s="21" t="s">
        <v>153</v>
      </c>
      <c r="C124" s="256" t="s">
        <v>154</v>
      </c>
      <c r="D124" s="288">
        <f>'Feb_New Type 2'!D36</f>
        <v>289</v>
      </c>
      <c r="E124" s="289">
        <f>'Feb_New Type 2'!E36</f>
        <v>306</v>
      </c>
      <c r="F124" s="288">
        <f t="shared" si="5"/>
        <v>17</v>
      </c>
      <c r="G124" s="290"/>
      <c r="H124" s="286">
        <f>'Feb_New Type 2'!X36</f>
        <v>29851</v>
      </c>
    </row>
    <row r="125" spans="1:8" ht="15" customHeight="1" x14ac:dyDescent="0.2">
      <c r="A125" s="265" t="s">
        <v>155</v>
      </c>
      <c r="B125" s="264" t="s">
        <v>155</v>
      </c>
      <c r="C125" s="263" t="s">
        <v>156</v>
      </c>
      <c r="D125" s="261">
        <f>'Feb_New Type 2'!D37</f>
        <v>307</v>
      </c>
      <c r="E125" s="262">
        <f>'Feb_New Type 2'!E37</f>
        <v>289</v>
      </c>
      <c r="F125" s="261">
        <f t="shared" si="5"/>
        <v>-18</v>
      </c>
      <c r="G125" s="291"/>
      <c r="H125" s="259">
        <f>'Feb_New Type 2'!X37</f>
        <v>-43128</v>
      </c>
    </row>
    <row r="126" spans="1:8" ht="15" customHeight="1" x14ac:dyDescent="0.2">
      <c r="A126" s="19" t="s">
        <v>157</v>
      </c>
      <c r="B126" s="14" t="s">
        <v>157</v>
      </c>
      <c r="C126" s="258" t="s">
        <v>158</v>
      </c>
      <c r="D126" s="16">
        <f>'Feb_New Type 2'!D38</f>
        <v>523</v>
      </c>
      <c r="E126" s="219">
        <f>'Feb_New Type 2'!E38</f>
        <v>513</v>
      </c>
      <c r="F126" s="16">
        <f t="shared" si="5"/>
        <v>-10</v>
      </c>
      <c r="G126" s="224"/>
      <c r="H126" s="18">
        <f>'Feb_New Type 2'!X38</f>
        <v>-4201</v>
      </c>
    </row>
    <row r="127" spans="1:8" ht="15" customHeight="1" x14ac:dyDescent="0.2">
      <c r="A127" s="19" t="s">
        <v>159</v>
      </c>
      <c r="B127" s="14" t="s">
        <v>159</v>
      </c>
      <c r="C127" s="258" t="s">
        <v>160</v>
      </c>
      <c r="D127" s="16">
        <f>'Feb_New Type 2'!D39</f>
        <v>43</v>
      </c>
      <c r="E127" s="219">
        <f>'Feb_New Type 2'!E39</f>
        <v>45</v>
      </c>
      <c r="F127" s="16">
        <f t="shared" si="5"/>
        <v>2</v>
      </c>
      <c r="G127" s="224"/>
      <c r="H127" s="18">
        <f>'Feb_New Type 2'!X39</f>
        <v>3860</v>
      </c>
    </row>
    <row r="128" spans="1:8" ht="15" customHeight="1" x14ac:dyDescent="0.2">
      <c r="A128" s="19" t="s">
        <v>161</v>
      </c>
      <c r="B128" s="14" t="s">
        <v>161</v>
      </c>
      <c r="C128" s="258" t="s">
        <v>162</v>
      </c>
      <c r="D128" s="16">
        <f>'Feb_New Type 2'!D40</f>
        <v>969</v>
      </c>
      <c r="E128" s="219">
        <f>'Feb_New Type 2'!E40</f>
        <v>974</v>
      </c>
      <c r="F128" s="16">
        <f t="shared" si="5"/>
        <v>5</v>
      </c>
      <c r="G128" s="224"/>
      <c r="H128" s="18">
        <f>'Feb_New Type 2'!X40</f>
        <v>51730</v>
      </c>
    </row>
    <row r="129" spans="1:8" ht="15" customHeight="1" x14ac:dyDescent="0.2">
      <c r="A129" s="257" t="s">
        <v>163</v>
      </c>
      <c r="B129" s="21" t="s">
        <v>163</v>
      </c>
      <c r="C129" s="256" t="s">
        <v>164</v>
      </c>
      <c r="D129" s="288">
        <f>'Feb_New Type 2'!D41</f>
        <v>275</v>
      </c>
      <c r="E129" s="289">
        <f>'Feb_New Type 2'!E41</f>
        <v>251</v>
      </c>
      <c r="F129" s="288">
        <f t="shared" si="5"/>
        <v>-24</v>
      </c>
      <c r="G129" s="290"/>
      <c r="H129" s="286">
        <f>'Feb_New Type 2'!X41</f>
        <v>-65206</v>
      </c>
    </row>
    <row r="130" spans="1:8" ht="15" customHeight="1" x14ac:dyDescent="0.2">
      <c r="A130" s="257" t="s">
        <v>165</v>
      </c>
      <c r="B130" s="21" t="s">
        <v>166</v>
      </c>
      <c r="C130" s="256" t="s">
        <v>167</v>
      </c>
      <c r="D130" s="288">
        <f>'Feb_New Type 2'!D42</f>
        <v>678</v>
      </c>
      <c r="E130" s="289">
        <f>'Feb_New Type 2'!E42</f>
        <v>636</v>
      </c>
      <c r="F130" s="288">
        <f t="shared" si="5"/>
        <v>-42</v>
      </c>
      <c r="G130" s="290"/>
      <c r="H130" s="286">
        <f>'Feb_New Type 2'!X42</f>
        <v>-84558</v>
      </c>
    </row>
    <row r="131" spans="1:8" ht="15" customHeight="1" thickBot="1" x14ac:dyDescent="0.25">
      <c r="A131" s="38"/>
      <c r="B131" s="255"/>
      <c r="C131" s="40" t="s">
        <v>168</v>
      </c>
      <c r="D131" s="41">
        <f>SUM(D95:D130)</f>
        <v>20535</v>
      </c>
      <c r="E131" s="222">
        <f>SUM(E95:E130)</f>
        <v>20331</v>
      </c>
      <c r="F131" s="41">
        <f>SUM(F95:F130)</f>
        <v>-204</v>
      </c>
      <c r="G131" s="226"/>
      <c r="H131" s="42">
        <f>SUM(H95:H130)</f>
        <v>-238136</v>
      </c>
    </row>
    <row r="132" spans="1:8" s="237" customFormat="1" ht="6.75" customHeight="1" thickTop="1" x14ac:dyDescent="0.2">
      <c r="A132" s="43"/>
      <c r="B132" s="44"/>
      <c r="C132" s="55"/>
      <c r="D132" s="46"/>
      <c r="E132" s="54"/>
      <c r="F132" s="53"/>
      <c r="G132" s="48"/>
      <c r="H132" s="48"/>
    </row>
    <row r="133" spans="1:8" ht="15" customHeight="1" x14ac:dyDescent="0.2">
      <c r="A133" s="265">
        <v>396211</v>
      </c>
      <c r="B133" s="265" t="s">
        <v>169</v>
      </c>
      <c r="C133" s="263" t="s">
        <v>170</v>
      </c>
      <c r="D133" s="261">
        <v>989</v>
      </c>
      <c r="E133" s="262">
        <v>960</v>
      </c>
      <c r="F133" s="261">
        <f t="shared" ref="F133:F140" si="6">E133-D133</f>
        <v>-29</v>
      </c>
      <c r="G133" s="260">
        <f>('[1]5B2_RSD LA'!$E7+'[1]5B2_RSD LA'!$G7)*0.5</f>
        <v>2778.5450265046798</v>
      </c>
      <c r="H133" s="18">
        <f>ROUND(F133*G133,0)</f>
        <v>-80578</v>
      </c>
    </row>
    <row r="134" spans="1:8" ht="15" customHeight="1" x14ac:dyDescent="0.2">
      <c r="A134" s="19" t="s">
        <v>171</v>
      </c>
      <c r="B134" s="14" t="s">
        <v>172</v>
      </c>
      <c r="C134" s="258" t="s">
        <v>173</v>
      </c>
      <c r="D134" s="16">
        <v>106</v>
      </c>
      <c r="E134" s="219">
        <v>102</v>
      </c>
      <c r="F134" s="16">
        <f t="shared" si="6"/>
        <v>-4</v>
      </c>
      <c r="G134" s="17">
        <f>('[1]5B2_RSD LA'!$E10+'[1]5B2_RSD LA'!$G10)*0.5</f>
        <v>1952.0940579634037</v>
      </c>
      <c r="H134" s="18">
        <f>ROUND(F134*G134,0)</f>
        <v>-7808</v>
      </c>
    </row>
    <row r="135" spans="1:8" ht="15" customHeight="1" x14ac:dyDescent="0.2">
      <c r="A135" s="19" t="s">
        <v>174</v>
      </c>
      <c r="B135" s="14" t="s">
        <v>175</v>
      </c>
      <c r="C135" s="258" t="s">
        <v>176</v>
      </c>
      <c r="D135" s="16">
        <v>365</v>
      </c>
      <c r="E135" s="219">
        <v>382</v>
      </c>
      <c r="F135" s="16">
        <f t="shared" si="6"/>
        <v>17</v>
      </c>
      <c r="G135" s="17">
        <f>('[1]5B2_RSD LA'!$E11+'[1]5B2_RSD LA'!$G11)*0.5</f>
        <v>1952.0940579634037</v>
      </c>
      <c r="H135" s="18">
        <f>ROUND(F135*G135,0)</f>
        <v>33186</v>
      </c>
    </row>
    <row r="136" spans="1:8" ht="15" customHeight="1" x14ac:dyDescent="0.2">
      <c r="A136" s="19" t="s">
        <v>177</v>
      </c>
      <c r="B136" s="14" t="s">
        <v>178</v>
      </c>
      <c r="C136" s="258" t="s">
        <v>179</v>
      </c>
      <c r="D136" s="16">
        <v>317</v>
      </c>
      <c r="E136" s="219">
        <v>305</v>
      </c>
      <c r="F136" s="16">
        <f t="shared" si="6"/>
        <v>-12</v>
      </c>
      <c r="G136" s="17">
        <f>('[1]5B2_RSD LA'!$E12+'[1]5B2_RSD LA'!$G12)*0.5</f>
        <v>1952.0940579634037</v>
      </c>
      <c r="H136" s="18">
        <f>ROUND(F136*G136,0)</f>
        <v>-23425</v>
      </c>
    </row>
    <row r="137" spans="1:8" ht="15" customHeight="1" x14ac:dyDescent="0.2">
      <c r="A137" s="257" t="s">
        <v>180</v>
      </c>
      <c r="B137" s="21" t="s">
        <v>181</v>
      </c>
      <c r="C137" s="256" t="s">
        <v>182</v>
      </c>
      <c r="D137" s="288">
        <v>266</v>
      </c>
      <c r="E137" s="289">
        <v>260</v>
      </c>
      <c r="F137" s="288">
        <f t="shared" si="6"/>
        <v>-6</v>
      </c>
      <c r="G137" s="287">
        <f>('[1]5B2_RSD LA'!$E13+'[1]5B2_RSD LA'!$G13)*0.5</f>
        <v>1952.0940579634037</v>
      </c>
      <c r="H137" s="286">
        <f>ROUND(F137*G137,0)</f>
        <v>-11713</v>
      </c>
    </row>
    <row r="138" spans="1:8" ht="15" customHeight="1" x14ac:dyDescent="0.2">
      <c r="A138" s="19" t="s">
        <v>183</v>
      </c>
      <c r="B138" s="14" t="s">
        <v>183</v>
      </c>
      <c r="C138" s="258" t="s">
        <v>184</v>
      </c>
      <c r="D138" s="16">
        <v>536</v>
      </c>
      <c r="E138" s="219">
        <v>522</v>
      </c>
      <c r="F138" s="16">
        <f t="shared" si="6"/>
        <v>-14</v>
      </c>
      <c r="G138" s="17">
        <f>('[1]5B2_RSD LA'!$E14+'[1]5B2_RSD LA'!$G14)*0.5</f>
        <v>1952.0940579634037</v>
      </c>
      <c r="H138" s="18">
        <f>ROUND(F138*G138,0)</f>
        <v>-27329</v>
      </c>
    </row>
    <row r="139" spans="1:8" ht="15" customHeight="1" x14ac:dyDescent="0.2">
      <c r="A139" s="19" t="s">
        <v>185</v>
      </c>
      <c r="B139" s="14" t="s">
        <v>185</v>
      </c>
      <c r="C139" s="258" t="s">
        <v>186</v>
      </c>
      <c r="D139" s="16">
        <v>226</v>
      </c>
      <c r="E139" s="219">
        <v>215</v>
      </c>
      <c r="F139" s="16">
        <f t="shared" si="6"/>
        <v>-11</v>
      </c>
      <c r="G139" s="17">
        <f>('[1]5B2_RSD LA'!$E15+'[1]5B2_RSD LA'!$G15)*0.5</f>
        <v>1952.0940579634037</v>
      </c>
      <c r="H139" s="18">
        <f>ROUND(F139*G139,0)</f>
        <v>-21473</v>
      </c>
    </row>
    <row r="140" spans="1:8" ht="15" customHeight="1" x14ac:dyDescent="0.2">
      <c r="A140" s="257" t="s">
        <v>187</v>
      </c>
      <c r="B140" s="21">
        <v>389002</v>
      </c>
      <c r="C140" s="256" t="s">
        <v>188</v>
      </c>
      <c r="D140" s="288">
        <v>399</v>
      </c>
      <c r="E140" s="289">
        <v>381</v>
      </c>
      <c r="F140" s="288">
        <f t="shared" si="6"/>
        <v>-18</v>
      </c>
      <c r="G140" s="287">
        <f>('[1]5B2_RSD LA'!$E16+'[1]5B2_RSD LA'!$G16)*0.5</f>
        <v>1952.0940579634037</v>
      </c>
      <c r="H140" s="286">
        <f>ROUND(F140*G140,0)</f>
        <v>-35138</v>
      </c>
    </row>
    <row r="141" spans="1:8" ht="15" customHeight="1" thickBot="1" x14ac:dyDescent="0.25">
      <c r="A141" s="38"/>
      <c r="B141" s="255"/>
      <c r="C141" s="40" t="s">
        <v>189</v>
      </c>
      <c r="D141" s="41">
        <f>SUM(D133:D140)</f>
        <v>3204</v>
      </c>
      <c r="E141" s="222">
        <f>SUM(E133:E140)</f>
        <v>3127</v>
      </c>
      <c r="F141" s="41">
        <f>SUM(F133:F140)</f>
        <v>-77</v>
      </c>
      <c r="G141" s="226"/>
      <c r="H141" s="42">
        <f>SUM(H133:H140)</f>
        <v>-174278</v>
      </c>
    </row>
    <row r="142" spans="1:8" s="237" customFormat="1" ht="6" customHeight="1" thickTop="1" x14ac:dyDescent="0.2">
      <c r="A142" s="285"/>
      <c r="B142" s="57"/>
      <c r="C142" s="58"/>
      <c r="D142" s="284"/>
      <c r="E142" s="283"/>
      <c r="F142" s="284"/>
      <c r="G142" s="282"/>
      <c r="H142" s="282"/>
    </row>
    <row r="143" spans="1:8" ht="15" customHeight="1" thickBot="1" x14ac:dyDescent="0.25">
      <c r="A143" s="38"/>
      <c r="B143" s="255"/>
      <c r="C143" s="40" t="s">
        <v>190</v>
      </c>
      <c r="D143" s="41">
        <f>D141+D131+D93+D84+D76</f>
        <v>690230</v>
      </c>
      <c r="E143" s="222">
        <f>E141+E131+E93+E84+E76</f>
        <v>688465</v>
      </c>
      <c r="F143" s="41">
        <f>F141+F131+F93+F84+F76</f>
        <v>-1765</v>
      </c>
      <c r="G143" s="226"/>
      <c r="H143" s="42">
        <f>H141+H131+H93+H84+H76</f>
        <v>-5090602</v>
      </c>
    </row>
    <row r="144" spans="1:8" ht="13.5" thickTop="1" x14ac:dyDescent="0.2">
      <c r="D144" s="239"/>
      <c r="E144" s="239"/>
      <c r="F144" s="242"/>
      <c r="G144" s="243"/>
      <c r="H144" s="243"/>
    </row>
    <row r="145" spans="4:8" x14ac:dyDescent="0.2">
      <c r="D145" s="239"/>
      <c r="E145" s="239"/>
      <c r="F145" s="242"/>
      <c r="G145" s="243"/>
      <c r="H145" s="243"/>
    </row>
    <row r="146" spans="4:8" x14ac:dyDescent="0.2">
      <c r="D146" s="239"/>
      <c r="E146" s="239"/>
      <c r="F146" s="242"/>
      <c r="G146" s="243"/>
      <c r="H146" s="243"/>
    </row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&amp;L&amp;"Arial,Bold"&amp;18&amp;K000000FY2018-19 MFP Formula: February 1, 2019 Mid-Year Adjustment for Students</oddHeader>
    <oddFooter>&amp;R&amp;P</oddFooter>
  </headerFooter>
  <rowBreaks count="1" manualBreakCount="1">
    <brk id="7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Y89"/>
  <sheetViews>
    <sheetView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85546875" defaultRowHeight="12.75" x14ac:dyDescent="0.2"/>
  <cols>
    <col min="1" max="1" width="7.7109375" style="62" customWidth="1"/>
    <col min="2" max="2" width="22.5703125" style="62" bestFit="1" customWidth="1"/>
    <col min="3" max="3" width="12.140625" style="62" bestFit="1" customWidth="1"/>
    <col min="4" max="5" width="12.42578125" style="62" bestFit="1" customWidth="1"/>
    <col min="6" max="6" width="12.5703125" style="62" bestFit="1" customWidth="1"/>
    <col min="7" max="7" width="12.28515625" style="62" bestFit="1" customWidth="1"/>
    <col min="8" max="8" width="12.5703125" style="62" bestFit="1" customWidth="1"/>
    <col min="9" max="9" width="11.28515625" style="62" bestFit="1" customWidth="1"/>
    <col min="10" max="12" width="8" style="62" customWidth="1"/>
    <col min="13" max="13" width="6.140625" style="62" customWidth="1"/>
    <col min="14" max="14" width="10.28515625" style="62" bestFit="1" customWidth="1"/>
    <col min="15" max="17" width="8" style="62" customWidth="1"/>
    <col min="18" max="18" width="6.140625" style="62" customWidth="1"/>
    <col min="19" max="19" width="10.28515625" style="62" bestFit="1" customWidth="1"/>
    <col min="20" max="22" width="8" style="62" customWidth="1"/>
    <col min="23" max="23" width="6.140625" style="62" customWidth="1"/>
    <col min="24" max="24" width="10.28515625" style="62" bestFit="1" customWidth="1"/>
    <col min="25" max="25" width="12.42578125" style="62" customWidth="1"/>
    <col min="26" max="16384" width="8.85546875" style="62"/>
  </cols>
  <sheetData>
    <row r="1" spans="1:25" ht="34.5" customHeight="1" x14ac:dyDescent="0.2">
      <c r="A1" s="381" t="s">
        <v>193</v>
      </c>
      <c r="B1" s="381"/>
      <c r="C1" s="382" t="s">
        <v>290</v>
      </c>
      <c r="D1" s="382" t="s">
        <v>296</v>
      </c>
      <c r="E1" s="380" t="s">
        <v>265</v>
      </c>
      <c r="F1" s="384" t="s">
        <v>283</v>
      </c>
      <c r="G1" s="385"/>
      <c r="H1" s="385"/>
      <c r="I1" s="386"/>
      <c r="J1" s="379" t="s">
        <v>282</v>
      </c>
      <c r="K1" s="379"/>
      <c r="L1" s="379"/>
      <c r="M1" s="379"/>
      <c r="N1" s="379"/>
      <c r="O1" s="379" t="s">
        <v>266</v>
      </c>
      <c r="P1" s="379"/>
      <c r="Q1" s="379"/>
      <c r="R1" s="379"/>
      <c r="S1" s="379"/>
      <c r="T1" s="379" t="s">
        <v>267</v>
      </c>
      <c r="U1" s="379"/>
      <c r="V1" s="379"/>
      <c r="W1" s="379"/>
      <c r="X1" s="379"/>
      <c r="Y1" s="380" t="s">
        <v>268</v>
      </c>
    </row>
    <row r="2" spans="1:25" ht="93" customHeight="1" x14ac:dyDescent="0.2">
      <c r="A2" s="381"/>
      <c r="B2" s="381"/>
      <c r="C2" s="383"/>
      <c r="D2" s="383"/>
      <c r="E2" s="380"/>
      <c r="F2" s="63" t="s">
        <v>303</v>
      </c>
      <c r="G2" s="307" t="s">
        <v>270</v>
      </c>
      <c r="H2" s="63" t="s">
        <v>304</v>
      </c>
      <c r="I2" s="307" t="s">
        <v>270</v>
      </c>
      <c r="J2" s="63" t="s">
        <v>274</v>
      </c>
      <c r="K2" s="63" t="s">
        <v>295</v>
      </c>
      <c r="L2" s="63" t="s">
        <v>272</v>
      </c>
      <c r="M2" s="63" t="s">
        <v>305</v>
      </c>
      <c r="N2" s="307" t="s">
        <v>270</v>
      </c>
      <c r="O2" s="63" t="s">
        <v>274</v>
      </c>
      <c r="P2" s="63" t="s">
        <v>295</v>
      </c>
      <c r="Q2" s="63" t="s">
        <v>272</v>
      </c>
      <c r="R2" s="63" t="s">
        <v>305</v>
      </c>
      <c r="S2" s="307" t="s">
        <v>270</v>
      </c>
      <c r="T2" s="63" t="s">
        <v>274</v>
      </c>
      <c r="U2" s="63" t="s">
        <v>295</v>
      </c>
      <c r="V2" s="63" t="s">
        <v>272</v>
      </c>
      <c r="W2" s="63" t="s">
        <v>305</v>
      </c>
      <c r="X2" s="307" t="s">
        <v>270</v>
      </c>
      <c r="Y2" s="380"/>
    </row>
    <row r="3" spans="1:25" ht="18" hidden="1" customHeight="1" x14ac:dyDescent="0.2">
      <c r="A3" s="306"/>
      <c r="B3" s="185"/>
      <c r="C3" s="187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186"/>
      <c r="U3" s="64"/>
      <c r="V3" s="64"/>
      <c r="W3" s="64"/>
      <c r="X3" s="186"/>
      <c r="Y3" s="305"/>
    </row>
    <row r="4" spans="1:25" s="74" customFormat="1" ht="15" customHeight="1" x14ac:dyDescent="0.2">
      <c r="A4" s="304"/>
      <c r="B4" s="303"/>
      <c r="C4" s="302">
        <v>1</v>
      </c>
      <c r="D4" s="302">
        <f t="shared" ref="D4:Y4" si="0">C4+1</f>
        <v>2</v>
      </c>
      <c r="E4" s="302">
        <f t="shared" si="0"/>
        <v>3</v>
      </c>
      <c r="F4" s="302">
        <f t="shared" si="0"/>
        <v>4</v>
      </c>
      <c r="G4" s="302">
        <f t="shared" si="0"/>
        <v>5</v>
      </c>
      <c r="H4" s="302">
        <f t="shared" si="0"/>
        <v>6</v>
      </c>
      <c r="I4" s="302">
        <f t="shared" si="0"/>
        <v>7</v>
      </c>
      <c r="J4" s="302">
        <f t="shared" si="0"/>
        <v>8</v>
      </c>
      <c r="K4" s="302">
        <f t="shared" si="0"/>
        <v>9</v>
      </c>
      <c r="L4" s="302">
        <f t="shared" si="0"/>
        <v>10</v>
      </c>
      <c r="M4" s="302">
        <f t="shared" si="0"/>
        <v>11</v>
      </c>
      <c r="N4" s="302">
        <f t="shared" si="0"/>
        <v>12</v>
      </c>
      <c r="O4" s="302">
        <f t="shared" si="0"/>
        <v>13</v>
      </c>
      <c r="P4" s="302">
        <f t="shared" si="0"/>
        <v>14</v>
      </c>
      <c r="Q4" s="302">
        <f t="shared" si="0"/>
        <v>15</v>
      </c>
      <c r="R4" s="302">
        <f t="shared" si="0"/>
        <v>16</v>
      </c>
      <c r="S4" s="302">
        <f t="shared" si="0"/>
        <v>17</v>
      </c>
      <c r="T4" s="302">
        <f t="shared" si="0"/>
        <v>18</v>
      </c>
      <c r="U4" s="302">
        <f t="shared" si="0"/>
        <v>19</v>
      </c>
      <c r="V4" s="302">
        <f t="shared" si="0"/>
        <v>20</v>
      </c>
      <c r="W4" s="302">
        <f t="shared" si="0"/>
        <v>21</v>
      </c>
      <c r="X4" s="302">
        <f t="shared" si="0"/>
        <v>22</v>
      </c>
      <c r="Y4" s="302">
        <f t="shared" si="0"/>
        <v>23</v>
      </c>
    </row>
    <row r="5" spans="1:25" s="68" customFormat="1" ht="25.5" hidden="1" customHeight="1" x14ac:dyDescent="0.2">
      <c r="A5" s="301"/>
      <c r="B5" s="300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</row>
    <row r="6" spans="1:25" s="68" customFormat="1" ht="22.5" hidden="1" x14ac:dyDescent="0.2">
      <c r="A6" s="69"/>
      <c r="B6" s="70"/>
      <c r="C6" s="299" t="s">
        <v>196</v>
      </c>
      <c r="D6" s="299"/>
      <c r="E6" s="299" t="s">
        <v>196</v>
      </c>
      <c r="F6" s="299"/>
      <c r="G6" s="299" t="s">
        <v>196</v>
      </c>
      <c r="H6" s="299" t="s">
        <v>196</v>
      </c>
      <c r="I6" s="299"/>
      <c r="J6" s="299" t="s">
        <v>196</v>
      </c>
      <c r="K6" s="299" t="s">
        <v>196</v>
      </c>
      <c r="L6" s="299"/>
      <c r="M6" s="299" t="s">
        <v>196</v>
      </c>
      <c r="N6" s="299" t="s">
        <v>196</v>
      </c>
      <c r="O6" s="299"/>
      <c r="P6" s="299" t="s">
        <v>196</v>
      </c>
      <c r="Q6" s="299" t="s">
        <v>196</v>
      </c>
      <c r="R6" s="299"/>
      <c r="S6" s="299" t="s">
        <v>196</v>
      </c>
      <c r="T6" s="299" t="s">
        <v>196</v>
      </c>
      <c r="U6" s="299" t="s">
        <v>196</v>
      </c>
      <c r="V6" s="299" t="s">
        <v>196</v>
      </c>
      <c r="W6" s="299" t="s">
        <v>196</v>
      </c>
      <c r="X6" s="299" t="s">
        <v>196</v>
      </c>
      <c r="Y6" s="299" t="s">
        <v>196</v>
      </c>
    </row>
    <row r="7" spans="1:25" s="74" customFormat="1" ht="26.25" customHeight="1" x14ac:dyDescent="0.2">
      <c r="A7" s="119">
        <v>321001</v>
      </c>
      <c r="B7" s="104" t="s">
        <v>82</v>
      </c>
      <c r="C7" s="122">
        <v>267</v>
      </c>
      <c r="D7" s="195">
        <v>253</v>
      </c>
      <c r="E7" s="195">
        <v>-14</v>
      </c>
      <c r="F7" s="105"/>
      <c r="G7" s="105">
        <v>-54359.834974403944</v>
      </c>
      <c r="H7" s="122"/>
      <c r="I7" s="105">
        <v>-5014.0686531986521</v>
      </c>
      <c r="J7" s="195">
        <v>221</v>
      </c>
      <c r="K7" s="122">
        <v>212</v>
      </c>
      <c r="L7" s="195">
        <v>-9</v>
      </c>
      <c r="M7" s="105"/>
      <c r="N7" s="105">
        <v>-3851.5951106426496</v>
      </c>
      <c r="O7" s="195">
        <v>26</v>
      </c>
      <c r="P7" s="195">
        <v>25</v>
      </c>
      <c r="Q7" s="122">
        <v>-1</v>
      </c>
      <c r="R7" s="295"/>
      <c r="S7" s="295">
        <v>-3128.2491329358641</v>
      </c>
      <c r="T7" s="213">
        <v>0</v>
      </c>
      <c r="U7" s="213">
        <v>0</v>
      </c>
      <c r="V7" s="213">
        <v>0</v>
      </c>
      <c r="W7" s="295"/>
      <c r="X7" s="295">
        <v>0</v>
      </c>
      <c r="Y7" s="295">
        <v>-66353</v>
      </c>
    </row>
    <row r="8" spans="1:25" s="74" customFormat="1" ht="26.25" customHeight="1" x14ac:dyDescent="0.2">
      <c r="A8" s="125">
        <v>329001</v>
      </c>
      <c r="B8" s="76" t="s">
        <v>83</v>
      </c>
      <c r="C8" s="80">
        <v>337</v>
      </c>
      <c r="D8" s="197">
        <v>329</v>
      </c>
      <c r="E8" s="197">
        <v>-8</v>
      </c>
      <c r="F8" s="78"/>
      <c r="G8" s="78">
        <v>-31145.159083390012</v>
      </c>
      <c r="H8" s="80"/>
      <c r="I8" s="78">
        <v>-2393.6145376224558</v>
      </c>
      <c r="J8" s="197">
        <v>254</v>
      </c>
      <c r="K8" s="80">
        <v>248</v>
      </c>
      <c r="L8" s="197">
        <v>-6</v>
      </c>
      <c r="M8" s="78"/>
      <c r="N8" s="78">
        <v>-1801.4302176923113</v>
      </c>
      <c r="O8" s="197">
        <v>46</v>
      </c>
      <c r="P8" s="197">
        <v>40</v>
      </c>
      <c r="Q8" s="80">
        <v>-6</v>
      </c>
      <c r="R8" s="78"/>
      <c r="S8" s="78">
        <v>-11926.971749403154</v>
      </c>
      <c r="T8" s="197">
        <v>2</v>
      </c>
      <c r="U8" s="197">
        <v>2</v>
      </c>
      <c r="V8" s="197">
        <v>0</v>
      </c>
      <c r="W8" s="78"/>
      <c r="X8" s="78">
        <v>0</v>
      </c>
      <c r="Y8" s="78">
        <v>-47267</v>
      </c>
    </row>
    <row r="9" spans="1:25" s="74" customFormat="1" ht="26.25" customHeight="1" x14ac:dyDescent="0.2">
      <c r="A9" s="125">
        <v>331001</v>
      </c>
      <c r="B9" s="76" t="s">
        <v>84</v>
      </c>
      <c r="C9" s="80">
        <v>1405</v>
      </c>
      <c r="D9" s="197">
        <v>1387</v>
      </c>
      <c r="E9" s="197">
        <v>-18</v>
      </c>
      <c r="F9" s="78"/>
      <c r="G9" s="78">
        <v>-75237.658804801831</v>
      </c>
      <c r="H9" s="80"/>
      <c r="I9" s="78">
        <v>-6433.2914180672251</v>
      </c>
      <c r="J9" s="197">
        <v>860</v>
      </c>
      <c r="K9" s="80">
        <v>891</v>
      </c>
      <c r="L9" s="197">
        <v>31</v>
      </c>
      <c r="M9" s="78"/>
      <c r="N9" s="78">
        <v>7135.7304929991342</v>
      </c>
      <c r="O9" s="197">
        <v>71</v>
      </c>
      <c r="P9" s="197">
        <v>78</v>
      </c>
      <c r="Q9" s="80">
        <v>7</v>
      </c>
      <c r="R9" s="78"/>
      <c r="S9" s="78">
        <v>11149.087788921133</v>
      </c>
      <c r="T9" s="197">
        <v>0</v>
      </c>
      <c r="U9" s="197">
        <v>0</v>
      </c>
      <c r="V9" s="197">
        <v>0</v>
      </c>
      <c r="W9" s="78"/>
      <c r="X9" s="78">
        <v>0</v>
      </c>
      <c r="Y9" s="78">
        <v>-63386</v>
      </c>
    </row>
    <row r="10" spans="1:25" s="74" customFormat="1" ht="26.25" customHeight="1" x14ac:dyDescent="0.2">
      <c r="A10" s="125">
        <v>333001</v>
      </c>
      <c r="B10" s="76" t="s">
        <v>198</v>
      </c>
      <c r="C10" s="80">
        <v>733</v>
      </c>
      <c r="D10" s="197">
        <v>718</v>
      </c>
      <c r="E10" s="197">
        <v>-15</v>
      </c>
      <c r="F10" s="78"/>
      <c r="G10" s="78">
        <v>-42557.436127181383</v>
      </c>
      <c r="H10" s="80"/>
      <c r="I10" s="78">
        <v>-4020.9310158249227</v>
      </c>
      <c r="J10" s="197">
        <v>401</v>
      </c>
      <c r="K10" s="80">
        <v>402</v>
      </c>
      <c r="L10" s="197">
        <v>1</v>
      </c>
      <c r="M10" s="78"/>
      <c r="N10" s="78">
        <v>305.93126230593373</v>
      </c>
      <c r="O10" s="197">
        <v>36</v>
      </c>
      <c r="P10" s="197">
        <v>34</v>
      </c>
      <c r="Q10" s="80">
        <v>-2</v>
      </c>
      <c r="R10" s="78"/>
      <c r="S10" s="78">
        <v>-4768.9294822977972</v>
      </c>
      <c r="T10" s="197">
        <v>0</v>
      </c>
      <c r="U10" s="197">
        <v>0</v>
      </c>
      <c r="V10" s="197">
        <v>0</v>
      </c>
      <c r="W10" s="78"/>
      <c r="X10" s="78">
        <v>0</v>
      </c>
      <c r="Y10" s="78">
        <v>-51041</v>
      </c>
    </row>
    <row r="11" spans="1:25" s="74" customFormat="1" ht="26.25" customHeight="1" x14ac:dyDescent="0.2">
      <c r="A11" s="298">
        <v>336001</v>
      </c>
      <c r="B11" s="297" t="s">
        <v>86</v>
      </c>
      <c r="C11" s="131">
        <v>888</v>
      </c>
      <c r="D11" s="216">
        <v>870</v>
      </c>
      <c r="E11" s="216">
        <v>-18</v>
      </c>
      <c r="F11" s="132"/>
      <c r="G11" s="132">
        <v>-71452.716882437133</v>
      </c>
      <c r="H11" s="131"/>
      <c r="I11" s="132">
        <v>-4743.2118972737962</v>
      </c>
      <c r="J11" s="216">
        <v>660</v>
      </c>
      <c r="K11" s="131">
        <v>656</v>
      </c>
      <c r="L11" s="216">
        <v>-4</v>
      </c>
      <c r="M11" s="132"/>
      <c r="N11" s="132">
        <v>-1166.9292381640528</v>
      </c>
      <c r="O11" s="216">
        <v>71</v>
      </c>
      <c r="P11" s="216">
        <v>65</v>
      </c>
      <c r="Q11" s="131">
        <v>-6</v>
      </c>
      <c r="R11" s="296"/>
      <c r="S11" s="296">
        <v>-12550.152739743926</v>
      </c>
      <c r="T11" s="215">
        <v>10</v>
      </c>
      <c r="U11" s="215">
        <v>7</v>
      </c>
      <c r="V11" s="215">
        <v>-3</v>
      </c>
      <c r="W11" s="296"/>
      <c r="X11" s="296">
        <v>-2559.2952749729557</v>
      </c>
      <c r="Y11" s="296">
        <v>-92472</v>
      </c>
    </row>
    <row r="12" spans="1:25" s="74" customFormat="1" ht="26.25" customHeight="1" x14ac:dyDescent="0.2">
      <c r="A12" s="119">
        <v>337001</v>
      </c>
      <c r="B12" s="104" t="s">
        <v>87</v>
      </c>
      <c r="C12" s="122">
        <v>947</v>
      </c>
      <c r="D12" s="195">
        <v>960</v>
      </c>
      <c r="E12" s="195">
        <v>13</v>
      </c>
      <c r="F12" s="105"/>
      <c r="G12" s="105">
        <v>44711.73850143225</v>
      </c>
      <c r="H12" s="122"/>
      <c r="I12" s="105">
        <v>5127.8657310290018</v>
      </c>
      <c r="J12" s="195">
        <v>404</v>
      </c>
      <c r="K12" s="122">
        <v>420</v>
      </c>
      <c r="L12" s="195">
        <v>16</v>
      </c>
      <c r="M12" s="105"/>
      <c r="N12" s="105">
        <v>2350.3946454023289</v>
      </c>
      <c r="O12" s="195">
        <v>92</v>
      </c>
      <c r="P12" s="195">
        <v>102</v>
      </c>
      <c r="Q12" s="122">
        <v>10</v>
      </c>
      <c r="R12" s="295"/>
      <c r="S12" s="295">
        <v>10810.450728704031</v>
      </c>
      <c r="T12" s="213">
        <v>40</v>
      </c>
      <c r="U12" s="213">
        <v>52</v>
      </c>
      <c r="V12" s="213">
        <v>12</v>
      </c>
      <c r="W12" s="295"/>
      <c r="X12" s="295">
        <v>5595.0455086661859</v>
      </c>
      <c r="Y12" s="295">
        <v>68596</v>
      </c>
    </row>
    <row r="13" spans="1:25" s="74" customFormat="1" ht="26.25" customHeight="1" x14ac:dyDescent="0.2">
      <c r="A13" s="125">
        <v>340001</v>
      </c>
      <c r="B13" s="76" t="s">
        <v>199</v>
      </c>
      <c r="C13" s="80">
        <v>120</v>
      </c>
      <c r="D13" s="197">
        <v>120</v>
      </c>
      <c r="E13" s="197">
        <v>0</v>
      </c>
      <c r="F13" s="78"/>
      <c r="G13" s="78">
        <v>-435.97080276416546</v>
      </c>
      <c r="H13" s="80"/>
      <c r="I13" s="78">
        <v>0</v>
      </c>
      <c r="J13" s="197">
        <v>51</v>
      </c>
      <c r="K13" s="80">
        <v>52</v>
      </c>
      <c r="L13" s="197">
        <v>1</v>
      </c>
      <c r="M13" s="78"/>
      <c r="N13" s="78">
        <v>354.51198180227516</v>
      </c>
      <c r="O13" s="197">
        <v>23</v>
      </c>
      <c r="P13" s="197">
        <v>23</v>
      </c>
      <c r="Q13" s="80">
        <v>0</v>
      </c>
      <c r="R13" s="78"/>
      <c r="S13" s="78">
        <v>889.95638746655959</v>
      </c>
      <c r="T13" s="197">
        <v>0</v>
      </c>
      <c r="U13" s="197">
        <v>0</v>
      </c>
      <c r="V13" s="197">
        <v>0</v>
      </c>
      <c r="W13" s="78"/>
      <c r="X13" s="78">
        <v>0</v>
      </c>
      <c r="Y13" s="78">
        <v>809</v>
      </c>
    </row>
    <row r="14" spans="1:25" s="89" customFormat="1" ht="26.25" customHeight="1" thickBot="1" x14ac:dyDescent="0.25">
      <c r="A14" s="365" t="s">
        <v>200</v>
      </c>
      <c r="B14" s="359"/>
      <c r="C14" s="209">
        <f>SUM(C7:C13)</f>
        <v>4697</v>
      </c>
      <c r="D14" s="207">
        <f>SUM(D7:D13)</f>
        <v>4637</v>
      </c>
      <c r="E14" s="207">
        <f>SUM(E7:E13)</f>
        <v>-60</v>
      </c>
      <c r="F14" s="87"/>
      <c r="G14" s="87">
        <f>SUM(G7:G13)</f>
        <v>-230477.03817354626</v>
      </c>
      <c r="H14" s="209"/>
      <c r="I14" s="87">
        <f>SUM(I7:I13)</f>
        <v>-17477.251790958049</v>
      </c>
      <c r="J14" s="207">
        <f>SUM(J7:J13)</f>
        <v>2851</v>
      </c>
      <c r="K14" s="209">
        <f>SUM(K7:K13)</f>
        <v>2881</v>
      </c>
      <c r="L14" s="207">
        <f>SUM(L7:L13)</f>
        <v>30</v>
      </c>
      <c r="M14" s="87"/>
      <c r="N14" s="87">
        <f>SUM(N7:N13)</f>
        <v>3326.6138160106575</v>
      </c>
      <c r="O14" s="207">
        <f>SUM(O7:O13)</f>
        <v>365</v>
      </c>
      <c r="P14" s="207">
        <f>SUM(P7:P13)</f>
        <v>367</v>
      </c>
      <c r="Q14" s="209">
        <f>SUM(Q7:Q13)</f>
        <v>2</v>
      </c>
      <c r="R14" s="87"/>
      <c r="S14" s="87">
        <f>SUM(S7:S13)</f>
        <v>-9524.8081992890184</v>
      </c>
      <c r="T14" s="207">
        <f>SUM(T7:T13)</f>
        <v>52</v>
      </c>
      <c r="U14" s="207">
        <f>SUM(U7:U13)</f>
        <v>61</v>
      </c>
      <c r="V14" s="207">
        <f>SUM(V7:V13)</f>
        <v>9</v>
      </c>
      <c r="W14" s="87"/>
      <c r="X14" s="87">
        <f>SUM(X7:X13)</f>
        <v>3035.7502336932303</v>
      </c>
      <c r="Y14" s="87">
        <f>SUM(Y7:Y13)</f>
        <v>-251114</v>
      </c>
    </row>
    <row r="15" spans="1:25" ht="13.5" thickTop="1" x14ac:dyDescent="0.2"/>
    <row r="89" spans="1:1" x14ac:dyDescent="0.2">
      <c r="A89" s="62" t="s">
        <v>260</v>
      </c>
    </row>
  </sheetData>
  <sheetProtection formatCells="0" formatColumns="0" formatRows="0" sort="0"/>
  <mergeCells count="10">
    <mergeCell ref="O1:S1"/>
    <mergeCell ref="T1:X1"/>
    <mergeCell ref="Y1:Y2"/>
    <mergeCell ref="A1:B2"/>
    <mergeCell ref="A14:B14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&amp;L&amp;"Arial,Bold"&amp;18&amp;K000000FY2018-19 MFP Formula: February 1, 2019 Mid-Year Adjustment for Students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X86"/>
  <sheetViews>
    <sheetView view="pageBreakPreview" zoomScaleNormal="100" zoomScaleSheetLayoutView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ColWidth="8.85546875" defaultRowHeight="12.75" x14ac:dyDescent="0.2"/>
  <cols>
    <col min="1" max="1" width="9" style="134" customWidth="1"/>
    <col min="2" max="2" width="8.42578125" style="134" hidden="1" customWidth="1"/>
    <col min="3" max="3" width="35.140625" style="74" customWidth="1"/>
    <col min="4" max="4" width="12.42578125" style="74" bestFit="1" customWidth="1"/>
    <col min="5" max="5" width="12.140625" style="74" customWidth="1"/>
    <col min="6" max="6" width="12.42578125" style="74" bestFit="1" customWidth="1"/>
    <col min="7" max="7" width="9.7109375" style="74" customWidth="1"/>
    <col min="8" max="8" width="12.28515625" style="74" bestFit="1" customWidth="1"/>
    <col min="9" max="9" width="8.140625" style="74" bestFit="1" customWidth="1"/>
    <col min="10" max="10" width="8" style="74" bestFit="1" customWidth="1"/>
    <col min="11" max="11" width="8.7109375" style="74" bestFit="1" customWidth="1"/>
    <col min="12" max="12" width="6.5703125" style="74" customWidth="1"/>
    <col min="13" max="13" width="11" style="74" customWidth="1"/>
    <col min="14" max="14" width="8" style="74" customWidth="1"/>
    <col min="15" max="16" width="8" style="74" bestFit="1" customWidth="1"/>
    <col min="17" max="17" width="6.5703125" style="74" customWidth="1"/>
    <col min="18" max="18" width="11.28515625" style="74" bestFit="1" customWidth="1"/>
    <col min="19" max="21" width="8" style="74" bestFit="1" customWidth="1"/>
    <col min="22" max="22" width="6.5703125" style="74" customWidth="1"/>
    <col min="23" max="23" width="10.28515625" style="74" bestFit="1" customWidth="1"/>
    <col min="24" max="24" width="12.28515625" style="74" bestFit="1" customWidth="1"/>
    <col min="25" max="16384" width="8.85546875" style="74"/>
  </cols>
  <sheetData>
    <row r="1" spans="1:24" ht="21.75" customHeight="1" x14ac:dyDescent="0.2">
      <c r="A1" s="391" t="s">
        <v>206</v>
      </c>
      <c r="B1" s="392"/>
      <c r="C1" s="393"/>
      <c r="D1" s="396" t="s">
        <v>290</v>
      </c>
      <c r="E1" s="396" t="s">
        <v>296</v>
      </c>
      <c r="F1" s="398" t="s">
        <v>265</v>
      </c>
      <c r="G1" s="387" t="s">
        <v>207</v>
      </c>
      <c r="H1" s="389"/>
      <c r="I1" s="387" t="s">
        <v>282</v>
      </c>
      <c r="J1" s="388"/>
      <c r="K1" s="388"/>
      <c r="L1" s="388"/>
      <c r="M1" s="389"/>
      <c r="N1" s="387" t="s">
        <v>266</v>
      </c>
      <c r="O1" s="388"/>
      <c r="P1" s="388"/>
      <c r="Q1" s="388"/>
      <c r="R1" s="389"/>
      <c r="S1" s="387" t="s">
        <v>267</v>
      </c>
      <c r="T1" s="388"/>
      <c r="U1" s="388"/>
      <c r="V1" s="388"/>
      <c r="W1" s="389"/>
      <c r="X1" s="390" t="s">
        <v>268</v>
      </c>
    </row>
    <row r="2" spans="1:24" ht="76.5" customHeight="1" x14ac:dyDescent="0.2">
      <c r="A2" s="394"/>
      <c r="B2" s="371"/>
      <c r="C2" s="395"/>
      <c r="D2" s="397"/>
      <c r="E2" s="397"/>
      <c r="F2" s="399"/>
      <c r="G2" s="325" t="s">
        <v>306</v>
      </c>
      <c r="H2" s="327" t="s">
        <v>270</v>
      </c>
      <c r="I2" s="325" t="s">
        <v>274</v>
      </c>
      <c r="J2" s="325" t="s">
        <v>295</v>
      </c>
      <c r="K2" s="325" t="s">
        <v>272</v>
      </c>
      <c r="L2" s="63" t="s">
        <v>305</v>
      </c>
      <c r="M2" s="327" t="s">
        <v>270</v>
      </c>
      <c r="N2" s="325" t="s">
        <v>274</v>
      </c>
      <c r="O2" s="325" t="s">
        <v>295</v>
      </c>
      <c r="P2" s="325" t="s">
        <v>272</v>
      </c>
      <c r="Q2" s="63" t="s">
        <v>305</v>
      </c>
      <c r="R2" s="327" t="s">
        <v>270</v>
      </c>
      <c r="S2" s="325" t="s">
        <v>274</v>
      </c>
      <c r="T2" s="325" t="s">
        <v>295</v>
      </c>
      <c r="U2" s="325" t="s">
        <v>272</v>
      </c>
      <c r="V2" s="63" t="s">
        <v>305</v>
      </c>
      <c r="W2" s="327" t="s">
        <v>270</v>
      </c>
      <c r="X2" s="390"/>
    </row>
    <row r="3" spans="1:24" ht="96" hidden="1" customHeight="1" x14ac:dyDescent="0.2">
      <c r="A3" s="326"/>
      <c r="B3" s="326"/>
      <c r="C3" s="326"/>
      <c r="D3" s="323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3"/>
      <c r="T3" s="324"/>
      <c r="U3" s="324"/>
      <c r="V3" s="324"/>
      <c r="W3" s="323"/>
      <c r="X3" s="323"/>
    </row>
    <row r="4" spans="1:24" ht="15" customHeight="1" x14ac:dyDescent="0.2">
      <c r="A4" s="109"/>
      <c r="B4" s="110"/>
      <c r="C4" s="111"/>
      <c r="D4" s="322">
        <v>1</v>
      </c>
      <c r="E4" s="322">
        <f t="shared" ref="E4:X4" si="0">D4+1</f>
        <v>2</v>
      </c>
      <c r="F4" s="322">
        <f t="shared" si="0"/>
        <v>3</v>
      </c>
      <c r="G4" s="322">
        <f t="shared" si="0"/>
        <v>4</v>
      </c>
      <c r="H4" s="322">
        <f t="shared" si="0"/>
        <v>5</v>
      </c>
      <c r="I4" s="322">
        <f t="shared" si="0"/>
        <v>6</v>
      </c>
      <c r="J4" s="322">
        <f t="shared" si="0"/>
        <v>7</v>
      </c>
      <c r="K4" s="322">
        <f t="shared" si="0"/>
        <v>8</v>
      </c>
      <c r="L4" s="322">
        <f t="shared" si="0"/>
        <v>9</v>
      </c>
      <c r="M4" s="322">
        <f t="shared" si="0"/>
        <v>10</v>
      </c>
      <c r="N4" s="322">
        <f t="shared" si="0"/>
        <v>11</v>
      </c>
      <c r="O4" s="322">
        <f t="shared" si="0"/>
        <v>12</v>
      </c>
      <c r="P4" s="322">
        <f t="shared" si="0"/>
        <v>13</v>
      </c>
      <c r="Q4" s="322">
        <f t="shared" si="0"/>
        <v>14</v>
      </c>
      <c r="R4" s="322">
        <f t="shared" si="0"/>
        <v>15</v>
      </c>
      <c r="S4" s="322">
        <f t="shared" si="0"/>
        <v>16</v>
      </c>
      <c r="T4" s="322">
        <f t="shared" si="0"/>
        <v>17</v>
      </c>
      <c r="U4" s="322">
        <f t="shared" si="0"/>
        <v>18</v>
      </c>
      <c r="V4" s="322">
        <f t="shared" si="0"/>
        <v>19</v>
      </c>
      <c r="W4" s="322">
        <f t="shared" si="0"/>
        <v>20</v>
      </c>
      <c r="X4" s="322">
        <f t="shared" si="0"/>
        <v>21</v>
      </c>
    </row>
    <row r="5" spans="1:24" s="102" customFormat="1" ht="22.5" hidden="1" customHeight="1" x14ac:dyDescent="0.2">
      <c r="A5" s="321"/>
      <c r="B5" s="113"/>
      <c r="C5" s="320"/>
      <c r="D5" s="318"/>
      <c r="E5" s="319"/>
      <c r="F5" s="319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</row>
    <row r="6" spans="1:24" s="102" customFormat="1" ht="22.5" hidden="1" x14ac:dyDescent="0.2">
      <c r="A6" s="117"/>
      <c r="B6" s="117"/>
      <c r="C6" s="118"/>
      <c r="D6" s="116" t="s">
        <v>196</v>
      </c>
      <c r="E6" s="116"/>
      <c r="F6" s="116" t="s">
        <v>196</v>
      </c>
      <c r="G6" s="116" t="s">
        <v>196</v>
      </c>
      <c r="H6" s="116"/>
      <c r="I6" s="116" t="s">
        <v>196</v>
      </c>
      <c r="J6" s="116" t="s">
        <v>196</v>
      </c>
      <c r="K6" s="116"/>
      <c r="L6" s="116" t="s">
        <v>196</v>
      </c>
      <c r="M6" s="116" t="s">
        <v>196</v>
      </c>
      <c r="N6" s="116"/>
      <c r="O6" s="116" t="s">
        <v>196</v>
      </c>
      <c r="P6" s="116" t="s">
        <v>196</v>
      </c>
      <c r="Q6" s="116"/>
      <c r="R6" s="116" t="s">
        <v>196</v>
      </c>
      <c r="S6" s="116" t="s">
        <v>196</v>
      </c>
      <c r="T6" s="116" t="s">
        <v>196</v>
      </c>
      <c r="U6" s="116" t="s">
        <v>196</v>
      </c>
      <c r="V6" s="116" t="s">
        <v>196</v>
      </c>
      <c r="W6" s="116" t="s">
        <v>196</v>
      </c>
      <c r="X6" s="116" t="s">
        <v>196</v>
      </c>
    </row>
    <row r="7" spans="1:24" ht="16.5" customHeight="1" x14ac:dyDescent="0.2">
      <c r="A7" s="119">
        <v>341001</v>
      </c>
      <c r="B7" s="313">
        <v>341001</v>
      </c>
      <c r="C7" s="317" t="s">
        <v>90</v>
      </c>
      <c r="D7" s="316">
        <v>968</v>
      </c>
      <c r="E7" s="315">
        <v>948</v>
      </c>
      <c r="F7" s="315">
        <v>-20</v>
      </c>
      <c r="G7" s="122"/>
      <c r="H7" s="105">
        <v>-49233.488528253678</v>
      </c>
      <c r="I7" s="195">
        <v>554</v>
      </c>
      <c r="J7" s="122">
        <v>547</v>
      </c>
      <c r="K7" s="195">
        <v>-7</v>
      </c>
      <c r="L7" s="105"/>
      <c r="M7" s="105">
        <v>-2460.4370469516853</v>
      </c>
      <c r="N7" s="195">
        <v>71</v>
      </c>
      <c r="O7" s="195">
        <v>75</v>
      </c>
      <c r="P7" s="122">
        <v>4</v>
      </c>
      <c r="Q7" s="105"/>
      <c r="R7" s="105">
        <v>8664.1961370098379</v>
      </c>
      <c r="S7" s="195">
        <v>7</v>
      </c>
      <c r="T7" s="195">
        <v>17</v>
      </c>
      <c r="U7" s="195">
        <v>10</v>
      </c>
      <c r="V7" s="105"/>
      <c r="W7" s="105">
        <v>9073.7497636709159</v>
      </c>
      <c r="X7" s="105">
        <v>-33955</v>
      </c>
    </row>
    <row r="8" spans="1:24" ht="16.5" customHeight="1" x14ac:dyDescent="0.2">
      <c r="A8" s="125">
        <v>343001</v>
      </c>
      <c r="B8" s="126">
        <v>343001</v>
      </c>
      <c r="C8" s="127" t="s">
        <v>91</v>
      </c>
      <c r="D8" s="211">
        <v>557</v>
      </c>
      <c r="E8" s="214">
        <v>552</v>
      </c>
      <c r="F8" s="214">
        <v>-5</v>
      </c>
      <c r="G8" s="80"/>
      <c r="H8" s="78">
        <v>-6575.975772234211</v>
      </c>
      <c r="I8" s="197">
        <v>395</v>
      </c>
      <c r="J8" s="80">
        <v>398</v>
      </c>
      <c r="K8" s="197">
        <v>3</v>
      </c>
      <c r="L8" s="78"/>
      <c r="M8" s="78">
        <v>522.46162210515854</v>
      </c>
      <c r="N8" s="197">
        <v>37</v>
      </c>
      <c r="O8" s="197">
        <v>35</v>
      </c>
      <c r="P8" s="80">
        <v>-2</v>
      </c>
      <c r="Q8" s="314"/>
      <c r="R8" s="314">
        <v>-2761.3473041987377</v>
      </c>
      <c r="S8" s="214">
        <v>0</v>
      </c>
      <c r="T8" s="214">
        <v>0</v>
      </c>
      <c r="U8" s="214">
        <v>0</v>
      </c>
      <c r="V8" s="314"/>
      <c r="W8" s="314">
        <v>0</v>
      </c>
      <c r="X8" s="314">
        <v>-8816</v>
      </c>
    </row>
    <row r="9" spans="1:24" ht="16.5" customHeight="1" x14ac:dyDescent="0.2">
      <c r="A9" s="125">
        <v>344001</v>
      </c>
      <c r="B9" s="126">
        <v>344001</v>
      </c>
      <c r="C9" s="127" t="s">
        <v>92</v>
      </c>
      <c r="D9" s="211">
        <v>507</v>
      </c>
      <c r="E9" s="214">
        <v>508</v>
      </c>
      <c r="F9" s="214">
        <v>1</v>
      </c>
      <c r="G9" s="80"/>
      <c r="H9" s="78">
        <v>2026.1168810866989</v>
      </c>
      <c r="I9" s="197">
        <v>399</v>
      </c>
      <c r="J9" s="80">
        <v>408</v>
      </c>
      <c r="K9" s="197">
        <v>9</v>
      </c>
      <c r="L9" s="78"/>
      <c r="M9" s="78">
        <v>2183.9477663544139</v>
      </c>
      <c r="N9" s="197">
        <v>50</v>
      </c>
      <c r="O9" s="197">
        <v>49</v>
      </c>
      <c r="P9" s="80">
        <v>-1</v>
      </c>
      <c r="Q9" s="78"/>
      <c r="R9" s="78">
        <v>-1578.9091419620165</v>
      </c>
      <c r="S9" s="197">
        <v>0</v>
      </c>
      <c r="T9" s="197">
        <v>0</v>
      </c>
      <c r="U9" s="197">
        <v>0</v>
      </c>
      <c r="V9" s="78"/>
      <c r="W9" s="78">
        <v>0</v>
      </c>
      <c r="X9" s="78">
        <v>2631</v>
      </c>
    </row>
    <row r="10" spans="1:24" ht="16.5" customHeight="1" x14ac:dyDescent="0.2">
      <c r="A10" s="125">
        <v>345001</v>
      </c>
      <c r="B10" s="126">
        <v>345001</v>
      </c>
      <c r="C10" s="127" t="s">
        <v>209</v>
      </c>
      <c r="D10" s="211">
        <v>2969</v>
      </c>
      <c r="E10" s="214">
        <v>3000</v>
      </c>
      <c r="F10" s="214">
        <v>31</v>
      </c>
      <c r="G10" s="80"/>
      <c r="H10" s="78">
        <v>50843.770565902705</v>
      </c>
      <c r="I10" s="197">
        <v>1799</v>
      </c>
      <c r="J10" s="80">
        <v>1825</v>
      </c>
      <c r="K10" s="197">
        <v>26</v>
      </c>
      <c r="L10" s="78"/>
      <c r="M10" s="78">
        <v>6208.1370477787696</v>
      </c>
      <c r="N10" s="197">
        <v>296</v>
      </c>
      <c r="O10" s="197">
        <v>347</v>
      </c>
      <c r="P10" s="80">
        <v>51</v>
      </c>
      <c r="Q10" s="78"/>
      <c r="R10" s="78">
        <v>93535.112472462628</v>
      </c>
      <c r="S10" s="197">
        <v>77</v>
      </c>
      <c r="T10" s="197">
        <v>118</v>
      </c>
      <c r="U10" s="197">
        <v>41</v>
      </c>
      <c r="V10" s="78"/>
      <c r="W10" s="78">
        <v>28342.578935781119</v>
      </c>
      <c r="X10" s="78">
        <v>178928</v>
      </c>
    </row>
    <row r="11" spans="1:24" ht="16.5" customHeight="1" x14ac:dyDescent="0.2">
      <c r="A11" s="298">
        <v>346001</v>
      </c>
      <c r="B11" s="129">
        <v>346001</v>
      </c>
      <c r="C11" s="130" t="s">
        <v>94</v>
      </c>
      <c r="D11" s="212">
        <v>980</v>
      </c>
      <c r="E11" s="215">
        <v>920</v>
      </c>
      <c r="F11" s="215">
        <v>-60</v>
      </c>
      <c r="G11" s="131"/>
      <c r="H11" s="132">
        <v>-103818.11867406119</v>
      </c>
      <c r="I11" s="216">
        <v>778</v>
      </c>
      <c r="J11" s="131">
        <v>919</v>
      </c>
      <c r="K11" s="216">
        <v>141</v>
      </c>
      <c r="L11" s="132"/>
      <c r="M11" s="132">
        <v>34436.61028139884</v>
      </c>
      <c r="N11" s="216">
        <v>127</v>
      </c>
      <c r="O11" s="216">
        <v>112</v>
      </c>
      <c r="P11" s="131">
        <v>-15</v>
      </c>
      <c r="Q11" s="132"/>
      <c r="R11" s="132">
        <v>-24860.092994041981</v>
      </c>
      <c r="S11" s="216">
        <v>16</v>
      </c>
      <c r="T11" s="216">
        <v>16</v>
      </c>
      <c r="U11" s="216">
        <v>0</v>
      </c>
      <c r="V11" s="132"/>
      <c r="W11" s="132">
        <v>0</v>
      </c>
      <c r="X11" s="132">
        <v>-94242</v>
      </c>
    </row>
    <row r="12" spans="1:24" ht="16.5" customHeight="1" x14ac:dyDescent="0.2">
      <c r="A12" s="119">
        <v>347001</v>
      </c>
      <c r="B12" s="313">
        <v>347001</v>
      </c>
      <c r="C12" s="104" t="s">
        <v>95</v>
      </c>
      <c r="D12" s="122">
        <v>825</v>
      </c>
      <c r="E12" s="195">
        <v>852</v>
      </c>
      <c r="F12" s="195">
        <v>27</v>
      </c>
      <c r="G12" s="122"/>
      <c r="H12" s="105">
        <v>48577.973189628239</v>
      </c>
      <c r="I12" s="195">
        <v>345</v>
      </c>
      <c r="J12" s="122">
        <v>382</v>
      </c>
      <c r="K12" s="195">
        <v>37</v>
      </c>
      <c r="L12" s="105"/>
      <c r="M12" s="105">
        <v>8622.9890316500205</v>
      </c>
      <c r="N12" s="195">
        <v>87</v>
      </c>
      <c r="O12" s="195">
        <v>82</v>
      </c>
      <c r="P12" s="122">
        <v>-5</v>
      </c>
      <c r="Q12" s="105"/>
      <c r="R12" s="105">
        <v>-7077.6687673489969</v>
      </c>
      <c r="S12" s="195">
        <v>66</v>
      </c>
      <c r="T12" s="195">
        <v>93</v>
      </c>
      <c r="U12" s="195">
        <v>27</v>
      </c>
      <c r="V12" s="105"/>
      <c r="W12" s="105">
        <v>16904.922466026692</v>
      </c>
      <c r="X12" s="105">
        <v>67028</v>
      </c>
    </row>
    <row r="13" spans="1:24" ht="16.5" customHeight="1" x14ac:dyDescent="0.2">
      <c r="A13" s="125">
        <v>348001</v>
      </c>
      <c r="B13" s="126">
        <v>348001</v>
      </c>
      <c r="C13" s="76" t="s">
        <v>210</v>
      </c>
      <c r="D13" s="80">
        <v>865</v>
      </c>
      <c r="E13" s="197">
        <v>870</v>
      </c>
      <c r="F13" s="197">
        <v>5</v>
      </c>
      <c r="G13" s="80"/>
      <c r="H13" s="78">
        <v>7929.8042147650212</v>
      </c>
      <c r="I13" s="197">
        <v>647</v>
      </c>
      <c r="J13" s="80">
        <v>664</v>
      </c>
      <c r="K13" s="197">
        <v>17</v>
      </c>
      <c r="L13" s="78"/>
      <c r="M13" s="78">
        <v>4012.9686162340454</v>
      </c>
      <c r="N13" s="197">
        <v>67</v>
      </c>
      <c r="O13" s="197">
        <v>68</v>
      </c>
      <c r="P13" s="80">
        <v>1</v>
      </c>
      <c r="Q13" s="78"/>
      <c r="R13" s="78">
        <v>1559.5643829246128</v>
      </c>
      <c r="S13" s="197">
        <v>0</v>
      </c>
      <c r="T13" s="197">
        <v>0</v>
      </c>
      <c r="U13" s="197">
        <v>0</v>
      </c>
      <c r="V13" s="78"/>
      <c r="W13" s="78">
        <v>0</v>
      </c>
      <c r="X13" s="78">
        <v>13501</v>
      </c>
    </row>
    <row r="14" spans="1:24" ht="16.5" customHeight="1" x14ac:dyDescent="0.2">
      <c r="A14" s="125" t="s">
        <v>97</v>
      </c>
      <c r="B14" s="126" t="s">
        <v>97</v>
      </c>
      <c r="C14" s="76" t="s">
        <v>98</v>
      </c>
      <c r="D14" s="80">
        <v>56</v>
      </c>
      <c r="E14" s="197">
        <v>67</v>
      </c>
      <c r="F14" s="197">
        <v>11</v>
      </c>
      <c r="G14" s="80"/>
      <c r="H14" s="78">
        <v>18684.405910216898</v>
      </c>
      <c r="I14" s="197">
        <v>49</v>
      </c>
      <c r="J14" s="80">
        <v>54</v>
      </c>
      <c r="K14" s="197">
        <v>5</v>
      </c>
      <c r="L14" s="78"/>
      <c r="M14" s="78">
        <v>1155.0294727799928</v>
      </c>
      <c r="N14" s="197">
        <v>11</v>
      </c>
      <c r="O14" s="197">
        <v>10</v>
      </c>
      <c r="P14" s="80">
        <v>-1</v>
      </c>
      <c r="Q14" s="78"/>
      <c r="R14" s="78">
        <v>-1578.9091419620165</v>
      </c>
      <c r="S14" s="197">
        <v>0</v>
      </c>
      <c r="T14" s="197">
        <v>0</v>
      </c>
      <c r="U14" s="197">
        <v>0</v>
      </c>
      <c r="V14" s="78"/>
      <c r="W14" s="78">
        <v>0</v>
      </c>
      <c r="X14" s="78">
        <v>18261</v>
      </c>
    </row>
    <row r="15" spans="1:24" ht="16.5" customHeight="1" x14ac:dyDescent="0.2">
      <c r="A15" s="125" t="s">
        <v>99</v>
      </c>
      <c r="B15" s="126" t="s">
        <v>100</v>
      </c>
      <c r="C15" s="76" t="s">
        <v>101</v>
      </c>
      <c r="D15" s="80">
        <v>246</v>
      </c>
      <c r="E15" s="197">
        <v>264</v>
      </c>
      <c r="F15" s="197">
        <v>18</v>
      </c>
      <c r="G15" s="80"/>
      <c r="H15" s="78">
        <v>32459.988786118578</v>
      </c>
      <c r="I15" s="197">
        <v>201</v>
      </c>
      <c r="J15" s="80">
        <v>215</v>
      </c>
      <c r="K15" s="197">
        <v>14</v>
      </c>
      <c r="L15" s="78"/>
      <c r="M15" s="78">
        <v>3090.8716187727996</v>
      </c>
      <c r="N15" s="197">
        <v>29</v>
      </c>
      <c r="O15" s="197">
        <v>30</v>
      </c>
      <c r="P15" s="80">
        <v>1</v>
      </c>
      <c r="Q15" s="78"/>
      <c r="R15" s="78">
        <v>781.3769585383335</v>
      </c>
      <c r="S15" s="197">
        <v>0</v>
      </c>
      <c r="T15" s="197">
        <v>0</v>
      </c>
      <c r="U15" s="197">
        <v>0</v>
      </c>
      <c r="V15" s="78"/>
      <c r="W15" s="78">
        <v>0</v>
      </c>
      <c r="X15" s="78">
        <v>36333</v>
      </c>
    </row>
    <row r="16" spans="1:24" ht="16.5" customHeight="1" x14ac:dyDescent="0.2">
      <c r="A16" s="298" t="s">
        <v>102</v>
      </c>
      <c r="B16" s="129" t="s">
        <v>103</v>
      </c>
      <c r="C16" s="297" t="s">
        <v>104</v>
      </c>
      <c r="D16" s="131">
        <v>660</v>
      </c>
      <c r="E16" s="216">
        <v>602</v>
      </c>
      <c r="F16" s="216">
        <v>-58</v>
      </c>
      <c r="G16" s="131"/>
      <c r="H16" s="132">
        <v>-135615.68986716188</v>
      </c>
      <c r="I16" s="216">
        <v>578</v>
      </c>
      <c r="J16" s="131">
        <v>540</v>
      </c>
      <c r="K16" s="216">
        <v>-38</v>
      </c>
      <c r="L16" s="132"/>
      <c r="M16" s="132">
        <v>-11624.960416874892</v>
      </c>
      <c r="N16" s="216">
        <v>54</v>
      </c>
      <c r="O16" s="216">
        <v>60</v>
      </c>
      <c r="P16" s="131">
        <v>6</v>
      </c>
      <c r="Q16" s="132"/>
      <c r="R16" s="132">
        <v>9915.9518977765529</v>
      </c>
      <c r="S16" s="216">
        <v>0</v>
      </c>
      <c r="T16" s="216">
        <v>0</v>
      </c>
      <c r="U16" s="216">
        <v>0</v>
      </c>
      <c r="V16" s="132"/>
      <c r="W16" s="132">
        <v>0</v>
      </c>
      <c r="X16" s="132">
        <v>-137324</v>
      </c>
    </row>
    <row r="17" spans="1:24" ht="16.5" customHeight="1" x14ac:dyDescent="0.2">
      <c r="A17" s="119" t="s">
        <v>105</v>
      </c>
      <c r="B17" s="313" t="s">
        <v>105</v>
      </c>
      <c r="C17" s="104" t="s">
        <v>106</v>
      </c>
      <c r="D17" s="122">
        <v>64</v>
      </c>
      <c r="E17" s="195">
        <v>64</v>
      </c>
      <c r="F17" s="195">
        <v>0</v>
      </c>
      <c r="G17" s="122"/>
      <c r="H17" s="105">
        <v>1197.6020105018806</v>
      </c>
      <c r="I17" s="195">
        <v>57</v>
      </c>
      <c r="J17" s="122">
        <v>56</v>
      </c>
      <c r="K17" s="195">
        <v>-1</v>
      </c>
      <c r="L17" s="105"/>
      <c r="M17" s="105">
        <v>-154.70804686928176</v>
      </c>
      <c r="N17" s="195">
        <v>13</v>
      </c>
      <c r="O17" s="195">
        <v>14</v>
      </c>
      <c r="P17" s="122">
        <v>1</v>
      </c>
      <c r="Q17" s="105"/>
      <c r="R17" s="105">
        <v>3438.1676568793505</v>
      </c>
      <c r="S17" s="195">
        <v>0</v>
      </c>
      <c r="T17" s="195">
        <v>0</v>
      </c>
      <c r="U17" s="195">
        <v>0</v>
      </c>
      <c r="V17" s="105"/>
      <c r="W17" s="105">
        <v>0</v>
      </c>
      <c r="X17" s="105">
        <v>4482</v>
      </c>
    </row>
    <row r="18" spans="1:24" ht="16.5" customHeight="1" x14ac:dyDescent="0.2">
      <c r="A18" s="125" t="s">
        <v>107</v>
      </c>
      <c r="B18" s="126" t="s">
        <v>108</v>
      </c>
      <c r="C18" s="76" t="s">
        <v>109</v>
      </c>
      <c r="D18" s="80">
        <v>616</v>
      </c>
      <c r="E18" s="197">
        <v>599</v>
      </c>
      <c r="F18" s="197">
        <v>-17</v>
      </c>
      <c r="G18" s="80"/>
      <c r="H18" s="78">
        <v>-29408.523510685827</v>
      </c>
      <c r="I18" s="197">
        <v>569</v>
      </c>
      <c r="J18" s="80">
        <v>556</v>
      </c>
      <c r="K18" s="197">
        <v>-13</v>
      </c>
      <c r="L18" s="78"/>
      <c r="M18" s="78">
        <v>-3062.2077704846988</v>
      </c>
      <c r="N18" s="197">
        <v>67</v>
      </c>
      <c r="O18" s="197">
        <v>72</v>
      </c>
      <c r="P18" s="80">
        <v>5</v>
      </c>
      <c r="Q18" s="78"/>
      <c r="R18" s="78">
        <v>8678.1856396186686</v>
      </c>
      <c r="S18" s="197">
        <v>0</v>
      </c>
      <c r="T18" s="197">
        <v>1</v>
      </c>
      <c r="U18" s="197">
        <v>1</v>
      </c>
      <c r="V18" s="78"/>
      <c r="W18" s="78">
        <v>901.07925855595352</v>
      </c>
      <c r="X18" s="78">
        <v>-22891</v>
      </c>
    </row>
    <row r="19" spans="1:24" ht="16.5" customHeight="1" x14ac:dyDescent="0.2">
      <c r="A19" s="125" t="s">
        <v>110</v>
      </c>
      <c r="B19" s="126" t="s">
        <v>110</v>
      </c>
      <c r="C19" s="76" t="s">
        <v>111</v>
      </c>
      <c r="D19" s="80">
        <v>456</v>
      </c>
      <c r="E19" s="197">
        <v>456</v>
      </c>
      <c r="F19" s="197">
        <v>0</v>
      </c>
      <c r="G19" s="80"/>
      <c r="H19" s="78">
        <v>-4241.5298910450729</v>
      </c>
      <c r="I19" s="197">
        <v>372</v>
      </c>
      <c r="J19" s="80">
        <v>382</v>
      </c>
      <c r="K19" s="197">
        <v>10</v>
      </c>
      <c r="L19" s="78"/>
      <c r="M19" s="78">
        <v>2441.6823642952941</v>
      </c>
      <c r="N19" s="197">
        <v>66</v>
      </c>
      <c r="O19" s="197">
        <v>72</v>
      </c>
      <c r="P19" s="80">
        <v>6</v>
      </c>
      <c r="Q19" s="78"/>
      <c r="R19" s="78">
        <v>11283.092715525941</v>
      </c>
      <c r="S19" s="197">
        <v>5</v>
      </c>
      <c r="T19" s="197">
        <v>6</v>
      </c>
      <c r="U19" s="197">
        <v>1</v>
      </c>
      <c r="V19" s="78"/>
      <c r="W19" s="78">
        <v>879.39859669958753</v>
      </c>
      <c r="X19" s="78">
        <v>10361</v>
      </c>
    </row>
    <row r="20" spans="1:24" ht="16.5" customHeight="1" x14ac:dyDescent="0.2">
      <c r="A20" s="125" t="s">
        <v>112</v>
      </c>
      <c r="B20" s="126" t="s">
        <v>112</v>
      </c>
      <c r="C20" s="76" t="s">
        <v>211</v>
      </c>
      <c r="D20" s="80">
        <v>90</v>
      </c>
      <c r="E20" s="197">
        <v>92</v>
      </c>
      <c r="F20" s="197">
        <v>2</v>
      </c>
      <c r="G20" s="80"/>
      <c r="H20" s="78">
        <v>3001.0655922244064</v>
      </c>
      <c r="I20" s="197">
        <v>88</v>
      </c>
      <c r="J20" s="80">
        <v>91</v>
      </c>
      <c r="K20" s="197">
        <v>3</v>
      </c>
      <c r="L20" s="78"/>
      <c r="M20" s="78">
        <v>595.8082786497057</v>
      </c>
      <c r="N20" s="197">
        <v>3</v>
      </c>
      <c r="O20" s="197">
        <v>3</v>
      </c>
      <c r="P20" s="80">
        <v>0</v>
      </c>
      <c r="Q20" s="78"/>
      <c r="R20" s="78">
        <v>0</v>
      </c>
      <c r="S20" s="197">
        <v>0</v>
      </c>
      <c r="T20" s="197">
        <v>0</v>
      </c>
      <c r="U20" s="197">
        <v>0</v>
      </c>
      <c r="V20" s="78"/>
      <c r="W20" s="78">
        <v>0</v>
      </c>
      <c r="X20" s="78">
        <v>3597</v>
      </c>
    </row>
    <row r="21" spans="1:24" ht="16.5" customHeight="1" x14ac:dyDescent="0.2">
      <c r="A21" s="133" t="s">
        <v>114</v>
      </c>
      <c r="B21" s="129" t="s">
        <v>114</v>
      </c>
      <c r="C21" s="297" t="s">
        <v>115</v>
      </c>
      <c r="D21" s="131">
        <v>186</v>
      </c>
      <c r="E21" s="216">
        <v>183</v>
      </c>
      <c r="F21" s="216">
        <v>-3</v>
      </c>
      <c r="G21" s="131"/>
      <c r="H21" s="132">
        <v>-3298.9677193394127</v>
      </c>
      <c r="I21" s="216">
        <v>171</v>
      </c>
      <c r="J21" s="131">
        <v>169</v>
      </c>
      <c r="K21" s="216">
        <v>-2</v>
      </c>
      <c r="L21" s="132"/>
      <c r="M21" s="132">
        <v>-96.570494876339467</v>
      </c>
      <c r="N21" s="216">
        <v>22</v>
      </c>
      <c r="O21" s="216">
        <v>22</v>
      </c>
      <c r="P21" s="131">
        <v>0</v>
      </c>
      <c r="Q21" s="132"/>
      <c r="R21" s="132">
        <v>0</v>
      </c>
      <c r="S21" s="216">
        <v>0</v>
      </c>
      <c r="T21" s="216">
        <v>0</v>
      </c>
      <c r="U21" s="216">
        <v>0</v>
      </c>
      <c r="V21" s="132"/>
      <c r="W21" s="132">
        <v>0</v>
      </c>
      <c r="X21" s="132">
        <v>-3396</v>
      </c>
    </row>
    <row r="22" spans="1:24" ht="16.5" customHeight="1" x14ac:dyDescent="0.2">
      <c r="A22" s="119" t="s">
        <v>116</v>
      </c>
      <c r="B22" s="313" t="s">
        <v>116</v>
      </c>
      <c r="C22" s="104" t="s">
        <v>117</v>
      </c>
      <c r="D22" s="122">
        <v>463</v>
      </c>
      <c r="E22" s="195">
        <v>444</v>
      </c>
      <c r="F22" s="195">
        <v>-19</v>
      </c>
      <c r="G22" s="122"/>
      <c r="H22" s="105">
        <v>-33465.106430269851</v>
      </c>
      <c r="I22" s="195">
        <v>376</v>
      </c>
      <c r="J22" s="122">
        <v>365</v>
      </c>
      <c r="K22" s="195">
        <v>-11</v>
      </c>
      <c r="L22" s="105"/>
      <c r="M22" s="105">
        <v>-2495.7519826007606</v>
      </c>
      <c r="N22" s="195">
        <v>38</v>
      </c>
      <c r="O22" s="195">
        <v>39</v>
      </c>
      <c r="P22" s="122">
        <v>1</v>
      </c>
      <c r="Q22" s="105"/>
      <c r="R22" s="105">
        <v>1598.2539009994202</v>
      </c>
      <c r="S22" s="195">
        <v>0</v>
      </c>
      <c r="T22" s="195">
        <v>6</v>
      </c>
      <c r="U22" s="195">
        <v>6</v>
      </c>
      <c r="V22" s="105"/>
      <c r="W22" s="105">
        <v>4001.1098639580364</v>
      </c>
      <c r="X22" s="105">
        <v>-30361</v>
      </c>
    </row>
    <row r="23" spans="1:24" ht="16.5" customHeight="1" x14ac:dyDescent="0.2">
      <c r="A23" s="125" t="s">
        <v>118</v>
      </c>
      <c r="B23" s="126" t="s">
        <v>118</v>
      </c>
      <c r="C23" s="76" t="s">
        <v>212</v>
      </c>
      <c r="D23" s="80">
        <v>72</v>
      </c>
      <c r="E23" s="197">
        <v>79</v>
      </c>
      <c r="F23" s="197">
        <v>7</v>
      </c>
      <c r="G23" s="80"/>
      <c r="H23" s="78">
        <v>12965.765066542452</v>
      </c>
      <c r="I23" s="197">
        <v>63</v>
      </c>
      <c r="J23" s="80">
        <v>67</v>
      </c>
      <c r="K23" s="197">
        <v>4</v>
      </c>
      <c r="L23" s="78"/>
      <c r="M23" s="78">
        <v>850.73947403923353</v>
      </c>
      <c r="N23" s="197">
        <v>17</v>
      </c>
      <c r="O23" s="197">
        <v>19</v>
      </c>
      <c r="P23" s="80">
        <v>2</v>
      </c>
      <c r="Q23" s="78"/>
      <c r="R23" s="78">
        <v>3520.9332086847894</v>
      </c>
      <c r="S23" s="197">
        <v>0</v>
      </c>
      <c r="T23" s="197">
        <v>0</v>
      </c>
      <c r="U23" s="197">
        <v>0</v>
      </c>
      <c r="V23" s="78"/>
      <c r="W23" s="78">
        <v>0</v>
      </c>
      <c r="X23" s="78">
        <v>17337</v>
      </c>
    </row>
    <row r="24" spans="1:24" ht="16.5" customHeight="1" x14ac:dyDescent="0.2">
      <c r="A24" s="125" t="s">
        <v>120</v>
      </c>
      <c r="B24" s="126" t="s">
        <v>121</v>
      </c>
      <c r="C24" s="76" t="s">
        <v>122</v>
      </c>
      <c r="D24" s="80">
        <v>266</v>
      </c>
      <c r="E24" s="197">
        <v>270</v>
      </c>
      <c r="F24" s="197">
        <v>4</v>
      </c>
      <c r="G24" s="80"/>
      <c r="H24" s="78">
        <v>4916.0456428297884</v>
      </c>
      <c r="I24" s="197">
        <v>236</v>
      </c>
      <c r="J24" s="80">
        <v>241</v>
      </c>
      <c r="K24" s="197">
        <v>5</v>
      </c>
      <c r="L24" s="78"/>
      <c r="M24" s="78">
        <v>683.42327866650089</v>
      </c>
      <c r="N24" s="197">
        <v>33</v>
      </c>
      <c r="O24" s="197">
        <v>34</v>
      </c>
      <c r="P24" s="80">
        <v>1</v>
      </c>
      <c r="Q24" s="78"/>
      <c r="R24" s="78">
        <v>299.5650711083332</v>
      </c>
      <c r="S24" s="197">
        <v>0</v>
      </c>
      <c r="T24" s="197">
        <v>0</v>
      </c>
      <c r="U24" s="197">
        <v>0</v>
      </c>
      <c r="V24" s="78"/>
      <c r="W24" s="78">
        <v>0</v>
      </c>
      <c r="X24" s="78">
        <v>5899</v>
      </c>
    </row>
    <row r="25" spans="1:24" ht="16.5" customHeight="1" x14ac:dyDescent="0.2">
      <c r="A25" s="125" t="s">
        <v>123</v>
      </c>
      <c r="B25" s="126" t="s">
        <v>124</v>
      </c>
      <c r="C25" s="76" t="s">
        <v>125</v>
      </c>
      <c r="D25" s="80">
        <v>485</v>
      </c>
      <c r="E25" s="197">
        <v>482</v>
      </c>
      <c r="F25" s="197">
        <v>-3</v>
      </c>
      <c r="G25" s="80"/>
      <c r="H25" s="78">
        <v>-10106.281886222292</v>
      </c>
      <c r="I25" s="197">
        <v>279</v>
      </c>
      <c r="J25" s="80">
        <v>282</v>
      </c>
      <c r="K25" s="197">
        <v>3</v>
      </c>
      <c r="L25" s="78"/>
      <c r="M25" s="78">
        <v>709.25350712753641</v>
      </c>
      <c r="N25" s="197">
        <v>50</v>
      </c>
      <c r="O25" s="197">
        <v>46</v>
      </c>
      <c r="P25" s="80">
        <v>-4</v>
      </c>
      <c r="Q25" s="78"/>
      <c r="R25" s="78">
        <v>-9809.9103650689431</v>
      </c>
      <c r="S25" s="197">
        <v>5</v>
      </c>
      <c r="T25" s="197">
        <v>4</v>
      </c>
      <c r="U25" s="197">
        <v>-1</v>
      </c>
      <c r="V25" s="78"/>
      <c r="W25" s="78">
        <v>-955.93866317261541</v>
      </c>
      <c r="X25" s="78">
        <v>-20164</v>
      </c>
    </row>
    <row r="26" spans="1:24" ht="16.5" customHeight="1" x14ac:dyDescent="0.2">
      <c r="A26" s="133" t="s">
        <v>126</v>
      </c>
      <c r="B26" s="129">
        <v>328002</v>
      </c>
      <c r="C26" s="297" t="s">
        <v>127</v>
      </c>
      <c r="D26" s="131">
        <v>454</v>
      </c>
      <c r="E26" s="216">
        <v>453</v>
      </c>
      <c r="F26" s="216">
        <v>-1</v>
      </c>
      <c r="G26" s="131"/>
      <c r="H26" s="132">
        <v>-1725.1984308021601</v>
      </c>
      <c r="I26" s="216">
        <v>327</v>
      </c>
      <c r="J26" s="131">
        <v>339</v>
      </c>
      <c r="K26" s="216">
        <v>12</v>
      </c>
      <c r="L26" s="132"/>
      <c r="M26" s="132">
        <v>2921.7333245168861</v>
      </c>
      <c r="N26" s="216">
        <v>49</v>
      </c>
      <c r="O26" s="216">
        <v>52</v>
      </c>
      <c r="P26" s="131">
        <v>3</v>
      </c>
      <c r="Q26" s="132"/>
      <c r="R26" s="132">
        <v>4980.2272576992382</v>
      </c>
      <c r="S26" s="216">
        <v>0</v>
      </c>
      <c r="T26" s="216">
        <v>0</v>
      </c>
      <c r="U26" s="216">
        <v>0</v>
      </c>
      <c r="V26" s="132"/>
      <c r="W26" s="132">
        <v>0</v>
      </c>
      <c r="X26" s="132">
        <v>6177</v>
      </c>
    </row>
    <row r="27" spans="1:24" ht="16.5" customHeight="1" x14ac:dyDescent="0.2">
      <c r="A27" s="119" t="s">
        <v>128</v>
      </c>
      <c r="B27" s="313" t="s">
        <v>129</v>
      </c>
      <c r="C27" s="104" t="s">
        <v>130</v>
      </c>
      <c r="D27" s="122">
        <v>180</v>
      </c>
      <c r="E27" s="195">
        <v>180</v>
      </c>
      <c r="F27" s="195">
        <v>0</v>
      </c>
      <c r="G27" s="122"/>
      <c r="H27" s="105">
        <v>2.6638808359912218</v>
      </c>
      <c r="I27" s="195">
        <v>149</v>
      </c>
      <c r="J27" s="122">
        <v>149</v>
      </c>
      <c r="K27" s="195">
        <v>0</v>
      </c>
      <c r="L27" s="105"/>
      <c r="M27" s="105">
        <v>-61.548035268509693</v>
      </c>
      <c r="N27" s="195">
        <v>22</v>
      </c>
      <c r="O27" s="195">
        <v>22</v>
      </c>
      <c r="P27" s="122">
        <v>0</v>
      </c>
      <c r="Q27" s="105"/>
      <c r="R27" s="105">
        <v>69.940949168760199</v>
      </c>
      <c r="S27" s="195">
        <v>0</v>
      </c>
      <c r="T27" s="195">
        <v>0</v>
      </c>
      <c r="U27" s="195">
        <v>0</v>
      </c>
      <c r="V27" s="105"/>
      <c r="W27" s="105">
        <v>0</v>
      </c>
      <c r="X27" s="105">
        <v>11</v>
      </c>
    </row>
    <row r="28" spans="1:24" ht="16.5" customHeight="1" x14ac:dyDescent="0.2">
      <c r="A28" s="125" t="s">
        <v>131</v>
      </c>
      <c r="B28" s="126" t="s">
        <v>132</v>
      </c>
      <c r="C28" s="76" t="s">
        <v>133</v>
      </c>
      <c r="D28" s="80">
        <v>891</v>
      </c>
      <c r="E28" s="197">
        <v>892</v>
      </c>
      <c r="F28" s="197">
        <v>1</v>
      </c>
      <c r="G28" s="80"/>
      <c r="H28" s="78">
        <v>782.62970995412888</v>
      </c>
      <c r="I28" s="197">
        <v>342</v>
      </c>
      <c r="J28" s="80">
        <v>367</v>
      </c>
      <c r="K28" s="197">
        <v>25</v>
      </c>
      <c r="L28" s="78"/>
      <c r="M28" s="78">
        <v>6185.1837480323593</v>
      </c>
      <c r="N28" s="197">
        <v>55</v>
      </c>
      <c r="O28" s="197">
        <v>53</v>
      </c>
      <c r="P28" s="80">
        <v>-2</v>
      </c>
      <c r="Q28" s="78"/>
      <c r="R28" s="78">
        <v>-3181.7175258070724</v>
      </c>
      <c r="S28" s="197">
        <v>34</v>
      </c>
      <c r="T28" s="197">
        <v>41</v>
      </c>
      <c r="U28" s="197">
        <v>7</v>
      </c>
      <c r="V28" s="78"/>
      <c r="W28" s="78">
        <v>4454.4045361299031</v>
      </c>
      <c r="X28" s="78">
        <v>8240</v>
      </c>
    </row>
    <row r="29" spans="1:24" ht="16.5" customHeight="1" x14ac:dyDescent="0.2">
      <c r="A29" s="125" t="s">
        <v>134</v>
      </c>
      <c r="B29" s="126" t="s">
        <v>135</v>
      </c>
      <c r="C29" s="76" t="s">
        <v>136</v>
      </c>
      <c r="D29" s="80">
        <v>339</v>
      </c>
      <c r="E29" s="197">
        <v>348</v>
      </c>
      <c r="F29" s="197">
        <v>9</v>
      </c>
      <c r="G29" s="80"/>
      <c r="H29" s="78">
        <v>19305.008379884563</v>
      </c>
      <c r="I29" s="197">
        <v>209</v>
      </c>
      <c r="J29" s="80">
        <v>226</v>
      </c>
      <c r="K29" s="197">
        <v>17</v>
      </c>
      <c r="L29" s="78"/>
      <c r="M29" s="78">
        <v>4327.5032336205595</v>
      </c>
      <c r="N29" s="197">
        <v>188</v>
      </c>
      <c r="O29" s="197">
        <v>211</v>
      </c>
      <c r="P29" s="80">
        <v>23</v>
      </c>
      <c r="Q29" s="78"/>
      <c r="R29" s="78">
        <v>34848.776286052685</v>
      </c>
      <c r="S29" s="197">
        <v>1</v>
      </c>
      <c r="T29" s="197">
        <v>0</v>
      </c>
      <c r="U29" s="197">
        <v>-1</v>
      </c>
      <c r="V29" s="78"/>
      <c r="W29" s="78">
        <v>-552.26946083974758</v>
      </c>
      <c r="X29" s="78">
        <v>57928</v>
      </c>
    </row>
    <row r="30" spans="1:24" ht="16.5" customHeight="1" x14ac:dyDescent="0.2">
      <c r="A30" s="125" t="s">
        <v>137</v>
      </c>
      <c r="B30" s="126" t="s">
        <v>138</v>
      </c>
      <c r="C30" s="76" t="s">
        <v>139</v>
      </c>
      <c r="D30" s="80">
        <v>929</v>
      </c>
      <c r="E30" s="197">
        <v>906</v>
      </c>
      <c r="F30" s="197">
        <v>-23</v>
      </c>
      <c r="G30" s="80"/>
      <c r="H30" s="78">
        <v>-45280.742846049194</v>
      </c>
      <c r="I30" s="197">
        <v>724</v>
      </c>
      <c r="J30" s="80">
        <v>725</v>
      </c>
      <c r="K30" s="197">
        <v>1</v>
      </c>
      <c r="L30" s="78"/>
      <c r="M30" s="78">
        <v>-266.73331453916694</v>
      </c>
      <c r="N30" s="197">
        <v>68</v>
      </c>
      <c r="O30" s="197">
        <v>68</v>
      </c>
      <c r="P30" s="80">
        <v>0</v>
      </c>
      <c r="Q30" s="78"/>
      <c r="R30" s="78">
        <v>-562.89983150586659</v>
      </c>
      <c r="S30" s="197">
        <v>14</v>
      </c>
      <c r="T30" s="197">
        <v>15</v>
      </c>
      <c r="U30" s="197">
        <v>1</v>
      </c>
      <c r="V30" s="78"/>
      <c r="W30" s="78">
        <v>898.59904983398144</v>
      </c>
      <c r="X30" s="78">
        <v>-45213</v>
      </c>
    </row>
    <row r="31" spans="1:24" ht="16.5" customHeight="1" x14ac:dyDescent="0.2">
      <c r="A31" s="133" t="s">
        <v>140</v>
      </c>
      <c r="B31" s="129" t="s">
        <v>141</v>
      </c>
      <c r="C31" s="297" t="s">
        <v>142</v>
      </c>
      <c r="D31" s="131">
        <v>344</v>
      </c>
      <c r="E31" s="216">
        <v>337</v>
      </c>
      <c r="F31" s="216">
        <v>-7</v>
      </c>
      <c r="G31" s="131"/>
      <c r="H31" s="132">
        <v>-22960.450979998874</v>
      </c>
      <c r="I31" s="216">
        <v>294</v>
      </c>
      <c r="J31" s="131">
        <v>292</v>
      </c>
      <c r="K31" s="216">
        <v>-2</v>
      </c>
      <c r="L31" s="132"/>
      <c r="M31" s="132">
        <v>-1512.4226740373977</v>
      </c>
      <c r="N31" s="216">
        <v>41</v>
      </c>
      <c r="O31" s="216">
        <v>41</v>
      </c>
      <c r="P31" s="131">
        <v>0</v>
      </c>
      <c r="Q31" s="132"/>
      <c r="R31" s="132">
        <v>109.74980960678749</v>
      </c>
      <c r="S31" s="216">
        <v>0</v>
      </c>
      <c r="T31" s="216">
        <v>0</v>
      </c>
      <c r="U31" s="216">
        <v>0</v>
      </c>
      <c r="V31" s="132"/>
      <c r="W31" s="132">
        <v>0</v>
      </c>
      <c r="X31" s="132">
        <v>-24363</v>
      </c>
    </row>
    <row r="32" spans="1:24" ht="16.5" customHeight="1" x14ac:dyDescent="0.2">
      <c r="A32" s="119" t="s">
        <v>143</v>
      </c>
      <c r="B32" s="313" t="s">
        <v>144</v>
      </c>
      <c r="C32" s="104" t="s">
        <v>145</v>
      </c>
      <c r="D32" s="122">
        <v>186</v>
      </c>
      <c r="E32" s="195">
        <v>153</v>
      </c>
      <c r="F32" s="195">
        <v>-33</v>
      </c>
      <c r="G32" s="122"/>
      <c r="H32" s="105">
        <v>-77883.370045399002</v>
      </c>
      <c r="I32" s="195">
        <v>186</v>
      </c>
      <c r="J32" s="122">
        <v>150</v>
      </c>
      <c r="K32" s="195">
        <v>-36</v>
      </c>
      <c r="L32" s="105"/>
      <c r="M32" s="105">
        <v>-11083.564579108643</v>
      </c>
      <c r="N32" s="195">
        <v>21</v>
      </c>
      <c r="O32" s="195">
        <v>16</v>
      </c>
      <c r="P32" s="122">
        <v>-5</v>
      </c>
      <c r="Q32" s="105"/>
      <c r="R32" s="105">
        <v>-9660.2387228696025</v>
      </c>
      <c r="S32" s="195">
        <v>3</v>
      </c>
      <c r="T32" s="195">
        <v>2</v>
      </c>
      <c r="U32" s="195">
        <v>-1</v>
      </c>
      <c r="V32" s="105"/>
      <c r="W32" s="105">
        <v>-1091.8061347260864</v>
      </c>
      <c r="X32" s="105">
        <v>-99719</v>
      </c>
    </row>
    <row r="33" spans="1:24" ht="16.5" customHeight="1" x14ac:dyDescent="0.2">
      <c r="A33" s="125" t="s">
        <v>146</v>
      </c>
      <c r="B33" s="126">
        <v>343002</v>
      </c>
      <c r="C33" s="76" t="s">
        <v>213</v>
      </c>
      <c r="D33" s="80">
        <v>1915</v>
      </c>
      <c r="E33" s="197">
        <v>1911</v>
      </c>
      <c r="F33" s="197">
        <v>-4</v>
      </c>
      <c r="G33" s="80"/>
      <c r="H33" s="78">
        <v>863.57610558647684</v>
      </c>
      <c r="I33" s="197">
        <v>1818</v>
      </c>
      <c r="J33" s="80">
        <v>1599</v>
      </c>
      <c r="K33" s="197">
        <v>-219</v>
      </c>
      <c r="L33" s="78"/>
      <c r="M33" s="78">
        <v>-56338.231975918497</v>
      </c>
      <c r="N33" s="197">
        <v>248</v>
      </c>
      <c r="O33" s="197">
        <v>255</v>
      </c>
      <c r="P33" s="80">
        <v>7</v>
      </c>
      <c r="Q33" s="78"/>
      <c r="R33" s="78">
        <v>14902.783762999416</v>
      </c>
      <c r="S33" s="197">
        <v>45</v>
      </c>
      <c r="T33" s="197">
        <v>47</v>
      </c>
      <c r="U33" s="197">
        <v>2</v>
      </c>
      <c r="V33" s="78"/>
      <c r="W33" s="78">
        <v>721.46820265869394</v>
      </c>
      <c r="X33" s="78">
        <v>-39851</v>
      </c>
    </row>
    <row r="34" spans="1:24" ht="16.5" customHeight="1" x14ac:dyDescent="0.2">
      <c r="A34" s="125" t="s">
        <v>148</v>
      </c>
      <c r="B34" s="126">
        <v>328001</v>
      </c>
      <c r="C34" s="76" t="s">
        <v>149</v>
      </c>
      <c r="D34" s="80">
        <v>650</v>
      </c>
      <c r="E34" s="197">
        <v>661</v>
      </c>
      <c r="F34" s="197">
        <v>11</v>
      </c>
      <c r="G34" s="80"/>
      <c r="H34" s="78">
        <v>18977.182738823762</v>
      </c>
      <c r="I34" s="197">
        <v>603</v>
      </c>
      <c r="J34" s="80">
        <v>617</v>
      </c>
      <c r="K34" s="197">
        <v>14</v>
      </c>
      <c r="L34" s="78"/>
      <c r="M34" s="78">
        <v>3408.688878603034</v>
      </c>
      <c r="N34" s="197">
        <v>74</v>
      </c>
      <c r="O34" s="197">
        <v>76</v>
      </c>
      <c r="P34" s="80">
        <v>2</v>
      </c>
      <c r="Q34" s="78"/>
      <c r="R34" s="78">
        <v>3320.1515051328256</v>
      </c>
      <c r="S34" s="197">
        <v>0</v>
      </c>
      <c r="T34" s="197">
        <v>0</v>
      </c>
      <c r="U34" s="197">
        <v>0</v>
      </c>
      <c r="V34" s="78"/>
      <c r="W34" s="78">
        <v>0</v>
      </c>
      <c r="X34" s="78">
        <v>25706</v>
      </c>
    </row>
    <row r="35" spans="1:24" ht="16.5" customHeight="1" x14ac:dyDescent="0.2">
      <c r="A35" s="125" t="s">
        <v>150</v>
      </c>
      <c r="B35" s="126">
        <v>349001</v>
      </c>
      <c r="C35" s="76" t="s">
        <v>151</v>
      </c>
      <c r="D35" s="80">
        <v>232</v>
      </c>
      <c r="E35" s="197">
        <v>224</v>
      </c>
      <c r="F35" s="197">
        <v>-8</v>
      </c>
      <c r="G35" s="80"/>
      <c r="H35" s="78">
        <v>-18043.840252856091</v>
      </c>
      <c r="I35" s="197">
        <v>231</v>
      </c>
      <c r="J35" s="80">
        <v>224</v>
      </c>
      <c r="K35" s="197">
        <v>-7</v>
      </c>
      <c r="L35" s="78"/>
      <c r="M35" s="78">
        <v>-2312.7700969602806</v>
      </c>
      <c r="N35" s="197">
        <v>14</v>
      </c>
      <c r="O35" s="197">
        <v>13</v>
      </c>
      <c r="P35" s="80">
        <v>-1</v>
      </c>
      <c r="Q35" s="78"/>
      <c r="R35" s="78">
        <v>-2252.6981463898837</v>
      </c>
      <c r="S35" s="197">
        <v>3</v>
      </c>
      <c r="T35" s="197">
        <v>3</v>
      </c>
      <c r="U35" s="197">
        <v>0</v>
      </c>
      <c r="V35" s="78"/>
      <c r="W35" s="78">
        <v>0</v>
      </c>
      <c r="X35" s="78">
        <v>-22609</v>
      </c>
    </row>
    <row r="36" spans="1:24" ht="16.5" customHeight="1" x14ac:dyDescent="0.2">
      <c r="A36" s="133" t="s">
        <v>152</v>
      </c>
      <c r="B36" s="129" t="s">
        <v>152</v>
      </c>
      <c r="C36" s="297" t="s">
        <v>154</v>
      </c>
      <c r="D36" s="131">
        <v>289</v>
      </c>
      <c r="E36" s="216">
        <v>306</v>
      </c>
      <c r="F36" s="216">
        <v>17</v>
      </c>
      <c r="G36" s="131"/>
      <c r="H36" s="132">
        <v>27181.778435077031</v>
      </c>
      <c r="I36" s="216">
        <v>282</v>
      </c>
      <c r="J36" s="131">
        <v>302</v>
      </c>
      <c r="K36" s="216">
        <v>20</v>
      </c>
      <c r="L36" s="132"/>
      <c r="M36" s="132">
        <v>4049.9760461581491</v>
      </c>
      <c r="N36" s="216">
        <v>40</v>
      </c>
      <c r="O36" s="216">
        <v>39</v>
      </c>
      <c r="P36" s="131">
        <v>-1</v>
      </c>
      <c r="Q36" s="296"/>
      <c r="R36" s="296">
        <v>-1380.6736520993688</v>
      </c>
      <c r="S36" s="215">
        <v>0</v>
      </c>
      <c r="T36" s="215">
        <v>0</v>
      </c>
      <c r="U36" s="215">
        <v>0</v>
      </c>
      <c r="V36" s="296"/>
      <c r="W36" s="296">
        <v>0</v>
      </c>
      <c r="X36" s="296">
        <v>29851</v>
      </c>
    </row>
    <row r="37" spans="1:24" ht="16.5" customHeight="1" x14ac:dyDescent="0.2">
      <c r="A37" s="119" t="s">
        <v>155</v>
      </c>
      <c r="B37" s="313" t="s">
        <v>155</v>
      </c>
      <c r="C37" s="104" t="s">
        <v>156</v>
      </c>
      <c r="D37" s="122">
        <v>307</v>
      </c>
      <c r="E37" s="195">
        <v>289</v>
      </c>
      <c r="F37" s="195">
        <v>-18</v>
      </c>
      <c r="G37" s="122"/>
      <c r="H37" s="105">
        <v>-41231.093769483035</v>
      </c>
      <c r="I37" s="195">
        <v>231</v>
      </c>
      <c r="J37" s="122">
        <v>225</v>
      </c>
      <c r="K37" s="195">
        <v>-6</v>
      </c>
      <c r="L37" s="105"/>
      <c r="M37" s="105">
        <v>-1896.8820354935747</v>
      </c>
      <c r="N37" s="195">
        <v>17</v>
      </c>
      <c r="O37" s="195">
        <v>17</v>
      </c>
      <c r="P37" s="122">
        <v>0</v>
      </c>
      <c r="Q37" s="105"/>
      <c r="R37" s="105">
        <v>0</v>
      </c>
      <c r="S37" s="195">
        <v>0</v>
      </c>
      <c r="T37" s="195">
        <v>0</v>
      </c>
      <c r="U37" s="195">
        <v>0</v>
      </c>
      <c r="V37" s="105"/>
      <c r="W37" s="105">
        <v>0</v>
      </c>
      <c r="X37" s="105">
        <v>-43128</v>
      </c>
    </row>
    <row r="38" spans="1:24" ht="16.5" customHeight="1" x14ac:dyDescent="0.2">
      <c r="A38" s="125" t="s">
        <v>157</v>
      </c>
      <c r="B38" s="126" t="s">
        <v>157</v>
      </c>
      <c r="C38" s="76" t="s">
        <v>158</v>
      </c>
      <c r="D38" s="80">
        <v>523</v>
      </c>
      <c r="E38" s="197">
        <v>513</v>
      </c>
      <c r="F38" s="197">
        <v>-10</v>
      </c>
      <c r="G38" s="80"/>
      <c r="H38" s="78">
        <v>-582.61458342295009</v>
      </c>
      <c r="I38" s="197">
        <v>453</v>
      </c>
      <c r="J38" s="80">
        <v>451</v>
      </c>
      <c r="K38" s="197">
        <v>-2</v>
      </c>
      <c r="L38" s="78"/>
      <c r="M38" s="78">
        <v>1549.7667740718362</v>
      </c>
      <c r="N38" s="197">
        <v>63</v>
      </c>
      <c r="O38" s="197">
        <v>57</v>
      </c>
      <c r="P38" s="80">
        <v>-6</v>
      </c>
      <c r="Q38" s="78"/>
      <c r="R38" s="78">
        <v>-5168.9032901516512</v>
      </c>
      <c r="S38" s="197">
        <v>3</v>
      </c>
      <c r="T38" s="197">
        <v>3</v>
      </c>
      <c r="U38" s="197">
        <v>0</v>
      </c>
      <c r="V38" s="78"/>
      <c r="W38" s="78">
        <v>0</v>
      </c>
      <c r="X38" s="78">
        <v>-4201</v>
      </c>
    </row>
    <row r="39" spans="1:24" ht="16.5" customHeight="1" x14ac:dyDescent="0.2">
      <c r="A39" s="125" t="s">
        <v>159</v>
      </c>
      <c r="B39" s="126" t="s">
        <v>159</v>
      </c>
      <c r="C39" s="76" t="s">
        <v>214</v>
      </c>
      <c r="D39" s="80">
        <v>43</v>
      </c>
      <c r="E39" s="197">
        <v>45</v>
      </c>
      <c r="F39" s="197">
        <v>2</v>
      </c>
      <c r="G39" s="80"/>
      <c r="H39" s="78">
        <v>3397.1647109485266</v>
      </c>
      <c r="I39" s="197">
        <v>25</v>
      </c>
      <c r="J39" s="80">
        <v>27</v>
      </c>
      <c r="K39" s="197">
        <v>2</v>
      </c>
      <c r="L39" s="78"/>
      <c r="M39" s="78">
        <v>463.14668164219148</v>
      </c>
      <c r="N39" s="197">
        <v>13</v>
      </c>
      <c r="O39" s="197">
        <v>13</v>
      </c>
      <c r="P39" s="80">
        <v>0</v>
      </c>
      <c r="Q39" s="78"/>
      <c r="R39" s="78">
        <v>0</v>
      </c>
      <c r="S39" s="197">
        <v>0</v>
      </c>
      <c r="T39" s="197">
        <v>0</v>
      </c>
      <c r="U39" s="197">
        <v>0</v>
      </c>
      <c r="V39" s="78"/>
      <c r="W39" s="78">
        <v>0</v>
      </c>
      <c r="X39" s="78">
        <v>3860</v>
      </c>
    </row>
    <row r="40" spans="1:24" ht="16.5" customHeight="1" x14ac:dyDescent="0.2">
      <c r="A40" s="125" t="s">
        <v>161</v>
      </c>
      <c r="B40" s="126" t="s">
        <v>161</v>
      </c>
      <c r="C40" s="76" t="s">
        <v>215</v>
      </c>
      <c r="D40" s="80">
        <v>969</v>
      </c>
      <c r="E40" s="197">
        <v>974</v>
      </c>
      <c r="F40" s="197">
        <v>5</v>
      </c>
      <c r="G40" s="80"/>
      <c r="H40" s="78">
        <v>9994.3427408622792</v>
      </c>
      <c r="I40" s="197">
        <v>846</v>
      </c>
      <c r="J40" s="80">
        <v>871</v>
      </c>
      <c r="K40" s="197">
        <v>25</v>
      </c>
      <c r="L40" s="78"/>
      <c r="M40" s="78">
        <v>5851.7526096880829</v>
      </c>
      <c r="N40" s="197">
        <v>80</v>
      </c>
      <c r="O40" s="197">
        <v>101</v>
      </c>
      <c r="P40" s="80">
        <v>21</v>
      </c>
      <c r="Q40" s="78"/>
      <c r="R40" s="78">
        <v>32688.420701414529</v>
      </c>
      <c r="S40" s="197">
        <v>9</v>
      </c>
      <c r="T40" s="197">
        <v>14</v>
      </c>
      <c r="U40" s="197">
        <v>5</v>
      </c>
      <c r="V40" s="78"/>
      <c r="W40" s="78">
        <v>3196.5078019988405</v>
      </c>
      <c r="X40" s="78">
        <v>51730</v>
      </c>
    </row>
    <row r="41" spans="1:24" ht="16.5" customHeight="1" x14ac:dyDescent="0.2">
      <c r="A41" s="133" t="s">
        <v>163</v>
      </c>
      <c r="B41" s="129" t="s">
        <v>163</v>
      </c>
      <c r="C41" s="297" t="s">
        <v>216</v>
      </c>
      <c r="D41" s="131">
        <v>275</v>
      </c>
      <c r="E41" s="216">
        <v>251</v>
      </c>
      <c r="F41" s="216">
        <v>-24</v>
      </c>
      <c r="G41" s="131"/>
      <c r="H41" s="132">
        <v>-53118.524164887654</v>
      </c>
      <c r="I41" s="216">
        <v>246</v>
      </c>
      <c r="J41" s="131">
        <v>224</v>
      </c>
      <c r="K41" s="216">
        <v>-22</v>
      </c>
      <c r="L41" s="132"/>
      <c r="M41" s="132">
        <v>-5842.8956446016036</v>
      </c>
      <c r="N41" s="216">
        <v>49</v>
      </c>
      <c r="O41" s="216">
        <v>46</v>
      </c>
      <c r="P41" s="131">
        <v>-3</v>
      </c>
      <c r="Q41" s="296"/>
      <c r="R41" s="296">
        <v>-6244.9330681581669</v>
      </c>
      <c r="S41" s="215">
        <v>0</v>
      </c>
      <c r="T41" s="215">
        <v>0</v>
      </c>
      <c r="U41" s="215">
        <v>0</v>
      </c>
      <c r="V41" s="296"/>
      <c r="W41" s="296">
        <v>0</v>
      </c>
      <c r="X41" s="296">
        <v>-65206</v>
      </c>
    </row>
    <row r="42" spans="1:24" ht="16.5" customHeight="1" x14ac:dyDescent="0.2">
      <c r="A42" s="125" t="s">
        <v>165</v>
      </c>
      <c r="B42" s="126" t="s">
        <v>217</v>
      </c>
      <c r="C42" s="76" t="s">
        <v>218</v>
      </c>
      <c r="D42" s="80">
        <v>678</v>
      </c>
      <c r="E42" s="197">
        <v>636</v>
      </c>
      <c r="F42" s="197">
        <v>-42</v>
      </c>
      <c r="G42" s="80"/>
      <c r="H42" s="78">
        <v>-64101.958864210421</v>
      </c>
      <c r="I42" s="197">
        <v>603</v>
      </c>
      <c r="J42" s="80">
        <v>567</v>
      </c>
      <c r="K42" s="197">
        <v>-36</v>
      </c>
      <c r="L42" s="78"/>
      <c r="M42" s="78">
        <v>-6981.1506072203329</v>
      </c>
      <c r="N42" s="197">
        <v>71</v>
      </c>
      <c r="O42" s="197">
        <v>62</v>
      </c>
      <c r="P42" s="80">
        <v>-9</v>
      </c>
      <c r="Q42" s="78"/>
      <c r="R42" s="78">
        <v>-13474.933701245762</v>
      </c>
      <c r="S42" s="197">
        <v>0</v>
      </c>
      <c r="T42" s="197">
        <v>0</v>
      </c>
      <c r="U42" s="197">
        <v>0</v>
      </c>
      <c r="V42" s="78"/>
      <c r="W42" s="78">
        <v>0</v>
      </c>
      <c r="X42" s="78">
        <v>-84558</v>
      </c>
    </row>
    <row r="43" spans="1:24" s="89" customFormat="1" ht="16.5" customHeight="1" thickBot="1" x14ac:dyDescent="0.25">
      <c r="A43" s="365" t="s">
        <v>200</v>
      </c>
      <c r="B43" s="366"/>
      <c r="C43" s="359"/>
      <c r="D43" s="310">
        <f>SUM(D7:D42)</f>
        <v>20535</v>
      </c>
      <c r="E43" s="309">
        <f>SUM(E7:E42)</f>
        <v>20331</v>
      </c>
      <c r="F43" s="309">
        <f>SUM(F7:F42)</f>
        <v>-204</v>
      </c>
      <c r="G43" s="310"/>
      <c r="H43" s="308">
        <f>SUM(H7:H42)</f>
        <v>-437584.5916545933</v>
      </c>
      <c r="I43" s="309">
        <f>SUM(I7:I42)</f>
        <v>15525</v>
      </c>
      <c r="J43" s="310">
        <f>SUM(J7:J42)</f>
        <v>15516</v>
      </c>
      <c r="K43" s="309">
        <f>SUM(K7:K42)</f>
        <v>-9</v>
      </c>
      <c r="L43" s="308"/>
      <c r="M43" s="308">
        <f>SUM(M7:M42)</f>
        <v>-11919.161065620265</v>
      </c>
      <c r="N43" s="309">
        <f>SUM(N7:N42)</f>
        <v>2251</v>
      </c>
      <c r="O43" s="309">
        <f>SUM(O7:O42)</f>
        <v>2331</v>
      </c>
      <c r="P43" s="310">
        <f>SUM(P7:P42)</f>
        <v>80</v>
      </c>
      <c r="Q43" s="308"/>
      <c r="R43" s="308">
        <f>SUM(R7:R42)</f>
        <v>144600.61466079263</v>
      </c>
      <c r="S43" s="309">
        <f>SUM(S7:S42)</f>
        <v>288</v>
      </c>
      <c r="T43" s="309">
        <f>SUM(T7:T42)</f>
        <v>386</v>
      </c>
      <c r="U43" s="309">
        <f>SUM(U7:U42)</f>
        <v>98</v>
      </c>
      <c r="V43" s="308"/>
      <c r="W43" s="308">
        <f>SUM(W7:W42)</f>
        <v>66773.80421657527</v>
      </c>
      <c r="X43" s="308">
        <f>SUM(X7:X42)</f>
        <v>-238136</v>
      </c>
    </row>
    <row r="44" spans="1:24" ht="13.5" thickTop="1" x14ac:dyDescent="0.2"/>
    <row r="86" spans="1:1" x14ac:dyDescent="0.2">
      <c r="A86" s="134" t="s">
        <v>261</v>
      </c>
    </row>
  </sheetData>
  <sheetProtection formatCells="0" formatColumns="0" formatRows="0" sort="0"/>
  <mergeCells count="10">
    <mergeCell ref="S1:W1"/>
    <mergeCell ref="X1:X2"/>
    <mergeCell ref="A43:C43"/>
    <mergeCell ref="A1:C2"/>
    <mergeCell ref="D1:D2"/>
    <mergeCell ref="E1:E2"/>
    <mergeCell ref="F1:F2"/>
    <mergeCell ref="G1:H1"/>
    <mergeCell ref="I1:M1"/>
    <mergeCell ref="N1:R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&amp;L&amp;"Arial,Bold"&amp;18&amp;K000000FY2018-19 MFP Formula: February 1, 2019 Mid-Year Adjustment for Students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Oct_MidYear Adj</vt:lpstr>
      <vt:lpstr>Oct_Legacy</vt:lpstr>
      <vt:lpstr>Oct_New Type 2</vt:lpstr>
      <vt:lpstr>Oct_LSMSA</vt:lpstr>
      <vt:lpstr>Oct_NOCCA</vt:lpstr>
      <vt:lpstr>Oct_Thrive</vt:lpstr>
      <vt:lpstr>Feb_MidYear Adj</vt:lpstr>
      <vt:lpstr>Feb_Legacy</vt:lpstr>
      <vt:lpstr>Feb_New Type 2</vt:lpstr>
      <vt:lpstr>Feb_LSMSA</vt:lpstr>
      <vt:lpstr>Feb_NOCCA</vt:lpstr>
      <vt:lpstr>Feb_Thrive</vt:lpstr>
      <vt:lpstr>Source Data</vt:lpstr>
      <vt:lpstr>Feb_Legacy!Print_Area</vt:lpstr>
      <vt:lpstr>Feb_LSMSA!Print_Area</vt:lpstr>
      <vt:lpstr>'Feb_MidYear Adj'!Print_Area</vt:lpstr>
      <vt:lpstr>'Feb_New Type 2'!Print_Area</vt:lpstr>
      <vt:lpstr>Feb_NOCCA!Print_Area</vt:lpstr>
      <vt:lpstr>Feb_Thrive!Print_Area</vt:lpstr>
      <vt:lpstr>Oct_Legacy!Print_Area</vt:lpstr>
      <vt:lpstr>Oct_LSMSA!Print_Area</vt:lpstr>
      <vt:lpstr>'Oct_MidYear Adj'!Print_Area</vt:lpstr>
      <vt:lpstr>'Oct_New Type 2'!Print_Area</vt:lpstr>
      <vt:lpstr>Oct_NOCCA!Print_Area</vt:lpstr>
      <vt:lpstr>Oct_Thrive!Print_Area</vt:lpstr>
      <vt:lpstr>'Source Data'!Print_Area</vt:lpstr>
      <vt:lpstr>Feb_Legacy!Print_Titles</vt:lpstr>
      <vt:lpstr>Feb_LSMSA!Print_Titles</vt:lpstr>
      <vt:lpstr>'Feb_MidYear Adj'!Print_Titles</vt:lpstr>
      <vt:lpstr>'Feb_New Type 2'!Print_Titles</vt:lpstr>
      <vt:lpstr>Feb_NOCCA!Print_Titles</vt:lpstr>
      <vt:lpstr>Feb_Thrive!Print_Titles</vt:lpstr>
      <vt:lpstr>Oct_Legacy!Print_Titles</vt:lpstr>
      <vt:lpstr>Oct_LSMSA!Print_Titles</vt:lpstr>
      <vt:lpstr>'Oct_MidYear Adj'!Print_Titles</vt:lpstr>
      <vt:lpstr>'Oct_New Type 2'!Print_Titles</vt:lpstr>
      <vt:lpstr>Oct_NOCCA!Print_Titles</vt:lpstr>
      <vt:lpstr>Oct_Thrive!Print_Titles</vt:lpstr>
      <vt:lpstr>'Source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Ruiz</dc:creator>
  <cp:lastModifiedBy>Melanie Ruiz</cp:lastModifiedBy>
  <cp:lastPrinted>2019-03-10T17:42:05Z</cp:lastPrinted>
  <dcterms:created xsi:type="dcterms:W3CDTF">2018-10-31T12:19:36Z</dcterms:created>
  <dcterms:modified xsi:type="dcterms:W3CDTF">2019-03-21T14:20:34Z</dcterms:modified>
</cp:coreProperties>
</file>