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mf\EFS\MFPAdm\MFP Budget Letter\2020-2021\Budget Letter\June 2021\"/>
    </mc:Choice>
  </mc:AlternateContent>
  <workbookProtection workbookPassword="D893" lockStructure="1"/>
  <bookViews>
    <workbookView xWindow="0" yWindow="0" windowWidth="28800" windowHeight="13020" tabRatio="753"/>
  </bookViews>
  <sheets>
    <sheet name="1_State Summary" sheetId="8" r:id="rId1"/>
    <sheet name="2_State Distrib and Adjs" sheetId="9" r:id="rId2"/>
    <sheet name="2A-1_EFT (Annual)" sheetId="10" r:id="rId3"/>
    <sheet name="2A-2_EFT (Monthly)" sheetId="11" r:id="rId4"/>
    <sheet name="3_Levels 1&amp;2" sheetId="12" r:id="rId5"/>
    <sheet name="3A_Level 3" sheetId="13" r:id="rId6"/>
    <sheet name="3B_Pay Raise" sheetId="14" r:id="rId7"/>
    <sheet name="4_Level 4" sheetId="15" r:id="rId8"/>
    <sheet name="5A1_Labs" sheetId="16" r:id="rId9"/>
    <sheet name="5A2_Legacy Type 2" sheetId="17" r:id="rId10"/>
    <sheet name="5A2A_New Vision" sheetId="18" state="hidden" r:id="rId11"/>
    <sheet name="5A2B_Glencoe" sheetId="19" state="hidden" r:id="rId12"/>
    <sheet name="5A2C_ISL" sheetId="20" state="hidden" r:id="rId13"/>
    <sheet name="5A2D_Avoyelles" sheetId="21" state="hidden" r:id="rId14"/>
    <sheet name="5A2E_Delhi" sheetId="22" state="hidden" r:id="rId15"/>
    <sheet name="5A2F_Belle Chasse" sheetId="23" state="hidden" r:id="rId16"/>
    <sheet name="5A2H_MAX" sheetId="24" state="hidden" r:id="rId17"/>
    <sheet name="5A3_OJJ" sheetId="25" r:id="rId18"/>
    <sheet name="5A4_NOCCA" sheetId="26" r:id="rId19"/>
    <sheet name="5A5_LSMSA" sheetId="27" r:id="rId20"/>
    <sheet name="5A6_Thrive" sheetId="28" r:id="rId21"/>
    <sheet name="5B2_RSD LA" sheetId="29" r:id="rId22"/>
    <sheet name="5C1_New Type 2" sheetId="30" r:id="rId23"/>
    <sheet name="5C1A_Madison" sheetId="31" state="hidden" r:id="rId24"/>
    <sheet name="5C1B_DArbonne" sheetId="32" state="hidden" r:id="rId25"/>
    <sheet name="5C1C_Intl High" sheetId="33" state="hidden" r:id="rId26"/>
    <sheet name="5C1D_NOMMA" sheetId="34" state="hidden" r:id="rId27"/>
    <sheet name="5C1E_LFNO" sheetId="35" state="hidden" r:id="rId28"/>
    <sheet name="5C1F_L.C. Charter" sheetId="36" state="hidden" r:id="rId29"/>
    <sheet name="5C1G_JS Clark" sheetId="37" state="hidden" r:id="rId30"/>
    <sheet name="5C1H_Southwest" sheetId="38" state="hidden" r:id="rId31"/>
    <sheet name="5C1I_LA Key" sheetId="39" state="hidden" r:id="rId32"/>
    <sheet name="5C1J_JCFA-East" sheetId="40" state="hidden" r:id="rId33"/>
    <sheet name="5C1M_GEO Mid" sheetId="41" state="hidden" r:id="rId34"/>
    <sheet name="5C1N_Delta" sheetId="42" state="hidden" r:id="rId35"/>
    <sheet name="5C1O_Impact" sheetId="43" state="hidden" r:id="rId36"/>
    <sheet name="5C1Q_Advantage" sheetId="44" state="hidden" r:id="rId37"/>
    <sheet name="5C1R_Iberville" sheetId="45" state="hidden" r:id="rId38"/>
    <sheet name="5C1S_LC Col Prep" sheetId="46" state="hidden" r:id="rId39"/>
    <sheet name="5C1T_Northeast" sheetId="47" state="hidden" r:id="rId40"/>
    <sheet name="5C1U_Acadiana Ren" sheetId="48" state="hidden" r:id="rId41"/>
    <sheet name="5C1V_Laf Ren" sheetId="49" state="hidden" r:id="rId42"/>
    <sheet name="5C1W_Willow" sheetId="50" state="hidden" r:id="rId43"/>
    <sheet name="5C1Y_GEO" sheetId="51" state="hidden" r:id="rId44"/>
    <sheet name="5C1Z_Lincoln Prep" sheetId="52" state="hidden" r:id="rId45"/>
    <sheet name="5C1AE_Noble Minds" sheetId="57" state="hidden" r:id="rId46"/>
    <sheet name="5C1AF_JCFA-Laf" sheetId="58" state="hidden" r:id="rId47"/>
    <sheet name="5C1AG_Collegiate" sheetId="59" state="hidden" r:id="rId48"/>
    <sheet name="5C1AH_BRUP" sheetId="60" state="hidden" r:id="rId49"/>
    <sheet name="5C1AI_Harmony" sheetId="61" state="hidden" r:id="rId50"/>
    <sheet name="5C1AJ_Athlos" sheetId="62" state="hidden" r:id="rId51"/>
    <sheet name="5C1AK_NxtGen" sheetId="63" state="hidden" r:id="rId52"/>
    <sheet name="5C1AL_Red River" sheetId="64" state="hidden" r:id="rId53"/>
    <sheet name="5C2_LAVCA" sheetId="65" state="hidden" r:id="rId54"/>
    <sheet name="5C3_UnvView" sheetId="66" state="hidden" r:id="rId55"/>
    <sheet name="6_Local Deduct Calc" sheetId="67" r:id="rId56"/>
    <sheet name="7_Local Revenue" sheetId="68" r:id="rId57"/>
    <sheet name="8_2.1.20 SIS" sheetId="69" r:id="rId58"/>
    <sheet name="8A_2.1.20 RSD Op &amp; 5s" sheetId="70" r:id="rId59"/>
    <sheet name="9_Per Pupil Summary" sheetId="71" r:id="rId60"/>
    <sheet name="LEA Pay Raise" sheetId="72" state="hidden" r:id="rId61"/>
    <sheet name="Per Pupil_Weighted Funding" sheetId="73" state="hidden" r:id="rId62"/>
    <sheet name="Pay Raise By Residency" sheetId="76" state="hidden" r:id="rId63"/>
    <sheet name="Placeholder_Greater" sheetId="56" state="hidden" r:id="rId64"/>
  </sheets>
  <definedNames>
    <definedName name="_xlnm._FilterDatabase" localSheetId="6" hidden="1">'3B_Pay Raise'!$A$5:$O$142</definedName>
    <definedName name="_xlnm._FilterDatabase" localSheetId="58" hidden="1">'8A_2.1.20 RSD Op &amp; 5s'!$A$2:$F$2</definedName>
    <definedName name="fsyr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fsyr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9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Area" localSheetId="0">'1_State Summary'!$A$1:$B$11</definedName>
    <definedName name="_xlnm.Print_Area" localSheetId="1">'2_State Distrib and Adjs'!$A$1:$BG$76</definedName>
    <definedName name="_xlnm.Print_Area" localSheetId="2">'2A-1_EFT (Annual)'!$A$1:$AM$76</definedName>
    <definedName name="_xlnm.Print_Area" localSheetId="3">'2A-2_EFT (Monthly)'!$A$1:$AM$76</definedName>
    <definedName name="_xlnm.Print_Area" localSheetId="4">'3_Levels 1&amp;2'!$A$1:$BC$76</definedName>
    <definedName name="_xlnm.Print_Area" localSheetId="5">'3A_Level 3'!$A$1:$M$76</definedName>
    <definedName name="_xlnm.Print_Area" localSheetId="6">'3B_Pay Raise'!$A$1:$O$142</definedName>
    <definedName name="_xlnm.Print_Area" localSheetId="7">'4_Level 4'!$A$1:$R$140</definedName>
    <definedName name="_xlnm.Print_Area" localSheetId="8">'5A1_Labs'!$A$1:$Y$9</definedName>
    <definedName name="_xlnm.Print_Area" localSheetId="9">'5A2_Legacy Type 2'!$A$1:$AI$14</definedName>
    <definedName name="_xlnm.Print_Area" localSheetId="10">'5A2A_New Vision'!$A$1:$AF$84</definedName>
    <definedName name="_xlnm.Print_Area" localSheetId="11">'5A2B_Glencoe'!$A$1:$AF$84</definedName>
    <definedName name="_xlnm.Print_Area" localSheetId="12">'5A2C_ISL'!$A$1:$AF$87</definedName>
    <definedName name="_xlnm.Print_Area" localSheetId="13">'5A2D_Avoyelles'!$A$1:$AF$84</definedName>
    <definedName name="_xlnm.Print_Area" localSheetId="14">'5A2E_Delhi'!$A$1:$AF$84</definedName>
    <definedName name="_xlnm.Print_Area" localSheetId="15">'5A2F_Belle Chasse'!$A$1:$AF$84</definedName>
    <definedName name="_xlnm.Print_Area" localSheetId="16">'5A2H_MAX'!$A$1:$AF$84</definedName>
    <definedName name="_xlnm.Print_Area" localSheetId="17">'5A3_OJJ'!$A$1:$S$84</definedName>
    <definedName name="_xlnm.Print_Area" localSheetId="18">'5A4_NOCCA'!$A$1:$R$84</definedName>
    <definedName name="_xlnm.Print_Area" localSheetId="19">'5A5_LSMSA'!$A$1:$R$84</definedName>
    <definedName name="_xlnm.Print_Area" localSheetId="20">'5A6_Thrive'!$A$1:$R$84</definedName>
    <definedName name="_xlnm.Print_Area" localSheetId="21">'5B2_RSD LA'!$A$1:$AU$20</definedName>
    <definedName name="_xlnm.Print_Area" localSheetId="22">'5C1_New Type 2'!$A$1:$AY$41</definedName>
    <definedName name="_xlnm.Print_Area" localSheetId="23">'5C1A_Madison'!$A$1:$AS$84</definedName>
    <definedName name="_xlnm.Print_Area" localSheetId="45">'5C1AE_Noble Minds'!$A$1:$AS$84</definedName>
    <definedName name="_xlnm.Print_Area" localSheetId="46">'5C1AF_JCFA-Laf'!$A$1:$AS$84</definedName>
    <definedName name="_xlnm.Print_Area" localSheetId="47">'5C1AG_Collegiate'!$A$1:$AS$86</definedName>
    <definedName name="_xlnm.Print_Area" localSheetId="48">'5C1AH_BRUP'!$A$1:$AS$84</definedName>
    <definedName name="_xlnm.Print_Area" localSheetId="49">'5C1AI_Harmony'!$A$1:$AS$84</definedName>
    <definedName name="_xlnm.Print_Area" localSheetId="50">'5C1AJ_Athlos'!$A$1:$AS$84</definedName>
    <definedName name="_xlnm.Print_Area" localSheetId="51">'5C1AK_NxtGen'!$A$1:$AS$84</definedName>
    <definedName name="_xlnm.Print_Area" localSheetId="52">'5C1AL_Red River'!$A$1:$AS$84</definedName>
    <definedName name="_xlnm.Print_Area" localSheetId="24">'5C1B_DArbonne'!$A$1:$AS$84</definedName>
    <definedName name="_xlnm.Print_Area" localSheetId="25">'5C1C_Intl High'!$A$1:$AS$84</definedName>
    <definedName name="_xlnm.Print_Area" localSheetId="26">'5C1D_NOMMA'!$A$1:$AS$84</definedName>
    <definedName name="_xlnm.Print_Area" localSheetId="27">'5C1E_LFNO'!$A$1:$AS$87</definedName>
    <definedName name="_xlnm.Print_Area" localSheetId="28">'5C1F_L.C. Charter'!$A$1:$AS$84</definedName>
    <definedName name="_xlnm.Print_Area" localSheetId="29">'5C1G_JS Clark'!$A$1:$AS$86</definedName>
    <definedName name="_xlnm.Print_Area" localSheetId="30">'5C1H_Southwest'!$A$1:$AS$84</definedName>
    <definedName name="_xlnm.Print_Area" localSheetId="31">'5C1I_LA Key'!$A$1:$AS$84</definedName>
    <definedName name="_xlnm.Print_Area" localSheetId="32">'5C1J_JCFA-East'!$A$1:$AS$86</definedName>
    <definedName name="_xlnm.Print_Area" localSheetId="33">'5C1M_GEO Mid'!$A$1:$AS$84</definedName>
    <definedName name="_xlnm.Print_Area" localSheetId="34">'5C1N_Delta'!$A$1:$AS$84</definedName>
    <definedName name="_xlnm.Print_Area" localSheetId="35">'5C1O_Impact'!$A$1:$AS$84</definedName>
    <definedName name="_xlnm.Print_Area" localSheetId="36">'5C1Q_Advantage'!$A$1:$AS$84</definedName>
    <definedName name="_xlnm.Print_Area" localSheetId="37">'5C1R_Iberville'!$A$1:$AS$84</definedName>
    <definedName name="_xlnm.Print_Area" localSheetId="38">'5C1S_LC Col Prep'!$A$1:$AS$84</definedName>
    <definedName name="_xlnm.Print_Area" localSheetId="39">'5C1T_Northeast'!$A$1:$AS$84</definedName>
    <definedName name="_xlnm.Print_Area" localSheetId="40">'5C1U_Acadiana Ren'!$A$1:$AS$84</definedName>
    <definedName name="_xlnm.Print_Area" localSheetId="41">'5C1V_Laf Ren'!$A$1:$AS$84</definedName>
    <definedName name="_xlnm.Print_Area" localSheetId="42">'5C1W_Willow'!$A$1:$AS$84</definedName>
    <definedName name="_xlnm.Print_Area" localSheetId="43">'5C1Y_GEO'!$A$1:$AS$84</definedName>
    <definedName name="_xlnm.Print_Area" localSheetId="44">'5C1Z_Lincoln Prep'!$A$1:$AS$84</definedName>
    <definedName name="_xlnm.Print_Area" localSheetId="53">'5C2_LAVCA'!$A$1:$AT$84</definedName>
    <definedName name="_xlnm.Print_Area" localSheetId="54">'5C3_UnvView'!$A$1:$AT$84</definedName>
    <definedName name="_xlnm.Print_Area" localSheetId="55">'6_Local Deduct Calc'!$A$1:$J$76</definedName>
    <definedName name="_xlnm.Print_Area" localSheetId="56">'7_Local Revenue'!$A$1:$AT$76</definedName>
    <definedName name="_xlnm.Print_Area" localSheetId="57">'8_2.1.20 SIS'!$A$1:$BI$76</definedName>
    <definedName name="_xlnm.Print_Area" localSheetId="58">'8A_2.1.20 RSD Op &amp; 5s'!$A$1:$F$11</definedName>
    <definedName name="_xlnm.Print_Area" localSheetId="59">'9_Per Pupil Summary'!$A$1:$Q$78</definedName>
    <definedName name="_xlnm.Print_Area" localSheetId="60">'LEA Pay Raise'!$A$1:$D$21</definedName>
    <definedName name="_xlnm.Print_Area" localSheetId="62">'Pay Raise By Residency'!$A$1:$BI$76</definedName>
    <definedName name="_xlnm.Print_Area" localSheetId="61">'Per Pupil_Weighted Funding'!$A$1:$AB$76</definedName>
    <definedName name="_xlnm.Print_Area" localSheetId="63">Placeholder_Greater!$A$1:$AS$84</definedName>
    <definedName name="_xlnm.Print_Titles" localSheetId="1">'2_State Distrib and Adjs'!$A:$B</definedName>
    <definedName name="_xlnm.Print_Titles" localSheetId="2">'2A-1_EFT (Annual)'!$A:$B</definedName>
    <definedName name="_xlnm.Print_Titles" localSheetId="3">'2A-2_EFT (Monthly)'!$A:$B</definedName>
    <definedName name="_xlnm.Print_Titles" localSheetId="4">'3_Levels 1&amp;2'!$A:$B</definedName>
    <definedName name="_xlnm.Print_Titles" localSheetId="5">'3A_Level 3'!$A:$B</definedName>
    <definedName name="_xlnm.Print_Titles" localSheetId="6">'3B_Pay Raise'!$A:$C,'3B_Pay Raise'!$1:$5</definedName>
    <definedName name="_xlnm.Print_Titles" localSheetId="7">'4_Level 4'!$A:$C,'4_Level 4'!$1:$4</definedName>
    <definedName name="_xlnm.Print_Titles" localSheetId="8">'5A1_Labs'!$A:$B</definedName>
    <definedName name="_xlnm.Print_Titles" localSheetId="9">'5A2_Legacy Type 2'!$A:$B</definedName>
    <definedName name="_xlnm.Print_Titles" localSheetId="10">'5A2A_New Vision'!$A:$B</definedName>
    <definedName name="_xlnm.Print_Titles" localSheetId="11">'5A2B_Glencoe'!$A:$B</definedName>
    <definedName name="_xlnm.Print_Titles" localSheetId="12">'5A2C_ISL'!$A:$B</definedName>
    <definedName name="_xlnm.Print_Titles" localSheetId="13">'5A2D_Avoyelles'!$A:$B</definedName>
    <definedName name="_xlnm.Print_Titles" localSheetId="14">'5A2E_Delhi'!$A:$B</definedName>
    <definedName name="_xlnm.Print_Titles" localSheetId="15">'5A2F_Belle Chasse'!$A:$B</definedName>
    <definedName name="_xlnm.Print_Titles" localSheetId="16">'5A2H_MAX'!$A:$B</definedName>
    <definedName name="_xlnm.Print_Titles" localSheetId="17">'5A3_OJJ'!$A:$B</definedName>
    <definedName name="_xlnm.Print_Titles" localSheetId="18">'5A4_NOCCA'!$A:$B</definedName>
    <definedName name="_xlnm.Print_Titles" localSheetId="19">'5A5_LSMSA'!$A:$B</definedName>
    <definedName name="_xlnm.Print_Titles" localSheetId="20">'5A6_Thrive'!$A:$B</definedName>
    <definedName name="_xlnm.Print_Titles" localSheetId="21">'5B2_RSD LA'!$A:$C</definedName>
    <definedName name="_xlnm.Print_Titles" localSheetId="22">'5C1_New Type 2'!$A:$D,'5C1_New Type 2'!$1:$4</definedName>
    <definedName name="_xlnm.Print_Titles" localSheetId="23">'5C1A_Madison'!$A:$B</definedName>
    <definedName name="_xlnm.Print_Titles" localSheetId="45">'5C1AE_Noble Minds'!$A:$B</definedName>
    <definedName name="_xlnm.Print_Titles" localSheetId="46">'5C1AF_JCFA-Laf'!$A:$B</definedName>
    <definedName name="_xlnm.Print_Titles" localSheetId="47">'5C1AG_Collegiate'!$A:$B</definedName>
    <definedName name="_xlnm.Print_Titles" localSheetId="48">'5C1AH_BRUP'!$A:$B</definedName>
    <definedName name="_xlnm.Print_Titles" localSheetId="49">'5C1AI_Harmony'!$A:$B</definedName>
    <definedName name="_xlnm.Print_Titles" localSheetId="50">'5C1AJ_Athlos'!$A:$B</definedName>
    <definedName name="_xlnm.Print_Titles" localSheetId="51">'5C1AK_NxtGen'!$A:$B</definedName>
    <definedName name="_xlnm.Print_Titles" localSheetId="52">'5C1AL_Red River'!$A:$B</definedName>
    <definedName name="_xlnm.Print_Titles" localSheetId="24">'5C1B_DArbonne'!$A:$B</definedName>
    <definedName name="_xlnm.Print_Titles" localSheetId="25">'5C1C_Intl High'!$A:$B</definedName>
    <definedName name="_xlnm.Print_Titles" localSheetId="26">'5C1D_NOMMA'!$A:$B</definedName>
    <definedName name="_xlnm.Print_Titles" localSheetId="27">'5C1E_LFNO'!$A:$B</definedName>
    <definedName name="_xlnm.Print_Titles" localSheetId="28">'5C1F_L.C. Charter'!$A:$B</definedName>
    <definedName name="_xlnm.Print_Titles" localSheetId="29">'5C1G_JS Clark'!$A:$B</definedName>
    <definedName name="_xlnm.Print_Titles" localSheetId="30">'5C1H_Southwest'!$A:$B</definedName>
    <definedName name="_xlnm.Print_Titles" localSheetId="31">'5C1I_LA Key'!$A:$B</definedName>
    <definedName name="_xlnm.Print_Titles" localSheetId="32">'5C1J_JCFA-East'!$A:$B</definedName>
    <definedName name="_xlnm.Print_Titles" localSheetId="33">'5C1M_GEO Mid'!$A:$B</definedName>
    <definedName name="_xlnm.Print_Titles" localSheetId="34">'5C1N_Delta'!$A:$B</definedName>
    <definedName name="_xlnm.Print_Titles" localSheetId="35">'5C1O_Impact'!$A:$B</definedName>
    <definedName name="_xlnm.Print_Titles" localSheetId="36">'5C1Q_Advantage'!$A:$B</definedName>
    <definedName name="_xlnm.Print_Titles" localSheetId="37">'5C1R_Iberville'!$A:$B</definedName>
    <definedName name="_xlnm.Print_Titles" localSheetId="38">'5C1S_LC Col Prep'!$A:$B</definedName>
    <definedName name="_xlnm.Print_Titles" localSheetId="39">'5C1T_Northeast'!$A:$B</definedName>
    <definedName name="_xlnm.Print_Titles" localSheetId="40">'5C1U_Acadiana Ren'!$A:$B</definedName>
    <definedName name="_xlnm.Print_Titles" localSheetId="41">'5C1V_Laf Ren'!$A:$B</definedName>
    <definedName name="_xlnm.Print_Titles" localSheetId="42">'5C1W_Willow'!$A:$B</definedName>
    <definedName name="_xlnm.Print_Titles" localSheetId="43">'5C1Y_GEO'!$A:$B</definedName>
    <definedName name="_xlnm.Print_Titles" localSheetId="44">'5C1Z_Lincoln Prep'!$A:$B</definedName>
    <definedName name="_xlnm.Print_Titles" localSheetId="53">'5C2_LAVCA'!$A:$B</definedName>
    <definedName name="_xlnm.Print_Titles" localSheetId="54">'5C3_UnvView'!$A:$B</definedName>
    <definedName name="_xlnm.Print_Titles" localSheetId="56">'7_Local Revenue'!$A:$B</definedName>
    <definedName name="_xlnm.Print_Titles" localSheetId="57">'8_2.1.20 SIS'!$A:$B</definedName>
    <definedName name="_xlnm.Print_Titles" localSheetId="59">'9_Per Pupil Summary'!$A:$B</definedName>
    <definedName name="_xlnm.Print_Titles" localSheetId="60">'LEA Pay Raise'!$A:$C,'LEA Pay Raise'!$1:$2</definedName>
    <definedName name="_xlnm.Print_Titles" localSheetId="62">'Pay Raise By Residency'!$A:$B</definedName>
    <definedName name="_xlnm.Print_Titles" localSheetId="61">'Per Pupil_Weighted Funding'!$A:$B</definedName>
    <definedName name="_xlnm.Print_Titles" localSheetId="63">Placeholder_Greater!$A:$B</definedName>
    <definedName name="tbl_001_Base_Matrix___Summary_Reported_Personnel_Salaries">#REF!</definedName>
    <definedName name="Z_DF43B8DA_68E8_4080_9138_D41A38219876_.wvu.Cols" localSheetId="6" hidden="1">'3B_Pay Raise'!$B:$B</definedName>
    <definedName name="Z_DF43B8DA_68E8_4080_9138_D41A38219876_.wvu.Cols" localSheetId="7" hidden="1">'4_Level 4'!$B:$B</definedName>
    <definedName name="Z_DF43B8DA_68E8_4080_9138_D41A38219876_.wvu.Cols" localSheetId="21" hidden="1">'5B2_RSD LA'!$B:$B</definedName>
    <definedName name="Z_DF43B8DA_68E8_4080_9138_D41A38219876_.wvu.Cols" localSheetId="22" hidden="1">'5C1_New Type 2'!$B:$B</definedName>
    <definedName name="Z_DF43B8DA_68E8_4080_9138_D41A38219876_.wvu.Cols" localSheetId="57" hidden="1">'8_2.1.20 SIS'!$AM:$AS</definedName>
    <definedName name="Z_DF43B8DA_68E8_4080_9138_D41A38219876_.wvu.Cols" localSheetId="62" hidden="1">'Pay Raise By Residency'!$AM:$AS</definedName>
    <definedName name="Z_DF43B8DA_68E8_4080_9138_D41A38219876_.wvu.FilterData" localSheetId="6" hidden="1">'3B_Pay Raise'!$A$5:$O$142</definedName>
    <definedName name="Z_DF43B8DA_68E8_4080_9138_D41A38219876_.wvu.FilterData" localSheetId="58" hidden="1">'8A_2.1.20 RSD Op &amp; 5s'!$A$2:$F$2</definedName>
    <definedName name="Z_DF43B8DA_68E8_4080_9138_D41A38219876_.wvu.PrintArea" localSheetId="0" hidden="1">'1_State Summary'!$A$1:$B$11</definedName>
    <definedName name="Z_DF43B8DA_68E8_4080_9138_D41A38219876_.wvu.PrintArea" localSheetId="1" hidden="1">'2_State Distrib and Adjs'!$A$1:$BF$76</definedName>
    <definedName name="Z_DF43B8DA_68E8_4080_9138_D41A38219876_.wvu.PrintArea" localSheetId="2" hidden="1">'2A-1_EFT (Annual)'!$A$1:$AM$76</definedName>
    <definedName name="Z_DF43B8DA_68E8_4080_9138_D41A38219876_.wvu.PrintArea" localSheetId="3" hidden="1">'2A-2_EFT (Monthly)'!$A$1:$AM$76</definedName>
    <definedName name="Z_DF43B8DA_68E8_4080_9138_D41A38219876_.wvu.PrintArea" localSheetId="4" hidden="1">'3_Levels 1&amp;2'!$A$1:$BC$76</definedName>
    <definedName name="Z_DF43B8DA_68E8_4080_9138_D41A38219876_.wvu.PrintArea" localSheetId="5" hidden="1">'3A_Level 3'!$A$1:$M$76</definedName>
    <definedName name="Z_DF43B8DA_68E8_4080_9138_D41A38219876_.wvu.PrintArea" localSheetId="6" hidden="1">'3B_Pay Raise'!$A$1:$O$142</definedName>
    <definedName name="Z_DF43B8DA_68E8_4080_9138_D41A38219876_.wvu.PrintArea" localSheetId="7" hidden="1">'4_Level 4'!$A$1:$R$140</definedName>
    <definedName name="Z_DF43B8DA_68E8_4080_9138_D41A38219876_.wvu.PrintArea" localSheetId="8" hidden="1">'5A1_Labs'!$A$1:$Y$9</definedName>
    <definedName name="Z_DF43B8DA_68E8_4080_9138_D41A38219876_.wvu.PrintArea" localSheetId="9" hidden="1">'5A2_Legacy Type 2'!$A$1:$AI$14</definedName>
    <definedName name="Z_DF43B8DA_68E8_4080_9138_D41A38219876_.wvu.PrintArea" localSheetId="10" hidden="1">'5A2A_New Vision'!$A$1:$AF$84</definedName>
    <definedName name="Z_DF43B8DA_68E8_4080_9138_D41A38219876_.wvu.PrintArea" localSheetId="11" hidden="1">'5A2B_Glencoe'!$A$1:$AF$84</definedName>
    <definedName name="Z_DF43B8DA_68E8_4080_9138_D41A38219876_.wvu.PrintArea" localSheetId="12" hidden="1">'5A2C_ISL'!$A$1:$AF$87</definedName>
    <definedName name="Z_DF43B8DA_68E8_4080_9138_D41A38219876_.wvu.PrintArea" localSheetId="13" hidden="1">'5A2D_Avoyelles'!$A$1:$AF$84</definedName>
    <definedName name="Z_DF43B8DA_68E8_4080_9138_D41A38219876_.wvu.PrintArea" localSheetId="14" hidden="1">'5A2E_Delhi'!$A$1:$AF$84</definedName>
    <definedName name="Z_DF43B8DA_68E8_4080_9138_D41A38219876_.wvu.PrintArea" localSheetId="15" hidden="1">'5A2F_Belle Chasse'!$A$1:$AF$84</definedName>
    <definedName name="Z_DF43B8DA_68E8_4080_9138_D41A38219876_.wvu.PrintArea" localSheetId="16" hidden="1">'5A2H_MAX'!$A$1:$AF$84</definedName>
    <definedName name="Z_DF43B8DA_68E8_4080_9138_D41A38219876_.wvu.PrintArea" localSheetId="17" hidden="1">'5A3_OJJ'!$A$1:$S$84</definedName>
    <definedName name="Z_DF43B8DA_68E8_4080_9138_D41A38219876_.wvu.PrintArea" localSheetId="18" hidden="1">'5A4_NOCCA'!$A$1:$R$84</definedName>
    <definedName name="Z_DF43B8DA_68E8_4080_9138_D41A38219876_.wvu.PrintArea" localSheetId="19" hidden="1">'5A5_LSMSA'!$A$1:$R$84</definedName>
    <definedName name="Z_DF43B8DA_68E8_4080_9138_D41A38219876_.wvu.PrintArea" localSheetId="20" hidden="1">'5A6_Thrive'!$A$1:$R$84</definedName>
    <definedName name="Z_DF43B8DA_68E8_4080_9138_D41A38219876_.wvu.PrintArea" localSheetId="21" hidden="1">'5B2_RSD LA'!$A$1:$AU$20</definedName>
    <definedName name="Z_DF43B8DA_68E8_4080_9138_D41A38219876_.wvu.PrintArea" localSheetId="22" hidden="1">'5C1_New Type 2'!$A$1:$AY$41</definedName>
    <definedName name="Z_DF43B8DA_68E8_4080_9138_D41A38219876_.wvu.PrintArea" localSheetId="23" hidden="1">'5C1A_Madison'!$A$1:$AS$84</definedName>
    <definedName name="Z_DF43B8DA_68E8_4080_9138_D41A38219876_.wvu.PrintArea" localSheetId="45" hidden="1">'5C1AE_Noble Minds'!$A$1:$AS$84</definedName>
    <definedName name="Z_DF43B8DA_68E8_4080_9138_D41A38219876_.wvu.PrintArea" localSheetId="46" hidden="1">'5C1AF_JCFA-Laf'!$A$1:$AS$84</definedName>
    <definedName name="Z_DF43B8DA_68E8_4080_9138_D41A38219876_.wvu.PrintArea" localSheetId="47" hidden="1">'5C1AG_Collegiate'!$A$1:$AS$84</definedName>
    <definedName name="Z_DF43B8DA_68E8_4080_9138_D41A38219876_.wvu.PrintArea" localSheetId="48" hidden="1">'5C1AH_BRUP'!$A$1:$AS$84</definedName>
    <definedName name="Z_DF43B8DA_68E8_4080_9138_D41A38219876_.wvu.PrintArea" localSheetId="49" hidden="1">'5C1AI_Harmony'!$A$1:$AS$84</definedName>
    <definedName name="Z_DF43B8DA_68E8_4080_9138_D41A38219876_.wvu.PrintArea" localSheetId="50" hidden="1">'5C1AJ_Athlos'!$A$1:$AS$84</definedName>
    <definedName name="Z_DF43B8DA_68E8_4080_9138_D41A38219876_.wvu.PrintArea" localSheetId="51" hidden="1">'5C1AK_NxtGen'!$A$1:$AS$84</definedName>
    <definedName name="Z_DF43B8DA_68E8_4080_9138_D41A38219876_.wvu.PrintArea" localSheetId="52" hidden="1">'5C1AL_Red River'!$A$1:$AS$84</definedName>
    <definedName name="Z_DF43B8DA_68E8_4080_9138_D41A38219876_.wvu.PrintArea" localSheetId="24" hidden="1">'5C1B_DArbonne'!$A$1:$AS$84</definedName>
    <definedName name="Z_DF43B8DA_68E8_4080_9138_D41A38219876_.wvu.PrintArea" localSheetId="25" hidden="1">'5C1C_Intl High'!$A$1:$AS$84</definedName>
    <definedName name="Z_DF43B8DA_68E8_4080_9138_D41A38219876_.wvu.PrintArea" localSheetId="26" hidden="1">'5C1D_NOMMA'!$A$1:$AS$84</definedName>
    <definedName name="Z_DF43B8DA_68E8_4080_9138_D41A38219876_.wvu.PrintArea" localSheetId="27" hidden="1">'5C1E_LFNO'!$A$1:$AS$87</definedName>
    <definedName name="Z_DF43B8DA_68E8_4080_9138_D41A38219876_.wvu.PrintArea" localSheetId="28" hidden="1">'5C1F_L.C. Charter'!$A$1:$AS$84</definedName>
    <definedName name="Z_DF43B8DA_68E8_4080_9138_D41A38219876_.wvu.PrintArea" localSheetId="29" hidden="1">'5C1G_JS Clark'!$A$1:$AS$84</definedName>
    <definedName name="Z_DF43B8DA_68E8_4080_9138_D41A38219876_.wvu.PrintArea" localSheetId="30" hidden="1">'5C1H_Southwest'!$A$1:$AS$84</definedName>
    <definedName name="Z_DF43B8DA_68E8_4080_9138_D41A38219876_.wvu.PrintArea" localSheetId="31" hidden="1">'5C1I_LA Key'!$A$1:$AS$84</definedName>
    <definedName name="Z_DF43B8DA_68E8_4080_9138_D41A38219876_.wvu.PrintArea" localSheetId="32" hidden="1">'5C1J_JCFA-East'!$A$1:$AS$84</definedName>
    <definedName name="Z_DF43B8DA_68E8_4080_9138_D41A38219876_.wvu.PrintArea" localSheetId="33" hidden="1">'5C1M_GEO Mid'!$A$1:$AS$84</definedName>
    <definedName name="Z_DF43B8DA_68E8_4080_9138_D41A38219876_.wvu.PrintArea" localSheetId="34" hidden="1">'5C1N_Delta'!$A$1:$AS$84</definedName>
    <definedName name="Z_DF43B8DA_68E8_4080_9138_D41A38219876_.wvu.PrintArea" localSheetId="35" hidden="1">'5C1O_Impact'!$A$1:$AS$84</definedName>
    <definedName name="Z_DF43B8DA_68E8_4080_9138_D41A38219876_.wvu.PrintArea" localSheetId="36" hidden="1">'5C1Q_Advantage'!$A$1:$AS$84</definedName>
    <definedName name="Z_DF43B8DA_68E8_4080_9138_D41A38219876_.wvu.PrintArea" localSheetId="37" hidden="1">'5C1R_Iberville'!$A$1:$AS$84</definedName>
    <definedName name="Z_DF43B8DA_68E8_4080_9138_D41A38219876_.wvu.PrintArea" localSheetId="38" hidden="1">'5C1S_LC Col Prep'!$A$1:$AS$84</definedName>
    <definedName name="Z_DF43B8DA_68E8_4080_9138_D41A38219876_.wvu.PrintArea" localSheetId="39" hidden="1">'5C1T_Northeast'!$A$1:$AS$84</definedName>
    <definedName name="Z_DF43B8DA_68E8_4080_9138_D41A38219876_.wvu.PrintArea" localSheetId="40" hidden="1">'5C1U_Acadiana Ren'!$A$1:$AS$84</definedName>
    <definedName name="Z_DF43B8DA_68E8_4080_9138_D41A38219876_.wvu.PrintArea" localSheetId="41" hidden="1">'5C1V_Laf Ren'!$A$1:$AS$84</definedName>
    <definedName name="Z_DF43B8DA_68E8_4080_9138_D41A38219876_.wvu.PrintArea" localSheetId="42" hidden="1">'5C1W_Willow'!$A$1:$AS$84</definedName>
    <definedName name="Z_DF43B8DA_68E8_4080_9138_D41A38219876_.wvu.PrintArea" localSheetId="43" hidden="1">'5C1Y_GEO'!$A$1:$AS$84</definedName>
    <definedName name="Z_DF43B8DA_68E8_4080_9138_D41A38219876_.wvu.PrintArea" localSheetId="44" hidden="1">'5C1Z_Lincoln Prep'!$A$1:$AS$84</definedName>
    <definedName name="Z_DF43B8DA_68E8_4080_9138_D41A38219876_.wvu.PrintArea" localSheetId="53" hidden="1">'5C2_LAVCA'!$A$1:$AT$84</definedName>
    <definedName name="Z_DF43B8DA_68E8_4080_9138_D41A38219876_.wvu.PrintArea" localSheetId="54" hidden="1">'5C3_UnvView'!$A$1:$AT$84</definedName>
    <definedName name="Z_DF43B8DA_68E8_4080_9138_D41A38219876_.wvu.PrintArea" localSheetId="55" hidden="1">'6_Local Deduct Calc'!$A$1:$J$76</definedName>
    <definedName name="Z_DF43B8DA_68E8_4080_9138_D41A38219876_.wvu.PrintArea" localSheetId="56" hidden="1">'7_Local Revenue'!$A$1:$AT$76</definedName>
    <definedName name="Z_DF43B8DA_68E8_4080_9138_D41A38219876_.wvu.PrintArea" localSheetId="57" hidden="1">'8_2.1.20 SIS'!$A$1:$BI$76</definedName>
    <definedName name="Z_DF43B8DA_68E8_4080_9138_D41A38219876_.wvu.PrintArea" localSheetId="58" hidden="1">'8A_2.1.20 RSD Op &amp; 5s'!$A$1:$F$12</definedName>
    <definedName name="Z_DF43B8DA_68E8_4080_9138_D41A38219876_.wvu.PrintArea" localSheetId="59" hidden="1">'9_Per Pupil Summary'!$A$1:$Q$78</definedName>
    <definedName name="Z_DF43B8DA_68E8_4080_9138_D41A38219876_.wvu.PrintArea" localSheetId="60" hidden="1">'LEA Pay Raise'!$A$1:$D$21</definedName>
    <definedName name="Z_DF43B8DA_68E8_4080_9138_D41A38219876_.wvu.PrintArea" localSheetId="62" hidden="1">'Pay Raise By Residency'!$A$1:$BI$76</definedName>
    <definedName name="Z_DF43B8DA_68E8_4080_9138_D41A38219876_.wvu.PrintArea" localSheetId="61" hidden="1">'Per Pupil_Weighted Funding'!$A$1:$AG$76</definedName>
    <definedName name="Z_DF43B8DA_68E8_4080_9138_D41A38219876_.wvu.PrintArea" localSheetId="63" hidden="1">Placeholder_Greater!$A$1:$AS$84</definedName>
    <definedName name="Z_DF43B8DA_68E8_4080_9138_D41A38219876_.wvu.PrintTitles" localSheetId="1" hidden="1">'2_State Distrib and Adjs'!$A:$B</definedName>
    <definedName name="Z_DF43B8DA_68E8_4080_9138_D41A38219876_.wvu.PrintTitles" localSheetId="2" hidden="1">'2A-1_EFT (Annual)'!$A:$B</definedName>
    <definedName name="Z_DF43B8DA_68E8_4080_9138_D41A38219876_.wvu.PrintTitles" localSheetId="3" hidden="1">'2A-2_EFT (Monthly)'!$A:$B</definedName>
    <definedName name="Z_DF43B8DA_68E8_4080_9138_D41A38219876_.wvu.PrintTitles" localSheetId="4" hidden="1">'3_Levels 1&amp;2'!$A:$B</definedName>
    <definedName name="Z_DF43B8DA_68E8_4080_9138_D41A38219876_.wvu.PrintTitles" localSheetId="5" hidden="1">'3A_Level 3'!$A:$B</definedName>
    <definedName name="Z_DF43B8DA_68E8_4080_9138_D41A38219876_.wvu.PrintTitles" localSheetId="6" hidden="1">'3B_Pay Raise'!$A:$C,'3B_Pay Raise'!$1:$5</definedName>
    <definedName name="Z_DF43B8DA_68E8_4080_9138_D41A38219876_.wvu.PrintTitles" localSheetId="7" hidden="1">'4_Level 4'!$A:$C,'4_Level 4'!$1:$4</definedName>
    <definedName name="Z_DF43B8DA_68E8_4080_9138_D41A38219876_.wvu.PrintTitles" localSheetId="8" hidden="1">'5A1_Labs'!$A:$B</definedName>
    <definedName name="Z_DF43B8DA_68E8_4080_9138_D41A38219876_.wvu.PrintTitles" localSheetId="9" hidden="1">'5A2_Legacy Type 2'!$A:$B</definedName>
    <definedName name="Z_DF43B8DA_68E8_4080_9138_D41A38219876_.wvu.PrintTitles" localSheetId="10" hidden="1">'5A2A_New Vision'!$A:$B</definedName>
    <definedName name="Z_DF43B8DA_68E8_4080_9138_D41A38219876_.wvu.PrintTitles" localSheetId="11" hidden="1">'5A2B_Glencoe'!$A:$B</definedName>
    <definedName name="Z_DF43B8DA_68E8_4080_9138_D41A38219876_.wvu.PrintTitles" localSheetId="12" hidden="1">'5A2C_ISL'!$A:$B</definedName>
    <definedName name="Z_DF43B8DA_68E8_4080_9138_D41A38219876_.wvu.PrintTitles" localSheetId="13" hidden="1">'5A2D_Avoyelles'!$A:$B</definedName>
    <definedName name="Z_DF43B8DA_68E8_4080_9138_D41A38219876_.wvu.PrintTitles" localSheetId="14" hidden="1">'5A2E_Delhi'!$A:$B</definedName>
    <definedName name="Z_DF43B8DA_68E8_4080_9138_D41A38219876_.wvu.PrintTitles" localSheetId="15" hidden="1">'5A2F_Belle Chasse'!$A:$B</definedName>
    <definedName name="Z_DF43B8DA_68E8_4080_9138_D41A38219876_.wvu.PrintTitles" localSheetId="16" hidden="1">'5A2H_MAX'!$A:$B</definedName>
    <definedName name="Z_DF43B8DA_68E8_4080_9138_D41A38219876_.wvu.PrintTitles" localSheetId="17" hidden="1">'5A3_OJJ'!$A:$B</definedName>
    <definedName name="Z_DF43B8DA_68E8_4080_9138_D41A38219876_.wvu.PrintTitles" localSheetId="18" hidden="1">'5A4_NOCCA'!$A:$B</definedName>
    <definedName name="Z_DF43B8DA_68E8_4080_9138_D41A38219876_.wvu.PrintTitles" localSheetId="19" hidden="1">'5A5_LSMSA'!$A:$B</definedName>
    <definedName name="Z_DF43B8DA_68E8_4080_9138_D41A38219876_.wvu.PrintTitles" localSheetId="20" hidden="1">'5A6_Thrive'!$A:$B</definedName>
    <definedName name="Z_DF43B8DA_68E8_4080_9138_D41A38219876_.wvu.PrintTitles" localSheetId="21" hidden="1">'5B2_RSD LA'!$A:$C</definedName>
    <definedName name="Z_DF43B8DA_68E8_4080_9138_D41A38219876_.wvu.PrintTitles" localSheetId="22" hidden="1">'5C1_New Type 2'!$A:$D,'5C1_New Type 2'!$1:$4</definedName>
    <definedName name="Z_DF43B8DA_68E8_4080_9138_D41A38219876_.wvu.PrintTitles" localSheetId="23" hidden="1">'5C1A_Madison'!$A:$B</definedName>
    <definedName name="Z_DF43B8DA_68E8_4080_9138_D41A38219876_.wvu.PrintTitles" localSheetId="45" hidden="1">'5C1AE_Noble Minds'!$A:$B</definedName>
    <definedName name="Z_DF43B8DA_68E8_4080_9138_D41A38219876_.wvu.PrintTitles" localSheetId="46" hidden="1">'5C1AF_JCFA-Laf'!$A:$B</definedName>
    <definedName name="Z_DF43B8DA_68E8_4080_9138_D41A38219876_.wvu.PrintTitles" localSheetId="47" hidden="1">'5C1AG_Collegiate'!$A:$B</definedName>
    <definedName name="Z_DF43B8DA_68E8_4080_9138_D41A38219876_.wvu.PrintTitles" localSheetId="48" hidden="1">'5C1AH_BRUP'!$A:$B</definedName>
    <definedName name="Z_DF43B8DA_68E8_4080_9138_D41A38219876_.wvu.PrintTitles" localSheetId="49" hidden="1">'5C1AI_Harmony'!$A:$B</definedName>
    <definedName name="Z_DF43B8DA_68E8_4080_9138_D41A38219876_.wvu.PrintTitles" localSheetId="50" hidden="1">'5C1AJ_Athlos'!$A:$B</definedName>
    <definedName name="Z_DF43B8DA_68E8_4080_9138_D41A38219876_.wvu.PrintTitles" localSheetId="51" hidden="1">'5C1AK_NxtGen'!$A:$B</definedName>
    <definedName name="Z_DF43B8DA_68E8_4080_9138_D41A38219876_.wvu.PrintTitles" localSheetId="52" hidden="1">'5C1AL_Red River'!$A:$B</definedName>
    <definedName name="Z_DF43B8DA_68E8_4080_9138_D41A38219876_.wvu.PrintTitles" localSheetId="24" hidden="1">'5C1B_DArbonne'!$A:$B</definedName>
    <definedName name="Z_DF43B8DA_68E8_4080_9138_D41A38219876_.wvu.PrintTitles" localSheetId="25" hidden="1">'5C1C_Intl High'!$A:$B</definedName>
    <definedName name="Z_DF43B8DA_68E8_4080_9138_D41A38219876_.wvu.PrintTitles" localSheetId="26" hidden="1">'5C1D_NOMMA'!$A:$B</definedName>
    <definedName name="Z_DF43B8DA_68E8_4080_9138_D41A38219876_.wvu.PrintTitles" localSheetId="27" hidden="1">'5C1E_LFNO'!$A:$B</definedName>
    <definedName name="Z_DF43B8DA_68E8_4080_9138_D41A38219876_.wvu.PrintTitles" localSheetId="28" hidden="1">'5C1F_L.C. Charter'!$A:$B</definedName>
    <definedName name="Z_DF43B8DA_68E8_4080_9138_D41A38219876_.wvu.PrintTitles" localSheetId="29" hidden="1">'5C1G_JS Clark'!$A:$B</definedName>
    <definedName name="Z_DF43B8DA_68E8_4080_9138_D41A38219876_.wvu.PrintTitles" localSheetId="30" hidden="1">'5C1H_Southwest'!$A:$B</definedName>
    <definedName name="Z_DF43B8DA_68E8_4080_9138_D41A38219876_.wvu.PrintTitles" localSheetId="31" hidden="1">'5C1I_LA Key'!$A:$B</definedName>
    <definedName name="Z_DF43B8DA_68E8_4080_9138_D41A38219876_.wvu.PrintTitles" localSheetId="32" hidden="1">'5C1J_JCFA-East'!$A:$B</definedName>
    <definedName name="Z_DF43B8DA_68E8_4080_9138_D41A38219876_.wvu.PrintTitles" localSheetId="33" hidden="1">'5C1M_GEO Mid'!$A:$B</definedName>
    <definedName name="Z_DF43B8DA_68E8_4080_9138_D41A38219876_.wvu.PrintTitles" localSheetId="34" hidden="1">'5C1N_Delta'!$A:$B</definedName>
    <definedName name="Z_DF43B8DA_68E8_4080_9138_D41A38219876_.wvu.PrintTitles" localSheetId="35" hidden="1">'5C1O_Impact'!$A:$B</definedName>
    <definedName name="Z_DF43B8DA_68E8_4080_9138_D41A38219876_.wvu.PrintTitles" localSheetId="36" hidden="1">'5C1Q_Advantage'!$A:$B</definedName>
    <definedName name="Z_DF43B8DA_68E8_4080_9138_D41A38219876_.wvu.PrintTitles" localSheetId="37" hidden="1">'5C1R_Iberville'!$A:$B</definedName>
    <definedName name="Z_DF43B8DA_68E8_4080_9138_D41A38219876_.wvu.PrintTitles" localSheetId="38" hidden="1">'5C1S_LC Col Prep'!$A:$B</definedName>
    <definedName name="Z_DF43B8DA_68E8_4080_9138_D41A38219876_.wvu.PrintTitles" localSheetId="39" hidden="1">'5C1T_Northeast'!$A:$B</definedName>
    <definedName name="Z_DF43B8DA_68E8_4080_9138_D41A38219876_.wvu.PrintTitles" localSheetId="40" hidden="1">'5C1U_Acadiana Ren'!$A:$B</definedName>
    <definedName name="Z_DF43B8DA_68E8_4080_9138_D41A38219876_.wvu.PrintTitles" localSheetId="41" hidden="1">'5C1V_Laf Ren'!$A:$B</definedName>
    <definedName name="Z_DF43B8DA_68E8_4080_9138_D41A38219876_.wvu.PrintTitles" localSheetId="42" hidden="1">'5C1W_Willow'!$A:$B</definedName>
    <definedName name="Z_DF43B8DA_68E8_4080_9138_D41A38219876_.wvu.PrintTitles" localSheetId="43" hidden="1">'5C1Y_GEO'!$A:$B</definedName>
    <definedName name="Z_DF43B8DA_68E8_4080_9138_D41A38219876_.wvu.PrintTitles" localSheetId="44" hidden="1">'5C1Z_Lincoln Prep'!$A:$B</definedName>
    <definedName name="Z_DF43B8DA_68E8_4080_9138_D41A38219876_.wvu.PrintTitles" localSheetId="53" hidden="1">'5C2_LAVCA'!$A:$B</definedName>
    <definedName name="Z_DF43B8DA_68E8_4080_9138_D41A38219876_.wvu.PrintTitles" localSheetId="54" hidden="1">'5C3_UnvView'!$A:$B</definedName>
    <definedName name="Z_DF43B8DA_68E8_4080_9138_D41A38219876_.wvu.PrintTitles" localSheetId="56" hidden="1">'7_Local Revenue'!$A:$B</definedName>
    <definedName name="Z_DF43B8DA_68E8_4080_9138_D41A38219876_.wvu.PrintTitles" localSheetId="57" hidden="1">'8_2.1.20 SIS'!$A:$B</definedName>
    <definedName name="Z_DF43B8DA_68E8_4080_9138_D41A38219876_.wvu.PrintTitles" localSheetId="59" hidden="1">'9_Per Pupil Summary'!$A:$B</definedName>
    <definedName name="Z_DF43B8DA_68E8_4080_9138_D41A38219876_.wvu.PrintTitles" localSheetId="60" hidden="1">'LEA Pay Raise'!$A:$C,'LEA Pay Raise'!$1:$2</definedName>
    <definedName name="Z_DF43B8DA_68E8_4080_9138_D41A38219876_.wvu.PrintTitles" localSheetId="62" hidden="1">'Pay Raise By Residency'!$A:$B</definedName>
    <definedName name="Z_DF43B8DA_68E8_4080_9138_D41A38219876_.wvu.PrintTitles" localSheetId="61" hidden="1">'Per Pupil_Weighted Funding'!$A:$B</definedName>
    <definedName name="Z_DF43B8DA_68E8_4080_9138_D41A38219876_.wvu.PrintTitles" localSheetId="63" hidden="1">Placeholder_Greater!$A:$B</definedName>
    <definedName name="Z_DF43B8DA_68E8_4080_9138_D41A38219876_.wvu.Rows" localSheetId="1" hidden="1">'2_State Distrib and Adjs'!$3:$3</definedName>
    <definedName name="Z_DF43B8DA_68E8_4080_9138_D41A38219876_.wvu.Rows" localSheetId="2" hidden="1">'2A-1_EFT (Annual)'!$3:$3,'2A-1_EFT (Annual)'!$5:$5</definedName>
    <definedName name="Z_DF43B8DA_68E8_4080_9138_D41A38219876_.wvu.Rows" localSheetId="3" hidden="1">'2A-2_EFT (Monthly)'!$3:$3,'2A-2_EFT (Monthly)'!$5:$5</definedName>
    <definedName name="Z_DF43B8DA_68E8_4080_9138_D41A38219876_.wvu.Rows" localSheetId="4" hidden="1">'3_Levels 1&amp;2'!$6:$6</definedName>
    <definedName name="Z_DF43B8DA_68E8_4080_9138_D41A38219876_.wvu.Rows" localSheetId="5" hidden="1">'3A_Level 3'!$6:$6</definedName>
    <definedName name="Z_DF43B8DA_68E8_4080_9138_D41A38219876_.wvu.Rows" localSheetId="6" hidden="1">'3B_Pay Raise'!$2:$3,'3B_Pay Raise'!$6:$6</definedName>
    <definedName name="Z_DF43B8DA_68E8_4080_9138_D41A38219876_.wvu.Rows" localSheetId="7" hidden="1">'4_Level 4'!$6:$6</definedName>
    <definedName name="Z_DF43B8DA_68E8_4080_9138_D41A38219876_.wvu.Rows" localSheetId="8" hidden="1">'5A1_Labs'!$6:$6</definedName>
    <definedName name="Z_DF43B8DA_68E8_4080_9138_D41A38219876_.wvu.Rows" localSheetId="9" hidden="1">'5A2_Legacy Type 2'!$6:$6</definedName>
    <definedName name="Z_DF43B8DA_68E8_4080_9138_D41A38219876_.wvu.Rows" localSheetId="10" hidden="1">'5A2A_New Vision'!$6:$6</definedName>
    <definedName name="Z_DF43B8DA_68E8_4080_9138_D41A38219876_.wvu.Rows" localSheetId="11" hidden="1">'5A2B_Glencoe'!$6:$6</definedName>
    <definedName name="Z_DF43B8DA_68E8_4080_9138_D41A38219876_.wvu.Rows" localSheetId="12" hidden="1">'5A2C_ISL'!$6:$6</definedName>
    <definedName name="Z_DF43B8DA_68E8_4080_9138_D41A38219876_.wvu.Rows" localSheetId="13" hidden="1">'5A2D_Avoyelles'!$6:$6</definedName>
    <definedName name="Z_DF43B8DA_68E8_4080_9138_D41A38219876_.wvu.Rows" localSheetId="14" hidden="1">'5A2E_Delhi'!$6:$6</definedName>
    <definedName name="Z_DF43B8DA_68E8_4080_9138_D41A38219876_.wvu.Rows" localSheetId="15" hidden="1">'5A2F_Belle Chasse'!$6:$6</definedName>
    <definedName name="Z_DF43B8DA_68E8_4080_9138_D41A38219876_.wvu.Rows" localSheetId="16" hidden="1">'5A2H_MAX'!$6:$6</definedName>
    <definedName name="Z_DF43B8DA_68E8_4080_9138_D41A38219876_.wvu.Rows" localSheetId="17" hidden="1">'5A3_OJJ'!$6:$6</definedName>
    <definedName name="Z_DF43B8DA_68E8_4080_9138_D41A38219876_.wvu.Rows" localSheetId="18" hidden="1">'5A4_NOCCA'!$6:$6</definedName>
    <definedName name="Z_DF43B8DA_68E8_4080_9138_D41A38219876_.wvu.Rows" localSheetId="19" hidden="1">'5A5_LSMSA'!$6:$6</definedName>
    <definedName name="Z_DF43B8DA_68E8_4080_9138_D41A38219876_.wvu.Rows" localSheetId="20" hidden="1">'5A6_Thrive'!$6:$6</definedName>
    <definedName name="Z_DF43B8DA_68E8_4080_9138_D41A38219876_.wvu.Rows" localSheetId="21" hidden="1">'5B2_RSD LA'!$6:$6</definedName>
    <definedName name="Z_DF43B8DA_68E8_4080_9138_D41A38219876_.wvu.Rows" localSheetId="22" hidden="1">'5C1_New Type 2'!$6:$6</definedName>
    <definedName name="Z_DF43B8DA_68E8_4080_9138_D41A38219876_.wvu.Rows" localSheetId="23" hidden="1">'5C1A_Madison'!$6:$6</definedName>
    <definedName name="Z_DF43B8DA_68E8_4080_9138_D41A38219876_.wvu.Rows" localSheetId="45" hidden="1">'5C1AE_Noble Minds'!$6:$6</definedName>
    <definedName name="Z_DF43B8DA_68E8_4080_9138_D41A38219876_.wvu.Rows" localSheetId="46" hidden="1">'5C1AF_JCFA-Laf'!$6:$6</definedName>
    <definedName name="Z_DF43B8DA_68E8_4080_9138_D41A38219876_.wvu.Rows" localSheetId="47" hidden="1">'5C1AG_Collegiate'!$6:$6</definedName>
    <definedName name="Z_DF43B8DA_68E8_4080_9138_D41A38219876_.wvu.Rows" localSheetId="48" hidden="1">'5C1AH_BRUP'!$6:$6</definedName>
    <definedName name="Z_DF43B8DA_68E8_4080_9138_D41A38219876_.wvu.Rows" localSheetId="49" hidden="1">'5C1AI_Harmony'!$6:$6</definedName>
    <definedName name="Z_DF43B8DA_68E8_4080_9138_D41A38219876_.wvu.Rows" localSheetId="50" hidden="1">'5C1AJ_Athlos'!$6:$6</definedName>
    <definedName name="Z_DF43B8DA_68E8_4080_9138_D41A38219876_.wvu.Rows" localSheetId="51" hidden="1">'5C1AK_NxtGen'!$6:$6</definedName>
    <definedName name="Z_DF43B8DA_68E8_4080_9138_D41A38219876_.wvu.Rows" localSheetId="52" hidden="1">'5C1AL_Red River'!$6:$6</definedName>
    <definedName name="Z_DF43B8DA_68E8_4080_9138_D41A38219876_.wvu.Rows" localSheetId="24" hidden="1">'5C1B_DArbonne'!$6:$6</definedName>
    <definedName name="Z_DF43B8DA_68E8_4080_9138_D41A38219876_.wvu.Rows" localSheetId="25" hidden="1">'5C1C_Intl High'!$6:$6</definedName>
    <definedName name="Z_DF43B8DA_68E8_4080_9138_D41A38219876_.wvu.Rows" localSheetId="26" hidden="1">'5C1D_NOMMA'!$6:$6</definedName>
    <definedName name="Z_DF43B8DA_68E8_4080_9138_D41A38219876_.wvu.Rows" localSheetId="27" hidden="1">'5C1E_LFNO'!$6:$6</definedName>
    <definedName name="Z_DF43B8DA_68E8_4080_9138_D41A38219876_.wvu.Rows" localSheetId="28" hidden="1">'5C1F_L.C. Charter'!$6:$6</definedName>
    <definedName name="Z_DF43B8DA_68E8_4080_9138_D41A38219876_.wvu.Rows" localSheetId="29" hidden="1">'5C1G_JS Clark'!$6:$6</definedName>
    <definedName name="Z_DF43B8DA_68E8_4080_9138_D41A38219876_.wvu.Rows" localSheetId="30" hidden="1">'5C1H_Southwest'!$6:$6</definedName>
    <definedName name="Z_DF43B8DA_68E8_4080_9138_D41A38219876_.wvu.Rows" localSheetId="31" hidden="1">'5C1I_LA Key'!$6:$6</definedName>
    <definedName name="Z_DF43B8DA_68E8_4080_9138_D41A38219876_.wvu.Rows" localSheetId="32" hidden="1">'5C1J_JCFA-East'!$6:$6</definedName>
    <definedName name="Z_DF43B8DA_68E8_4080_9138_D41A38219876_.wvu.Rows" localSheetId="33" hidden="1">'5C1M_GEO Mid'!$6:$6</definedName>
    <definedName name="Z_DF43B8DA_68E8_4080_9138_D41A38219876_.wvu.Rows" localSheetId="34" hidden="1">'5C1N_Delta'!$6:$6</definedName>
    <definedName name="Z_DF43B8DA_68E8_4080_9138_D41A38219876_.wvu.Rows" localSheetId="35" hidden="1">'5C1O_Impact'!$6:$6</definedName>
    <definedName name="Z_DF43B8DA_68E8_4080_9138_D41A38219876_.wvu.Rows" localSheetId="36" hidden="1">'5C1Q_Advantage'!$6:$6</definedName>
    <definedName name="Z_DF43B8DA_68E8_4080_9138_D41A38219876_.wvu.Rows" localSheetId="37" hidden="1">'5C1R_Iberville'!$6:$6</definedName>
    <definedName name="Z_DF43B8DA_68E8_4080_9138_D41A38219876_.wvu.Rows" localSheetId="38" hidden="1">'5C1S_LC Col Prep'!$6:$6</definedName>
    <definedName name="Z_DF43B8DA_68E8_4080_9138_D41A38219876_.wvu.Rows" localSheetId="39" hidden="1">'5C1T_Northeast'!$6:$6</definedName>
    <definedName name="Z_DF43B8DA_68E8_4080_9138_D41A38219876_.wvu.Rows" localSheetId="40" hidden="1">'5C1U_Acadiana Ren'!$6:$6</definedName>
    <definedName name="Z_DF43B8DA_68E8_4080_9138_D41A38219876_.wvu.Rows" localSheetId="41" hidden="1">'5C1V_Laf Ren'!$6:$6</definedName>
    <definedName name="Z_DF43B8DA_68E8_4080_9138_D41A38219876_.wvu.Rows" localSheetId="42" hidden="1">'5C1W_Willow'!$6:$6</definedName>
    <definedName name="Z_DF43B8DA_68E8_4080_9138_D41A38219876_.wvu.Rows" localSheetId="43" hidden="1">'5C1Y_GEO'!$6:$6</definedName>
    <definedName name="Z_DF43B8DA_68E8_4080_9138_D41A38219876_.wvu.Rows" localSheetId="44" hidden="1">'5C1Z_Lincoln Prep'!$6:$6</definedName>
    <definedName name="Z_DF43B8DA_68E8_4080_9138_D41A38219876_.wvu.Rows" localSheetId="53" hidden="1">'5C2_LAVCA'!$6:$6</definedName>
    <definedName name="Z_DF43B8DA_68E8_4080_9138_D41A38219876_.wvu.Rows" localSheetId="54" hidden="1">'5C3_UnvView'!$6:$6</definedName>
    <definedName name="Z_DF43B8DA_68E8_4080_9138_D41A38219876_.wvu.Rows" localSheetId="55" hidden="1">'6_Local Deduct Calc'!$6:$6</definedName>
    <definedName name="Z_DF43B8DA_68E8_4080_9138_D41A38219876_.wvu.Rows" localSheetId="56" hidden="1">'7_Local Revenue'!$6:$6</definedName>
    <definedName name="Z_DF43B8DA_68E8_4080_9138_D41A38219876_.wvu.Rows" localSheetId="57" hidden="1">'8_2.1.20 SIS'!$5:$6</definedName>
    <definedName name="Z_DF43B8DA_68E8_4080_9138_D41A38219876_.wvu.Rows" localSheetId="58" hidden="1">'8A_2.1.20 RSD Op &amp; 5s'!$3:$3</definedName>
    <definedName name="Z_DF43B8DA_68E8_4080_9138_D41A38219876_.wvu.Rows" localSheetId="59" hidden="1">'9_Per Pupil Summary'!$5:$6</definedName>
    <definedName name="Z_DF43B8DA_68E8_4080_9138_D41A38219876_.wvu.Rows" localSheetId="60" hidden="1">'LEA Pay Raise'!$4:$4</definedName>
    <definedName name="Z_DF43B8DA_68E8_4080_9138_D41A38219876_.wvu.Rows" localSheetId="62" hidden="1">'Pay Raise By Residency'!$6:$6</definedName>
    <definedName name="Z_DF43B8DA_68E8_4080_9138_D41A38219876_.wvu.Rows" localSheetId="61" hidden="1">'Per Pupil_Weighted Funding'!$3:$3,'Per Pupil_Weighted Funding'!$5:$6</definedName>
    <definedName name="Z_DF43B8DA_68E8_4080_9138_D41A38219876_.wvu.Rows" localSheetId="63" hidden="1">Placeholder_Greater!$6:$6</definedName>
  </definedNames>
  <calcPr calcId="162913"/>
  <customWorkbookViews>
    <customWorkbookView name="Melanie Ruiz - Personal View" guid="{DF43B8DA-68E8-4080-9138-D41A38219876}" mergeInterval="0" personalView="1" maximized="1" xWindow="1912" yWindow="-8" windowWidth="1936" windowHeight="1056" tabRatio="753" activeSheetId="8"/>
  </customWorkbookViews>
</workbook>
</file>

<file path=xl/calcChain.xml><?xml version="1.0" encoding="utf-8"?>
<calcChain xmlns="http://schemas.openxmlformats.org/spreadsheetml/2006/main">
  <c r="AJ37" i="30" l="1"/>
  <c r="AJ30" i="30"/>
  <c r="AJ15" i="30"/>
  <c r="AJ39" i="30" l="1"/>
  <c r="AJ41" i="30" s="1"/>
  <c r="BG76" i="9" l="1"/>
  <c r="X16" i="29" l="1"/>
  <c r="X18" i="29" s="1"/>
  <c r="O76" i="28"/>
  <c r="O84" i="28" s="1"/>
  <c r="O76" i="27"/>
  <c r="O84" i="27" s="1"/>
  <c r="O76" i="26"/>
  <c r="O84" i="26" s="1"/>
  <c r="Q76" i="25"/>
  <c r="Q84" i="25" s="1"/>
  <c r="H76" i="25"/>
  <c r="H84" i="25" s="1"/>
  <c r="E7" i="12"/>
  <c r="G7" i="12"/>
  <c r="I7" i="12"/>
  <c r="AF7" i="68"/>
  <c r="AF19" i="68"/>
  <c r="AF23" i="68"/>
  <c r="C23" i="67" s="1"/>
  <c r="AF35" i="68"/>
  <c r="C35" i="67" s="1"/>
  <c r="AF39" i="68"/>
  <c r="AS39" i="68" s="1"/>
  <c r="AF51" i="68"/>
  <c r="AS51" i="68" s="1"/>
  <c r="Y51" i="12" s="1"/>
  <c r="AF55" i="68"/>
  <c r="C55" i="67" s="1"/>
  <c r="AF67" i="68"/>
  <c r="AF71" i="68"/>
  <c r="AK7" i="68"/>
  <c r="AK8" i="68"/>
  <c r="AM8" i="68" s="1"/>
  <c r="AO8" i="68" s="1"/>
  <c r="G8" i="67" s="1"/>
  <c r="AK9" i="68"/>
  <c r="F9" i="67" s="1"/>
  <c r="AK10" i="68"/>
  <c r="AK11" i="68"/>
  <c r="AK12" i="68"/>
  <c r="AM12" i="68" s="1"/>
  <c r="AK13" i="68"/>
  <c r="AK14" i="68"/>
  <c r="AK15" i="68"/>
  <c r="AK16" i="68"/>
  <c r="AK17" i="68"/>
  <c r="AK18" i="68"/>
  <c r="AK19" i="68"/>
  <c r="AM19" i="68" s="1"/>
  <c r="AO19" i="68" s="1"/>
  <c r="G19" i="67" s="1"/>
  <c r="AK20" i="68"/>
  <c r="AM20" i="68" s="1"/>
  <c r="AO20" i="68" s="1"/>
  <c r="G20" i="67" s="1"/>
  <c r="AK21" i="68"/>
  <c r="AM21" i="68" s="1"/>
  <c r="AQ21" i="68" s="1"/>
  <c r="AK22" i="68"/>
  <c r="AK23" i="68"/>
  <c r="AM23" i="68" s="1"/>
  <c r="AO23" i="68" s="1"/>
  <c r="G23" i="67" s="1"/>
  <c r="AK24" i="68"/>
  <c r="AK25" i="68"/>
  <c r="AK26" i="68"/>
  <c r="AK27" i="68"/>
  <c r="F27" i="67" s="1"/>
  <c r="AK28" i="68"/>
  <c r="AK29" i="68"/>
  <c r="F29" i="67" s="1"/>
  <c r="AK30" i="68"/>
  <c r="F30" i="67" s="1"/>
  <c r="AK31" i="68"/>
  <c r="AM31" i="68" s="1"/>
  <c r="AK32" i="68"/>
  <c r="AK33" i="68"/>
  <c r="AK34" i="68"/>
  <c r="F34" i="67" s="1"/>
  <c r="AK35" i="68"/>
  <c r="F35" i="67" s="1"/>
  <c r="AK36" i="68"/>
  <c r="AK37" i="68"/>
  <c r="AK38" i="68"/>
  <c r="AK39" i="68"/>
  <c r="AM39" i="68" s="1"/>
  <c r="AO39" i="68" s="1"/>
  <c r="G39" i="67" s="1"/>
  <c r="AK40" i="68"/>
  <c r="AK41" i="68"/>
  <c r="F41" i="67" s="1"/>
  <c r="AK42" i="68"/>
  <c r="AK43" i="68"/>
  <c r="AK44" i="68"/>
  <c r="AM44" i="68" s="1"/>
  <c r="AK45" i="68"/>
  <c r="AK46" i="68"/>
  <c r="AK47" i="68"/>
  <c r="AK48" i="68"/>
  <c r="AM48" i="68" s="1"/>
  <c r="AK49" i="68"/>
  <c r="AK50" i="68"/>
  <c r="AK51" i="68"/>
  <c r="F51" i="67" s="1"/>
  <c r="AK52" i="68"/>
  <c r="AK53" i="68"/>
  <c r="AK54" i="68"/>
  <c r="AK55" i="68"/>
  <c r="AK56" i="68"/>
  <c r="AM56" i="68" s="1"/>
  <c r="AK57" i="68"/>
  <c r="AK58" i="68"/>
  <c r="AK59" i="68"/>
  <c r="AK60" i="68"/>
  <c r="AK61" i="68"/>
  <c r="AM61" i="68" s="1"/>
  <c r="AK62" i="68"/>
  <c r="AK63" i="68"/>
  <c r="AM63" i="68" s="1"/>
  <c r="AO63" i="68" s="1"/>
  <c r="G63" i="67" s="1"/>
  <c r="AK64" i="68"/>
  <c r="F64" i="67" s="1"/>
  <c r="AK65" i="68"/>
  <c r="AK66" i="68"/>
  <c r="AK67" i="68"/>
  <c r="AM67" i="68" s="1"/>
  <c r="AO67" i="68" s="1"/>
  <c r="G67" i="67" s="1"/>
  <c r="AK68" i="68"/>
  <c r="F68" i="67" s="1"/>
  <c r="AK69" i="68"/>
  <c r="AK70" i="68"/>
  <c r="F70" i="67" s="1"/>
  <c r="AK71" i="68"/>
  <c r="AM71" i="68" s="1"/>
  <c r="AO71" i="68" s="1"/>
  <c r="G71" i="67" s="1"/>
  <c r="AK72" i="68"/>
  <c r="AK73" i="68"/>
  <c r="AK74" i="68"/>
  <c r="AM74" i="68" s="1"/>
  <c r="AK75" i="68"/>
  <c r="AM75" i="68" s="1"/>
  <c r="AO75" i="68" s="1"/>
  <c r="G75" i="67" s="1"/>
  <c r="E8" i="12"/>
  <c r="I8" i="12"/>
  <c r="E9" i="12"/>
  <c r="G9" i="12"/>
  <c r="I9" i="12"/>
  <c r="K9" i="12"/>
  <c r="E10" i="12"/>
  <c r="G10" i="12"/>
  <c r="I10" i="12"/>
  <c r="K10" i="12"/>
  <c r="E11" i="12"/>
  <c r="G11" i="12"/>
  <c r="I11" i="12"/>
  <c r="K11" i="12"/>
  <c r="E12" i="12"/>
  <c r="G12" i="12"/>
  <c r="I12" i="12"/>
  <c r="K12" i="12"/>
  <c r="E13" i="12"/>
  <c r="G13" i="12"/>
  <c r="I13" i="12"/>
  <c r="K13" i="12"/>
  <c r="E14" i="12"/>
  <c r="G14" i="12"/>
  <c r="I14" i="12"/>
  <c r="K14" i="12"/>
  <c r="E15" i="12"/>
  <c r="G15" i="12"/>
  <c r="I15" i="12"/>
  <c r="K15" i="12"/>
  <c r="E16" i="12"/>
  <c r="G16" i="12"/>
  <c r="I16" i="12"/>
  <c r="K16" i="12"/>
  <c r="E17" i="12"/>
  <c r="G17" i="12"/>
  <c r="I17" i="12"/>
  <c r="K17" i="12"/>
  <c r="E18" i="12"/>
  <c r="G18" i="12"/>
  <c r="I18" i="12"/>
  <c r="K18" i="12"/>
  <c r="E19" i="12"/>
  <c r="G19" i="12"/>
  <c r="I19" i="12"/>
  <c r="K19" i="12"/>
  <c r="E20" i="12"/>
  <c r="G20" i="12"/>
  <c r="I20" i="12"/>
  <c r="K20" i="12"/>
  <c r="E21" i="12"/>
  <c r="G21" i="12"/>
  <c r="I21" i="12"/>
  <c r="K21" i="12"/>
  <c r="E22" i="12"/>
  <c r="G22" i="12"/>
  <c r="I22" i="12"/>
  <c r="K22" i="12"/>
  <c r="E23" i="12"/>
  <c r="G23" i="12"/>
  <c r="I23" i="12"/>
  <c r="K23" i="12"/>
  <c r="E24" i="12"/>
  <c r="G24" i="12"/>
  <c r="I24" i="12"/>
  <c r="K24" i="12"/>
  <c r="G25" i="12"/>
  <c r="K25" i="12"/>
  <c r="G26" i="12"/>
  <c r="K26" i="12"/>
  <c r="E27" i="12"/>
  <c r="G27" i="12"/>
  <c r="I27" i="12"/>
  <c r="K27" i="12"/>
  <c r="G28" i="12"/>
  <c r="I28" i="12"/>
  <c r="K28" i="12"/>
  <c r="G29" i="12"/>
  <c r="I29" i="12"/>
  <c r="K29" i="12"/>
  <c r="E30" i="12"/>
  <c r="G30" i="12"/>
  <c r="K30" i="12"/>
  <c r="G31" i="12"/>
  <c r="I31" i="12"/>
  <c r="K31" i="12"/>
  <c r="E32" i="12"/>
  <c r="G32" i="12"/>
  <c r="K32" i="12"/>
  <c r="E33" i="12"/>
  <c r="G33" i="12"/>
  <c r="I33" i="12"/>
  <c r="K33" i="12"/>
  <c r="E34" i="12"/>
  <c r="G34" i="12"/>
  <c r="I34" i="12"/>
  <c r="K34" i="12"/>
  <c r="E35" i="12"/>
  <c r="G35" i="12"/>
  <c r="I35" i="12"/>
  <c r="K35" i="12"/>
  <c r="E36" i="12"/>
  <c r="G36" i="12"/>
  <c r="I36" i="12"/>
  <c r="K36" i="12"/>
  <c r="E37" i="12"/>
  <c r="G37" i="12"/>
  <c r="I37" i="12"/>
  <c r="K37" i="12"/>
  <c r="E38" i="12"/>
  <c r="G38" i="12"/>
  <c r="I38" i="12"/>
  <c r="K38" i="12"/>
  <c r="E39" i="12"/>
  <c r="G39" i="12"/>
  <c r="I39" i="12"/>
  <c r="K39" i="12"/>
  <c r="E40" i="12"/>
  <c r="G40" i="12"/>
  <c r="K40" i="12"/>
  <c r="G41" i="12"/>
  <c r="I41" i="12"/>
  <c r="K41" i="12"/>
  <c r="E42" i="12"/>
  <c r="G42" i="12"/>
  <c r="I42" i="12"/>
  <c r="K42" i="12"/>
  <c r="E43" i="12"/>
  <c r="G43" i="12"/>
  <c r="I43" i="12"/>
  <c r="K43" i="12"/>
  <c r="E44" i="12"/>
  <c r="G44" i="12"/>
  <c r="I44" i="12"/>
  <c r="K44" i="12"/>
  <c r="E45" i="12"/>
  <c r="G45" i="12"/>
  <c r="K45" i="12"/>
  <c r="E46" i="12"/>
  <c r="G46" i="12"/>
  <c r="I46" i="12"/>
  <c r="E47" i="12"/>
  <c r="I47" i="12"/>
  <c r="K47" i="12"/>
  <c r="E48" i="12"/>
  <c r="G48" i="12"/>
  <c r="I48" i="12"/>
  <c r="E49" i="12"/>
  <c r="G49" i="12"/>
  <c r="I49" i="12"/>
  <c r="E50" i="12"/>
  <c r="G50" i="12"/>
  <c r="I50" i="12"/>
  <c r="E51" i="12"/>
  <c r="I51" i="12"/>
  <c r="E52" i="12"/>
  <c r="G52" i="12"/>
  <c r="I52" i="12"/>
  <c r="E53" i="12"/>
  <c r="I53" i="12"/>
  <c r="E54" i="12"/>
  <c r="G54" i="12"/>
  <c r="I54" i="12"/>
  <c r="E55" i="12"/>
  <c r="I55" i="12"/>
  <c r="E56" i="12"/>
  <c r="I56" i="12"/>
  <c r="E57" i="12"/>
  <c r="G57" i="12"/>
  <c r="I57" i="12"/>
  <c r="E58" i="12"/>
  <c r="G58" i="12"/>
  <c r="I58" i="12"/>
  <c r="E59" i="12"/>
  <c r="I59" i="12"/>
  <c r="E60" i="12"/>
  <c r="G60" i="12"/>
  <c r="I60" i="12"/>
  <c r="K60" i="12"/>
  <c r="E61" i="12"/>
  <c r="G61" i="12"/>
  <c r="I61" i="12"/>
  <c r="K61" i="12"/>
  <c r="E62" i="12"/>
  <c r="G62" i="12"/>
  <c r="I62" i="12"/>
  <c r="K62" i="12"/>
  <c r="E63" i="12"/>
  <c r="G63" i="12"/>
  <c r="K63" i="12"/>
  <c r="E64" i="12"/>
  <c r="G64" i="12"/>
  <c r="I64" i="12"/>
  <c r="K64" i="12"/>
  <c r="E65" i="12"/>
  <c r="G65" i="12"/>
  <c r="I65" i="12"/>
  <c r="K65" i="12"/>
  <c r="E66" i="12"/>
  <c r="G66" i="12"/>
  <c r="I66" i="12"/>
  <c r="K66" i="12"/>
  <c r="E67" i="12"/>
  <c r="G67" i="12"/>
  <c r="I67" i="12"/>
  <c r="K67" i="12"/>
  <c r="E68" i="12"/>
  <c r="G68" i="12"/>
  <c r="I68" i="12"/>
  <c r="K68" i="12"/>
  <c r="E69" i="12"/>
  <c r="G69" i="12"/>
  <c r="I69" i="12"/>
  <c r="K69" i="12"/>
  <c r="E70" i="12"/>
  <c r="I70" i="12"/>
  <c r="K70" i="12"/>
  <c r="E71" i="12"/>
  <c r="G71" i="12"/>
  <c r="I71" i="12"/>
  <c r="K71" i="12"/>
  <c r="E72" i="12"/>
  <c r="G72" i="12"/>
  <c r="I72" i="12"/>
  <c r="K72" i="12"/>
  <c r="E73" i="12"/>
  <c r="G73" i="12"/>
  <c r="I73" i="12"/>
  <c r="K73" i="12"/>
  <c r="E74" i="12"/>
  <c r="G74" i="12"/>
  <c r="I74" i="12"/>
  <c r="E75" i="12"/>
  <c r="G75" i="12"/>
  <c r="I75" i="12"/>
  <c r="K75" i="12"/>
  <c r="O129" i="15"/>
  <c r="Q129" i="15" s="1"/>
  <c r="V7" i="29" s="1"/>
  <c r="O130" i="15"/>
  <c r="Q130" i="15" s="1"/>
  <c r="V8" i="29" s="1"/>
  <c r="O131" i="15"/>
  <c r="Q131" i="15" s="1"/>
  <c r="O132" i="15"/>
  <c r="O133" i="15"/>
  <c r="Q133" i="15" s="1"/>
  <c r="V13" i="29" s="1"/>
  <c r="O134" i="15"/>
  <c r="Q134" i="15" s="1"/>
  <c r="V14" i="29" s="1"/>
  <c r="O135" i="15"/>
  <c r="Q135" i="15" s="1"/>
  <c r="V15" i="29" s="1"/>
  <c r="O95" i="15"/>
  <c r="Q95" i="15" s="1"/>
  <c r="O96" i="15"/>
  <c r="Q96" i="15" s="1"/>
  <c r="O97" i="15"/>
  <c r="Q97" i="15" s="1"/>
  <c r="O98" i="15"/>
  <c r="Q98" i="15" s="1"/>
  <c r="O99" i="15"/>
  <c r="Q99" i="15" s="1"/>
  <c r="O100" i="15"/>
  <c r="Q100" i="15" s="1"/>
  <c r="O101" i="15"/>
  <c r="Q101" i="15" s="1"/>
  <c r="O102" i="15"/>
  <c r="Q102" i="15" s="1"/>
  <c r="O103" i="15"/>
  <c r="Q103" i="15" s="1"/>
  <c r="O104" i="15"/>
  <c r="Q104" i="15" s="1"/>
  <c r="O105" i="15"/>
  <c r="Q105" i="15" s="1"/>
  <c r="O106" i="15"/>
  <c r="Q106" i="15" s="1"/>
  <c r="O107" i="15"/>
  <c r="Q107" i="15" s="1"/>
  <c r="O108" i="15"/>
  <c r="Q108" i="15" s="1"/>
  <c r="O109" i="15"/>
  <c r="Q109" i="15" s="1"/>
  <c r="O110" i="15"/>
  <c r="Q110" i="15" s="1"/>
  <c r="O111" i="15"/>
  <c r="Q111" i="15" s="1"/>
  <c r="O112" i="15"/>
  <c r="Q112" i="15" s="1"/>
  <c r="O113" i="15"/>
  <c r="Q113" i="15" s="1"/>
  <c r="O114" i="15"/>
  <c r="Q114" i="15" s="1"/>
  <c r="O115" i="15"/>
  <c r="Q115" i="15" s="1"/>
  <c r="O116" i="15"/>
  <c r="Q116" i="15" s="1"/>
  <c r="O117" i="15"/>
  <c r="Q117" i="15" s="1"/>
  <c r="O118" i="15"/>
  <c r="Q118" i="15" s="1"/>
  <c r="O119" i="15"/>
  <c r="Q119" i="15" s="1"/>
  <c r="O120" i="15"/>
  <c r="Q120" i="15" s="1"/>
  <c r="O121" i="15"/>
  <c r="Q121" i="15" s="1"/>
  <c r="O122" i="15"/>
  <c r="Q122" i="15" s="1"/>
  <c r="O123" i="15"/>
  <c r="Q123" i="15" s="1"/>
  <c r="O124" i="15"/>
  <c r="Q124" i="15" s="1"/>
  <c r="O125" i="15"/>
  <c r="Q125" i="15" s="1"/>
  <c r="O126" i="15"/>
  <c r="Q126" i="15" s="1"/>
  <c r="O86" i="15"/>
  <c r="Q86" i="15" s="1"/>
  <c r="O87" i="15"/>
  <c r="Q87" i="15" s="1"/>
  <c r="O88" i="15"/>
  <c r="Q88" i="15" s="1"/>
  <c r="O89" i="15"/>
  <c r="Q89" i="15" s="1"/>
  <c r="O90" i="15"/>
  <c r="Q90" i="15" s="1"/>
  <c r="O91" i="15"/>
  <c r="Q91" i="15" s="1"/>
  <c r="O92" i="15"/>
  <c r="Q92" i="15" s="1"/>
  <c r="O78" i="15"/>
  <c r="Q78" i="15" s="1"/>
  <c r="Q7" i="16" s="1"/>
  <c r="O79" i="15"/>
  <c r="Q79" i="15" s="1"/>
  <c r="Q8" i="16" s="1"/>
  <c r="O80" i="15"/>
  <c r="Q80" i="15" s="1"/>
  <c r="O81" i="15"/>
  <c r="Q81" i="15" s="1"/>
  <c r="O82" i="15"/>
  <c r="Q82" i="15" s="1"/>
  <c r="O83" i="15"/>
  <c r="Q83" i="15" s="1"/>
  <c r="O7" i="15"/>
  <c r="Q7" i="15" s="1"/>
  <c r="AX7" i="9" s="1"/>
  <c r="O8" i="15"/>
  <c r="Q8" i="15" s="1"/>
  <c r="AX8" i="9" s="1"/>
  <c r="O9" i="15"/>
  <c r="Q9" i="15" s="1"/>
  <c r="O10" i="15"/>
  <c r="Q10" i="15" s="1"/>
  <c r="AX10" i="9" s="1"/>
  <c r="O11" i="15"/>
  <c r="Q11" i="15" s="1"/>
  <c r="O12" i="15"/>
  <c r="Q12" i="15" s="1"/>
  <c r="AX12" i="9" s="1"/>
  <c r="O13" i="15"/>
  <c r="Q13" i="15" s="1"/>
  <c r="AX13" i="9" s="1"/>
  <c r="O14" i="15"/>
  <c r="Q14" i="15" s="1"/>
  <c r="AX14" i="9" s="1"/>
  <c r="O15" i="15"/>
  <c r="Q15" i="15" s="1"/>
  <c r="AX15" i="9" s="1"/>
  <c r="O16" i="15"/>
  <c r="Q16" i="15" s="1"/>
  <c r="AX16" i="9" s="1"/>
  <c r="O17" i="15"/>
  <c r="Q17" i="15" s="1"/>
  <c r="AX17" i="9" s="1"/>
  <c r="O18" i="15"/>
  <c r="Q18" i="15" s="1"/>
  <c r="AX18" i="9" s="1"/>
  <c r="O19" i="15"/>
  <c r="Q19" i="15" s="1"/>
  <c r="AX19" i="9" s="1"/>
  <c r="O20" i="15"/>
  <c r="Q20" i="15" s="1"/>
  <c r="AX20" i="9" s="1"/>
  <c r="O21" i="15"/>
  <c r="Q21" i="15" s="1"/>
  <c r="AX21" i="9" s="1"/>
  <c r="O22" i="15"/>
  <c r="Q22" i="15" s="1"/>
  <c r="AX22" i="9" s="1"/>
  <c r="O23" i="15"/>
  <c r="Q23" i="15" s="1"/>
  <c r="AX23" i="9" s="1"/>
  <c r="O24" i="15"/>
  <c r="Q24" i="15" s="1"/>
  <c r="AX24" i="9" s="1"/>
  <c r="O25" i="15"/>
  <c r="Q25" i="15" s="1"/>
  <c r="AX25" i="9" s="1"/>
  <c r="O26" i="15"/>
  <c r="Q26" i="15" s="1"/>
  <c r="AX26" i="9" s="1"/>
  <c r="O27" i="15"/>
  <c r="Q27" i="15" s="1"/>
  <c r="AX27" i="9" s="1"/>
  <c r="O28" i="15"/>
  <c r="Q28" i="15" s="1"/>
  <c r="AX28" i="9" s="1"/>
  <c r="O29" i="15"/>
  <c r="Q29" i="15" s="1"/>
  <c r="O30" i="15"/>
  <c r="Q30" i="15" s="1"/>
  <c r="AX30" i="9" s="1"/>
  <c r="O31" i="15"/>
  <c r="Q31" i="15" s="1"/>
  <c r="AX31" i="9" s="1"/>
  <c r="O32" i="15"/>
  <c r="Q32" i="15" s="1"/>
  <c r="AX32" i="9" s="1"/>
  <c r="O33" i="15"/>
  <c r="Q33" i="15" s="1"/>
  <c r="AX33" i="9" s="1"/>
  <c r="O34" i="15"/>
  <c r="Q34" i="15" s="1"/>
  <c r="AX34" i="9" s="1"/>
  <c r="O35" i="15"/>
  <c r="Q35" i="15" s="1"/>
  <c r="AX35" i="9" s="1"/>
  <c r="O36" i="15"/>
  <c r="Q36" i="15" s="1"/>
  <c r="AX36" i="9" s="1"/>
  <c r="O37" i="15"/>
  <c r="Q37" i="15" s="1"/>
  <c r="AX37" i="9" s="1"/>
  <c r="O38" i="15"/>
  <c r="Q38" i="15" s="1"/>
  <c r="AX38" i="9" s="1"/>
  <c r="O39" i="15"/>
  <c r="Q39" i="15" s="1"/>
  <c r="AX39" i="9" s="1"/>
  <c r="O40" i="15"/>
  <c r="Q40" i="15" s="1"/>
  <c r="O41" i="15"/>
  <c r="Q41" i="15" s="1"/>
  <c r="AX41" i="9" s="1"/>
  <c r="O43" i="15"/>
  <c r="Q43" i="15" s="1"/>
  <c r="AX43" i="9" s="1"/>
  <c r="O44" i="15"/>
  <c r="Q44" i="15" s="1"/>
  <c r="AX44" i="9" s="1"/>
  <c r="O45" i="15"/>
  <c r="Q45" i="15" s="1"/>
  <c r="AX45" i="9" s="1"/>
  <c r="O46" i="15"/>
  <c r="Q46" i="15" s="1"/>
  <c r="AX46" i="9" s="1"/>
  <c r="O47" i="15"/>
  <c r="Q47" i="15" s="1"/>
  <c r="AX47" i="9" s="1"/>
  <c r="O48" i="15"/>
  <c r="Q48" i="15" s="1"/>
  <c r="O49" i="15"/>
  <c r="Q49" i="15" s="1"/>
  <c r="AX49" i="9" s="1"/>
  <c r="O50" i="15"/>
  <c r="Q50" i="15" s="1"/>
  <c r="AX50" i="9" s="1"/>
  <c r="O51" i="15"/>
  <c r="Q51" i="15" s="1"/>
  <c r="AX51" i="9" s="1"/>
  <c r="O52" i="15"/>
  <c r="Q52" i="15" s="1"/>
  <c r="AX52" i="9" s="1"/>
  <c r="O53" i="15"/>
  <c r="Q53" i="15" s="1"/>
  <c r="AX53" i="9" s="1"/>
  <c r="O54" i="15"/>
  <c r="Q54" i="15" s="1"/>
  <c r="AX54" i="9" s="1"/>
  <c r="O55" i="15"/>
  <c r="Q55" i="15" s="1"/>
  <c r="AX55" i="9" s="1"/>
  <c r="O56" i="15"/>
  <c r="Q56" i="15" s="1"/>
  <c r="AX56" i="9" s="1"/>
  <c r="O57" i="15"/>
  <c r="Q57" i="15" s="1"/>
  <c r="AX57" i="9" s="1"/>
  <c r="O58" i="15"/>
  <c r="Q58" i="15" s="1"/>
  <c r="AX58" i="9" s="1"/>
  <c r="O59" i="15"/>
  <c r="Q59" i="15" s="1"/>
  <c r="AX59" i="9" s="1"/>
  <c r="O60" i="15"/>
  <c r="Q60" i="15" s="1"/>
  <c r="AX60" i="9" s="1"/>
  <c r="O61" i="15"/>
  <c r="Q61" i="15" s="1"/>
  <c r="AX61" i="9" s="1"/>
  <c r="O62" i="15"/>
  <c r="Q62" i="15" s="1"/>
  <c r="AX62" i="9" s="1"/>
  <c r="O63" i="15"/>
  <c r="Q63" i="15" s="1"/>
  <c r="AX63" i="9" s="1"/>
  <c r="O64" i="15"/>
  <c r="Q64" i="15" s="1"/>
  <c r="AX64" i="9" s="1"/>
  <c r="O65" i="15"/>
  <c r="Q65" i="15" s="1"/>
  <c r="AX65" i="9" s="1"/>
  <c r="O66" i="15"/>
  <c r="Q66" i="15" s="1"/>
  <c r="AX66" i="9" s="1"/>
  <c r="O67" i="15"/>
  <c r="Q67" i="15" s="1"/>
  <c r="AX67" i="9" s="1"/>
  <c r="O68" i="15"/>
  <c r="Q68" i="15" s="1"/>
  <c r="AX68" i="9" s="1"/>
  <c r="O69" i="15"/>
  <c r="Q69" i="15" s="1"/>
  <c r="O70" i="15"/>
  <c r="Q70" i="15" s="1"/>
  <c r="AX70" i="9" s="1"/>
  <c r="O71" i="15"/>
  <c r="Q71" i="15" s="1"/>
  <c r="AX71" i="9" s="1"/>
  <c r="O72" i="15"/>
  <c r="Q72" i="15" s="1"/>
  <c r="AX72" i="9" s="1"/>
  <c r="O73" i="15"/>
  <c r="Q73" i="15" s="1"/>
  <c r="AX73" i="9" s="1"/>
  <c r="O74" i="15"/>
  <c r="Q74" i="15" s="1"/>
  <c r="AX74" i="9" s="1"/>
  <c r="O75" i="15"/>
  <c r="Q75" i="15" s="1"/>
  <c r="AX75" i="9" s="1"/>
  <c r="I124" i="14"/>
  <c r="E123" i="14"/>
  <c r="F123" i="14" s="1"/>
  <c r="E136" i="14"/>
  <c r="F136" i="14" s="1"/>
  <c r="I135" i="14"/>
  <c r="E134" i="14"/>
  <c r="I133" i="14"/>
  <c r="I132" i="14"/>
  <c r="E132" i="14"/>
  <c r="F132" i="14" s="1"/>
  <c r="I131" i="14"/>
  <c r="E128" i="14"/>
  <c r="I127" i="14"/>
  <c r="J127" i="14" s="1"/>
  <c r="K127" i="14" s="1"/>
  <c r="E126" i="14"/>
  <c r="F126" i="14" s="1"/>
  <c r="I125" i="14"/>
  <c r="I118" i="14"/>
  <c r="I117" i="14"/>
  <c r="J117" i="14" s="1"/>
  <c r="I115" i="14"/>
  <c r="E114" i="14"/>
  <c r="I113" i="14"/>
  <c r="J113" i="14" s="1"/>
  <c r="I112" i="14"/>
  <c r="E112" i="14"/>
  <c r="I109" i="14"/>
  <c r="J109" i="14" s="1"/>
  <c r="K109" i="14" s="1"/>
  <c r="I108" i="14"/>
  <c r="I107" i="14"/>
  <c r="J107" i="14" s="1"/>
  <c r="K107" i="14" s="1"/>
  <c r="I104" i="14"/>
  <c r="J104" i="14" s="1"/>
  <c r="K104" i="14" s="1"/>
  <c r="E104" i="14"/>
  <c r="I103" i="14"/>
  <c r="L102" i="14"/>
  <c r="I101" i="14"/>
  <c r="L100" i="14"/>
  <c r="I99" i="14"/>
  <c r="J99" i="14" s="1"/>
  <c r="K99" i="14" s="1"/>
  <c r="I98" i="14"/>
  <c r="E98" i="14"/>
  <c r="I97" i="14"/>
  <c r="I96" i="14"/>
  <c r="E96" i="14"/>
  <c r="F96" i="14" s="1"/>
  <c r="E95" i="14"/>
  <c r="I93" i="14"/>
  <c r="I92" i="14"/>
  <c r="E91" i="14"/>
  <c r="I90" i="14"/>
  <c r="E90" i="14"/>
  <c r="I89" i="14"/>
  <c r="E89" i="14"/>
  <c r="E88" i="14"/>
  <c r="F88" i="14" s="1"/>
  <c r="I85" i="14"/>
  <c r="J85" i="14" s="1"/>
  <c r="K85" i="14" s="1"/>
  <c r="E85" i="14"/>
  <c r="I83" i="14"/>
  <c r="J83" i="14" s="1"/>
  <c r="K83" i="14" s="1"/>
  <c r="I82" i="14"/>
  <c r="J82" i="14" s="1"/>
  <c r="K82" i="14" s="1"/>
  <c r="E82" i="14"/>
  <c r="F82" i="14" s="1"/>
  <c r="I81" i="14"/>
  <c r="J81" i="14" s="1"/>
  <c r="K81" i="14" s="1"/>
  <c r="E80" i="14"/>
  <c r="I75" i="14"/>
  <c r="M75" i="14" s="1"/>
  <c r="E74" i="14"/>
  <c r="F74" i="14" s="1"/>
  <c r="L72" i="14"/>
  <c r="E70" i="14"/>
  <c r="I69" i="14"/>
  <c r="J69" i="14" s="1"/>
  <c r="K69" i="14" s="1"/>
  <c r="E68" i="14"/>
  <c r="E66" i="14"/>
  <c r="F66" i="14" s="1"/>
  <c r="E64" i="14"/>
  <c r="I63" i="14"/>
  <c r="J63" i="14" s="1"/>
  <c r="E62" i="14"/>
  <c r="E60" i="14"/>
  <c r="I59" i="14"/>
  <c r="J59" i="14" s="1"/>
  <c r="K59" i="14" s="1"/>
  <c r="E59" i="14"/>
  <c r="E58" i="14"/>
  <c r="I55" i="14"/>
  <c r="E54" i="14"/>
  <c r="E52" i="14"/>
  <c r="F52" i="14" s="1"/>
  <c r="I51" i="14"/>
  <c r="E50" i="14"/>
  <c r="I48" i="14"/>
  <c r="E48" i="14"/>
  <c r="F48" i="14" s="1"/>
  <c r="I47" i="14"/>
  <c r="I46" i="14"/>
  <c r="E44" i="14"/>
  <c r="E43" i="14"/>
  <c r="M43" i="14" s="1"/>
  <c r="L42" i="14"/>
  <c r="E42" i="14"/>
  <c r="E40" i="14"/>
  <c r="I39" i="14"/>
  <c r="I38" i="14"/>
  <c r="E38" i="14"/>
  <c r="E36" i="14"/>
  <c r="E34" i="14"/>
  <c r="F34" i="14" s="1"/>
  <c r="G34" i="14" s="1"/>
  <c r="L33" i="14"/>
  <c r="E32" i="14"/>
  <c r="F32" i="14" s="1"/>
  <c r="E28" i="14"/>
  <c r="I26" i="14"/>
  <c r="E26" i="14"/>
  <c r="E24" i="14"/>
  <c r="E22" i="14"/>
  <c r="F22" i="14" s="1"/>
  <c r="G22" i="14" s="1"/>
  <c r="E21" i="14"/>
  <c r="E20" i="14"/>
  <c r="E19" i="14"/>
  <c r="E18" i="14"/>
  <c r="I17" i="14"/>
  <c r="J17" i="14" s="1"/>
  <c r="K17" i="14" s="1"/>
  <c r="E16" i="14"/>
  <c r="I14" i="14"/>
  <c r="E14" i="14"/>
  <c r="E12" i="14"/>
  <c r="F12" i="14" s="1"/>
  <c r="E10" i="14"/>
  <c r="E8" i="14"/>
  <c r="G133" i="15"/>
  <c r="G123" i="15"/>
  <c r="G115" i="15"/>
  <c r="G107" i="15"/>
  <c r="G99" i="15"/>
  <c r="G95" i="15"/>
  <c r="G82" i="15"/>
  <c r="G78" i="15"/>
  <c r="G72" i="15"/>
  <c r="G68" i="15"/>
  <c r="G64" i="15"/>
  <c r="G60" i="15"/>
  <c r="G56" i="15"/>
  <c r="G52" i="15"/>
  <c r="G48" i="15"/>
  <c r="G44" i="15"/>
  <c r="G40" i="15"/>
  <c r="G36" i="15"/>
  <c r="G32" i="15"/>
  <c r="G28" i="15"/>
  <c r="G24" i="15"/>
  <c r="G20" i="15"/>
  <c r="G16" i="15"/>
  <c r="G12" i="15"/>
  <c r="E134" i="15"/>
  <c r="U14" i="29" s="1"/>
  <c r="E132" i="15"/>
  <c r="U12" i="29" s="1"/>
  <c r="E129" i="15"/>
  <c r="E126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2" i="15"/>
  <c r="E101" i="15"/>
  <c r="E100" i="15"/>
  <c r="E99" i="15"/>
  <c r="E96" i="15"/>
  <c r="E95" i="15"/>
  <c r="E92" i="15"/>
  <c r="E91" i="15"/>
  <c r="E90" i="15"/>
  <c r="E89" i="15"/>
  <c r="E87" i="15"/>
  <c r="E82" i="15"/>
  <c r="E81" i="15"/>
  <c r="E79" i="15"/>
  <c r="P8" i="16" s="1"/>
  <c r="E75" i="15"/>
  <c r="AW75" i="9" s="1"/>
  <c r="E74" i="15"/>
  <c r="AW74" i="9" s="1"/>
  <c r="E73" i="15"/>
  <c r="AW73" i="9" s="1"/>
  <c r="E72" i="15"/>
  <c r="E71" i="15"/>
  <c r="AW71" i="9" s="1"/>
  <c r="E70" i="15"/>
  <c r="AW70" i="9" s="1"/>
  <c r="E69" i="15"/>
  <c r="AW69" i="9" s="1"/>
  <c r="E67" i="15"/>
  <c r="AW67" i="9" s="1"/>
  <c r="E66" i="15"/>
  <c r="AW66" i="9" s="1"/>
  <c r="E65" i="15"/>
  <c r="AW65" i="9" s="1"/>
  <c r="E64" i="15"/>
  <c r="AW64" i="9" s="1"/>
  <c r="E63" i="15"/>
  <c r="AW63" i="9" s="1"/>
  <c r="E62" i="15"/>
  <c r="AW62" i="9" s="1"/>
  <c r="E61" i="15"/>
  <c r="AW61" i="9" s="1"/>
  <c r="E60" i="15"/>
  <c r="AW60" i="9" s="1"/>
  <c r="E59" i="15"/>
  <c r="AW59" i="9" s="1"/>
  <c r="E58" i="15"/>
  <c r="AW58" i="9" s="1"/>
  <c r="E57" i="15"/>
  <c r="AW57" i="9" s="1"/>
  <c r="E56" i="15"/>
  <c r="AW56" i="9" s="1"/>
  <c r="E55" i="15"/>
  <c r="AW55" i="9" s="1"/>
  <c r="E54" i="15"/>
  <c r="AW54" i="9" s="1"/>
  <c r="E53" i="15"/>
  <c r="AW53" i="9" s="1"/>
  <c r="E52" i="15"/>
  <c r="E51" i="15"/>
  <c r="AW51" i="9" s="1"/>
  <c r="E50" i="15"/>
  <c r="AW50" i="9" s="1"/>
  <c r="E49" i="15"/>
  <c r="AW49" i="9" s="1"/>
  <c r="E48" i="15"/>
  <c r="AW48" i="9" s="1"/>
  <c r="E47" i="15"/>
  <c r="AW47" i="9" s="1"/>
  <c r="E46" i="15"/>
  <c r="AW46" i="9" s="1"/>
  <c r="E45" i="15"/>
  <c r="AW45" i="9" s="1"/>
  <c r="E44" i="15"/>
  <c r="AW44" i="9" s="1"/>
  <c r="E43" i="15"/>
  <c r="AW43" i="9" s="1"/>
  <c r="E41" i="15"/>
  <c r="AW41" i="9" s="1"/>
  <c r="E40" i="15"/>
  <c r="AW40" i="9" s="1"/>
  <c r="E39" i="15"/>
  <c r="E38" i="15"/>
  <c r="AW38" i="9" s="1"/>
  <c r="E37" i="15"/>
  <c r="AW37" i="9" s="1"/>
  <c r="E36" i="15"/>
  <c r="AW36" i="9" s="1"/>
  <c r="E34" i="15"/>
  <c r="AW34" i="9" s="1"/>
  <c r="E33" i="15"/>
  <c r="AW33" i="9" s="1"/>
  <c r="E32" i="15"/>
  <c r="AW32" i="9" s="1"/>
  <c r="E31" i="15"/>
  <c r="E30" i="15"/>
  <c r="AW30" i="9" s="1"/>
  <c r="E29" i="15"/>
  <c r="AW29" i="9" s="1"/>
  <c r="E28" i="15"/>
  <c r="AW28" i="9" s="1"/>
  <c r="E27" i="15"/>
  <c r="E26" i="15"/>
  <c r="AW26" i="9" s="1"/>
  <c r="E25" i="15"/>
  <c r="E24" i="15"/>
  <c r="AW24" i="9" s="1"/>
  <c r="E23" i="15"/>
  <c r="E22" i="15"/>
  <c r="AW22" i="9" s="1"/>
  <c r="E21" i="15"/>
  <c r="AW21" i="9" s="1"/>
  <c r="E20" i="15"/>
  <c r="AW20" i="9" s="1"/>
  <c r="E19" i="15"/>
  <c r="E18" i="15"/>
  <c r="AW18" i="9" s="1"/>
  <c r="E17" i="15"/>
  <c r="AW17" i="9" s="1"/>
  <c r="E16" i="15"/>
  <c r="AW16" i="9" s="1"/>
  <c r="E15" i="15"/>
  <c r="AW15" i="9" s="1"/>
  <c r="E14" i="15"/>
  <c r="AW14" i="9" s="1"/>
  <c r="E13" i="15"/>
  <c r="AW13" i="9" s="1"/>
  <c r="E12" i="15"/>
  <c r="AW12" i="9" s="1"/>
  <c r="E11" i="15"/>
  <c r="E10" i="15"/>
  <c r="AW10" i="9" s="1"/>
  <c r="E9" i="15"/>
  <c r="AW9" i="9" s="1"/>
  <c r="E8" i="15"/>
  <c r="AW8" i="9" s="1"/>
  <c r="E7" i="15"/>
  <c r="N1" i="12"/>
  <c r="X7" i="68"/>
  <c r="Q7" i="68"/>
  <c r="X8" i="68"/>
  <c r="Q8" i="68"/>
  <c r="X9" i="68"/>
  <c r="Q9" i="68"/>
  <c r="X10" i="68"/>
  <c r="Q10" i="68"/>
  <c r="X11" i="68"/>
  <c r="AF11" i="68" s="1"/>
  <c r="Q11" i="68"/>
  <c r="X12" i="68"/>
  <c r="Q12" i="68"/>
  <c r="X13" i="68"/>
  <c r="Q13" i="68"/>
  <c r="X14" i="68"/>
  <c r="Q14" i="68"/>
  <c r="X15" i="68"/>
  <c r="AF15" i="68" s="1"/>
  <c r="C15" i="67" s="1"/>
  <c r="Q15" i="68"/>
  <c r="X16" i="68"/>
  <c r="Q16" i="68"/>
  <c r="AC16" i="68" s="1"/>
  <c r="X17" i="68"/>
  <c r="Q17" i="68"/>
  <c r="X18" i="68"/>
  <c r="Q18" i="68"/>
  <c r="X19" i="68"/>
  <c r="Q19" i="68"/>
  <c r="X20" i="68"/>
  <c r="Q20" i="68"/>
  <c r="X21" i="68"/>
  <c r="Q21" i="68"/>
  <c r="X22" i="68"/>
  <c r="Q22" i="68"/>
  <c r="X23" i="68"/>
  <c r="Q23" i="68"/>
  <c r="X24" i="68"/>
  <c r="Q24" i="68"/>
  <c r="X25" i="68"/>
  <c r="Q25" i="68"/>
  <c r="X26" i="68"/>
  <c r="Q26" i="68"/>
  <c r="X27" i="68"/>
  <c r="AF27" i="68" s="1"/>
  <c r="Q27" i="68"/>
  <c r="X28" i="68"/>
  <c r="Q28" i="68"/>
  <c r="X29" i="68"/>
  <c r="Q29" i="68"/>
  <c r="X30" i="68"/>
  <c r="Q30" i="68"/>
  <c r="X31" i="68"/>
  <c r="AF31" i="68" s="1"/>
  <c r="Q31" i="68"/>
  <c r="X32" i="68"/>
  <c r="Q32" i="68"/>
  <c r="X33" i="68"/>
  <c r="Q33" i="68"/>
  <c r="X34" i="68"/>
  <c r="Q34" i="68"/>
  <c r="X35" i="68"/>
  <c r="Q35" i="68"/>
  <c r="X36" i="68"/>
  <c r="Q36" i="68"/>
  <c r="X37" i="68"/>
  <c r="Q37" i="68"/>
  <c r="X38" i="68"/>
  <c r="Q38" i="68"/>
  <c r="X39" i="68"/>
  <c r="Q39" i="68"/>
  <c r="X40" i="68"/>
  <c r="Q40" i="68"/>
  <c r="AC40" i="68" s="1"/>
  <c r="X41" i="68"/>
  <c r="Q41" i="68"/>
  <c r="X42" i="68"/>
  <c r="Q42" i="68"/>
  <c r="X43" i="68"/>
  <c r="AF43" i="68" s="1"/>
  <c r="Q43" i="68"/>
  <c r="X44" i="68"/>
  <c r="Q44" i="68"/>
  <c r="X45" i="68"/>
  <c r="Q45" i="68"/>
  <c r="X46" i="68"/>
  <c r="Q46" i="68"/>
  <c r="AC46" i="68" s="1"/>
  <c r="X47" i="68"/>
  <c r="AF47" i="68" s="1"/>
  <c r="Q47" i="68"/>
  <c r="X48" i="68"/>
  <c r="Q48" i="68"/>
  <c r="X49" i="68"/>
  <c r="Q49" i="68"/>
  <c r="X50" i="68"/>
  <c r="Q50" i="68"/>
  <c r="AC50" i="68" s="1"/>
  <c r="X51" i="68"/>
  <c r="Q51" i="68"/>
  <c r="X52" i="68"/>
  <c r="Q52" i="68"/>
  <c r="X53" i="68"/>
  <c r="Q53" i="68"/>
  <c r="X54" i="68"/>
  <c r="Q54" i="68"/>
  <c r="X55" i="68"/>
  <c r="Q55" i="68"/>
  <c r="X56" i="68"/>
  <c r="Q56" i="68"/>
  <c r="X57" i="68"/>
  <c r="Q57" i="68"/>
  <c r="X58" i="68"/>
  <c r="Q58" i="68"/>
  <c r="X59" i="68"/>
  <c r="AF59" i="68" s="1"/>
  <c r="AD59" i="68" s="1"/>
  <c r="Q59" i="68"/>
  <c r="X60" i="68"/>
  <c r="Q60" i="68"/>
  <c r="X61" i="68"/>
  <c r="Q61" i="68"/>
  <c r="X62" i="68"/>
  <c r="Q62" i="68"/>
  <c r="AC62" i="68" s="1"/>
  <c r="X63" i="68"/>
  <c r="AF63" i="68" s="1"/>
  <c r="Q63" i="68"/>
  <c r="X64" i="68"/>
  <c r="Q64" i="68"/>
  <c r="X65" i="68"/>
  <c r="Q65" i="68"/>
  <c r="X66" i="68"/>
  <c r="Q66" i="68"/>
  <c r="X67" i="68"/>
  <c r="Q67" i="68"/>
  <c r="X68" i="68"/>
  <c r="Q68" i="68"/>
  <c r="X69" i="68"/>
  <c r="Q69" i="68"/>
  <c r="X70" i="68"/>
  <c r="Q70" i="68"/>
  <c r="AC70" i="68" s="1"/>
  <c r="X71" i="68"/>
  <c r="Q71" i="68"/>
  <c r="X72" i="68"/>
  <c r="Q72" i="68"/>
  <c r="AC72" i="68" s="1"/>
  <c r="X73" i="68"/>
  <c r="Q73" i="68"/>
  <c r="X74" i="68"/>
  <c r="Q74" i="68"/>
  <c r="X75" i="68"/>
  <c r="AF75" i="68" s="1"/>
  <c r="C75" i="67" s="1"/>
  <c r="Q75" i="68"/>
  <c r="I7" i="67"/>
  <c r="I8" i="67"/>
  <c r="I9" i="67"/>
  <c r="I10" i="67"/>
  <c r="I11" i="67"/>
  <c r="I12" i="67"/>
  <c r="I13" i="67"/>
  <c r="I14" i="67"/>
  <c r="I15" i="67"/>
  <c r="I16" i="67"/>
  <c r="I17" i="67"/>
  <c r="AO18" i="68"/>
  <c r="G18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91" i="14"/>
  <c r="J91" i="14" s="1"/>
  <c r="E93" i="14"/>
  <c r="I94" i="14"/>
  <c r="J94" i="14" s="1"/>
  <c r="I95" i="14"/>
  <c r="J95" i="14" s="1"/>
  <c r="K95" i="14" s="1"/>
  <c r="I100" i="14"/>
  <c r="J100" i="14" s="1"/>
  <c r="E101" i="14"/>
  <c r="F101" i="14" s="1"/>
  <c r="G101" i="14" s="1"/>
  <c r="I102" i="14"/>
  <c r="J102" i="14" s="1"/>
  <c r="K102" i="14" s="1"/>
  <c r="I105" i="14"/>
  <c r="J105" i="14" s="1"/>
  <c r="E106" i="14"/>
  <c r="E78" i="14"/>
  <c r="E79" i="14"/>
  <c r="I80" i="14"/>
  <c r="I84" i="14"/>
  <c r="E86" i="14"/>
  <c r="E87" i="14"/>
  <c r="I87" i="14"/>
  <c r="J87" i="14" s="1"/>
  <c r="K87" i="14" s="1"/>
  <c r="I7" i="14"/>
  <c r="E9" i="14"/>
  <c r="E11" i="14"/>
  <c r="E13" i="14"/>
  <c r="E15" i="14"/>
  <c r="F15" i="14" s="1"/>
  <c r="G15" i="14" s="1"/>
  <c r="I15" i="14"/>
  <c r="E17" i="14"/>
  <c r="I19" i="14"/>
  <c r="I21" i="14"/>
  <c r="J21" i="14" s="1"/>
  <c r="K21" i="14" s="1"/>
  <c r="E23" i="14"/>
  <c r="F23" i="14" s="1"/>
  <c r="I23" i="14"/>
  <c r="J23" i="14" s="1"/>
  <c r="K23" i="14" s="1"/>
  <c r="E25" i="14"/>
  <c r="I25" i="14"/>
  <c r="M25" i="14" s="1"/>
  <c r="E27" i="14"/>
  <c r="I29" i="14"/>
  <c r="J29" i="14" s="1"/>
  <c r="K29" i="14" s="1"/>
  <c r="E31" i="14"/>
  <c r="I31" i="14"/>
  <c r="J31" i="14" s="1"/>
  <c r="I32" i="14"/>
  <c r="E33" i="14"/>
  <c r="E35" i="14"/>
  <c r="E37" i="14"/>
  <c r="M37" i="14" s="1"/>
  <c r="I37" i="14"/>
  <c r="E39" i="14"/>
  <c r="E41" i="14"/>
  <c r="F41" i="14" s="1"/>
  <c r="I42" i="14"/>
  <c r="J42" i="14" s="1"/>
  <c r="K42" i="14" s="1"/>
  <c r="I43" i="14"/>
  <c r="E45" i="14"/>
  <c r="I45" i="14"/>
  <c r="E46" i="14"/>
  <c r="F46" i="14" s="1"/>
  <c r="G46" i="14" s="1"/>
  <c r="E47" i="14"/>
  <c r="E49" i="14"/>
  <c r="I49" i="14"/>
  <c r="E51" i="14"/>
  <c r="E53" i="14"/>
  <c r="I53" i="14"/>
  <c r="J53" i="14" s="1"/>
  <c r="I56" i="14"/>
  <c r="E57" i="14"/>
  <c r="M57" i="14" s="1"/>
  <c r="I57" i="14"/>
  <c r="I58" i="14"/>
  <c r="I61" i="14"/>
  <c r="I62" i="14"/>
  <c r="E63" i="14"/>
  <c r="E65" i="14"/>
  <c r="I65" i="14"/>
  <c r="I66" i="14"/>
  <c r="J66" i="14" s="1"/>
  <c r="K66" i="14" s="1"/>
  <c r="E67" i="14"/>
  <c r="I67" i="14"/>
  <c r="J67" i="14" s="1"/>
  <c r="K67" i="14" s="1"/>
  <c r="E69" i="14"/>
  <c r="I70" i="14"/>
  <c r="J70" i="14" s="1"/>
  <c r="K70" i="14" s="1"/>
  <c r="E71" i="14"/>
  <c r="I71" i="14"/>
  <c r="M71" i="14" s="1"/>
  <c r="E73" i="14"/>
  <c r="I73" i="14"/>
  <c r="M73" i="14" s="1"/>
  <c r="E75" i="14"/>
  <c r="F75" i="14" s="1"/>
  <c r="G75" i="14" s="1"/>
  <c r="E113" i="14"/>
  <c r="E115" i="14"/>
  <c r="E116" i="14"/>
  <c r="F116" i="14" s="1"/>
  <c r="I116" i="14"/>
  <c r="E117" i="14"/>
  <c r="E118" i="14"/>
  <c r="I128" i="14"/>
  <c r="E133" i="14"/>
  <c r="E135" i="14"/>
  <c r="I136" i="14"/>
  <c r="E137" i="14"/>
  <c r="F137" i="14" s="1"/>
  <c r="G137" i="14" s="1"/>
  <c r="G7" i="29"/>
  <c r="G8" i="29"/>
  <c r="H8" i="29" s="1"/>
  <c r="G11" i="29"/>
  <c r="G12" i="29"/>
  <c r="G13" i="29"/>
  <c r="H13" i="29" s="1"/>
  <c r="G14" i="29"/>
  <c r="G15" i="29"/>
  <c r="Z78" i="12"/>
  <c r="D42" i="13"/>
  <c r="AR76" i="68"/>
  <c r="E103" i="15"/>
  <c r="S86" i="25"/>
  <c r="AC12" i="29"/>
  <c r="M93" i="15"/>
  <c r="M84" i="15"/>
  <c r="BE73" i="9"/>
  <c r="BE70" i="9"/>
  <c r="BE66" i="9"/>
  <c r="BE65" i="9"/>
  <c r="BE61" i="9"/>
  <c r="BE58" i="9"/>
  <c r="BE54" i="9"/>
  <c r="BE53" i="9"/>
  <c r="BE49" i="9"/>
  <c r="BE46" i="9"/>
  <c r="BE45" i="9"/>
  <c r="BE40" i="9"/>
  <c r="BE37" i="9"/>
  <c r="BE32" i="9"/>
  <c r="BE28" i="9"/>
  <c r="BE20" i="9"/>
  <c r="G135" i="15"/>
  <c r="G132" i="15"/>
  <c r="G126" i="15"/>
  <c r="G125" i="15"/>
  <c r="G122" i="15"/>
  <c r="G121" i="15"/>
  <c r="G118" i="15"/>
  <c r="G117" i="15"/>
  <c r="G114" i="15"/>
  <c r="G113" i="15"/>
  <c r="G110" i="15"/>
  <c r="G109" i="15"/>
  <c r="G106" i="15"/>
  <c r="G103" i="15"/>
  <c r="G102" i="15"/>
  <c r="G92" i="15"/>
  <c r="G88" i="15"/>
  <c r="G75" i="15"/>
  <c r="G71" i="15"/>
  <c r="G67" i="15"/>
  <c r="G63" i="15"/>
  <c r="G59" i="15"/>
  <c r="G55" i="15"/>
  <c r="G51" i="15"/>
  <c r="G47" i="15"/>
  <c r="G43" i="15"/>
  <c r="G39" i="15"/>
  <c r="G35" i="15"/>
  <c r="G31" i="15"/>
  <c r="G27" i="15"/>
  <c r="G23" i="15"/>
  <c r="G19" i="15"/>
  <c r="G15" i="15"/>
  <c r="G8" i="15"/>
  <c r="G7" i="15"/>
  <c r="AN9" i="29"/>
  <c r="P9" i="29"/>
  <c r="AR7" i="9"/>
  <c r="AQ11" i="9"/>
  <c r="AR12" i="9"/>
  <c r="AQ18" i="9"/>
  <c r="AQ20" i="9"/>
  <c r="AR22" i="9"/>
  <c r="AQ24" i="9"/>
  <c r="AR30" i="9"/>
  <c r="AQ31" i="9"/>
  <c r="AR32" i="9"/>
  <c r="AR33" i="9"/>
  <c r="AQ36" i="9"/>
  <c r="AR37" i="9"/>
  <c r="AQ38" i="9"/>
  <c r="AR39" i="9"/>
  <c r="AR40" i="9"/>
  <c r="AQ43" i="9"/>
  <c r="AQ47" i="9"/>
  <c r="AQ49" i="9"/>
  <c r="AQ52" i="9"/>
  <c r="AR53" i="9"/>
  <c r="AR55" i="9"/>
  <c r="AQ61" i="9"/>
  <c r="AQ63" i="9"/>
  <c r="AR64" i="9"/>
  <c r="AQ65" i="9"/>
  <c r="AR66" i="9"/>
  <c r="AR67" i="9"/>
  <c r="AQ69" i="9"/>
  <c r="AQ71" i="9"/>
  <c r="AQ72" i="9"/>
  <c r="AQ73" i="9"/>
  <c r="AP75" i="68"/>
  <c r="F67" i="67"/>
  <c r="F63" i="67"/>
  <c r="F48" i="67"/>
  <c r="F43" i="67"/>
  <c r="F31" i="67"/>
  <c r="AN23" i="68"/>
  <c r="E68" i="15"/>
  <c r="E35" i="15"/>
  <c r="AW35" i="9" s="1"/>
  <c r="AW25" i="9"/>
  <c r="AV70" i="69"/>
  <c r="AV68" i="69"/>
  <c r="AV66" i="69"/>
  <c r="AV64" i="69"/>
  <c r="C64" i="12"/>
  <c r="AV50" i="69"/>
  <c r="AV44" i="69"/>
  <c r="D4" i="13"/>
  <c r="E4" i="13" s="1"/>
  <c r="F4" i="13" s="1"/>
  <c r="G4" i="13" s="1"/>
  <c r="H4" i="13" s="1"/>
  <c r="I4" i="13" s="1"/>
  <c r="J4" i="13" s="1"/>
  <c r="K4" i="13" s="1"/>
  <c r="L4" i="13" s="1"/>
  <c r="M4" i="13" s="1"/>
  <c r="V4" i="12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O4" i="12"/>
  <c r="P4" i="12" s="1"/>
  <c r="Q4" i="12" s="1"/>
  <c r="R4" i="12" s="1"/>
  <c r="S4" i="12" s="1"/>
  <c r="D4" i="11"/>
  <c r="E4" i="11" s="1"/>
  <c r="F4" i="11" s="1"/>
  <c r="G4" i="11" s="1"/>
  <c r="H4" i="11" s="1"/>
  <c r="I4" i="11" s="1"/>
  <c r="J4" i="11" s="1"/>
  <c r="K4" i="11" s="1"/>
  <c r="L4" i="11" s="1"/>
  <c r="M4" i="11" s="1"/>
  <c r="N4" i="11" s="1"/>
  <c r="O4" i="11" s="1"/>
  <c r="P4" i="11" s="1"/>
  <c r="Q4" i="11" s="1"/>
  <c r="R4" i="11" s="1"/>
  <c r="S4" i="11" s="1"/>
  <c r="T4" i="11" s="1"/>
  <c r="U4" i="11" s="1"/>
  <c r="V4" i="11" s="1"/>
  <c r="W4" i="11" s="1"/>
  <c r="X4" i="11" s="1"/>
  <c r="Y4" i="11" s="1"/>
  <c r="Z4" i="11" s="1"/>
  <c r="AA4" i="11" s="1"/>
  <c r="AB4" i="11" s="1"/>
  <c r="AC4" i="11" s="1"/>
  <c r="AD4" i="11" s="1"/>
  <c r="AE4" i="11" s="1"/>
  <c r="AF4" i="11" s="1"/>
  <c r="AG4" i="11" s="1"/>
  <c r="AH4" i="11" s="1"/>
  <c r="AI4" i="11" s="1"/>
  <c r="AJ4" i="11" s="1"/>
  <c r="AK4" i="11" s="1"/>
  <c r="AL4" i="11" s="1"/>
  <c r="AM4" i="11" s="1"/>
  <c r="D4" i="10"/>
  <c r="E4" i="10" s="1"/>
  <c r="F4" i="10" s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S4" i="10" s="1"/>
  <c r="T4" i="10" s="1"/>
  <c r="U4" i="10" s="1"/>
  <c r="V4" i="10" s="1"/>
  <c r="W4" i="10" s="1"/>
  <c r="X4" i="10" s="1"/>
  <c r="Y4" i="10" s="1"/>
  <c r="Z4" i="10" s="1"/>
  <c r="AA4" i="10" s="1"/>
  <c r="AB4" i="10" s="1"/>
  <c r="AC4" i="10" s="1"/>
  <c r="AD4" i="10" s="1"/>
  <c r="AE4" i="10" s="1"/>
  <c r="AF4" i="10" s="1"/>
  <c r="AG4" i="10" s="1"/>
  <c r="AH4" i="10" s="1"/>
  <c r="AI4" i="10" s="1"/>
  <c r="AJ4" i="10" s="1"/>
  <c r="AK4" i="10" s="1"/>
  <c r="AL4" i="10" s="1"/>
  <c r="AM4" i="10" s="1"/>
  <c r="Q1" i="12"/>
  <c r="Q12" i="12" s="1"/>
  <c r="L112" i="14"/>
  <c r="L82" i="14"/>
  <c r="L7" i="14"/>
  <c r="O5" i="14"/>
  <c r="K5" i="14"/>
  <c r="G5" i="14"/>
  <c r="H76" i="15"/>
  <c r="E76" i="13"/>
  <c r="AV7" i="69"/>
  <c r="Q8" i="12"/>
  <c r="Q16" i="12"/>
  <c r="Q24" i="12"/>
  <c r="Q32" i="12"/>
  <c r="Q40" i="12"/>
  <c r="Q48" i="12"/>
  <c r="Q56" i="12"/>
  <c r="Q64" i="12"/>
  <c r="Q72" i="12"/>
  <c r="BD76" i="69"/>
  <c r="BE76" i="69"/>
  <c r="C7" i="27"/>
  <c r="C8" i="27"/>
  <c r="C9" i="27"/>
  <c r="G9" i="27" s="1"/>
  <c r="C10" i="27"/>
  <c r="C11" i="27"/>
  <c r="C12" i="27"/>
  <c r="C13" i="27"/>
  <c r="G13" i="27" s="1"/>
  <c r="C14" i="27"/>
  <c r="C15" i="27"/>
  <c r="C16" i="27"/>
  <c r="C17" i="27"/>
  <c r="G17" i="27" s="1"/>
  <c r="C18" i="27"/>
  <c r="C19" i="27"/>
  <c r="C20" i="27"/>
  <c r="C21" i="27"/>
  <c r="G21" i="27" s="1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G69" i="27" s="1"/>
  <c r="C70" i="27"/>
  <c r="C71" i="27"/>
  <c r="C72" i="27"/>
  <c r="C73" i="27"/>
  <c r="C74" i="27"/>
  <c r="C75" i="27"/>
  <c r="C7" i="26"/>
  <c r="C8" i="26"/>
  <c r="C9" i="26"/>
  <c r="C10" i="26"/>
  <c r="C11" i="26"/>
  <c r="C12" i="26"/>
  <c r="G12" i="26" s="1"/>
  <c r="C13" i="26"/>
  <c r="C14" i="26"/>
  <c r="C15" i="26"/>
  <c r="C16" i="26"/>
  <c r="G16" i="26" s="1"/>
  <c r="C17" i="26"/>
  <c r="C18" i="26"/>
  <c r="C19" i="26"/>
  <c r="C20" i="26"/>
  <c r="G20" i="26" s="1"/>
  <c r="C21" i="26"/>
  <c r="C22" i="26"/>
  <c r="C23" i="26"/>
  <c r="C24" i="26"/>
  <c r="G24" i="26" s="1"/>
  <c r="C25" i="26"/>
  <c r="C26" i="26"/>
  <c r="C27" i="26"/>
  <c r="C28" i="26"/>
  <c r="C29" i="26"/>
  <c r="C30" i="26"/>
  <c r="C31" i="26"/>
  <c r="C32" i="26"/>
  <c r="C33" i="26"/>
  <c r="C34" i="26"/>
  <c r="C35" i="26"/>
  <c r="C36" i="26"/>
  <c r="G36" i="26" s="1"/>
  <c r="C37" i="26"/>
  <c r="C38" i="26"/>
  <c r="C39" i="26"/>
  <c r="C40" i="26"/>
  <c r="G40" i="26" s="1"/>
  <c r="C41" i="26"/>
  <c r="C42" i="26"/>
  <c r="C43" i="26"/>
  <c r="C44" i="26"/>
  <c r="C45" i="26"/>
  <c r="C46" i="26"/>
  <c r="C47" i="26"/>
  <c r="C48" i="26"/>
  <c r="G48" i="26" s="1"/>
  <c r="C49" i="26"/>
  <c r="C50" i="26"/>
  <c r="C51" i="26"/>
  <c r="C52" i="26"/>
  <c r="C53" i="26"/>
  <c r="C54" i="26"/>
  <c r="C55" i="26"/>
  <c r="C56" i="26"/>
  <c r="G56" i="26" s="1"/>
  <c r="C57" i="26"/>
  <c r="C58" i="26"/>
  <c r="C59" i="26"/>
  <c r="C60" i="26"/>
  <c r="C61" i="26"/>
  <c r="C62" i="26"/>
  <c r="C63" i="26"/>
  <c r="C64" i="26"/>
  <c r="C65" i="26"/>
  <c r="C66" i="26"/>
  <c r="C67" i="26"/>
  <c r="C68" i="26"/>
  <c r="G68" i="26" s="1"/>
  <c r="C69" i="26"/>
  <c r="C70" i="26"/>
  <c r="C71" i="26"/>
  <c r="C72" i="26"/>
  <c r="G72" i="26" s="1"/>
  <c r="C73" i="26"/>
  <c r="C74" i="26"/>
  <c r="C75" i="26"/>
  <c r="C7" i="28"/>
  <c r="G7" i="28" s="1"/>
  <c r="C8" i="28"/>
  <c r="C9" i="28"/>
  <c r="C10" i="28"/>
  <c r="C11" i="28"/>
  <c r="G11" i="28" s="1"/>
  <c r="C12" i="28"/>
  <c r="C13" i="28"/>
  <c r="C14" i="28"/>
  <c r="C15" i="28"/>
  <c r="G15" i="28" s="1"/>
  <c r="C16" i="28"/>
  <c r="C17" i="28"/>
  <c r="C18" i="28"/>
  <c r="C19" i="28"/>
  <c r="G19" i="28" s="1"/>
  <c r="C20" i="28"/>
  <c r="C21" i="28"/>
  <c r="C22" i="28"/>
  <c r="C23" i="28"/>
  <c r="C24" i="28"/>
  <c r="C25" i="28"/>
  <c r="C26" i="28"/>
  <c r="C27" i="28"/>
  <c r="C28" i="28"/>
  <c r="C29" i="28"/>
  <c r="C30" i="28"/>
  <c r="C31" i="28"/>
  <c r="C32" i="28"/>
  <c r="C33" i="28"/>
  <c r="C34" i="28"/>
  <c r="C35" i="28"/>
  <c r="F35" i="28"/>
  <c r="C36" i="28"/>
  <c r="C37" i="28"/>
  <c r="C38" i="28"/>
  <c r="G38" i="28" s="1"/>
  <c r="C39" i="28"/>
  <c r="G39" i="28" s="1"/>
  <c r="F39" i="28"/>
  <c r="C40" i="28"/>
  <c r="C41" i="28"/>
  <c r="C42" i="28"/>
  <c r="C43" i="28"/>
  <c r="F43" i="28"/>
  <c r="G43" i="28" s="1"/>
  <c r="C44" i="28"/>
  <c r="C45" i="28"/>
  <c r="C46" i="28"/>
  <c r="C47" i="28"/>
  <c r="C48" i="28"/>
  <c r="G48" i="28" s="1"/>
  <c r="C49" i="28"/>
  <c r="C50" i="28"/>
  <c r="C51" i="28"/>
  <c r="F51" i="28"/>
  <c r="G51" i="28" s="1"/>
  <c r="C52" i="28"/>
  <c r="C53" i="28"/>
  <c r="C54" i="28"/>
  <c r="C55" i="28"/>
  <c r="G55" i="28" s="1"/>
  <c r="C56" i="28"/>
  <c r="C57" i="28"/>
  <c r="C58" i="28"/>
  <c r="C59" i="28"/>
  <c r="G59" i="28" s="1"/>
  <c r="C60" i="28"/>
  <c r="C61" i="28"/>
  <c r="C62" i="28"/>
  <c r="C63" i="28"/>
  <c r="C64" i="28"/>
  <c r="C65" i="28"/>
  <c r="C66" i="28"/>
  <c r="C67" i="28"/>
  <c r="G67" i="28" s="1"/>
  <c r="F67" i="28"/>
  <c r="C68" i="28"/>
  <c r="C69" i="28"/>
  <c r="C70" i="28"/>
  <c r="C71" i="28"/>
  <c r="F71" i="28"/>
  <c r="G71" i="28"/>
  <c r="C72" i="28"/>
  <c r="G72" i="28" s="1"/>
  <c r="C73" i="28"/>
  <c r="C74" i="28"/>
  <c r="F74" i="28"/>
  <c r="C75" i="28"/>
  <c r="G75" i="28" s="1"/>
  <c r="F75" i="28"/>
  <c r="G129" i="15"/>
  <c r="G130" i="15"/>
  <c r="G134" i="15"/>
  <c r="G96" i="15"/>
  <c r="G97" i="15"/>
  <c r="G100" i="15"/>
  <c r="G101" i="15"/>
  <c r="G104" i="15"/>
  <c r="G105" i="15"/>
  <c r="G108" i="15"/>
  <c r="G111" i="15"/>
  <c r="G112" i="15"/>
  <c r="G116" i="15"/>
  <c r="G119" i="15"/>
  <c r="G120" i="15"/>
  <c r="G124" i="15"/>
  <c r="G86" i="15"/>
  <c r="G87" i="15"/>
  <c r="G90" i="15"/>
  <c r="G91" i="15"/>
  <c r="G79" i="15"/>
  <c r="G80" i="15"/>
  <c r="G83" i="15"/>
  <c r="G9" i="15"/>
  <c r="G10" i="15"/>
  <c r="G11" i="15"/>
  <c r="G13" i="15"/>
  <c r="G14" i="15"/>
  <c r="G17" i="15"/>
  <c r="G18" i="15"/>
  <c r="G21" i="15"/>
  <c r="G22" i="15"/>
  <c r="G25" i="15"/>
  <c r="G26" i="15"/>
  <c r="G29" i="15"/>
  <c r="G30" i="15"/>
  <c r="G33" i="15"/>
  <c r="G34" i="15"/>
  <c r="G37" i="15"/>
  <c r="G38" i="15"/>
  <c r="G41" i="15"/>
  <c r="G45" i="15"/>
  <c r="G46" i="15"/>
  <c r="G49" i="15"/>
  <c r="G50" i="15"/>
  <c r="G53" i="15"/>
  <c r="G54" i="15"/>
  <c r="G57" i="15"/>
  <c r="G58" i="15"/>
  <c r="G61" i="15"/>
  <c r="G62" i="15"/>
  <c r="G65" i="15"/>
  <c r="G66" i="15"/>
  <c r="G69" i="15"/>
  <c r="G70" i="15"/>
  <c r="G73" i="15"/>
  <c r="G74" i="15"/>
  <c r="AC7" i="29"/>
  <c r="BE24" i="9"/>
  <c r="BE50" i="9"/>
  <c r="BE55" i="9"/>
  <c r="BE62" i="9"/>
  <c r="BE71" i="9"/>
  <c r="BE74" i="9"/>
  <c r="E130" i="15"/>
  <c r="E135" i="15"/>
  <c r="U15" i="29" s="1"/>
  <c r="E125" i="15"/>
  <c r="E138" i="15"/>
  <c r="I138" i="15"/>
  <c r="J138" i="15" s="1"/>
  <c r="F75" i="27"/>
  <c r="G75" i="27" s="1"/>
  <c r="F74" i="27"/>
  <c r="F73" i="27"/>
  <c r="F72" i="27"/>
  <c r="F71" i="27"/>
  <c r="G71" i="27" s="1"/>
  <c r="F70" i="27"/>
  <c r="F69" i="27"/>
  <c r="F68" i="27"/>
  <c r="F67" i="27"/>
  <c r="F66" i="27"/>
  <c r="F65" i="27"/>
  <c r="F64" i="27"/>
  <c r="F63" i="27"/>
  <c r="F62" i="27"/>
  <c r="F61" i="27"/>
  <c r="F60" i="27"/>
  <c r="F59" i="27"/>
  <c r="F58" i="27"/>
  <c r="F57" i="27"/>
  <c r="F56" i="27"/>
  <c r="F55" i="27"/>
  <c r="F54" i="27"/>
  <c r="F53" i="27"/>
  <c r="F52" i="27"/>
  <c r="F51" i="27"/>
  <c r="F50" i="27"/>
  <c r="F49" i="27"/>
  <c r="F48" i="27"/>
  <c r="F47" i="27"/>
  <c r="F46" i="27"/>
  <c r="F45" i="27"/>
  <c r="F44" i="27"/>
  <c r="F43" i="27"/>
  <c r="F42" i="27"/>
  <c r="G42" i="27" s="1"/>
  <c r="F41" i="27"/>
  <c r="F40" i="27"/>
  <c r="F39" i="27"/>
  <c r="F38" i="27"/>
  <c r="F37" i="27"/>
  <c r="F36" i="27"/>
  <c r="F35" i="27"/>
  <c r="G35" i="27" s="1"/>
  <c r="F34" i="27"/>
  <c r="G34" i="27" s="1"/>
  <c r="F33" i="27"/>
  <c r="F32" i="27"/>
  <c r="F31" i="27"/>
  <c r="G31" i="27" s="1"/>
  <c r="F30" i="27"/>
  <c r="F29" i="27"/>
  <c r="F28" i="27"/>
  <c r="G28" i="27"/>
  <c r="F27" i="27"/>
  <c r="G27" i="27" s="1"/>
  <c r="F26" i="27"/>
  <c r="G26" i="27" s="1"/>
  <c r="F25" i="27"/>
  <c r="F24" i="27"/>
  <c r="G24" i="27" s="1"/>
  <c r="F23" i="27"/>
  <c r="F22" i="27"/>
  <c r="G22" i="27" s="1"/>
  <c r="F21" i="27"/>
  <c r="F20" i="27"/>
  <c r="G20" i="27" s="1"/>
  <c r="F19" i="27"/>
  <c r="F18" i="27"/>
  <c r="G18" i="27" s="1"/>
  <c r="F17" i="27"/>
  <c r="F16" i="27"/>
  <c r="F15" i="27"/>
  <c r="G15" i="27" s="1"/>
  <c r="F14" i="27"/>
  <c r="F13" i="27"/>
  <c r="F12" i="27"/>
  <c r="G12" i="27" s="1"/>
  <c r="F11" i="27"/>
  <c r="F10" i="27"/>
  <c r="G10" i="27" s="1"/>
  <c r="F9" i="27"/>
  <c r="F8" i="27"/>
  <c r="G8" i="27" s="1"/>
  <c r="F73" i="28"/>
  <c r="G73" i="28" s="1"/>
  <c r="F72" i="28"/>
  <c r="F70" i="28"/>
  <c r="F69" i="28"/>
  <c r="F68" i="28"/>
  <c r="G68" i="28"/>
  <c r="F66" i="28"/>
  <c r="G66" i="28"/>
  <c r="F65" i="28"/>
  <c r="F64" i="28"/>
  <c r="G64" i="28" s="1"/>
  <c r="F63" i="28"/>
  <c r="F62" i="28"/>
  <c r="G62" i="28"/>
  <c r="F61" i="28"/>
  <c r="G61" i="28"/>
  <c r="F60" i="28"/>
  <c r="F59" i="28"/>
  <c r="F58" i="28"/>
  <c r="G58" i="28" s="1"/>
  <c r="F57" i="28"/>
  <c r="G57" i="28"/>
  <c r="F56" i="28"/>
  <c r="F55" i="28"/>
  <c r="F54" i="28"/>
  <c r="G54" i="28"/>
  <c r="F53" i="28"/>
  <c r="G53" i="28" s="1"/>
  <c r="F52" i="28"/>
  <c r="F50" i="28"/>
  <c r="F49" i="28"/>
  <c r="G49" i="28" s="1"/>
  <c r="F48" i="28"/>
  <c r="F47" i="28"/>
  <c r="F46" i="28"/>
  <c r="G46" i="28" s="1"/>
  <c r="F45" i="28"/>
  <c r="G45" i="28" s="1"/>
  <c r="F44" i="28"/>
  <c r="F42" i="28"/>
  <c r="G42" i="28"/>
  <c r="F41" i="28"/>
  <c r="F40" i="28"/>
  <c r="G40" i="28" s="1"/>
  <c r="F38" i="28"/>
  <c r="F37" i="28"/>
  <c r="G37" i="28" s="1"/>
  <c r="F36" i="28"/>
  <c r="G36" i="28" s="1"/>
  <c r="F34" i="28"/>
  <c r="G34" i="28"/>
  <c r="F33" i="28"/>
  <c r="F32" i="28"/>
  <c r="G32" i="28" s="1"/>
  <c r="F31" i="28"/>
  <c r="F30" i="28"/>
  <c r="G30" i="28"/>
  <c r="F29" i="28"/>
  <c r="G29" i="28" s="1"/>
  <c r="F28" i="28"/>
  <c r="G28" i="28"/>
  <c r="F27" i="28"/>
  <c r="F26" i="28"/>
  <c r="F25" i="28"/>
  <c r="G25" i="28" s="1"/>
  <c r="F24" i="28"/>
  <c r="G24" i="28" s="1"/>
  <c r="F23" i="28"/>
  <c r="F22" i="28"/>
  <c r="F21" i="28"/>
  <c r="G21" i="28" s="1"/>
  <c r="F20" i="28"/>
  <c r="F19" i="28"/>
  <c r="F18" i="28"/>
  <c r="F17" i="28"/>
  <c r="G17" i="28" s="1"/>
  <c r="F16" i="28"/>
  <c r="F15" i="28"/>
  <c r="F14" i="28"/>
  <c r="G14" i="28" s="1"/>
  <c r="F13" i="28"/>
  <c r="F12" i="28"/>
  <c r="G12" i="28" s="1"/>
  <c r="F11" i="28"/>
  <c r="F10" i="28"/>
  <c r="F9" i="28"/>
  <c r="F8" i="28"/>
  <c r="G8" i="28" s="1"/>
  <c r="F75" i="26"/>
  <c r="F74" i="26"/>
  <c r="F73" i="26"/>
  <c r="F72" i="26"/>
  <c r="F71" i="26"/>
  <c r="G71" i="26" s="1"/>
  <c r="F70" i="26"/>
  <c r="F69" i="26"/>
  <c r="F68" i="26"/>
  <c r="F67" i="26"/>
  <c r="G67" i="26" s="1"/>
  <c r="F66" i="26"/>
  <c r="F65" i="26"/>
  <c r="F64" i="26"/>
  <c r="F63" i="26"/>
  <c r="G63" i="26" s="1"/>
  <c r="F62" i="26"/>
  <c r="F61" i="26"/>
  <c r="F60" i="26"/>
  <c r="F59" i="26"/>
  <c r="G59" i="26" s="1"/>
  <c r="F58" i="26"/>
  <c r="F57" i="26"/>
  <c r="F56" i="26"/>
  <c r="F55" i="26"/>
  <c r="G55" i="26" s="1"/>
  <c r="F54" i="26"/>
  <c r="G54" i="26" s="1"/>
  <c r="F53" i="26"/>
  <c r="F52" i="26"/>
  <c r="F51" i="26"/>
  <c r="G51" i="26" s="1"/>
  <c r="F50" i="26"/>
  <c r="G50" i="26" s="1"/>
  <c r="F49" i="26"/>
  <c r="F48" i="26"/>
  <c r="F47" i="26"/>
  <c r="G47" i="26" s="1"/>
  <c r="F46" i="26"/>
  <c r="F45" i="26"/>
  <c r="G45" i="26" s="1"/>
  <c r="F44" i="26"/>
  <c r="F43" i="26"/>
  <c r="G43" i="26"/>
  <c r="F42" i="26"/>
  <c r="G42" i="26" s="1"/>
  <c r="F41" i="26"/>
  <c r="F40" i="26"/>
  <c r="F39" i="26"/>
  <c r="G39" i="26" s="1"/>
  <c r="F38" i="26"/>
  <c r="G38" i="26" s="1"/>
  <c r="F37" i="26"/>
  <c r="F36" i="26"/>
  <c r="F35" i="26"/>
  <c r="G35" i="26"/>
  <c r="F34" i="26"/>
  <c r="F33" i="26"/>
  <c r="F32" i="26"/>
  <c r="F31" i="26"/>
  <c r="G31" i="26" s="1"/>
  <c r="F30" i="26"/>
  <c r="F29" i="26"/>
  <c r="F28" i="26"/>
  <c r="F27" i="26"/>
  <c r="G27" i="26" s="1"/>
  <c r="F26" i="26"/>
  <c r="F25" i="26"/>
  <c r="F24" i="26"/>
  <c r="F23" i="26"/>
  <c r="F22" i="26"/>
  <c r="F21" i="26"/>
  <c r="F20" i="26"/>
  <c r="F19" i="26"/>
  <c r="F18" i="26"/>
  <c r="F17" i="26"/>
  <c r="F16" i="26"/>
  <c r="F15" i="26"/>
  <c r="F14" i="26"/>
  <c r="F13" i="26"/>
  <c r="G13" i="26" s="1"/>
  <c r="F12" i="26"/>
  <c r="F11" i="26"/>
  <c r="F10" i="26"/>
  <c r="F9" i="26"/>
  <c r="G9" i="26" s="1"/>
  <c r="F8" i="26"/>
  <c r="F7" i="27"/>
  <c r="F7" i="28"/>
  <c r="F7" i="26"/>
  <c r="G7" i="26" s="1"/>
  <c r="I124" i="15"/>
  <c r="E124" i="15"/>
  <c r="I123" i="15"/>
  <c r="E123" i="15"/>
  <c r="AK76" i="69"/>
  <c r="AL76" i="69"/>
  <c r="AM76" i="69"/>
  <c r="AN76" i="69"/>
  <c r="AO76" i="69"/>
  <c r="AP76" i="69"/>
  <c r="AQ76" i="69"/>
  <c r="AR76" i="69"/>
  <c r="AS76" i="69"/>
  <c r="C4" i="69"/>
  <c r="D4" i="69" s="1"/>
  <c r="E4" i="69" s="1"/>
  <c r="F4" i="69" s="1"/>
  <c r="G4" i="69" s="1"/>
  <c r="H4" i="69" s="1"/>
  <c r="I4" i="69" s="1"/>
  <c r="J4" i="69" s="1"/>
  <c r="K4" i="69" s="1"/>
  <c r="L4" i="69" s="1"/>
  <c r="M4" i="69" s="1"/>
  <c r="N4" i="69" s="1"/>
  <c r="O4" i="69" s="1"/>
  <c r="P4" i="69" s="1"/>
  <c r="Q4" i="69" s="1"/>
  <c r="S4" i="69"/>
  <c r="T4" i="69" s="1"/>
  <c r="U4" i="69" s="1"/>
  <c r="V4" i="69" s="1"/>
  <c r="W4" i="69" s="1"/>
  <c r="X4" i="69" s="1"/>
  <c r="Y4" i="69" s="1"/>
  <c r="AA4" i="69"/>
  <c r="AB4" i="69"/>
  <c r="AF4" i="69"/>
  <c r="AG4" i="69" s="1"/>
  <c r="AH4" i="69" s="1"/>
  <c r="AI4" i="69" s="1"/>
  <c r="AJ4" i="69" s="1"/>
  <c r="AK4" i="69" s="1"/>
  <c r="AL4" i="69" s="1"/>
  <c r="AM4" i="69" s="1"/>
  <c r="AN4" i="69" s="1"/>
  <c r="AT4" i="69"/>
  <c r="AU4" i="69" s="1"/>
  <c r="AV4" i="69" s="1"/>
  <c r="AW4" i="69" s="1"/>
  <c r="AX4" i="69" s="1"/>
  <c r="AY4" i="69" s="1"/>
  <c r="AZ4" i="69" s="1"/>
  <c r="BA4" i="69" s="1"/>
  <c r="BB4" i="69" s="1"/>
  <c r="BC4" i="69" s="1"/>
  <c r="BD4" i="69" s="1"/>
  <c r="BE4" i="69" s="1"/>
  <c r="BF4" i="69" s="1"/>
  <c r="BG4" i="69" s="1"/>
  <c r="BH4" i="69" s="1"/>
  <c r="BI4" i="69" s="1"/>
  <c r="AR63" i="9"/>
  <c r="E83" i="15"/>
  <c r="I129" i="15"/>
  <c r="I130" i="15"/>
  <c r="I131" i="15"/>
  <c r="I132" i="15"/>
  <c r="I133" i="15"/>
  <c r="I135" i="15"/>
  <c r="I134" i="15"/>
  <c r="I95" i="15"/>
  <c r="I96" i="15"/>
  <c r="I97" i="15"/>
  <c r="J97" i="15" s="1"/>
  <c r="I98" i="15"/>
  <c r="I99" i="15"/>
  <c r="I100" i="15"/>
  <c r="J100" i="15" s="1"/>
  <c r="I101" i="15"/>
  <c r="I102" i="15"/>
  <c r="I103" i="15"/>
  <c r="I104" i="15"/>
  <c r="I105" i="15"/>
  <c r="I106" i="15"/>
  <c r="I107" i="15"/>
  <c r="I108" i="15"/>
  <c r="J108" i="15" s="1"/>
  <c r="I109" i="15"/>
  <c r="I110" i="15"/>
  <c r="I111" i="15"/>
  <c r="I112" i="15"/>
  <c r="I113" i="15"/>
  <c r="I114" i="15"/>
  <c r="J114" i="15" s="1"/>
  <c r="I115" i="15"/>
  <c r="I116" i="15"/>
  <c r="I117" i="15"/>
  <c r="I118" i="15"/>
  <c r="I119" i="15"/>
  <c r="I120" i="15"/>
  <c r="J120" i="15" s="1"/>
  <c r="I121" i="15"/>
  <c r="I122" i="15"/>
  <c r="J122" i="15" s="1"/>
  <c r="I125" i="15"/>
  <c r="I126" i="15"/>
  <c r="I86" i="15"/>
  <c r="I87" i="15"/>
  <c r="I88" i="15"/>
  <c r="I89" i="15"/>
  <c r="I90" i="15"/>
  <c r="I91" i="15"/>
  <c r="I92" i="15"/>
  <c r="J92" i="15" s="1"/>
  <c r="I78" i="15"/>
  <c r="I79" i="15"/>
  <c r="I80" i="15"/>
  <c r="I81" i="15"/>
  <c r="I82" i="15"/>
  <c r="I83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J45" i="15" s="1"/>
  <c r="I46" i="15"/>
  <c r="I47" i="15"/>
  <c r="I48" i="15"/>
  <c r="I49" i="15"/>
  <c r="I50" i="15"/>
  <c r="J50" i="15" s="1"/>
  <c r="BC50" i="9" s="1"/>
  <c r="I51" i="15"/>
  <c r="I52" i="15"/>
  <c r="I53" i="15"/>
  <c r="I54" i="15"/>
  <c r="I55" i="15"/>
  <c r="I56" i="15"/>
  <c r="I57" i="15"/>
  <c r="I58" i="15"/>
  <c r="I59" i="15"/>
  <c r="I60" i="15"/>
  <c r="I61" i="15"/>
  <c r="J61" i="15" s="1"/>
  <c r="BC61" i="9" s="1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P136" i="15"/>
  <c r="P127" i="15"/>
  <c r="P93" i="15"/>
  <c r="P84" i="15"/>
  <c r="H136" i="15"/>
  <c r="H127" i="15"/>
  <c r="H93" i="15"/>
  <c r="H84" i="15"/>
  <c r="AQ67" i="68"/>
  <c r="BE75" i="9"/>
  <c r="BE72" i="9"/>
  <c r="BE69" i="9"/>
  <c r="BE68" i="9"/>
  <c r="BE67" i="9"/>
  <c r="BE64" i="9"/>
  <c r="BE63" i="9"/>
  <c r="BE60" i="9"/>
  <c r="BE59" i="9"/>
  <c r="BE57" i="9"/>
  <c r="BE56" i="9"/>
  <c r="BE52" i="9"/>
  <c r="BE51" i="9"/>
  <c r="BE48" i="9"/>
  <c r="BE47" i="9"/>
  <c r="BE44" i="9"/>
  <c r="BE43" i="9"/>
  <c r="BE41" i="9"/>
  <c r="BE39" i="9"/>
  <c r="BE38" i="9"/>
  <c r="BE36" i="9"/>
  <c r="BE35" i="9"/>
  <c r="BE34" i="9"/>
  <c r="BE33" i="9"/>
  <c r="BE31" i="9"/>
  <c r="BE30" i="9"/>
  <c r="BE29" i="9"/>
  <c r="BE27" i="9"/>
  <c r="BE26" i="9"/>
  <c r="BE25" i="9"/>
  <c r="BE23" i="9"/>
  <c r="BE22" i="9"/>
  <c r="BE21" i="9"/>
  <c r="BE19" i="9"/>
  <c r="BE18" i="9"/>
  <c r="BE17" i="9"/>
  <c r="BE16" i="9"/>
  <c r="BE15" i="9"/>
  <c r="BE14" i="9"/>
  <c r="BE13" i="9"/>
  <c r="BE12" i="9"/>
  <c r="BE11" i="9"/>
  <c r="BE10" i="9"/>
  <c r="BE9" i="9"/>
  <c r="BE8" i="9"/>
  <c r="BE7" i="9"/>
  <c r="C4" i="9"/>
  <c r="D4" i="9" s="1"/>
  <c r="E4" i="9" s="1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Q4" i="9" s="1"/>
  <c r="R4" i="9" s="1"/>
  <c r="S4" i="9" s="1"/>
  <c r="T4" i="9" s="1"/>
  <c r="U4" i="9" s="1"/>
  <c r="V4" i="9" s="1"/>
  <c r="W4" i="9" s="1"/>
  <c r="X4" i="9" s="1"/>
  <c r="Y4" i="9" s="1"/>
  <c r="Z4" i="9" s="1"/>
  <c r="AA4" i="9" s="1"/>
  <c r="AB4" i="9" s="1"/>
  <c r="AC4" i="9" s="1"/>
  <c r="AD4" i="9" s="1"/>
  <c r="AE4" i="9" s="1"/>
  <c r="AF4" i="9" s="1"/>
  <c r="AG4" i="9" s="1"/>
  <c r="AH4" i="9" s="1"/>
  <c r="AI4" i="9" s="1"/>
  <c r="AJ4" i="9" s="1"/>
  <c r="AK4" i="9" s="1"/>
  <c r="AL4" i="9" s="1"/>
  <c r="AM4" i="9" s="1"/>
  <c r="AN4" i="9" s="1"/>
  <c r="AO4" i="9" s="1"/>
  <c r="AP4" i="9" s="1"/>
  <c r="AQ4" i="9" s="1"/>
  <c r="AR4" i="9" s="1"/>
  <c r="AS4" i="9" s="1"/>
  <c r="AT4" i="9" s="1"/>
  <c r="AU4" i="9" s="1"/>
  <c r="AV4" i="9" s="1"/>
  <c r="AW4" i="9" s="1"/>
  <c r="AX4" i="9" s="1"/>
  <c r="AY4" i="9" s="1"/>
  <c r="AZ4" i="9" s="1"/>
  <c r="BA4" i="9" s="1"/>
  <c r="BB4" i="9" s="1"/>
  <c r="BC4" i="9" s="1"/>
  <c r="BD4" i="9" s="1"/>
  <c r="BE4" i="9" s="1"/>
  <c r="BF4" i="9" s="1"/>
  <c r="BG4" i="9" s="1"/>
  <c r="E4" i="15"/>
  <c r="F4" i="15" s="1"/>
  <c r="G4" i="15" s="1"/>
  <c r="H4" i="15" s="1"/>
  <c r="I4" i="15" s="1"/>
  <c r="J4" i="15" s="1"/>
  <c r="K4" i="15" s="1"/>
  <c r="E4" i="29"/>
  <c r="F4" i="29"/>
  <c r="G4" i="29" s="1"/>
  <c r="H4" i="29" s="1"/>
  <c r="I4" i="29" s="1"/>
  <c r="J4" i="29" s="1"/>
  <c r="K4" i="29" s="1"/>
  <c r="L4" i="29" s="1"/>
  <c r="M4" i="29" s="1"/>
  <c r="N4" i="29" s="1"/>
  <c r="O4" i="29" s="1"/>
  <c r="P4" i="29" s="1"/>
  <c r="Q4" i="29" s="1"/>
  <c r="R4" i="29" s="1"/>
  <c r="S4" i="29" s="1"/>
  <c r="T4" i="29" s="1"/>
  <c r="U4" i="29" s="1"/>
  <c r="V4" i="29" s="1"/>
  <c r="W4" i="29" s="1"/>
  <c r="X4" i="29" s="1"/>
  <c r="Y4" i="29" s="1"/>
  <c r="Z4" i="29" s="1"/>
  <c r="AA4" i="29" s="1"/>
  <c r="AB4" i="29" s="1"/>
  <c r="AC4" i="29" s="1"/>
  <c r="AD4" i="29" s="1"/>
  <c r="AE4" i="29" s="1"/>
  <c r="AF4" i="29" s="1"/>
  <c r="AG4" i="29" s="1"/>
  <c r="AH4" i="29" s="1"/>
  <c r="AI4" i="29" s="1"/>
  <c r="AJ4" i="29" s="1"/>
  <c r="AK4" i="29" s="1"/>
  <c r="AL4" i="29" s="1"/>
  <c r="AM4" i="29" s="1"/>
  <c r="AN4" i="29" s="1"/>
  <c r="AO4" i="29" s="1"/>
  <c r="AP4" i="29" s="1"/>
  <c r="AQ4" i="29" s="1"/>
  <c r="AR4" i="29" s="1"/>
  <c r="AS4" i="29" s="1"/>
  <c r="AT4" i="29" s="1"/>
  <c r="AU4" i="29" s="1"/>
  <c r="D4" i="16"/>
  <c r="E4" i="16"/>
  <c r="F4" i="16"/>
  <c r="G4" i="16"/>
  <c r="H4" i="16"/>
  <c r="I4" i="16"/>
  <c r="J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AW76" i="69"/>
  <c r="AX76" i="69"/>
  <c r="AY76" i="69"/>
  <c r="AZ76" i="69"/>
  <c r="BA76" i="69"/>
  <c r="BB76" i="69"/>
  <c r="BC76" i="69"/>
  <c r="BF76" i="69"/>
  <c r="BG76" i="69"/>
  <c r="BH76" i="69"/>
  <c r="D14" i="29"/>
  <c r="F10" i="70"/>
  <c r="D15" i="29"/>
  <c r="F9" i="70"/>
  <c r="F8" i="70"/>
  <c r="D13" i="29"/>
  <c r="D12" i="29"/>
  <c r="F7" i="70"/>
  <c r="F5" i="70"/>
  <c r="D8" i="29"/>
  <c r="F6" i="70"/>
  <c r="D11" i="29"/>
  <c r="F4" i="70"/>
  <c r="D7" i="29"/>
  <c r="E2" i="70"/>
  <c r="F2" i="70"/>
  <c r="D11" i="70"/>
  <c r="E11" i="70"/>
  <c r="AK4" i="30"/>
  <c r="AL4" i="30" s="1"/>
  <c r="AM4" i="30" s="1"/>
  <c r="AN4" i="30" s="1"/>
  <c r="AO4" i="30" s="1"/>
  <c r="AP4" i="30" s="1"/>
  <c r="AQ4" i="30" s="1"/>
  <c r="AR4" i="30" s="1"/>
  <c r="AS4" i="30" s="1"/>
  <c r="AT4" i="30" s="1"/>
  <c r="AU4" i="30" s="1"/>
  <c r="AV4" i="30" s="1"/>
  <c r="AW4" i="30" s="1"/>
  <c r="AX4" i="30" s="1"/>
  <c r="AY4" i="30" s="1"/>
  <c r="AE4" i="30"/>
  <c r="AF4" i="30" s="1"/>
  <c r="AG4" i="30" s="1"/>
  <c r="F4" i="30"/>
  <c r="G4" i="30" s="1"/>
  <c r="H4" i="30" s="1"/>
  <c r="I4" i="30" s="1"/>
  <c r="J4" i="30" s="1"/>
  <c r="K4" i="30" s="1"/>
  <c r="L4" i="30" s="1"/>
  <c r="M4" i="30" s="1"/>
  <c r="N4" i="30" s="1"/>
  <c r="O4" i="30" s="1"/>
  <c r="P4" i="30" s="1"/>
  <c r="Q4" i="30" s="1"/>
  <c r="R4" i="30" s="1"/>
  <c r="S4" i="30" s="1"/>
  <c r="U4" i="30" s="1"/>
  <c r="V4" i="30" s="1"/>
  <c r="W4" i="30" s="1"/>
  <c r="X4" i="30" s="1"/>
  <c r="Y4" i="30" s="1"/>
  <c r="Z4" i="30" s="1"/>
  <c r="AA4" i="30" s="1"/>
  <c r="AB4" i="30" s="1"/>
  <c r="AE4" i="17"/>
  <c r="AF4" i="17" s="1"/>
  <c r="AG4" i="17" s="1"/>
  <c r="D4" i="17"/>
  <c r="E4" i="17" s="1"/>
  <c r="F4" i="17" s="1"/>
  <c r="G4" i="17" s="1"/>
  <c r="H4" i="17" s="1"/>
  <c r="I4" i="17" s="1"/>
  <c r="J4" i="17" s="1"/>
  <c r="K4" i="17" s="1"/>
  <c r="L4" i="17" s="1"/>
  <c r="M4" i="17" s="1"/>
  <c r="N4" i="17" s="1"/>
  <c r="O4" i="17" s="1"/>
  <c r="P4" i="17" s="1"/>
  <c r="Q4" i="17" s="1"/>
  <c r="R4" i="17" s="1"/>
  <c r="S4" i="17" s="1"/>
  <c r="U4" i="17" s="1"/>
  <c r="V4" i="17" s="1"/>
  <c r="W4" i="17" s="1"/>
  <c r="X4" i="17" s="1"/>
  <c r="Y4" i="17" s="1"/>
  <c r="Z4" i="17" s="1"/>
  <c r="AA4" i="17" s="1"/>
  <c r="AB4" i="17" s="1"/>
  <c r="AG76" i="69"/>
  <c r="AH76" i="69"/>
  <c r="AI76" i="69"/>
  <c r="AJ76" i="69"/>
  <c r="D4" i="28"/>
  <c r="E4" i="28" s="1"/>
  <c r="F4" i="28" s="1"/>
  <c r="G4" i="28" s="1"/>
  <c r="H4" i="28" s="1"/>
  <c r="I4" i="28" s="1"/>
  <c r="J4" i="28" s="1"/>
  <c r="K4" i="28" s="1"/>
  <c r="L4" i="28" s="1"/>
  <c r="M4" i="28" s="1"/>
  <c r="N4" i="28" s="1"/>
  <c r="O4" i="28" s="1"/>
  <c r="P4" i="28" s="1"/>
  <c r="Q4" i="28" s="1"/>
  <c r="R4" i="28" s="1"/>
  <c r="AB76" i="69"/>
  <c r="AC76" i="69"/>
  <c r="AE76" i="69"/>
  <c r="AF76" i="69"/>
  <c r="C4" i="71"/>
  <c r="D4" i="71"/>
  <c r="E4" i="71"/>
  <c r="F4" i="71"/>
  <c r="G4" i="71"/>
  <c r="H4" i="71"/>
  <c r="I4" i="71"/>
  <c r="J4" i="71"/>
  <c r="K4" i="71"/>
  <c r="L4" i="71"/>
  <c r="M4" i="71"/>
  <c r="N4" i="71"/>
  <c r="O4" i="71"/>
  <c r="P4" i="71"/>
  <c r="Q4" i="71"/>
  <c r="AU21" i="29"/>
  <c r="Y76" i="68"/>
  <c r="U76" i="68"/>
  <c r="T76" i="68"/>
  <c r="N76" i="68"/>
  <c r="M76" i="68"/>
  <c r="D4" i="27"/>
  <c r="E4" i="27" s="1"/>
  <c r="F4" i="27" s="1"/>
  <c r="G4" i="27" s="1"/>
  <c r="H4" i="27" s="1"/>
  <c r="I4" i="27" s="1"/>
  <c r="J4" i="27" s="1"/>
  <c r="K4" i="27" s="1"/>
  <c r="L4" i="27" s="1"/>
  <c r="M4" i="27" s="1"/>
  <c r="N4" i="27" s="1"/>
  <c r="O4" i="27" s="1"/>
  <c r="P4" i="27" s="1"/>
  <c r="Q4" i="27" s="1"/>
  <c r="R4" i="27" s="1"/>
  <c r="D4" i="26"/>
  <c r="E4" i="26" s="1"/>
  <c r="F4" i="26" s="1"/>
  <c r="G4" i="26" s="1"/>
  <c r="H4" i="26" s="1"/>
  <c r="I4" i="26" s="1"/>
  <c r="J4" i="26" s="1"/>
  <c r="K4" i="26" s="1"/>
  <c r="L4" i="26" s="1"/>
  <c r="M4" i="26" s="1"/>
  <c r="N4" i="26" s="1"/>
  <c r="O4" i="26" s="1"/>
  <c r="P4" i="26" s="1"/>
  <c r="Q4" i="26" s="1"/>
  <c r="R4" i="26" s="1"/>
  <c r="Z68" i="68"/>
  <c r="AI76" i="68"/>
  <c r="AH76" i="68"/>
  <c r="D4" i="25"/>
  <c r="E4" i="25" s="1"/>
  <c r="F4" i="25" s="1"/>
  <c r="G4" i="25" s="1"/>
  <c r="H4" i="25" s="1"/>
  <c r="I4" i="25" s="1"/>
  <c r="J4" i="25" s="1"/>
  <c r="K4" i="25" s="1"/>
  <c r="L4" i="25" s="1"/>
  <c r="M4" i="25" s="1"/>
  <c r="N4" i="25" s="1"/>
  <c r="O4" i="25" s="1"/>
  <c r="P4" i="25" s="1"/>
  <c r="Q4" i="25" s="1"/>
  <c r="R4" i="25" s="1"/>
  <c r="S4" i="25" s="1"/>
  <c r="V76" i="68"/>
  <c r="F76" i="68"/>
  <c r="AA75" i="68"/>
  <c r="Z75" i="68"/>
  <c r="Y75" i="68"/>
  <c r="O76" i="68"/>
  <c r="I4" i="68"/>
  <c r="J4" i="68" s="1"/>
  <c r="K4" i="68" s="1"/>
  <c r="L4" i="68" s="1"/>
  <c r="M4" i="68"/>
  <c r="N4" i="68" s="1"/>
  <c r="O4" i="68" s="1"/>
  <c r="P4" i="68" s="1"/>
  <c r="Q4" i="68"/>
  <c r="R4" i="68" s="1"/>
  <c r="S4" i="68" s="1"/>
  <c r="T4" i="68" s="1"/>
  <c r="U4" i="68" s="1"/>
  <c r="V4" i="68" s="1"/>
  <c r="W4" i="68" s="1"/>
  <c r="X4" i="68" s="1"/>
  <c r="Y4" i="68" s="1"/>
  <c r="Z4" i="68" s="1"/>
  <c r="AA4" i="68" s="1"/>
  <c r="AB4" i="68" s="1"/>
  <c r="AC4" i="68" s="1"/>
  <c r="AD4" i="68" s="1"/>
  <c r="AE4" i="68" s="1"/>
  <c r="AF4" i="68" s="1"/>
  <c r="AG4" i="68" s="1"/>
  <c r="AH4" i="68" s="1"/>
  <c r="AI4" i="68" s="1"/>
  <c r="AJ4" i="68" s="1"/>
  <c r="AK4" i="68" s="1"/>
  <c r="AL4" i="68" s="1"/>
  <c r="AM4" i="68" s="1"/>
  <c r="AN4" i="68" s="1"/>
  <c r="AO4" i="68" s="1"/>
  <c r="AP4" i="68" s="1"/>
  <c r="AQ4" i="68" s="1"/>
  <c r="AR4" i="68" s="1"/>
  <c r="AS4" i="68" s="1"/>
  <c r="AT4" i="68" s="1"/>
  <c r="D4" i="68"/>
  <c r="D4" i="67"/>
  <c r="E4" i="67" s="1"/>
  <c r="F4" i="67" s="1"/>
  <c r="G4" i="67" s="1"/>
  <c r="H4" i="67" s="1"/>
  <c r="I4" i="67" s="1"/>
  <c r="J4" i="67" s="1"/>
  <c r="AA7" i="68"/>
  <c r="AA8" i="68"/>
  <c r="AA9" i="68"/>
  <c r="AA10" i="68"/>
  <c r="AA11" i="68"/>
  <c r="AA12" i="68"/>
  <c r="AA13" i="68"/>
  <c r="AA14" i="68"/>
  <c r="AA15" i="68"/>
  <c r="AA16" i="68"/>
  <c r="AA17" i="68"/>
  <c r="AA18" i="68"/>
  <c r="AA19" i="68"/>
  <c r="AA20" i="68"/>
  <c r="AA21" i="68"/>
  <c r="AA22" i="68"/>
  <c r="AA23" i="68"/>
  <c r="AA24" i="68"/>
  <c r="AA25" i="68"/>
  <c r="AA26" i="68"/>
  <c r="AA27" i="68"/>
  <c r="AA28" i="68"/>
  <c r="AA29" i="68"/>
  <c r="AA30" i="68"/>
  <c r="AA31" i="68"/>
  <c r="AA32" i="68"/>
  <c r="AA33" i="68"/>
  <c r="AA34" i="68"/>
  <c r="AA35" i="68"/>
  <c r="AA36" i="68"/>
  <c r="AA37" i="68"/>
  <c r="AA38" i="68"/>
  <c r="AA39" i="68"/>
  <c r="AA40" i="68"/>
  <c r="AA41" i="68"/>
  <c r="AA42" i="68"/>
  <c r="AA43" i="68"/>
  <c r="AA44" i="68"/>
  <c r="AA45" i="68"/>
  <c r="AA46" i="68"/>
  <c r="AA47" i="68"/>
  <c r="AA48" i="68"/>
  <c r="AA49" i="68"/>
  <c r="AA50" i="68"/>
  <c r="AA51" i="68"/>
  <c r="AA52" i="68"/>
  <c r="AA53" i="68"/>
  <c r="AA54" i="68"/>
  <c r="AA55" i="68"/>
  <c r="AA56" i="68"/>
  <c r="AA57" i="68"/>
  <c r="AA58" i="68"/>
  <c r="AA59" i="68"/>
  <c r="AA60" i="68"/>
  <c r="AA61" i="68"/>
  <c r="AA62" i="68"/>
  <c r="AA63" i="68"/>
  <c r="AA64" i="68"/>
  <c r="AA65" i="68"/>
  <c r="AA66" i="68"/>
  <c r="AA67" i="68"/>
  <c r="AA68" i="68"/>
  <c r="AA69" i="68"/>
  <c r="AA70" i="68"/>
  <c r="AA71" i="68"/>
  <c r="AA72" i="68"/>
  <c r="AA73" i="68"/>
  <c r="AA74" i="68"/>
  <c r="Z20" i="68"/>
  <c r="Z7" i="68"/>
  <c r="Z8" i="68"/>
  <c r="Z9" i="68"/>
  <c r="Z10" i="68"/>
  <c r="Z11" i="68"/>
  <c r="Z12" i="68"/>
  <c r="Z13" i="68"/>
  <c r="Z14" i="68"/>
  <c r="Z15" i="68"/>
  <c r="Z16" i="68"/>
  <c r="Z17" i="68"/>
  <c r="Z18" i="68"/>
  <c r="Z19" i="68"/>
  <c r="Z21" i="68"/>
  <c r="Z22" i="68"/>
  <c r="Z23" i="68"/>
  <c r="Z24" i="68"/>
  <c r="Z25" i="68"/>
  <c r="Z26" i="68"/>
  <c r="Z27" i="68"/>
  <c r="Z28" i="68"/>
  <c r="Z29" i="68"/>
  <c r="Z30" i="68"/>
  <c r="Z31" i="68"/>
  <c r="Z32" i="68"/>
  <c r="Z33" i="68"/>
  <c r="Z34" i="68"/>
  <c r="Z35" i="68"/>
  <c r="Z36" i="68"/>
  <c r="Z37" i="68"/>
  <c r="Z38" i="68"/>
  <c r="Z39" i="68"/>
  <c r="Z40" i="68"/>
  <c r="Z41" i="68"/>
  <c r="Z42" i="68"/>
  <c r="Z43" i="68"/>
  <c r="Z44" i="68"/>
  <c r="Z45" i="68"/>
  <c r="Z46" i="68"/>
  <c r="Z47" i="68"/>
  <c r="Z48" i="68"/>
  <c r="Z49" i="68"/>
  <c r="Z50" i="68"/>
  <c r="Z51" i="68"/>
  <c r="Z52" i="68"/>
  <c r="Z53" i="68"/>
  <c r="Z54" i="68"/>
  <c r="Z55" i="68"/>
  <c r="Z56" i="68"/>
  <c r="Z57" i="68"/>
  <c r="Z58" i="68"/>
  <c r="Z59" i="68"/>
  <c r="Z60" i="68"/>
  <c r="Z61" i="68"/>
  <c r="Z62" i="68"/>
  <c r="Z63" i="68"/>
  <c r="Z64" i="68"/>
  <c r="Z65" i="68"/>
  <c r="Z66" i="68"/>
  <c r="Z67" i="68"/>
  <c r="Z69" i="68"/>
  <c r="Z70" i="68"/>
  <c r="Z71" i="68"/>
  <c r="Z72" i="68"/>
  <c r="Z73" i="68"/>
  <c r="Z74" i="68"/>
  <c r="W76" i="68"/>
  <c r="S76" i="68"/>
  <c r="P76" i="68"/>
  <c r="L76" i="68"/>
  <c r="J76" i="68"/>
  <c r="Y74" i="68"/>
  <c r="Y73" i="68"/>
  <c r="Y72" i="68"/>
  <c r="Y71" i="68"/>
  <c r="Y70" i="68"/>
  <c r="Y69" i="68"/>
  <c r="Y68" i="68"/>
  <c r="Y67" i="68"/>
  <c r="Y66" i="68"/>
  <c r="Y65" i="68"/>
  <c r="Y64" i="68"/>
  <c r="Y63" i="68"/>
  <c r="Y62" i="68"/>
  <c r="Y61" i="68"/>
  <c r="Y60" i="68"/>
  <c r="Y59" i="68"/>
  <c r="Y58" i="68"/>
  <c r="Y57" i="68"/>
  <c r="Y56" i="68"/>
  <c r="Y55" i="68"/>
  <c r="Y54" i="68"/>
  <c r="Y53" i="68"/>
  <c r="Y52" i="68"/>
  <c r="Y51" i="68"/>
  <c r="Y50" i="68"/>
  <c r="Y49" i="68"/>
  <c r="Y48" i="68"/>
  <c r="Y47" i="68"/>
  <c r="Y46" i="68"/>
  <c r="Y45" i="68"/>
  <c r="Y44" i="68"/>
  <c r="Y43" i="68"/>
  <c r="Y42" i="68"/>
  <c r="Y41" i="68"/>
  <c r="Y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Y17" i="68"/>
  <c r="Y16" i="68"/>
  <c r="Y15" i="68"/>
  <c r="Y14" i="68"/>
  <c r="Y13" i="68"/>
  <c r="Y12" i="68"/>
  <c r="Y11" i="68"/>
  <c r="Y10" i="68"/>
  <c r="Y9" i="68"/>
  <c r="Y8" i="68"/>
  <c r="Y7" i="68"/>
  <c r="AP18" i="68"/>
  <c r="AQ18" i="68"/>
  <c r="D76" i="68"/>
  <c r="AL76" i="68"/>
  <c r="AN18" i="68"/>
  <c r="S76" i="69"/>
  <c r="N76" i="69"/>
  <c r="K76" i="69"/>
  <c r="Q76" i="69"/>
  <c r="T76" i="69"/>
  <c r="J76" i="69"/>
  <c r="W76" i="69"/>
  <c r="I76" i="69"/>
  <c r="AU76" i="69"/>
  <c r="E76" i="69"/>
  <c r="AA76" i="69"/>
  <c r="AT76" i="69"/>
  <c r="M76" i="69"/>
  <c r="U76" i="69"/>
  <c r="Y76" i="69"/>
  <c r="H76" i="69"/>
  <c r="G76" i="69"/>
  <c r="F76" i="69"/>
  <c r="L76" i="69"/>
  <c r="X76" i="69"/>
  <c r="O76" i="69"/>
  <c r="V76" i="69"/>
  <c r="D76" i="69"/>
  <c r="AC14" i="29"/>
  <c r="F74" i="67"/>
  <c r="AC15" i="29"/>
  <c r="AC11" i="29"/>
  <c r="AQ22" i="9"/>
  <c r="AR71" i="9"/>
  <c r="AC13" i="29"/>
  <c r="X7" i="16"/>
  <c r="AC8" i="29"/>
  <c r="AQ67" i="9"/>
  <c r="AQ75" i="9"/>
  <c r="F61" i="67"/>
  <c r="F17" i="67"/>
  <c r="F44" i="67"/>
  <c r="F12" i="67"/>
  <c r="Q76" i="68"/>
  <c r="AR44" i="9"/>
  <c r="F21" i="67"/>
  <c r="F11" i="67"/>
  <c r="AN63" i="68"/>
  <c r="X76" i="68"/>
  <c r="P76" i="69"/>
  <c r="AR31" i="9"/>
  <c r="AR75" i="9"/>
  <c r="AO8" i="29"/>
  <c r="AO7" i="29"/>
  <c r="Q8" i="29"/>
  <c r="Q9" i="29" s="1"/>
  <c r="Q7" i="29"/>
  <c r="C8" i="16"/>
  <c r="C7" i="16"/>
  <c r="G7" i="16" s="1"/>
  <c r="F11" i="70"/>
  <c r="G73" i="26"/>
  <c r="G70" i="28"/>
  <c r="G23" i="26"/>
  <c r="G34" i="26"/>
  <c r="G11" i="26"/>
  <c r="G15" i="26"/>
  <c r="G19" i="26"/>
  <c r="G27" i="28"/>
  <c r="G39" i="27"/>
  <c r="G52" i="28"/>
  <c r="G16" i="27"/>
  <c r="G7" i="27"/>
  <c r="G11" i="27"/>
  <c r="G14" i="27"/>
  <c r="G19" i="27"/>
  <c r="G23" i="27"/>
  <c r="G25" i="27"/>
  <c r="G30" i="27"/>
  <c r="G32" i="27"/>
  <c r="G36" i="27"/>
  <c r="G38" i="27"/>
  <c r="G40" i="27"/>
  <c r="G43" i="27"/>
  <c r="G44" i="27"/>
  <c r="G46" i="27"/>
  <c r="G47" i="27"/>
  <c r="G48" i="27"/>
  <c r="G50" i="27"/>
  <c r="G51" i="27"/>
  <c r="G52" i="27"/>
  <c r="G54" i="27"/>
  <c r="G55" i="27"/>
  <c r="G56" i="27"/>
  <c r="G58" i="27"/>
  <c r="G59" i="27"/>
  <c r="G60" i="27"/>
  <c r="G62" i="27"/>
  <c r="G63" i="27"/>
  <c r="G64" i="27"/>
  <c r="G66" i="27"/>
  <c r="G67" i="27"/>
  <c r="G68" i="27"/>
  <c r="G70" i="27"/>
  <c r="G72" i="27"/>
  <c r="G74" i="27"/>
  <c r="G65" i="28"/>
  <c r="G69" i="28"/>
  <c r="G66" i="26"/>
  <c r="G69" i="26"/>
  <c r="G65" i="26"/>
  <c r="G58" i="26"/>
  <c r="G26" i="26"/>
  <c r="G13" i="28"/>
  <c r="G57" i="26"/>
  <c r="G18" i="26"/>
  <c r="G20" i="28"/>
  <c r="G16" i="28"/>
  <c r="G74" i="26"/>
  <c r="G21" i="26"/>
  <c r="G10" i="26"/>
  <c r="G64" i="26"/>
  <c r="G32" i="26"/>
  <c r="K136" i="15"/>
  <c r="G52" i="26"/>
  <c r="G9" i="28"/>
  <c r="G70" i="26"/>
  <c r="G62" i="26"/>
  <c r="G46" i="26"/>
  <c r="G30" i="26"/>
  <c r="G22" i="26"/>
  <c r="G14" i="26"/>
  <c r="AQ39" i="9"/>
  <c r="AR35" i="9"/>
  <c r="AQ35" i="9"/>
  <c r="AQ59" i="9"/>
  <c r="AQ51" i="9"/>
  <c r="AR65" i="9"/>
  <c r="AQ29" i="9"/>
  <c r="C7" i="17"/>
  <c r="C8" i="17"/>
  <c r="C7" i="12"/>
  <c r="F7" i="13"/>
  <c r="BI7" i="69"/>
  <c r="AV14" i="69"/>
  <c r="AV22" i="69"/>
  <c r="C22" i="12" s="1"/>
  <c r="AV30" i="69"/>
  <c r="AV38" i="69"/>
  <c r="AV46" i="69"/>
  <c r="AV72" i="69"/>
  <c r="BI72" i="69"/>
  <c r="AV12" i="69"/>
  <c r="AV20" i="69"/>
  <c r="AV28" i="69"/>
  <c r="C28" i="12" s="1"/>
  <c r="AV36" i="69"/>
  <c r="C50" i="12"/>
  <c r="BI50" i="69"/>
  <c r="AV54" i="69"/>
  <c r="AV58" i="69"/>
  <c r="C58" i="12" s="1"/>
  <c r="AV62" i="69"/>
  <c r="BI62" i="69" s="1"/>
  <c r="BI66" i="69"/>
  <c r="C66" i="12"/>
  <c r="F66" i="13"/>
  <c r="BI70" i="69"/>
  <c r="C70" i="12"/>
  <c r="H70" i="13" s="1"/>
  <c r="I70" i="13" s="1"/>
  <c r="AV10" i="69"/>
  <c r="C10" i="12"/>
  <c r="AV18" i="69"/>
  <c r="BI18" i="69" s="1"/>
  <c r="AV26" i="69"/>
  <c r="AV34" i="69"/>
  <c r="BI34" i="69" s="1"/>
  <c r="AV8" i="69"/>
  <c r="AV16" i="69"/>
  <c r="AV24" i="69"/>
  <c r="AV32" i="69"/>
  <c r="AV40" i="69"/>
  <c r="C40" i="12"/>
  <c r="D40" i="13" s="1"/>
  <c r="AV48" i="69"/>
  <c r="AV52" i="69"/>
  <c r="AV56" i="69"/>
  <c r="AV60" i="69"/>
  <c r="C60" i="12"/>
  <c r="H60" i="13" s="1"/>
  <c r="I60" i="13" s="1"/>
  <c r="C68" i="12"/>
  <c r="D68" i="13" s="1"/>
  <c r="BI68" i="69"/>
  <c r="AV74" i="69"/>
  <c r="BI74" i="69" s="1"/>
  <c r="BI10" i="69"/>
  <c r="AV9" i="69"/>
  <c r="AV76" i="69" s="1"/>
  <c r="C76" i="69"/>
  <c r="AV11" i="69"/>
  <c r="BI11" i="69" s="1"/>
  <c r="AV13" i="69"/>
  <c r="AV15" i="69"/>
  <c r="BI15" i="69" s="1"/>
  <c r="AV17" i="69"/>
  <c r="BI17" i="69" s="1"/>
  <c r="AV19" i="69"/>
  <c r="BI19" i="69"/>
  <c r="AV21" i="69"/>
  <c r="BI21" i="69" s="1"/>
  <c r="AV23" i="69"/>
  <c r="AV25" i="69"/>
  <c r="C25" i="12"/>
  <c r="M25" i="25" s="1"/>
  <c r="N25" i="25" s="1"/>
  <c r="AV27" i="69"/>
  <c r="C27" i="12" s="1"/>
  <c r="AV29" i="69"/>
  <c r="BI29" i="69" s="1"/>
  <c r="AV31" i="69"/>
  <c r="AV33" i="69"/>
  <c r="BI33" i="69" s="1"/>
  <c r="AV35" i="69"/>
  <c r="AV37" i="69"/>
  <c r="AV39" i="69"/>
  <c r="AV41" i="69"/>
  <c r="AV43" i="69"/>
  <c r="BI43" i="69" s="1"/>
  <c r="AV45" i="69"/>
  <c r="BI45" i="69"/>
  <c r="AV47" i="69"/>
  <c r="BI47" i="69" s="1"/>
  <c r="AV49" i="69"/>
  <c r="BI49" i="69" s="1"/>
  <c r="AV51" i="69"/>
  <c r="C51" i="12" s="1"/>
  <c r="AV53" i="69"/>
  <c r="AV55" i="69"/>
  <c r="C55" i="12" s="1"/>
  <c r="AV57" i="69"/>
  <c r="C57" i="12"/>
  <c r="AV59" i="69"/>
  <c r="AV61" i="69"/>
  <c r="C61" i="12" s="1"/>
  <c r="AV63" i="69"/>
  <c r="C63" i="12"/>
  <c r="F63" i="13" s="1"/>
  <c r="AV65" i="69"/>
  <c r="AV67" i="69"/>
  <c r="BI67" i="69"/>
  <c r="AV69" i="69"/>
  <c r="AV71" i="69"/>
  <c r="BI71" i="69" s="1"/>
  <c r="AV73" i="69"/>
  <c r="AV75" i="69"/>
  <c r="C75" i="12"/>
  <c r="F75" i="13" s="1"/>
  <c r="BI22" i="69"/>
  <c r="BI44" i="69"/>
  <c r="C44" i="12"/>
  <c r="H44" i="13" s="1"/>
  <c r="I44" i="13" s="1"/>
  <c r="BI64" i="69"/>
  <c r="BI52" i="69"/>
  <c r="AV42" i="69"/>
  <c r="C42" i="12" s="1"/>
  <c r="BI30" i="69"/>
  <c r="C54" i="12"/>
  <c r="C30" i="12"/>
  <c r="C72" i="12"/>
  <c r="C52" i="12"/>
  <c r="M52" i="25" s="1"/>
  <c r="N52" i="25" s="1"/>
  <c r="BI36" i="69"/>
  <c r="C36" i="12"/>
  <c r="BI40" i="69"/>
  <c r="C8" i="12"/>
  <c r="L70" i="12"/>
  <c r="M70" i="12" s="1"/>
  <c r="N70" i="12" s="1"/>
  <c r="C62" i="12"/>
  <c r="M50" i="25"/>
  <c r="N50" i="25" s="1"/>
  <c r="H50" i="13"/>
  <c r="I50" i="13" s="1"/>
  <c r="F50" i="13"/>
  <c r="D50" i="13"/>
  <c r="L50" i="12"/>
  <c r="M50" i="12" s="1"/>
  <c r="N50" i="12" s="1"/>
  <c r="C74" i="12"/>
  <c r="D74" i="13" s="1"/>
  <c r="F72" i="13"/>
  <c r="C43" i="12"/>
  <c r="F43" i="13" s="1"/>
  <c r="BI42" i="69"/>
  <c r="BI69" i="69"/>
  <c r="C69" i="12"/>
  <c r="C53" i="12"/>
  <c r="C45" i="12"/>
  <c r="D45" i="13" s="1"/>
  <c r="BI13" i="69"/>
  <c r="L44" i="12"/>
  <c r="M44" i="12" s="1"/>
  <c r="N44" i="12" s="1"/>
  <c r="M44" i="25"/>
  <c r="N44" i="25" s="1"/>
  <c r="C59" i="12"/>
  <c r="BI59" i="69"/>
  <c r="BI55" i="69"/>
  <c r="BI51" i="69"/>
  <c r="C39" i="12"/>
  <c r="F39" i="13" s="1"/>
  <c r="BI39" i="69"/>
  <c r="BI35" i="69"/>
  <c r="C35" i="12"/>
  <c r="D35" i="13" s="1"/>
  <c r="BI31" i="69"/>
  <c r="C31" i="12"/>
  <c r="D31" i="13" s="1"/>
  <c r="C19" i="12"/>
  <c r="F19" i="13" s="1"/>
  <c r="L72" i="12"/>
  <c r="M72" i="12" s="1"/>
  <c r="N72" i="12" s="1"/>
  <c r="M62" i="25"/>
  <c r="N62" i="25" s="1"/>
  <c r="H62" i="13"/>
  <c r="I62" i="13" s="1"/>
  <c r="L62" i="12"/>
  <c r="M62" i="12" s="1"/>
  <c r="N62" i="12" s="1"/>
  <c r="D52" i="13"/>
  <c r="M69" i="25"/>
  <c r="N69" i="25" s="1"/>
  <c r="F59" i="13"/>
  <c r="D59" i="13"/>
  <c r="M75" i="25"/>
  <c r="N75" i="25" s="1"/>
  <c r="H75" i="13"/>
  <c r="I75" i="13" s="1"/>
  <c r="H43" i="13"/>
  <c r="I43" i="13" s="1"/>
  <c r="D43" i="13"/>
  <c r="H45" i="13"/>
  <c r="I45" i="13" s="1"/>
  <c r="L45" i="12"/>
  <c r="M45" i="12" s="1"/>
  <c r="N45" i="12" s="1"/>
  <c r="M45" i="25"/>
  <c r="N45" i="25" s="1"/>
  <c r="J44" i="15"/>
  <c r="AR41" i="9"/>
  <c r="AR25" i="9"/>
  <c r="AR29" i="9"/>
  <c r="AR69" i="9"/>
  <c r="AR11" i="9"/>
  <c r="AQ41" i="9"/>
  <c r="AR45" i="9"/>
  <c r="AR20" i="9"/>
  <c r="AQ25" i="9"/>
  <c r="AQ57" i="9"/>
  <c r="AQ33" i="9"/>
  <c r="AQ7" i="9"/>
  <c r="AR49" i="9"/>
  <c r="D9" i="29"/>
  <c r="C65" i="12"/>
  <c r="BI73" i="69"/>
  <c r="C29" i="12"/>
  <c r="F29" i="13" s="1"/>
  <c r="C13" i="12"/>
  <c r="M13" i="25" s="1"/>
  <c r="N13" i="25" s="1"/>
  <c r="D60" i="13"/>
  <c r="C32" i="12"/>
  <c r="BI32" i="69"/>
  <c r="F52" i="13"/>
  <c r="BI25" i="69"/>
  <c r="BI57" i="69"/>
  <c r="C73" i="12"/>
  <c r="L73" i="12" s="1"/>
  <c r="M73" i="12" s="1"/>
  <c r="N73" i="12" s="1"/>
  <c r="F62" i="13"/>
  <c r="D62" i="13"/>
  <c r="M72" i="25"/>
  <c r="N72" i="25" s="1"/>
  <c r="D72" i="13"/>
  <c r="H72" i="13"/>
  <c r="I72" i="13" s="1"/>
  <c r="H68" i="13"/>
  <c r="I68" i="13" s="1"/>
  <c r="BI54" i="69"/>
  <c r="F45" i="13"/>
  <c r="C17" i="12"/>
  <c r="M17" i="25" s="1"/>
  <c r="N17" i="25" s="1"/>
  <c r="C49" i="12"/>
  <c r="D49" i="13" s="1"/>
  <c r="BI60" i="69"/>
  <c r="BI75" i="69"/>
  <c r="C67" i="12"/>
  <c r="L67" i="12" s="1"/>
  <c r="M67" i="12" s="1"/>
  <c r="C24" i="12"/>
  <c r="L24" i="12"/>
  <c r="M24" i="12" s="1"/>
  <c r="N24" i="12" s="1"/>
  <c r="BI24" i="69"/>
  <c r="BI8" i="69"/>
  <c r="C34" i="12"/>
  <c r="D34" i="13" s="1"/>
  <c r="L52" i="12"/>
  <c r="M52" i="12" s="1"/>
  <c r="N52" i="12" s="1"/>
  <c r="H52" i="13"/>
  <c r="I52" i="13" s="1"/>
  <c r="BI53" i="69"/>
  <c r="H53" i="13"/>
  <c r="I53" i="13" s="1"/>
  <c r="F60" i="13"/>
  <c r="D70" i="13"/>
  <c r="M66" i="25"/>
  <c r="N66" i="25" s="1"/>
  <c r="H66" i="13"/>
  <c r="I66" i="13" s="1"/>
  <c r="BI58" i="69"/>
  <c r="C13" i="17"/>
  <c r="C10" i="17"/>
  <c r="C11" i="17"/>
  <c r="C12" i="17"/>
  <c r="M32" i="25"/>
  <c r="N32" i="25" s="1"/>
  <c r="H32" i="13"/>
  <c r="I32" i="13" s="1"/>
  <c r="D32" i="13"/>
  <c r="BI27" i="69"/>
  <c r="BI23" i="69"/>
  <c r="D10" i="13"/>
  <c r="L10" i="12"/>
  <c r="M10" i="12"/>
  <c r="F10" i="13"/>
  <c r="M10" i="25"/>
  <c r="N10" i="25" s="1"/>
  <c r="BI20" i="69"/>
  <c r="C20" i="12"/>
  <c r="H20" i="13" s="1"/>
  <c r="I20" i="13" s="1"/>
  <c r="D13" i="13"/>
  <c r="F24" i="13"/>
  <c r="BI14" i="69"/>
  <c r="C14" i="12"/>
  <c r="H14" i="13" s="1"/>
  <c r="I14" i="13" s="1"/>
  <c r="E9" i="30"/>
  <c r="L32" i="12"/>
  <c r="M32" i="12" s="1"/>
  <c r="N32" i="12" s="1"/>
  <c r="C23" i="12"/>
  <c r="L23" i="12" s="1"/>
  <c r="M23" i="12" s="1"/>
  <c r="N23" i="12" s="1"/>
  <c r="L7" i="12"/>
  <c r="M7" i="12" s="1"/>
  <c r="N7" i="12" s="1"/>
  <c r="F59" i="67"/>
  <c r="F71" i="67"/>
  <c r="F23" i="67"/>
  <c r="F60" i="67"/>
  <c r="F7" i="67"/>
  <c r="F39" i="67"/>
  <c r="F75" i="67"/>
  <c r="F15" i="67"/>
  <c r="AN67" i="68"/>
  <c r="AN19" i="68"/>
  <c r="AQ63" i="68"/>
  <c r="AP63" i="68"/>
  <c r="AP71" i="68"/>
  <c r="AQ71" i="68"/>
  <c r="AN71" i="68"/>
  <c r="AN39" i="68"/>
  <c r="D65" i="13"/>
  <c r="F65" i="13"/>
  <c r="BI65" i="69"/>
  <c r="M65" i="25"/>
  <c r="N65" i="25" s="1"/>
  <c r="BI63" i="69"/>
  <c r="AQ75" i="68"/>
  <c r="AN75" i="68"/>
  <c r="AP67" i="68"/>
  <c r="AM9" i="29"/>
  <c r="AQ39" i="68"/>
  <c r="AP23" i="68"/>
  <c r="AQ23" i="68"/>
  <c r="AP39" i="68"/>
  <c r="I42" i="15"/>
  <c r="E80" i="15"/>
  <c r="E97" i="15"/>
  <c r="O138" i="15"/>
  <c r="Q138" i="15" s="1"/>
  <c r="U8" i="29"/>
  <c r="M34" i="25"/>
  <c r="N34" i="25" s="1"/>
  <c r="L34" i="12"/>
  <c r="M34" i="12" s="1"/>
  <c r="N34" i="12" s="1"/>
  <c r="H17" i="13"/>
  <c r="I17" i="13" s="1"/>
  <c r="L17" i="12"/>
  <c r="M17" i="12" s="1"/>
  <c r="N17" i="12" s="1"/>
  <c r="D17" i="13"/>
  <c r="H73" i="13"/>
  <c r="I73" i="13" s="1"/>
  <c r="D73" i="13"/>
  <c r="M73" i="25"/>
  <c r="N73" i="25" s="1"/>
  <c r="M29" i="25"/>
  <c r="N29" i="25" s="1"/>
  <c r="M24" i="25"/>
  <c r="N24" i="25" s="1"/>
  <c r="F13" i="13"/>
  <c r="H13" i="13"/>
  <c r="I13" i="13" s="1"/>
  <c r="L13" i="12"/>
  <c r="M13" i="12" s="1"/>
  <c r="N13" i="12" s="1"/>
  <c r="L49" i="12"/>
  <c r="M49" i="12" s="1"/>
  <c r="N49" i="12" s="1"/>
  <c r="H65" i="13"/>
  <c r="I65" i="13" s="1"/>
  <c r="L65" i="12"/>
  <c r="M65" i="12" s="1"/>
  <c r="N65" i="12" s="1"/>
  <c r="G12" i="17"/>
  <c r="D14" i="13"/>
  <c r="F14" i="13"/>
  <c r="M14" i="25"/>
  <c r="N14" i="25" s="1"/>
  <c r="L14" i="12"/>
  <c r="M14" i="12" s="1"/>
  <c r="N14" i="12" s="1"/>
  <c r="D23" i="13"/>
  <c r="M20" i="25"/>
  <c r="N20" i="25" s="1"/>
  <c r="L20" i="12"/>
  <c r="M20" i="12" s="1"/>
  <c r="N20" i="12" s="1"/>
  <c r="C51" i="67"/>
  <c r="O9" i="29"/>
  <c r="AR15" i="9"/>
  <c r="W40" i="30"/>
  <c r="AR73" i="9"/>
  <c r="AQ37" i="9"/>
  <c r="AQ45" i="9"/>
  <c r="AR57" i="9"/>
  <c r="AR16" i="9"/>
  <c r="AR61" i="9"/>
  <c r="AQ53" i="9"/>
  <c r="AQ16" i="9"/>
  <c r="J33" i="15"/>
  <c r="BC33" i="9" s="1"/>
  <c r="M127" i="15"/>
  <c r="M136" i="15"/>
  <c r="X8" i="16"/>
  <c r="AR36" i="9"/>
  <c r="E81" i="14"/>
  <c r="E109" i="14"/>
  <c r="L109" i="14"/>
  <c r="E107" i="14"/>
  <c r="L107" i="14"/>
  <c r="E105" i="14"/>
  <c r="F105" i="14" s="1"/>
  <c r="L105" i="14"/>
  <c r="E99" i="14"/>
  <c r="L99" i="14"/>
  <c r="E97" i="14"/>
  <c r="F97" i="14" s="1"/>
  <c r="L97" i="14"/>
  <c r="E131" i="14"/>
  <c r="I114" i="14"/>
  <c r="L114" i="14"/>
  <c r="I72" i="14"/>
  <c r="I68" i="14"/>
  <c r="J68" i="14" s="1"/>
  <c r="L68" i="14"/>
  <c r="I64" i="14"/>
  <c r="I60" i="14"/>
  <c r="J60" i="14" s="1"/>
  <c r="L60" i="14"/>
  <c r="I54" i="14"/>
  <c r="J54" i="14" s="1"/>
  <c r="L54" i="14"/>
  <c r="I50" i="14"/>
  <c r="L50" i="14"/>
  <c r="I40" i="14"/>
  <c r="L40" i="14"/>
  <c r="I34" i="14"/>
  <c r="J34" i="14" s="1"/>
  <c r="L34" i="14"/>
  <c r="I30" i="14"/>
  <c r="J30" i="14" s="1"/>
  <c r="I28" i="14"/>
  <c r="I22" i="14"/>
  <c r="M22" i="14" s="1"/>
  <c r="L22" i="14"/>
  <c r="I18" i="14"/>
  <c r="L18" i="14"/>
  <c r="I12" i="14"/>
  <c r="L12" i="14"/>
  <c r="I10" i="14"/>
  <c r="L10" i="14"/>
  <c r="I86" i="14"/>
  <c r="L86" i="14"/>
  <c r="T40" i="30"/>
  <c r="K84" i="15"/>
  <c r="AR72" i="9"/>
  <c r="AR68" i="9"/>
  <c r="AQ68" i="9"/>
  <c r="AQ60" i="9"/>
  <c r="AR56" i="9"/>
  <c r="AR52" i="9"/>
  <c r="AQ48" i="9"/>
  <c r="AR48" i="9"/>
  <c r="AQ40" i="9"/>
  <c r="AQ19" i="9"/>
  <c r="AR19" i="9"/>
  <c r="AQ14" i="9"/>
  <c r="AR14" i="9"/>
  <c r="H15" i="29"/>
  <c r="H7" i="29"/>
  <c r="H12" i="29"/>
  <c r="AQ74" i="9"/>
  <c r="AR74" i="9"/>
  <c r="AQ70" i="9"/>
  <c r="AR70" i="9"/>
  <c r="AQ66" i="9"/>
  <c r="AR62" i="9"/>
  <c r="AQ62" i="9"/>
  <c r="AQ58" i="9"/>
  <c r="AR58" i="9"/>
  <c r="AQ46" i="9"/>
  <c r="AR46" i="9"/>
  <c r="AQ42" i="9"/>
  <c r="AR42" i="9"/>
  <c r="AR38" i="9"/>
  <c r="AR34" i="9"/>
  <c r="AQ34" i="9"/>
  <c r="AQ30" i="9"/>
  <c r="AQ26" i="9"/>
  <c r="AR26" i="9"/>
  <c r="AQ12" i="9"/>
  <c r="AQ8" i="9"/>
  <c r="AR8" i="9"/>
  <c r="G89" i="15"/>
  <c r="AR27" i="9"/>
  <c r="AQ28" i="9"/>
  <c r="AQ55" i="9"/>
  <c r="AR59" i="9"/>
  <c r="AR24" i="9"/>
  <c r="AQ64" i="9"/>
  <c r="AQ56" i="9"/>
  <c r="AQ27" i="9"/>
  <c r="AR60" i="9"/>
  <c r="AR28" i="9"/>
  <c r="AQ32" i="9"/>
  <c r="AQ9" i="9"/>
  <c r="AR9" i="9"/>
  <c r="AQ23" i="9"/>
  <c r="K93" i="15"/>
  <c r="K127" i="15"/>
  <c r="AR54" i="9"/>
  <c r="AQ54" i="9"/>
  <c r="AQ50" i="9"/>
  <c r="AR50" i="9"/>
  <c r="AR47" i="9"/>
  <c r="AQ44" i="9"/>
  <c r="AR21" i="9"/>
  <c r="AQ21" i="9"/>
  <c r="AR17" i="9"/>
  <c r="AQ17" i="9"/>
  <c r="AR13" i="9"/>
  <c r="AQ13" i="9"/>
  <c r="AR10" i="9"/>
  <c r="AQ10" i="9"/>
  <c r="J116" i="14"/>
  <c r="K116" i="14" s="1"/>
  <c r="I74" i="14"/>
  <c r="J74" i="14" s="1"/>
  <c r="N74" i="14" s="1"/>
  <c r="L74" i="14"/>
  <c r="E29" i="14"/>
  <c r="F29" i="14" s="1"/>
  <c r="G29" i="14" s="1"/>
  <c r="O29" i="14" s="1"/>
  <c r="L29" i="14"/>
  <c r="I27" i="14"/>
  <c r="L27" i="14"/>
  <c r="F26" i="14"/>
  <c r="G26" i="14" s="1"/>
  <c r="I24" i="14"/>
  <c r="I11" i="14"/>
  <c r="M11" i="14" s="1"/>
  <c r="D110" i="14"/>
  <c r="I78" i="14"/>
  <c r="J78" i="14" s="1"/>
  <c r="L78" i="14"/>
  <c r="H110" i="14"/>
  <c r="E102" i="14"/>
  <c r="E100" i="14"/>
  <c r="E94" i="14"/>
  <c r="L94" i="14"/>
  <c r="E92" i="14"/>
  <c r="L92" i="14"/>
  <c r="G81" i="15"/>
  <c r="G98" i="15"/>
  <c r="J98" i="15" s="1"/>
  <c r="G131" i="15"/>
  <c r="F136" i="15"/>
  <c r="I134" i="14"/>
  <c r="J134" i="14" s="1"/>
  <c r="I123" i="14"/>
  <c r="J123" i="14" s="1"/>
  <c r="I16" i="14"/>
  <c r="L16" i="14"/>
  <c r="I13" i="14"/>
  <c r="I8" i="14"/>
  <c r="M8" i="14" s="1"/>
  <c r="L8" i="14"/>
  <c r="E7" i="14"/>
  <c r="I88" i="14"/>
  <c r="L88" i="14"/>
  <c r="E84" i="14"/>
  <c r="L84" i="14"/>
  <c r="I137" i="14"/>
  <c r="L137" i="14"/>
  <c r="I126" i="14"/>
  <c r="J126" i="14" s="1"/>
  <c r="L126" i="14"/>
  <c r="E125" i="14"/>
  <c r="M125" i="14" s="1"/>
  <c r="E56" i="14"/>
  <c r="F56" i="14" s="1"/>
  <c r="L56" i="14"/>
  <c r="I52" i="14"/>
  <c r="J52" i="14" s="1"/>
  <c r="K52" i="14" s="1"/>
  <c r="I44" i="14"/>
  <c r="I41" i="14"/>
  <c r="M41" i="14" s="1"/>
  <c r="I36" i="14"/>
  <c r="L36" i="14"/>
  <c r="I33" i="14"/>
  <c r="E103" i="14"/>
  <c r="F103" i="14" s="1"/>
  <c r="L103" i="14"/>
  <c r="H119" i="14"/>
  <c r="I20" i="14"/>
  <c r="L20" i="14"/>
  <c r="I9" i="14"/>
  <c r="L9" i="14"/>
  <c r="I106" i="14"/>
  <c r="J106" i="14" s="1"/>
  <c r="L98" i="14"/>
  <c r="AR23" i="9"/>
  <c r="AQ15" i="9"/>
  <c r="J132" i="14"/>
  <c r="F115" i="14"/>
  <c r="G115" i="14" s="1"/>
  <c r="J128" i="14"/>
  <c r="K128" i="14" s="1"/>
  <c r="F133" i="14"/>
  <c r="F113" i="14"/>
  <c r="G113" i="14" s="1"/>
  <c r="F68" i="14"/>
  <c r="G68" i="14" s="1"/>
  <c r="J51" i="14"/>
  <c r="K51" i="14" s="1"/>
  <c r="F36" i="14"/>
  <c r="G36" i="14" s="1"/>
  <c r="F33" i="14"/>
  <c r="F27" i="14"/>
  <c r="G27" i="14" s="1"/>
  <c r="F16" i="14"/>
  <c r="G16" i="14" s="1"/>
  <c r="J32" i="14"/>
  <c r="K32" i="14" s="1"/>
  <c r="F91" i="14"/>
  <c r="J7" i="14"/>
  <c r="F86" i="14"/>
  <c r="G86" i="14" s="1"/>
  <c r="F80" i="14"/>
  <c r="G80" i="14" s="1"/>
  <c r="J108" i="14"/>
  <c r="K108" i="14" s="1"/>
  <c r="J92" i="14"/>
  <c r="K92" i="14" s="1"/>
  <c r="AE76" i="68"/>
  <c r="L21" i="14"/>
  <c r="L25" i="14"/>
  <c r="L43" i="14"/>
  <c r="L71" i="14"/>
  <c r="L73" i="14"/>
  <c r="D127" i="15"/>
  <c r="E98" i="15"/>
  <c r="N10" i="30"/>
  <c r="C76" i="25"/>
  <c r="L14" i="14"/>
  <c r="L32" i="14"/>
  <c r="L58" i="14"/>
  <c r="L133" i="14"/>
  <c r="L118" i="14"/>
  <c r="L135" i="14"/>
  <c r="L90" i="14"/>
  <c r="L116" i="14"/>
  <c r="E124" i="14"/>
  <c r="L38" i="14"/>
  <c r="L80" i="14"/>
  <c r="D76" i="12"/>
  <c r="N10" i="17"/>
  <c r="N7" i="17"/>
  <c r="N9" i="17"/>
  <c r="L17" i="14"/>
  <c r="L67" i="14"/>
  <c r="L89" i="14"/>
  <c r="L31" i="14"/>
  <c r="L49" i="14"/>
  <c r="G136" i="14"/>
  <c r="J50" i="14"/>
  <c r="K50" i="14" s="1"/>
  <c r="L123" i="14"/>
  <c r="C76" i="68"/>
  <c r="L45" i="14"/>
  <c r="L51" i="14"/>
  <c r="L63" i="14"/>
  <c r="L69" i="14"/>
  <c r="L128" i="14"/>
  <c r="D119" i="14"/>
  <c r="L23" i="14"/>
  <c r="L47" i="14"/>
  <c r="L53" i="14"/>
  <c r="L59" i="14"/>
  <c r="L65" i="14"/>
  <c r="H138" i="14"/>
  <c r="L85" i="14"/>
  <c r="L101" i="14"/>
  <c r="AJ76" i="68"/>
  <c r="F20" i="67"/>
  <c r="F56" i="67"/>
  <c r="F72" i="67"/>
  <c r="H13" i="17"/>
  <c r="K12" i="17"/>
  <c r="N40" i="30"/>
  <c r="E86" i="15"/>
  <c r="E133" i="15"/>
  <c r="U13" i="29" s="1"/>
  <c r="M19" i="14"/>
  <c r="Q7" i="17"/>
  <c r="F135" i="14"/>
  <c r="J112" i="14"/>
  <c r="K112" i="14" s="1"/>
  <c r="J56" i="14"/>
  <c r="K56" i="14" s="1"/>
  <c r="F24" i="14"/>
  <c r="G24" i="14" s="1"/>
  <c r="F17" i="14"/>
  <c r="G17" i="14" s="1"/>
  <c r="F90" i="14"/>
  <c r="G90" i="14" s="1"/>
  <c r="F25" i="14"/>
  <c r="G25" i="14" s="1"/>
  <c r="M23" i="14"/>
  <c r="F71" i="14"/>
  <c r="G71" i="14" s="1"/>
  <c r="F69" i="14"/>
  <c r="F67" i="14"/>
  <c r="G67" i="14" s="1"/>
  <c r="M67" i="14"/>
  <c r="F65" i="14"/>
  <c r="F40" i="14"/>
  <c r="G40" i="14" s="1"/>
  <c r="J45" i="14"/>
  <c r="K45" i="14" s="1"/>
  <c r="F38" i="14"/>
  <c r="F60" i="14"/>
  <c r="N60" i="14" s="1"/>
  <c r="F58" i="14"/>
  <c r="F53" i="14"/>
  <c r="F39" i="14"/>
  <c r="G39" i="14" s="1"/>
  <c r="M105" i="14"/>
  <c r="S93" i="15"/>
  <c r="M80" i="14"/>
  <c r="S42" i="15"/>
  <c r="S76" i="15" s="1"/>
  <c r="N93" i="15"/>
  <c r="N136" i="15"/>
  <c r="AX69" i="9"/>
  <c r="N84" i="15"/>
  <c r="N127" i="15"/>
  <c r="G42" i="15"/>
  <c r="J10" i="15"/>
  <c r="BC10" i="9" s="1"/>
  <c r="J63" i="15"/>
  <c r="AW7" i="9"/>
  <c r="AW19" i="9"/>
  <c r="AW23" i="9"/>
  <c r="AW27" i="9"/>
  <c r="AW31" i="9"/>
  <c r="AW39" i="9"/>
  <c r="AW72" i="9"/>
  <c r="G13" i="17"/>
  <c r="H10" i="13"/>
  <c r="I10" i="13" s="1"/>
  <c r="N10" i="12"/>
  <c r="C9" i="17"/>
  <c r="M68" i="25"/>
  <c r="N68" i="25" s="1"/>
  <c r="C16" i="12"/>
  <c r="BI16" i="69"/>
  <c r="L66" i="12"/>
  <c r="M66" i="12" s="1"/>
  <c r="N66" i="12" s="1"/>
  <c r="D66" i="13"/>
  <c r="C38" i="12"/>
  <c r="D38" i="13" s="1"/>
  <c r="BI38" i="69"/>
  <c r="BI61" i="69"/>
  <c r="H40" i="13"/>
  <c r="I40" i="13" s="1"/>
  <c r="BI41" i="69"/>
  <c r="C41" i="12"/>
  <c r="H41" i="13" s="1"/>
  <c r="I41" i="13" s="1"/>
  <c r="BI37" i="69"/>
  <c r="C37" i="12"/>
  <c r="L37" i="12" s="1"/>
  <c r="M37" i="12" s="1"/>
  <c r="N37" i="12" s="1"/>
  <c r="BI26" i="69"/>
  <c r="C26" i="12"/>
  <c r="D26" i="13" s="1"/>
  <c r="C12" i="12"/>
  <c r="L12" i="12" s="1"/>
  <c r="M12" i="12" s="1"/>
  <c r="N12" i="12" s="1"/>
  <c r="BI12" i="69"/>
  <c r="BI9" i="69"/>
  <c r="C9" i="12"/>
  <c r="F9" i="13" s="1"/>
  <c r="C56" i="12"/>
  <c r="BI56" i="69"/>
  <c r="BI48" i="69"/>
  <c r="C48" i="12"/>
  <c r="C46" i="12"/>
  <c r="H46" i="13" s="1"/>
  <c r="I46" i="13" s="1"/>
  <c r="BI46" i="69"/>
  <c r="G8" i="16"/>
  <c r="C9" i="16"/>
  <c r="E28" i="30"/>
  <c r="E19" i="30"/>
  <c r="V11" i="29"/>
  <c r="S136" i="15"/>
  <c r="S84" i="15"/>
  <c r="S127" i="15"/>
  <c r="J118" i="14"/>
  <c r="K118" i="14" s="1"/>
  <c r="F73" i="14"/>
  <c r="G73" i="14" s="1"/>
  <c r="J71" i="14"/>
  <c r="K71" i="14" s="1"/>
  <c r="J61" i="14"/>
  <c r="K61" i="14" s="1"/>
  <c r="M118" i="14"/>
  <c r="F118" i="14"/>
  <c r="F63" i="14"/>
  <c r="G63" i="14" s="1"/>
  <c r="J55" i="14"/>
  <c r="F49" i="14"/>
  <c r="F89" i="14"/>
  <c r="F79" i="14"/>
  <c r="G79" i="14" s="1"/>
  <c r="F128" i="14"/>
  <c r="F114" i="14"/>
  <c r="G114" i="14" s="1"/>
  <c r="J43" i="14"/>
  <c r="K43" i="14" s="1"/>
  <c r="J58" i="14"/>
  <c r="K58" i="14" s="1"/>
  <c r="M58" i="14"/>
  <c r="M21" i="14"/>
  <c r="AR43" i="9"/>
  <c r="AR18" i="9"/>
  <c r="AR51" i="9"/>
  <c r="G135" i="14"/>
  <c r="AP20" i="68"/>
  <c r="AN20" i="68"/>
  <c r="AQ20" i="68"/>
  <c r="F8" i="67"/>
  <c r="O93" i="15"/>
  <c r="D9" i="13"/>
  <c r="F37" i="13"/>
  <c r="M37" i="25"/>
  <c r="N37" i="25" s="1"/>
  <c r="D37" i="13"/>
  <c r="G9" i="17"/>
  <c r="M12" i="25"/>
  <c r="N12" i="25" s="1"/>
  <c r="F12" i="13"/>
  <c r="D12" i="13"/>
  <c r="H16" i="13"/>
  <c r="I16" i="13" s="1"/>
  <c r="D16" i="13"/>
  <c r="L16" i="12"/>
  <c r="M16" i="12" s="1"/>
  <c r="N16" i="12" s="1"/>
  <c r="M16" i="25"/>
  <c r="N16" i="25" s="1"/>
  <c r="L46" i="12"/>
  <c r="M46" i="12"/>
  <c r="N46" i="12" s="1"/>
  <c r="G8" i="17"/>
  <c r="L26" i="12"/>
  <c r="M26" i="12" s="1"/>
  <c r="N26" i="12" s="1"/>
  <c r="D41" i="13"/>
  <c r="M41" i="25"/>
  <c r="N41" i="25" s="1"/>
  <c r="G10" i="17"/>
  <c r="F48" i="13"/>
  <c r="M56" i="25"/>
  <c r="N56" i="25" s="1"/>
  <c r="H56" i="13"/>
  <c r="I56" i="13" s="1"/>
  <c r="L56" i="12"/>
  <c r="M56" i="12" s="1"/>
  <c r="N56" i="12" s="1"/>
  <c r="F56" i="13"/>
  <c r="D56" i="13"/>
  <c r="G11" i="17"/>
  <c r="E10" i="30"/>
  <c r="G7" i="17"/>
  <c r="G14" i="17" s="1"/>
  <c r="AN8" i="68"/>
  <c r="AQ8" i="68"/>
  <c r="AP8" i="68"/>
  <c r="K76" i="15"/>
  <c r="F84" i="14"/>
  <c r="F18" i="14"/>
  <c r="G18" i="14" s="1"/>
  <c r="F28" i="14"/>
  <c r="G28" i="14" s="1"/>
  <c r="M60" i="14"/>
  <c r="F62" i="14"/>
  <c r="G82" i="14"/>
  <c r="G96" i="14"/>
  <c r="G53" i="14"/>
  <c r="F109" i="14"/>
  <c r="G109" i="14" s="1"/>
  <c r="O109" i="14" s="1"/>
  <c r="E18" i="68"/>
  <c r="E14" i="68"/>
  <c r="E65" i="68"/>
  <c r="G65" i="68" s="1"/>
  <c r="E23" i="68"/>
  <c r="E19" i="68"/>
  <c r="E17" i="68"/>
  <c r="AN56" i="68"/>
  <c r="AP56" i="68"/>
  <c r="AQ56" i="68"/>
  <c r="AO56" i="68"/>
  <c r="G56" i="67" s="1"/>
  <c r="AO48" i="68"/>
  <c r="G48" i="67" s="1"/>
  <c r="AP48" i="68"/>
  <c r="AQ48" i="68"/>
  <c r="AN48" i="68"/>
  <c r="AO44" i="68"/>
  <c r="G44" i="67" s="1"/>
  <c r="AQ44" i="68"/>
  <c r="AO12" i="68"/>
  <c r="G12" i="67" s="1"/>
  <c r="AN12" i="68"/>
  <c r="AQ12" i="68"/>
  <c r="AP12" i="68"/>
  <c r="N9" i="16"/>
  <c r="AM60" i="68"/>
  <c r="AN74" i="68"/>
  <c r="E33" i="68"/>
  <c r="K117" i="14"/>
  <c r="AX29" i="9"/>
  <c r="J64" i="14"/>
  <c r="J72" i="14"/>
  <c r="K72" i="14" s="1"/>
  <c r="AW68" i="9"/>
  <c r="E74" i="68"/>
  <c r="G74" i="68" s="1"/>
  <c r="E71" i="68"/>
  <c r="AB71" i="68" s="1"/>
  <c r="E56" i="68"/>
  <c r="E24" i="68"/>
  <c r="K60" i="14"/>
  <c r="E63" i="68"/>
  <c r="E61" i="68"/>
  <c r="H61" i="68" s="1"/>
  <c r="D61" i="67" s="1"/>
  <c r="E59" i="68"/>
  <c r="E57" i="68"/>
  <c r="E55" i="68"/>
  <c r="E15" i="68"/>
  <c r="E13" i="68"/>
  <c r="E11" i="68"/>
  <c r="G11" i="68" s="1"/>
  <c r="E38" i="30"/>
  <c r="E13" i="30"/>
  <c r="E12" i="30"/>
  <c r="E34" i="30"/>
  <c r="E37" i="30"/>
  <c r="E31" i="30"/>
  <c r="E18" i="30"/>
  <c r="E11" i="30"/>
  <c r="E33" i="30"/>
  <c r="E27" i="30"/>
  <c r="E17" i="30"/>
  <c r="E21" i="30"/>
  <c r="E29" i="30"/>
  <c r="E22" i="30"/>
  <c r="AP19" i="68"/>
  <c r="AQ19" i="68"/>
  <c r="F19" i="67"/>
  <c r="H11" i="17"/>
  <c r="AB12" i="30"/>
  <c r="E73" i="68"/>
  <c r="E20" i="68"/>
  <c r="H20" i="68" s="1"/>
  <c r="D20" i="67" s="1"/>
  <c r="AB15" i="30"/>
  <c r="AB13" i="30"/>
  <c r="E49" i="68"/>
  <c r="E47" i="68"/>
  <c r="E45" i="68"/>
  <c r="AC45" i="68" s="1"/>
  <c r="E43" i="68"/>
  <c r="E41" i="68"/>
  <c r="M76" i="27"/>
  <c r="M84" i="27" s="1"/>
  <c r="E46" i="68"/>
  <c r="E42" i="68"/>
  <c r="S9" i="16"/>
  <c r="N105" i="14"/>
  <c r="G105" i="14"/>
  <c r="J10" i="14"/>
  <c r="K10" i="14" s="1"/>
  <c r="AB37" i="30"/>
  <c r="AB30" i="30"/>
  <c r="AM43" i="68"/>
  <c r="AM27" i="68"/>
  <c r="AB21" i="30"/>
  <c r="AB17" i="30"/>
  <c r="AB16" i="30"/>
  <c r="S9" i="29"/>
  <c r="E31" i="68"/>
  <c r="E29" i="68"/>
  <c r="E27" i="68"/>
  <c r="E25" i="68"/>
  <c r="E8" i="68"/>
  <c r="H8" i="68" s="1"/>
  <c r="D8" i="67" s="1"/>
  <c r="E7" i="68"/>
  <c r="G7" i="68" s="1"/>
  <c r="E48" i="68"/>
  <c r="E30" i="68"/>
  <c r="E26" i="68"/>
  <c r="E62" i="68"/>
  <c r="E58" i="68"/>
  <c r="E39" i="68"/>
  <c r="J16" i="14"/>
  <c r="M16" i="14"/>
  <c r="G123" i="14"/>
  <c r="S16" i="29"/>
  <c r="S18" i="29" s="1"/>
  <c r="AM70" i="68"/>
  <c r="AM41" i="68"/>
  <c r="AM11" i="68"/>
  <c r="AM7" i="68"/>
  <c r="M76" i="28"/>
  <c r="M84" i="28" s="1"/>
  <c r="AP76" i="9"/>
  <c r="AM59" i="68"/>
  <c r="AM51" i="68"/>
  <c r="AM29" i="68"/>
  <c r="AM17" i="68"/>
  <c r="M76" i="26"/>
  <c r="M84" i="26" s="1"/>
  <c r="AM72" i="68"/>
  <c r="AQ72" i="68" s="1"/>
  <c r="AM68" i="68"/>
  <c r="AQ68" i="68" s="1"/>
  <c r="AM35" i="68"/>
  <c r="AQ35" i="68" s="1"/>
  <c r="AS35" i="68"/>
  <c r="Y35" i="12" s="1"/>
  <c r="AM9" i="68"/>
  <c r="AQ9" i="68" s="1"/>
  <c r="AM64" i="68"/>
  <c r="AP64" i="68" s="1"/>
  <c r="E64" i="68"/>
  <c r="E32" i="68"/>
  <c r="H32" i="68" s="1"/>
  <c r="D32" i="67" s="1"/>
  <c r="E16" i="68"/>
  <c r="G16" i="68" s="1"/>
  <c r="E9" i="68"/>
  <c r="E69" i="68"/>
  <c r="E67" i="68"/>
  <c r="AC67" i="68" s="1"/>
  <c r="E53" i="68"/>
  <c r="H53" i="68" s="1"/>
  <c r="D53" i="67" s="1"/>
  <c r="E51" i="68"/>
  <c r="E37" i="68"/>
  <c r="E35" i="68"/>
  <c r="E21" i="68"/>
  <c r="G21" i="68" s="1"/>
  <c r="E12" i="68"/>
  <c r="E10" i="68"/>
  <c r="E75" i="68"/>
  <c r="E72" i="68"/>
  <c r="G72" i="68" s="1"/>
  <c r="E70" i="68"/>
  <c r="E66" i="68"/>
  <c r="E54" i="68"/>
  <c r="E50" i="68"/>
  <c r="E40" i="68"/>
  <c r="E38" i="68"/>
  <c r="E34" i="68"/>
  <c r="AC34" i="68" s="1"/>
  <c r="E22" i="68"/>
  <c r="K10" i="17"/>
  <c r="N8" i="17"/>
  <c r="J8" i="14"/>
  <c r="AW11" i="9"/>
  <c r="AW52" i="9"/>
  <c r="U7" i="29"/>
  <c r="G32" i="14"/>
  <c r="O32" i="14" s="1"/>
  <c r="F7" i="14"/>
  <c r="M92" i="14"/>
  <c r="F92" i="14"/>
  <c r="G97" i="14"/>
  <c r="K106" i="14"/>
  <c r="J18" i="14"/>
  <c r="M18" i="14"/>
  <c r="J57" i="14"/>
  <c r="K57" i="14" s="1"/>
  <c r="J47" i="14"/>
  <c r="K47" i="14" s="1"/>
  <c r="F11" i="14"/>
  <c r="G11" i="14" s="1"/>
  <c r="AM15" i="68"/>
  <c r="E68" i="68"/>
  <c r="E60" i="68"/>
  <c r="E52" i="68"/>
  <c r="E44" i="68"/>
  <c r="E36" i="68"/>
  <c r="G36" i="68" s="1"/>
  <c r="E28" i="68"/>
  <c r="G28" i="68" s="1"/>
  <c r="G19" i="68"/>
  <c r="AB19" i="68"/>
  <c r="G14" i="68"/>
  <c r="H17" i="68"/>
  <c r="D17" i="67" s="1"/>
  <c r="AB17" i="68"/>
  <c r="AC17" i="68"/>
  <c r="G17" i="68"/>
  <c r="AP60" i="68"/>
  <c r="AQ60" i="68"/>
  <c r="K64" i="14"/>
  <c r="H71" i="68"/>
  <c r="D71" i="67" s="1"/>
  <c r="AC71" i="68"/>
  <c r="G71" i="68"/>
  <c r="G13" i="68"/>
  <c r="H13" i="68"/>
  <c r="D13" i="67" s="1"/>
  <c r="AC13" i="68"/>
  <c r="AB13" i="68"/>
  <c r="AB59" i="68"/>
  <c r="G59" i="68"/>
  <c r="H59" i="68"/>
  <c r="D59" i="67" s="1"/>
  <c r="AC59" i="68"/>
  <c r="H74" i="68"/>
  <c r="D74" i="67" s="1"/>
  <c r="AC74" i="68"/>
  <c r="G55" i="68"/>
  <c r="H63" i="68"/>
  <c r="D63" i="67" s="1"/>
  <c r="G56" i="68"/>
  <c r="E24" i="30"/>
  <c r="E7" i="30"/>
  <c r="E23" i="30"/>
  <c r="E8" i="30"/>
  <c r="E16" i="30"/>
  <c r="E30" i="30"/>
  <c r="E14" i="30"/>
  <c r="E20" i="30"/>
  <c r="E32" i="30"/>
  <c r="E25" i="30"/>
  <c r="E15" i="30"/>
  <c r="E26" i="30"/>
  <c r="G45" i="68"/>
  <c r="H73" i="68"/>
  <c r="D73" i="67" s="1"/>
  <c r="AC73" i="68"/>
  <c r="G73" i="68"/>
  <c r="AB73" i="68"/>
  <c r="AB7" i="17"/>
  <c r="AB7" i="30"/>
  <c r="H46" i="68"/>
  <c r="D46" i="67" s="1"/>
  <c r="AB46" i="68"/>
  <c r="G46" i="68"/>
  <c r="H41" i="68"/>
  <c r="D41" i="67" s="1"/>
  <c r="G41" i="68"/>
  <c r="AC49" i="68"/>
  <c r="AB19" i="30"/>
  <c r="AE7" i="17"/>
  <c r="AO27" i="68"/>
  <c r="G27" i="67" s="1"/>
  <c r="AQ27" i="68"/>
  <c r="AP27" i="68"/>
  <c r="AN27" i="68"/>
  <c r="AB33" i="30"/>
  <c r="H39" i="68"/>
  <c r="D39" i="67" s="1"/>
  <c r="G8" i="68"/>
  <c r="H31" i="68"/>
  <c r="D31" i="67" s="1"/>
  <c r="AB31" i="68"/>
  <c r="AC31" i="68"/>
  <c r="AB32" i="30"/>
  <c r="H25" i="68"/>
  <c r="D25" i="67" s="1"/>
  <c r="H62" i="68"/>
  <c r="D62" i="67" s="1"/>
  <c r="G62" i="68"/>
  <c r="AB62" i="68"/>
  <c r="G48" i="68"/>
  <c r="AB24" i="30"/>
  <c r="H29" i="68"/>
  <c r="D29" i="67" s="1"/>
  <c r="AC29" i="68"/>
  <c r="AB29" i="68"/>
  <c r="G29" i="68"/>
  <c r="AB22" i="30"/>
  <c r="H40" i="68"/>
  <c r="D40" i="67" s="1"/>
  <c r="G40" i="68"/>
  <c r="AB40" i="68"/>
  <c r="H70" i="68"/>
  <c r="D70" i="67" s="1"/>
  <c r="AB70" i="68"/>
  <c r="G70" i="68"/>
  <c r="AB37" i="68"/>
  <c r="H16" i="68"/>
  <c r="D16" i="67" s="1"/>
  <c r="AB16" i="68"/>
  <c r="AO59" i="68"/>
  <c r="G59" i="67" s="1"/>
  <c r="AN59" i="68"/>
  <c r="AP59" i="68"/>
  <c r="AQ59" i="68"/>
  <c r="K16" i="14"/>
  <c r="H22" i="68"/>
  <c r="D22" i="67" s="1"/>
  <c r="AC22" i="68"/>
  <c r="AB22" i="68"/>
  <c r="G22" i="68"/>
  <c r="H50" i="68"/>
  <c r="D50" i="67" s="1"/>
  <c r="AB50" i="68"/>
  <c r="G50" i="68"/>
  <c r="H72" i="68"/>
  <c r="D72" i="67" s="1"/>
  <c r="AB72" i="68"/>
  <c r="H12" i="68"/>
  <c r="D12" i="67" s="1"/>
  <c r="AC12" i="68"/>
  <c r="AB12" i="68"/>
  <c r="G12" i="68"/>
  <c r="H51" i="68"/>
  <c r="D51" i="67" s="1"/>
  <c r="G51" i="68"/>
  <c r="AC51" i="68"/>
  <c r="AD51" i="68"/>
  <c r="AB51" i="68"/>
  <c r="AB34" i="68"/>
  <c r="H21" i="68"/>
  <c r="D21" i="67" s="1"/>
  <c r="AB21" i="68"/>
  <c r="AC21" i="68"/>
  <c r="G53" i="68"/>
  <c r="AB53" i="68"/>
  <c r="AC53" i="68"/>
  <c r="AB64" i="68"/>
  <c r="AT35" i="68"/>
  <c r="AP51" i="68"/>
  <c r="AQ51" i="68"/>
  <c r="AC38" i="68"/>
  <c r="G35" i="68"/>
  <c r="H9" i="68"/>
  <c r="D9" i="67" s="1"/>
  <c r="AB9" i="68"/>
  <c r="G9" i="68"/>
  <c r="AC9" i="68"/>
  <c r="AQ64" i="68"/>
  <c r="AP35" i="68"/>
  <c r="AN35" i="68"/>
  <c r="AN72" i="68"/>
  <c r="AP72" i="68"/>
  <c r="AO7" i="68"/>
  <c r="G7" i="67" s="1"/>
  <c r="AP7" i="68"/>
  <c r="AN7" i="68"/>
  <c r="AQ7" i="68"/>
  <c r="AO41" i="68"/>
  <c r="G41" i="67" s="1"/>
  <c r="AP41" i="68"/>
  <c r="H60" i="68"/>
  <c r="D60" i="67" s="1"/>
  <c r="G60" i="68"/>
  <c r="AB36" i="68"/>
  <c r="H44" i="68"/>
  <c r="D44" i="67" s="1"/>
  <c r="AB44" i="68"/>
  <c r="G44" i="68"/>
  <c r="AC44" i="68"/>
  <c r="G92" i="14"/>
  <c r="G52" i="68"/>
  <c r="AO15" i="68"/>
  <c r="G15" i="67" s="1"/>
  <c r="K18" i="14"/>
  <c r="H28" i="68"/>
  <c r="D28" i="67" s="1"/>
  <c r="AB28" i="68"/>
  <c r="L61" i="12" l="1"/>
  <c r="M61" i="12" s="1"/>
  <c r="N61" i="12" s="1"/>
  <c r="H61" i="13"/>
  <c r="I61" i="13" s="1"/>
  <c r="F61" i="13"/>
  <c r="M61" i="25"/>
  <c r="N61" i="25" s="1"/>
  <c r="D61" i="13"/>
  <c r="F27" i="13"/>
  <c r="D27" i="13"/>
  <c r="M27" i="25"/>
  <c r="N27" i="25" s="1"/>
  <c r="L27" i="12"/>
  <c r="M27" i="12" s="1"/>
  <c r="N27" i="12" s="1"/>
  <c r="D58" i="13"/>
  <c r="M58" i="25"/>
  <c r="N58" i="25" s="1"/>
  <c r="L58" i="12"/>
  <c r="M58" i="12" s="1"/>
  <c r="N58" i="12" s="1"/>
  <c r="F22" i="13"/>
  <c r="H22" i="13"/>
  <c r="I22" i="13" s="1"/>
  <c r="M22" i="25"/>
  <c r="N22" i="25" s="1"/>
  <c r="D22" i="13"/>
  <c r="L22" i="12"/>
  <c r="M22" i="12" s="1"/>
  <c r="N22" i="12" s="1"/>
  <c r="L42" i="12"/>
  <c r="M42" i="12" s="1"/>
  <c r="N42" i="12" s="1"/>
  <c r="M42" i="25"/>
  <c r="N42" i="25" s="1"/>
  <c r="H42" i="13"/>
  <c r="I42" i="13" s="1"/>
  <c r="F42" i="13"/>
  <c r="E40" i="30"/>
  <c r="H51" i="13"/>
  <c r="I51" i="13" s="1"/>
  <c r="M51" i="25"/>
  <c r="N51" i="25" s="1"/>
  <c r="AT51" i="68"/>
  <c r="D51" i="13"/>
  <c r="G9" i="16"/>
  <c r="H38" i="13"/>
  <c r="I38" i="13" s="1"/>
  <c r="D48" i="13"/>
  <c r="L41" i="12"/>
  <c r="M41" i="12" s="1"/>
  <c r="N41" i="12" s="1"/>
  <c r="H26" i="13"/>
  <c r="I26" i="13" s="1"/>
  <c r="L19" i="12"/>
  <c r="M19" i="12" s="1"/>
  <c r="N19" i="12" s="1"/>
  <c r="M23" i="25"/>
  <c r="N23" i="25" s="1"/>
  <c r="F49" i="13"/>
  <c r="H67" i="13"/>
  <c r="I67" i="13" s="1"/>
  <c r="F67" i="13"/>
  <c r="D29" i="13"/>
  <c r="L29" i="12"/>
  <c r="M29" i="12" s="1"/>
  <c r="N29" i="12" s="1"/>
  <c r="F34" i="13"/>
  <c r="M70" i="25"/>
  <c r="N70" i="25" s="1"/>
  <c r="C33" i="12"/>
  <c r="C47" i="12"/>
  <c r="L43" i="12"/>
  <c r="M43" i="12" s="1"/>
  <c r="N43" i="12" s="1"/>
  <c r="C11" i="12"/>
  <c r="C21" i="12"/>
  <c r="M38" i="25"/>
  <c r="N38" i="25" s="1"/>
  <c r="L48" i="12"/>
  <c r="M48" i="12" s="1"/>
  <c r="N48" i="12" s="1"/>
  <c r="F41" i="13"/>
  <c r="D19" i="13"/>
  <c r="D20" i="13"/>
  <c r="H23" i="13"/>
  <c r="I23" i="13" s="1"/>
  <c r="H49" i="13"/>
  <c r="I49" i="13" s="1"/>
  <c r="M67" i="25"/>
  <c r="N67" i="25" s="1"/>
  <c r="F73" i="13"/>
  <c r="F17" i="13"/>
  <c r="H34" i="13"/>
  <c r="I34" i="13" s="1"/>
  <c r="BI28" i="69"/>
  <c r="BI76" i="69" s="1"/>
  <c r="F70" i="13"/>
  <c r="H19" i="13"/>
  <c r="I19" i="13" s="1"/>
  <c r="M19" i="25"/>
  <c r="N19" i="25" s="1"/>
  <c r="C18" i="12"/>
  <c r="L60" i="12"/>
  <c r="M60" i="12" s="1"/>
  <c r="N60" i="12" s="1"/>
  <c r="M60" i="25"/>
  <c r="N60" i="25" s="1"/>
  <c r="L75" i="12"/>
  <c r="M75" i="12" s="1"/>
  <c r="N75" i="12" s="1"/>
  <c r="L40" i="12"/>
  <c r="M40" i="12" s="1"/>
  <c r="C15" i="12"/>
  <c r="C76" i="12" s="1"/>
  <c r="M35" i="25"/>
  <c r="N35" i="25" s="1"/>
  <c r="C71" i="12"/>
  <c r="F38" i="13"/>
  <c r="H48" i="13"/>
  <c r="I48" i="13" s="1"/>
  <c r="M26" i="25"/>
  <c r="N26" i="25" s="1"/>
  <c r="F36" i="13"/>
  <c r="F20" i="13"/>
  <c r="H29" i="13"/>
  <c r="I29" i="13" s="1"/>
  <c r="M43" i="25"/>
  <c r="N43" i="25" s="1"/>
  <c r="AO70" i="68"/>
  <c r="G70" i="67" s="1"/>
  <c r="AN70" i="68"/>
  <c r="H48" i="68"/>
  <c r="D48" i="67" s="1"/>
  <c r="AB48" i="68"/>
  <c r="H33" i="68"/>
  <c r="D33" i="67" s="1"/>
  <c r="G33" i="68"/>
  <c r="H75" i="68"/>
  <c r="D75" i="67" s="1"/>
  <c r="AC75" i="68"/>
  <c r="AC55" i="68"/>
  <c r="AB55" i="68"/>
  <c r="AB63" i="68"/>
  <c r="AC63" i="68"/>
  <c r="H56" i="68"/>
  <c r="D56" i="67" s="1"/>
  <c r="AB56" i="68"/>
  <c r="AO61" i="68"/>
  <c r="G61" i="67" s="1"/>
  <c r="AQ61" i="68"/>
  <c r="AN61" i="68"/>
  <c r="F53" i="67"/>
  <c r="AM53" i="68"/>
  <c r="F49" i="67"/>
  <c r="AM49" i="68"/>
  <c r="AO49" i="68" s="1"/>
  <c r="G49" i="67" s="1"/>
  <c r="AM37" i="68"/>
  <c r="F37" i="67"/>
  <c r="AM33" i="68"/>
  <c r="AQ33" i="68" s="1"/>
  <c r="F33" i="67"/>
  <c r="AM25" i="68"/>
  <c r="AN25" i="68" s="1"/>
  <c r="F25" i="67"/>
  <c r="AM13" i="68"/>
  <c r="F13" i="67"/>
  <c r="AP9" i="68"/>
  <c r="AO9" i="68"/>
  <c r="G9" i="67" s="1"/>
  <c r="AN9" i="68"/>
  <c r="AQ29" i="68"/>
  <c r="AN29" i="68"/>
  <c r="AP29" i="68"/>
  <c r="AB23" i="68"/>
  <c r="AC23" i="68"/>
  <c r="AP68" i="68"/>
  <c r="AD63" i="68"/>
  <c r="H55" i="68"/>
  <c r="D55" i="67" s="1"/>
  <c r="AB33" i="68"/>
  <c r="G38" i="68"/>
  <c r="H38" i="68"/>
  <c r="D38" i="67" s="1"/>
  <c r="H66" i="68"/>
  <c r="D66" i="67" s="1"/>
  <c r="AB66" i="68"/>
  <c r="G37" i="68"/>
  <c r="H37" i="68"/>
  <c r="D37" i="67" s="1"/>
  <c r="H69" i="68"/>
  <c r="D69" i="67" s="1"/>
  <c r="G69" i="68"/>
  <c r="AC69" i="68"/>
  <c r="G64" i="68"/>
  <c r="H64" i="68"/>
  <c r="D64" i="67" s="1"/>
  <c r="AP43" i="68"/>
  <c r="AO43" i="68"/>
  <c r="G43" i="67" s="1"/>
  <c r="AC41" i="68"/>
  <c r="AB41" i="68"/>
  <c r="H49" i="68"/>
  <c r="D49" i="67" s="1"/>
  <c r="G49" i="68"/>
  <c r="AB49" i="68"/>
  <c r="AP61" i="68"/>
  <c r="C47" i="67"/>
  <c r="AS47" i="68"/>
  <c r="AD47" i="68"/>
  <c r="C43" i="67"/>
  <c r="AS43" i="68"/>
  <c r="AS31" i="68"/>
  <c r="C31" i="67"/>
  <c r="AB67" i="68"/>
  <c r="AC48" i="68"/>
  <c r="G63" i="68"/>
  <c r="AB74" i="68"/>
  <c r="AC33" i="68"/>
  <c r="AN41" i="68"/>
  <c r="AQ41" i="68"/>
  <c r="AD39" i="68"/>
  <c r="G30" i="68"/>
  <c r="AC25" i="68"/>
  <c r="G25" i="68"/>
  <c r="AB25" i="68"/>
  <c r="AC43" i="68"/>
  <c r="AB43" i="68"/>
  <c r="H19" i="68"/>
  <c r="D19" i="67" s="1"/>
  <c r="AD19" i="68"/>
  <c r="AC19" i="68"/>
  <c r="AC60" i="68"/>
  <c r="AC56" i="68"/>
  <c r="AC28" i="68"/>
  <c r="AC10" i="68"/>
  <c r="AF74" i="68"/>
  <c r="AD74" i="68" s="1"/>
  <c r="AF72" i="68"/>
  <c r="AF70" i="68"/>
  <c r="AD70" i="68" s="1"/>
  <c r="AF68" i="68"/>
  <c r="AF66" i="68"/>
  <c r="AD66" i="68" s="1"/>
  <c r="AF64" i="68"/>
  <c r="AD64" i="68" s="1"/>
  <c r="AF62" i="68"/>
  <c r="AD62" i="68" s="1"/>
  <c r="AF60" i="68"/>
  <c r="AD60" i="68" s="1"/>
  <c r="AF58" i="68"/>
  <c r="AF56" i="68"/>
  <c r="AD56" i="68" s="1"/>
  <c r="AF54" i="68"/>
  <c r="AF52" i="68"/>
  <c r="AF50" i="68"/>
  <c r="C50" i="67" s="1"/>
  <c r="AF48" i="68"/>
  <c r="AF46" i="68"/>
  <c r="AF44" i="68"/>
  <c r="AF42" i="68"/>
  <c r="AF40" i="68"/>
  <c r="AF38" i="68"/>
  <c r="AF36" i="68"/>
  <c r="C36" i="67" s="1"/>
  <c r="AF34" i="68"/>
  <c r="C34" i="67" s="1"/>
  <c r="AF32" i="68"/>
  <c r="C32" i="67" s="1"/>
  <c r="AF30" i="68"/>
  <c r="C30" i="67" s="1"/>
  <c r="AF28" i="68"/>
  <c r="AF26" i="68"/>
  <c r="C26" i="67" s="1"/>
  <c r="AF24" i="68"/>
  <c r="AS24" i="68" s="1"/>
  <c r="AF22" i="68"/>
  <c r="AF20" i="68"/>
  <c r="AF18" i="68"/>
  <c r="AF16" i="68"/>
  <c r="AF14" i="68"/>
  <c r="AF12" i="68"/>
  <c r="AD12" i="68" s="1"/>
  <c r="AF10" i="68"/>
  <c r="AD10" i="68" s="1"/>
  <c r="AF8" i="68"/>
  <c r="AD8" i="68" s="1"/>
  <c r="AD22" i="68"/>
  <c r="AD31" i="68"/>
  <c r="AF73" i="68"/>
  <c r="AD73" i="68" s="1"/>
  <c r="AF69" i="68"/>
  <c r="AF65" i="68"/>
  <c r="C65" i="67" s="1"/>
  <c r="AF61" i="68"/>
  <c r="AD61" i="68" s="1"/>
  <c r="AF57" i="68"/>
  <c r="AF53" i="68"/>
  <c r="AF49" i="68"/>
  <c r="AD49" i="68" s="1"/>
  <c r="AF45" i="68"/>
  <c r="AD45" i="68" s="1"/>
  <c r="AF41" i="68"/>
  <c r="AD41" i="68" s="1"/>
  <c r="AF37" i="68"/>
  <c r="AF33" i="68"/>
  <c r="C33" i="67" s="1"/>
  <c r="AF29" i="68"/>
  <c r="AD29" i="68" s="1"/>
  <c r="AF25" i="68"/>
  <c r="AF21" i="68"/>
  <c r="AF17" i="68"/>
  <c r="AF13" i="68"/>
  <c r="C13" i="67" s="1"/>
  <c r="AF9" i="68"/>
  <c r="AD9" i="68" s="1"/>
  <c r="AN64" i="68"/>
  <c r="H30" i="68"/>
  <c r="D30" i="67" s="1"/>
  <c r="G39" i="68"/>
  <c r="AD55" i="68"/>
  <c r="C39" i="67"/>
  <c r="Z76" i="68"/>
  <c r="AA76" i="68"/>
  <c r="C73" i="67"/>
  <c r="AS49" i="68"/>
  <c r="C49" i="67"/>
  <c r="AS45" i="68"/>
  <c r="AS33" i="68"/>
  <c r="Y33" i="12" s="1"/>
  <c r="AD33" i="68"/>
  <c r="C29" i="67"/>
  <c r="AD13" i="68"/>
  <c r="C9" i="67"/>
  <c r="C67" i="67"/>
  <c r="AS67" i="68"/>
  <c r="Y67" i="12" s="1"/>
  <c r="AS19" i="68"/>
  <c r="Y19" i="12" s="1"/>
  <c r="C19" i="67"/>
  <c r="AD71" i="68"/>
  <c r="C71" i="67"/>
  <c r="AS71" i="68"/>
  <c r="C7" i="67"/>
  <c r="AS7" i="68"/>
  <c r="AO64" i="68"/>
  <c r="G64" i="67" s="1"/>
  <c r="AB39" i="68"/>
  <c r="C63" i="67"/>
  <c r="AS63" i="68"/>
  <c r="Y63" i="12" s="1"/>
  <c r="AC30" i="68"/>
  <c r="AC39" i="68"/>
  <c r="AS23" i="68"/>
  <c r="Y47" i="12"/>
  <c r="AT47" i="68"/>
  <c r="AS74" i="68"/>
  <c r="C74" i="67"/>
  <c r="AS70" i="68"/>
  <c r="C70" i="67"/>
  <c r="AS66" i="68"/>
  <c r="C66" i="67"/>
  <c r="C62" i="67"/>
  <c r="AS62" i="68"/>
  <c r="AS60" i="68"/>
  <c r="Y60" i="12" s="1"/>
  <c r="C60" i="67"/>
  <c r="AS56" i="68"/>
  <c r="AS54" i="68"/>
  <c r="Y54" i="12" s="1"/>
  <c r="C54" i="67"/>
  <c r="C18" i="67"/>
  <c r="AD18" i="68"/>
  <c r="AD14" i="68"/>
  <c r="C14" i="67"/>
  <c r="C12" i="67"/>
  <c r="AS12" i="68"/>
  <c r="AS8" i="68"/>
  <c r="Y8" i="12" s="1"/>
  <c r="AQ74" i="68"/>
  <c r="AO74" i="68"/>
  <c r="G74" i="67" s="1"/>
  <c r="AP74" i="68"/>
  <c r="F66" i="67"/>
  <c r="AM66" i="68"/>
  <c r="AP66" i="68" s="1"/>
  <c r="AM54" i="68"/>
  <c r="AN54" i="68" s="1"/>
  <c r="F54" i="67"/>
  <c r="F50" i="67"/>
  <c r="AM50" i="68"/>
  <c r="AM46" i="68"/>
  <c r="F46" i="67"/>
  <c r="AM42" i="68"/>
  <c r="F42" i="67"/>
  <c r="AM26" i="68"/>
  <c r="F26" i="67"/>
  <c r="AS18" i="68"/>
  <c r="F18" i="67"/>
  <c r="AM10" i="68"/>
  <c r="F10" i="67"/>
  <c r="C59" i="67"/>
  <c r="AS59" i="68"/>
  <c r="C27" i="67"/>
  <c r="AS27" i="68"/>
  <c r="C11" i="67"/>
  <c r="AS11" i="68"/>
  <c r="AB60" i="68"/>
  <c r="AD75" i="68"/>
  <c r="AB10" i="68"/>
  <c r="AD44" i="68"/>
  <c r="I76" i="67"/>
  <c r="H9" i="29"/>
  <c r="D16" i="29"/>
  <c r="D18" i="29" s="1"/>
  <c r="H11" i="29"/>
  <c r="AO9" i="29"/>
  <c r="D20" i="29"/>
  <c r="H14" i="29"/>
  <c r="G41" i="28"/>
  <c r="C76" i="26"/>
  <c r="C84" i="26" s="1"/>
  <c r="G73" i="27"/>
  <c r="G65" i="27"/>
  <c r="G61" i="27"/>
  <c r="G57" i="27"/>
  <c r="G53" i="27"/>
  <c r="G49" i="27"/>
  <c r="G45" i="27"/>
  <c r="G41" i="27"/>
  <c r="G37" i="27"/>
  <c r="G33" i="27"/>
  <c r="G29" i="27"/>
  <c r="G8" i="26"/>
  <c r="G28" i="26"/>
  <c r="G60" i="26"/>
  <c r="G47" i="28"/>
  <c r="G26" i="28"/>
  <c r="G22" i="28"/>
  <c r="G18" i="28"/>
  <c r="G10" i="28"/>
  <c r="G75" i="26"/>
  <c r="G23" i="28"/>
  <c r="G31" i="28"/>
  <c r="G63" i="28"/>
  <c r="G74" i="28"/>
  <c r="G50" i="28"/>
  <c r="G33" i="28"/>
  <c r="C76" i="28"/>
  <c r="C84" i="28" s="1"/>
  <c r="G44" i="26"/>
  <c r="G44" i="28"/>
  <c r="G60" i="28"/>
  <c r="G56" i="28"/>
  <c r="G35" i="28"/>
  <c r="G76" i="28" s="1"/>
  <c r="G84" i="28" s="1"/>
  <c r="G61" i="26"/>
  <c r="G53" i="26"/>
  <c r="G49" i="26"/>
  <c r="G41" i="26"/>
  <c r="G37" i="26"/>
  <c r="G33" i="26"/>
  <c r="G29" i="26"/>
  <c r="G25" i="26"/>
  <c r="G76" i="26" s="1"/>
  <c r="G84" i="26" s="1"/>
  <c r="G17" i="26"/>
  <c r="G76" i="27"/>
  <c r="G84" i="27" s="1"/>
  <c r="C76" i="27"/>
  <c r="C84" i="27" s="1"/>
  <c r="J69" i="15"/>
  <c r="BC69" i="9" s="1"/>
  <c r="J113" i="15"/>
  <c r="J83" i="15"/>
  <c r="J7" i="15"/>
  <c r="BC7" i="9" s="1"/>
  <c r="L4" i="15"/>
  <c r="M4" i="15" s="1"/>
  <c r="N4" i="15" s="1"/>
  <c r="O4" i="15" s="1"/>
  <c r="P4" i="15" s="1"/>
  <c r="Q4" i="15" s="1"/>
  <c r="R4" i="15" s="1"/>
  <c r="I79" i="25"/>
  <c r="J79" i="25" s="1"/>
  <c r="O127" i="15"/>
  <c r="R138" i="15"/>
  <c r="O84" i="15"/>
  <c r="K140" i="15"/>
  <c r="J131" i="15"/>
  <c r="AA11" i="29" s="1"/>
  <c r="G136" i="15"/>
  <c r="J81" i="15"/>
  <c r="J35" i="15"/>
  <c r="P83" i="27"/>
  <c r="Q83" i="27" s="1"/>
  <c r="J70" i="15"/>
  <c r="BC70" i="9" s="1"/>
  <c r="J62" i="15"/>
  <c r="BC62" i="9" s="1"/>
  <c r="J13" i="15"/>
  <c r="BC13" i="9" s="1"/>
  <c r="J90" i="15"/>
  <c r="J117" i="15"/>
  <c r="K91" i="14"/>
  <c r="M42" i="14"/>
  <c r="N69" i="14"/>
  <c r="F57" i="14"/>
  <c r="G57" i="14" s="1"/>
  <c r="O57" i="14" s="1"/>
  <c r="G116" i="14"/>
  <c r="J73" i="14"/>
  <c r="F112" i="14"/>
  <c r="N112" i="14" s="1"/>
  <c r="N34" i="14"/>
  <c r="K8" i="14"/>
  <c r="G103" i="14"/>
  <c r="O16" i="14"/>
  <c r="AO16" i="9" s="1"/>
  <c r="M31" i="14"/>
  <c r="N128" i="14"/>
  <c r="M66" i="14"/>
  <c r="F37" i="14"/>
  <c r="G37" i="14" s="1"/>
  <c r="G88" i="14"/>
  <c r="N91" i="14"/>
  <c r="M116" i="14"/>
  <c r="M12" i="14"/>
  <c r="N68" i="14"/>
  <c r="E138" i="14"/>
  <c r="O18" i="14"/>
  <c r="AO18" i="9" s="1"/>
  <c r="N57" i="14"/>
  <c r="N18" i="14"/>
  <c r="G48" i="14"/>
  <c r="M123" i="14"/>
  <c r="M63" i="14"/>
  <c r="M112" i="14"/>
  <c r="J25" i="14"/>
  <c r="K25" i="14" s="1"/>
  <c r="F51" i="14"/>
  <c r="G51" i="14" s="1"/>
  <c r="O51" i="14" s="1"/>
  <c r="M7" i="14"/>
  <c r="M51" i="14"/>
  <c r="M34" i="14"/>
  <c r="O92" i="14"/>
  <c r="J41" i="14"/>
  <c r="K41" i="14" s="1"/>
  <c r="M56" i="14"/>
  <c r="M91" i="14"/>
  <c r="G12" i="14"/>
  <c r="G126" i="14"/>
  <c r="N67" i="12"/>
  <c r="H39" i="13"/>
  <c r="I39" i="13" s="1"/>
  <c r="H27" i="13"/>
  <c r="I27" i="13" s="1"/>
  <c r="L15" i="12"/>
  <c r="M15" i="12" s="1"/>
  <c r="N15" i="12" s="1"/>
  <c r="D15" i="13"/>
  <c r="F8" i="13"/>
  <c r="H8" i="13"/>
  <c r="I8" i="13" s="1"/>
  <c r="M30" i="25"/>
  <c r="N30" i="25" s="1"/>
  <c r="D30" i="13"/>
  <c r="D63" i="13"/>
  <c r="H63" i="13"/>
  <c r="I63" i="13" s="1"/>
  <c r="L63" i="12"/>
  <c r="M63" i="12" s="1"/>
  <c r="N63" i="12" s="1"/>
  <c r="L9" i="12"/>
  <c r="M9" i="12" s="1"/>
  <c r="N9" i="12" s="1"/>
  <c r="D8" i="13"/>
  <c r="F15" i="13"/>
  <c r="M8" i="25"/>
  <c r="N8" i="25" s="1"/>
  <c r="H30" i="13"/>
  <c r="I30" i="13" s="1"/>
  <c r="M54" i="25"/>
  <c r="N54" i="25" s="1"/>
  <c r="H54" i="13"/>
  <c r="I54" i="13" s="1"/>
  <c r="D54" i="13"/>
  <c r="F28" i="13"/>
  <c r="M28" i="25"/>
  <c r="N28" i="25" s="1"/>
  <c r="D28" i="13"/>
  <c r="L28" i="12"/>
  <c r="M28" i="12" s="1"/>
  <c r="N28" i="12" s="1"/>
  <c r="Q71" i="12"/>
  <c r="Q55" i="12"/>
  <c r="Q47" i="12"/>
  <c r="Q39" i="12"/>
  <c r="Q23" i="12"/>
  <c r="Q15" i="12"/>
  <c r="Q7" i="12"/>
  <c r="Q68" i="12"/>
  <c r="Q60" i="12"/>
  <c r="Q52" i="12"/>
  <c r="Q44" i="12"/>
  <c r="Q36" i="12"/>
  <c r="Q28" i="12"/>
  <c r="Q20" i="12"/>
  <c r="M53" i="25"/>
  <c r="N53" i="25" s="1"/>
  <c r="L53" i="12"/>
  <c r="M53" i="12" s="1"/>
  <c r="N53" i="12" s="1"/>
  <c r="F57" i="13"/>
  <c r="H57" i="13"/>
  <c r="I57" i="13" s="1"/>
  <c r="H25" i="13"/>
  <c r="I25" i="13" s="1"/>
  <c r="D25" i="13"/>
  <c r="Q9" i="12"/>
  <c r="Q13" i="12"/>
  <c r="Q17" i="12"/>
  <c r="Q21" i="12"/>
  <c r="Q25" i="12"/>
  <c r="Q29" i="12"/>
  <c r="Q33" i="12"/>
  <c r="Q37" i="12"/>
  <c r="Q41" i="12"/>
  <c r="Q45" i="12"/>
  <c r="Q49" i="12"/>
  <c r="Q53" i="12"/>
  <c r="Q57" i="12"/>
  <c r="Q61" i="12"/>
  <c r="Q65" i="12"/>
  <c r="Q69" i="12"/>
  <c r="Q73" i="12"/>
  <c r="Q76" i="12"/>
  <c r="Q10" i="12"/>
  <c r="Q14" i="12"/>
  <c r="Q18" i="12"/>
  <c r="Q22" i="12"/>
  <c r="Q26" i="12"/>
  <c r="Q30" i="12"/>
  <c r="Q34" i="12"/>
  <c r="Q38" i="12"/>
  <c r="Q42" i="12"/>
  <c r="Q46" i="12"/>
  <c r="Q50" i="12"/>
  <c r="Q54" i="12"/>
  <c r="Q58" i="12"/>
  <c r="Q62" i="12"/>
  <c r="Q66" i="12"/>
  <c r="Q70" i="12"/>
  <c r="Q74" i="12"/>
  <c r="L64" i="12"/>
  <c r="M64" i="12" s="1"/>
  <c r="N64" i="12" s="1"/>
  <c r="M64" i="25"/>
  <c r="N64" i="25" s="1"/>
  <c r="F64" i="13"/>
  <c r="F40" i="13"/>
  <c r="L36" i="12"/>
  <c r="M36" i="12" s="1"/>
  <c r="N36" i="12" s="1"/>
  <c r="L25" i="12"/>
  <c r="M25" i="12" s="1"/>
  <c r="N25" i="12" s="1"/>
  <c r="D57" i="13"/>
  <c r="F25" i="13"/>
  <c r="D64" i="13"/>
  <c r="H64" i="13"/>
  <c r="I64" i="13" s="1"/>
  <c r="H7" i="13"/>
  <c r="I7" i="13" s="1"/>
  <c r="D7" i="13"/>
  <c r="Q63" i="12"/>
  <c r="Q31" i="12"/>
  <c r="L38" i="12"/>
  <c r="M38" i="12" s="1"/>
  <c r="N38" i="12" s="1"/>
  <c r="F46" i="13"/>
  <c r="D46" i="13"/>
  <c r="H37" i="13"/>
  <c r="I37" i="13" s="1"/>
  <c r="M9" i="25"/>
  <c r="N9" i="25" s="1"/>
  <c r="H9" i="13"/>
  <c r="I9" i="13" s="1"/>
  <c r="N40" i="12"/>
  <c r="M36" i="25"/>
  <c r="N36" i="25" s="1"/>
  <c r="L68" i="12"/>
  <c r="M68" i="12" s="1"/>
  <c r="N68" i="12" s="1"/>
  <c r="M49" i="25"/>
  <c r="N49" i="25" s="1"/>
  <c r="M63" i="25"/>
  <c r="N63" i="25" s="1"/>
  <c r="M7" i="25"/>
  <c r="H15" i="13"/>
  <c r="I15" i="13" s="1"/>
  <c r="L8" i="12"/>
  <c r="M8" i="12" s="1"/>
  <c r="N8" i="12" s="1"/>
  <c r="M57" i="25"/>
  <c r="N57" i="25" s="1"/>
  <c r="L57" i="12"/>
  <c r="M57" i="12" s="1"/>
  <c r="N57" i="12" s="1"/>
  <c r="D36" i="13"/>
  <c r="F31" i="13"/>
  <c r="L31" i="12"/>
  <c r="M31" i="12" s="1"/>
  <c r="N31" i="12" s="1"/>
  <c r="H31" i="13"/>
  <c r="I31" i="13" s="1"/>
  <c r="M31" i="25"/>
  <c r="N31" i="25" s="1"/>
  <c r="M39" i="25"/>
  <c r="N39" i="25" s="1"/>
  <c r="L39" i="12"/>
  <c r="M39" i="12" s="1"/>
  <c r="N39" i="12" s="1"/>
  <c r="D39" i="13"/>
  <c r="L51" i="12"/>
  <c r="M51" i="12" s="1"/>
  <c r="L55" i="12"/>
  <c r="M55" i="12" s="1"/>
  <c r="N55" i="12" s="1"/>
  <c r="D55" i="13"/>
  <c r="H55" i="13"/>
  <c r="I55" i="13" s="1"/>
  <c r="M59" i="25"/>
  <c r="N59" i="25" s="1"/>
  <c r="L59" i="12"/>
  <c r="M59" i="12" s="1"/>
  <c r="N59" i="12" s="1"/>
  <c r="D69" i="13"/>
  <c r="L69" i="12"/>
  <c r="M69" i="12" s="1"/>
  <c r="N69" i="12" s="1"/>
  <c r="F74" i="13"/>
  <c r="H74" i="13"/>
  <c r="I74" i="13" s="1"/>
  <c r="M74" i="25"/>
  <c r="N74" i="25" s="1"/>
  <c r="M48" i="25"/>
  <c r="N48" i="25" s="1"/>
  <c r="M46" i="25"/>
  <c r="N46" i="25" s="1"/>
  <c r="F16" i="13"/>
  <c r="H12" i="13"/>
  <c r="I12" i="13" s="1"/>
  <c r="M40" i="25"/>
  <c r="N40" i="25" s="1"/>
  <c r="H36" i="13"/>
  <c r="I36" i="13" s="1"/>
  <c r="F68" i="13"/>
  <c r="N51" i="12"/>
  <c r="AT54" i="68"/>
  <c r="L33" i="12"/>
  <c r="M33" i="12" s="1"/>
  <c r="N33" i="12" s="1"/>
  <c r="D67" i="13"/>
  <c r="H58" i="13"/>
  <c r="I58" i="13" s="1"/>
  <c r="F58" i="13"/>
  <c r="D24" i="13"/>
  <c r="H24" i="13"/>
  <c r="I24" i="13" s="1"/>
  <c r="L30" i="12"/>
  <c r="M30" i="12" s="1"/>
  <c r="N30" i="12" s="1"/>
  <c r="H28" i="13"/>
  <c r="I28" i="13" s="1"/>
  <c r="L54" i="12"/>
  <c r="M54" i="12" s="1"/>
  <c r="N54" i="12" s="1"/>
  <c r="M55" i="25"/>
  <c r="N55" i="25" s="1"/>
  <c r="F55" i="13"/>
  <c r="H59" i="13"/>
  <c r="I59" i="13" s="1"/>
  <c r="H69" i="13"/>
  <c r="I69" i="13" s="1"/>
  <c r="L74" i="12"/>
  <c r="M74" i="12" s="1"/>
  <c r="N74" i="12" s="1"/>
  <c r="M15" i="25"/>
  <c r="N15" i="25" s="1"/>
  <c r="L35" i="12"/>
  <c r="M35" i="12" s="1"/>
  <c r="N35" i="12" s="1"/>
  <c r="O35" i="12" s="1"/>
  <c r="P35" i="12" s="1"/>
  <c r="H35" i="13"/>
  <c r="I35" i="13" s="1"/>
  <c r="F35" i="13"/>
  <c r="F54" i="13"/>
  <c r="D53" i="13"/>
  <c r="L3" i="15"/>
  <c r="L52" i="15" s="1"/>
  <c r="BD52" i="9" s="1"/>
  <c r="Q75" i="12"/>
  <c r="Q67" i="12"/>
  <c r="Q59" i="12"/>
  <c r="Q51" i="12"/>
  <c r="Q43" i="12"/>
  <c r="Q35" i="12"/>
  <c r="Q27" i="12"/>
  <c r="Q19" i="12"/>
  <c r="Q11" i="12"/>
  <c r="D75" i="13"/>
  <c r="D44" i="13"/>
  <c r="O16" i="12"/>
  <c r="P16" i="12" s="1"/>
  <c r="O61" i="12"/>
  <c r="P61" i="12" s="1"/>
  <c r="O68" i="12"/>
  <c r="P68" i="12" s="1"/>
  <c r="O34" i="12"/>
  <c r="P34" i="12" s="1"/>
  <c r="N7" i="25"/>
  <c r="C14" i="17"/>
  <c r="E36" i="30"/>
  <c r="E39" i="30" s="1"/>
  <c r="E35" i="30"/>
  <c r="F44" i="14"/>
  <c r="G44" i="14" s="1"/>
  <c r="J89" i="14"/>
  <c r="K89" i="14" s="1"/>
  <c r="J93" i="14"/>
  <c r="K93" i="14" s="1"/>
  <c r="M93" i="14"/>
  <c r="J97" i="14"/>
  <c r="N97" i="14" s="1"/>
  <c r="M97" i="14"/>
  <c r="J101" i="14"/>
  <c r="N101" i="14" s="1"/>
  <c r="M101" i="14"/>
  <c r="J103" i="14"/>
  <c r="N103" i="14" s="1"/>
  <c r="J131" i="14"/>
  <c r="I138" i="14"/>
  <c r="J133" i="14"/>
  <c r="K133" i="14" s="1"/>
  <c r="M38" i="14"/>
  <c r="J38" i="14"/>
  <c r="K38" i="14" s="1"/>
  <c r="G7" i="14"/>
  <c r="AB27" i="30"/>
  <c r="N82" i="14"/>
  <c r="O25" i="14"/>
  <c r="L26" i="14"/>
  <c r="E72" i="14"/>
  <c r="F72" i="14" s="1"/>
  <c r="N72" i="14" s="1"/>
  <c r="M87" i="14"/>
  <c r="N133" i="14"/>
  <c r="AB14" i="30"/>
  <c r="M52" i="14"/>
  <c r="K68" i="14"/>
  <c r="N71" i="14"/>
  <c r="N89" i="14"/>
  <c r="M109" i="14"/>
  <c r="M133" i="14"/>
  <c r="N109" i="14"/>
  <c r="J12" i="14"/>
  <c r="N12" i="14" s="1"/>
  <c r="K34" i="14"/>
  <c r="O34" i="14" s="1"/>
  <c r="G133" i="14"/>
  <c r="N116" i="14"/>
  <c r="J22" i="14"/>
  <c r="L70" i="14"/>
  <c r="L83" i="14"/>
  <c r="L87" i="14"/>
  <c r="L93" i="14"/>
  <c r="AB10" i="17"/>
  <c r="G15" i="68"/>
  <c r="AB15" i="68"/>
  <c r="Y31" i="12"/>
  <c r="AT31" i="68"/>
  <c r="J40" i="14"/>
  <c r="K40" i="14" s="1"/>
  <c r="O40" i="14" s="1"/>
  <c r="M40" i="14"/>
  <c r="J114" i="14"/>
  <c r="M114" i="14"/>
  <c r="F9" i="14"/>
  <c r="G9" i="14" s="1"/>
  <c r="J14" i="14"/>
  <c r="K14" i="14" s="1"/>
  <c r="M14" i="14"/>
  <c r="E76" i="68"/>
  <c r="G68" i="68"/>
  <c r="AO29" i="68"/>
  <c r="G29" i="67" s="1"/>
  <c r="AO72" i="68"/>
  <c r="G72" i="67" s="1"/>
  <c r="AO35" i="68"/>
  <c r="G35" i="67" s="1"/>
  <c r="G66" i="68"/>
  <c r="AB38" i="68"/>
  <c r="AC64" i="68"/>
  <c r="N16" i="14"/>
  <c r="AD69" i="68"/>
  <c r="AC37" i="68"/>
  <c r="G10" i="68"/>
  <c r="H10" i="68"/>
  <c r="D10" i="67" s="1"/>
  <c r="AQ43" i="68"/>
  <c r="AB30" i="68"/>
  <c r="G31" i="68"/>
  <c r="AC8" i="68"/>
  <c r="G43" i="68"/>
  <c r="AD15" i="68"/>
  <c r="K94" i="14"/>
  <c r="AO60" i="68"/>
  <c r="G60" i="67" s="1"/>
  <c r="AN60" i="68"/>
  <c r="K74" i="14"/>
  <c r="K11" i="17"/>
  <c r="E127" i="15"/>
  <c r="M9" i="14"/>
  <c r="J9" i="14"/>
  <c r="M36" i="14"/>
  <c r="J36" i="14"/>
  <c r="G65" i="14"/>
  <c r="N53" i="14"/>
  <c r="G49" i="14"/>
  <c r="AQ16" i="29"/>
  <c r="AU33" i="30"/>
  <c r="J58" i="15"/>
  <c r="BC58" i="9" s="1"/>
  <c r="J25" i="15"/>
  <c r="BC25" i="9" s="1"/>
  <c r="J135" i="14"/>
  <c r="K135" i="14" s="1"/>
  <c r="M135" i="14"/>
  <c r="AC61" i="68"/>
  <c r="G118" i="14"/>
  <c r="N118" i="14"/>
  <c r="K63" i="14"/>
  <c r="O63" i="14" s="1"/>
  <c r="N63" i="14"/>
  <c r="AO32" i="9"/>
  <c r="AN43" i="68"/>
  <c r="AD43" i="68"/>
  <c r="H43" i="68"/>
  <c r="D43" i="67" s="1"/>
  <c r="AB61" i="68"/>
  <c r="AC15" i="68"/>
  <c r="O116" i="14"/>
  <c r="I13" i="29" s="1"/>
  <c r="AC66" i="68"/>
  <c r="AB69" i="68"/>
  <c r="AB8" i="68"/>
  <c r="G61" i="68"/>
  <c r="H15" i="68"/>
  <c r="D15" i="67" s="1"/>
  <c r="M103" i="14"/>
  <c r="G23" i="68"/>
  <c r="H23" i="68"/>
  <c r="D23" i="67" s="1"/>
  <c r="AD23" i="68"/>
  <c r="H14" i="68"/>
  <c r="D14" i="67" s="1"/>
  <c r="AB14" i="68"/>
  <c r="AC14" i="68"/>
  <c r="J137" i="14"/>
  <c r="N137" i="14" s="1"/>
  <c r="M137" i="14"/>
  <c r="M88" i="14"/>
  <c r="J88" i="14"/>
  <c r="J13" i="14"/>
  <c r="K13" i="14" s="1"/>
  <c r="M94" i="14"/>
  <c r="N92" i="14"/>
  <c r="AU16" i="30"/>
  <c r="O135" i="14"/>
  <c r="J73" i="15"/>
  <c r="J65" i="15"/>
  <c r="BC65" i="9" s="1"/>
  <c r="J57" i="15"/>
  <c r="J116" i="15"/>
  <c r="J112" i="15"/>
  <c r="S20" i="29"/>
  <c r="M82" i="14"/>
  <c r="N67" i="14"/>
  <c r="N135" i="14"/>
  <c r="L136" i="14"/>
  <c r="J31" i="15"/>
  <c r="BC31" i="9" s="1"/>
  <c r="J88" i="15"/>
  <c r="J132" i="15"/>
  <c r="AA12" i="29" s="1"/>
  <c r="J124" i="15"/>
  <c r="J87" i="15"/>
  <c r="J119" i="15"/>
  <c r="J102" i="15"/>
  <c r="J110" i="15"/>
  <c r="N32" i="14"/>
  <c r="AS34" i="68"/>
  <c r="AM34" i="68"/>
  <c r="F76" i="15"/>
  <c r="F93" i="15"/>
  <c r="L24" i="14"/>
  <c r="L28" i="14"/>
  <c r="L75" i="14"/>
  <c r="L79" i="14"/>
  <c r="AS26" i="68"/>
  <c r="AS75" i="68"/>
  <c r="AT75" i="68" s="1"/>
  <c r="N25" i="30"/>
  <c r="N16" i="30"/>
  <c r="N19" i="30"/>
  <c r="Q32" i="30"/>
  <c r="Q35" i="30"/>
  <c r="L13" i="14"/>
  <c r="L15" i="14"/>
  <c r="D138" i="14"/>
  <c r="M10" i="14"/>
  <c r="L55" i="14"/>
  <c r="L57" i="14"/>
  <c r="L61" i="14"/>
  <c r="G76" i="68"/>
  <c r="AB76" i="68"/>
  <c r="AC52" i="68"/>
  <c r="H52" i="68"/>
  <c r="D52" i="67" s="1"/>
  <c r="AB52" i="68"/>
  <c r="AQ15" i="68"/>
  <c r="AP15" i="68"/>
  <c r="AN15" i="68"/>
  <c r="K137" i="14"/>
  <c r="O137" i="14" s="1"/>
  <c r="AN68" i="68"/>
  <c r="AO68" i="68"/>
  <c r="G68" i="67" s="1"/>
  <c r="AT11" i="68"/>
  <c r="Y11" i="12"/>
  <c r="N114" i="14"/>
  <c r="K114" i="14"/>
  <c r="O114" i="14" s="1"/>
  <c r="I11" i="29" s="1"/>
  <c r="AB11" i="30"/>
  <c r="AD54" i="68"/>
  <c r="AB54" i="68"/>
  <c r="H35" i="68"/>
  <c r="D35" i="67" s="1"/>
  <c r="AD35" i="68"/>
  <c r="G32" i="68"/>
  <c r="AB32" i="68"/>
  <c r="AB45" i="68"/>
  <c r="H45" i="68"/>
  <c r="D45" i="67" s="1"/>
  <c r="G60" i="14"/>
  <c r="O60" i="14" s="1"/>
  <c r="I136" i="15"/>
  <c r="M54" i="14"/>
  <c r="F54" i="14"/>
  <c r="G54" i="14" s="1"/>
  <c r="Y75" i="12"/>
  <c r="AM62" i="68"/>
  <c r="F62" i="67"/>
  <c r="S140" i="15"/>
  <c r="J20" i="14"/>
  <c r="M20" i="14"/>
  <c r="J126" i="15"/>
  <c r="AM65" i="68"/>
  <c r="F65" i="67"/>
  <c r="O68" i="14"/>
  <c r="J12" i="15"/>
  <c r="J24" i="15"/>
  <c r="BC24" i="9" s="1"/>
  <c r="J40" i="15"/>
  <c r="BC40" i="9" s="1"/>
  <c r="J52" i="15"/>
  <c r="BC52" i="9" s="1"/>
  <c r="J64" i="15"/>
  <c r="J123" i="15"/>
  <c r="J133" i="15"/>
  <c r="AA13" i="29" s="1"/>
  <c r="N66" i="14"/>
  <c r="M68" i="14"/>
  <c r="M89" i="14"/>
  <c r="AQ76" i="9"/>
  <c r="J39" i="15"/>
  <c r="J11" i="15"/>
  <c r="BC11" i="9" s="1"/>
  <c r="J80" i="15"/>
  <c r="J41" i="15"/>
  <c r="BC41" i="9" s="1"/>
  <c r="J17" i="15"/>
  <c r="BC17" i="9" s="1"/>
  <c r="J105" i="15"/>
  <c r="G76" i="15"/>
  <c r="J75" i="15"/>
  <c r="BC75" i="9" s="1"/>
  <c r="J121" i="15"/>
  <c r="H9" i="30"/>
  <c r="H14" i="30"/>
  <c r="L62" i="14"/>
  <c r="H129" i="14"/>
  <c r="H140" i="14" s="1"/>
  <c r="J71" i="15"/>
  <c r="J55" i="15"/>
  <c r="BC55" i="9" s="1"/>
  <c r="J26" i="15"/>
  <c r="BC26" i="9" s="1"/>
  <c r="J18" i="15"/>
  <c r="J49" i="15"/>
  <c r="BC49" i="9" s="1"/>
  <c r="J22" i="15"/>
  <c r="BC22" i="9" s="1"/>
  <c r="J14" i="15"/>
  <c r="BC14" i="9" s="1"/>
  <c r="J91" i="15"/>
  <c r="J106" i="15"/>
  <c r="J135" i="15"/>
  <c r="AA15" i="29" s="1"/>
  <c r="L30" i="14"/>
  <c r="L35" i="14"/>
  <c r="L37" i="14"/>
  <c r="L41" i="14"/>
  <c r="L44" i="14"/>
  <c r="J130" i="15"/>
  <c r="AA8" i="29" s="1"/>
  <c r="J46" i="15"/>
  <c r="J29" i="15"/>
  <c r="BC29" i="9" s="1"/>
  <c r="J134" i="15"/>
  <c r="AA14" i="29" s="1"/>
  <c r="J109" i="15"/>
  <c r="H76" i="14"/>
  <c r="M17" i="14"/>
  <c r="L106" i="14"/>
  <c r="L108" i="14"/>
  <c r="L127" i="14"/>
  <c r="N36" i="14"/>
  <c r="K36" i="14"/>
  <c r="O36" i="14" s="1"/>
  <c r="G26" i="68"/>
  <c r="H26" i="68"/>
  <c r="D26" i="67" s="1"/>
  <c r="AB26" i="68"/>
  <c r="AC26" i="68"/>
  <c r="AB29" i="30"/>
  <c r="N29" i="14"/>
  <c r="H36" i="30"/>
  <c r="H11" i="68"/>
  <c r="D11" i="67" s="1"/>
  <c r="AC11" i="68"/>
  <c r="AD11" i="68"/>
  <c r="AB11" i="68"/>
  <c r="AC57" i="68"/>
  <c r="G57" i="68"/>
  <c r="H57" i="68"/>
  <c r="D57" i="67" s="1"/>
  <c r="AB57" i="68"/>
  <c r="G89" i="14"/>
  <c r="AT39" i="68"/>
  <c r="Y39" i="12"/>
  <c r="K73" i="14"/>
  <c r="N73" i="14"/>
  <c r="G58" i="14"/>
  <c r="O58" i="14" s="1"/>
  <c r="N58" i="14"/>
  <c r="N38" i="14"/>
  <c r="G38" i="14"/>
  <c r="O38" i="14" s="1"/>
  <c r="AC76" i="68"/>
  <c r="Q9" i="30"/>
  <c r="Q11" i="30"/>
  <c r="G62" i="14"/>
  <c r="F94" i="14"/>
  <c r="N94" i="14" s="1"/>
  <c r="M24" i="14"/>
  <c r="J24" i="14"/>
  <c r="N24" i="14" s="1"/>
  <c r="K21" i="30"/>
  <c r="K32" i="30"/>
  <c r="K36" i="30"/>
  <c r="N7" i="30"/>
  <c r="N11" i="30"/>
  <c r="N23" i="30"/>
  <c r="N37" i="30"/>
  <c r="AU38" i="30"/>
  <c r="N26" i="30"/>
  <c r="AC65" i="68"/>
  <c r="AB65" i="68"/>
  <c r="AD65" i="68"/>
  <c r="H65" i="68"/>
  <c r="D65" i="67" s="1"/>
  <c r="H18" i="68"/>
  <c r="D18" i="67" s="1"/>
  <c r="AC18" i="68"/>
  <c r="G18" i="68"/>
  <c r="AB18" i="68"/>
  <c r="K55" i="14"/>
  <c r="K22" i="14"/>
  <c r="O22" i="14" s="1"/>
  <c r="AO22" i="9" s="1"/>
  <c r="N22" i="14"/>
  <c r="M44" i="14"/>
  <c r="J44" i="14"/>
  <c r="N123" i="14"/>
  <c r="K123" i="14"/>
  <c r="O123" i="14" s="1"/>
  <c r="H7" i="16" s="1"/>
  <c r="AO29" i="9"/>
  <c r="M86" i="14"/>
  <c r="J86" i="14"/>
  <c r="N86" i="14" s="1"/>
  <c r="J86" i="15"/>
  <c r="G93" i="15"/>
  <c r="H8" i="30"/>
  <c r="H27" i="30"/>
  <c r="O42" i="15"/>
  <c r="N76" i="15"/>
  <c r="N140" i="15" s="1"/>
  <c r="AO17" i="68"/>
  <c r="G17" i="67" s="1"/>
  <c r="AP17" i="68"/>
  <c r="AQ17" i="68"/>
  <c r="AN17" i="68"/>
  <c r="AO51" i="68"/>
  <c r="G51" i="67" s="1"/>
  <c r="AN51" i="68"/>
  <c r="AQ11" i="68"/>
  <c r="AN11" i="68"/>
  <c r="AO11" i="68"/>
  <c r="G11" i="67" s="1"/>
  <c r="AP11" i="68"/>
  <c r="AQ70" i="68"/>
  <c r="AP70" i="68"/>
  <c r="AB8" i="17"/>
  <c r="AD7" i="68"/>
  <c r="H7" i="68"/>
  <c r="D7" i="67" s="1"/>
  <c r="AB7" i="68"/>
  <c r="AC7" i="68"/>
  <c r="H27" i="68"/>
  <c r="D27" i="67" s="1"/>
  <c r="AB27" i="68"/>
  <c r="AC27" i="68"/>
  <c r="AD27" i="68"/>
  <c r="G27" i="68"/>
  <c r="AT19" i="68"/>
  <c r="AB36" i="30"/>
  <c r="AB25" i="30"/>
  <c r="Q30" i="30"/>
  <c r="N40" i="14"/>
  <c r="K131" i="14"/>
  <c r="K7" i="14"/>
  <c r="O7" i="14" s="1"/>
  <c r="G33" i="14"/>
  <c r="Q7" i="30"/>
  <c r="Q29" i="30"/>
  <c r="Q18" i="30"/>
  <c r="Q19" i="30"/>
  <c r="J124" i="14"/>
  <c r="G41" i="14"/>
  <c r="O41" i="14" s="1"/>
  <c r="J19" i="14"/>
  <c r="K19" i="14" s="1"/>
  <c r="F87" i="14"/>
  <c r="N87" i="14" s="1"/>
  <c r="M78" i="14"/>
  <c r="F106" i="14"/>
  <c r="N106" i="14" s="1"/>
  <c r="M106" i="14"/>
  <c r="G84" i="15"/>
  <c r="G127" i="15"/>
  <c r="J95" i="15"/>
  <c r="F64" i="14"/>
  <c r="N64" i="14" s="1"/>
  <c r="M64" i="14"/>
  <c r="F70" i="14"/>
  <c r="N70" i="14" s="1"/>
  <c r="M70" i="14"/>
  <c r="F85" i="14"/>
  <c r="N85" i="14" s="1"/>
  <c r="M85" i="14"/>
  <c r="G91" i="14"/>
  <c r="O91" i="14" s="1"/>
  <c r="F95" i="14"/>
  <c r="N95" i="14" s="1"/>
  <c r="M95" i="14"/>
  <c r="J96" i="14"/>
  <c r="K96" i="14" s="1"/>
  <c r="O96" i="14" s="1"/>
  <c r="M96" i="14"/>
  <c r="J98" i="14"/>
  <c r="K98" i="14" s="1"/>
  <c r="M98" i="14"/>
  <c r="Q132" i="15"/>
  <c r="V12" i="29" s="1"/>
  <c r="O136" i="15"/>
  <c r="O72" i="12"/>
  <c r="P72" i="12" s="1"/>
  <c r="O69" i="12"/>
  <c r="P69" i="12" s="1"/>
  <c r="O62" i="12"/>
  <c r="P62" i="12" s="1"/>
  <c r="F57" i="67"/>
  <c r="AM57" i="68"/>
  <c r="AM32" i="68"/>
  <c r="F32" i="67"/>
  <c r="AK76" i="68"/>
  <c r="F28" i="67"/>
  <c r="AM28" i="68"/>
  <c r="AS28" i="68"/>
  <c r="M45" i="14"/>
  <c r="F45" i="14"/>
  <c r="N45" i="14" s="1"/>
  <c r="J26" i="14"/>
  <c r="N26" i="14" s="1"/>
  <c r="M26" i="14"/>
  <c r="G23" i="14"/>
  <c r="O23" i="14" s="1"/>
  <c r="N23" i="14"/>
  <c r="M13" i="14"/>
  <c r="F13" i="14"/>
  <c r="G13" i="14" s="1"/>
  <c r="J90" i="14"/>
  <c r="N90" i="14" s="1"/>
  <c r="K90" i="14"/>
  <c r="O90" i="14" s="1"/>
  <c r="M90" i="14"/>
  <c r="AQ18" i="29"/>
  <c r="AQ9" i="29"/>
  <c r="AQ20" i="29" s="1"/>
  <c r="AU36" i="30"/>
  <c r="AU20" i="30"/>
  <c r="AU12" i="30"/>
  <c r="AU8" i="30"/>
  <c r="F50" i="14"/>
  <c r="N50" i="14" s="1"/>
  <c r="M50" i="14"/>
  <c r="F59" i="14"/>
  <c r="N59" i="14" s="1"/>
  <c r="M59" i="14"/>
  <c r="G132" i="14"/>
  <c r="M132" i="14"/>
  <c r="F134" i="14"/>
  <c r="N134" i="14" s="1"/>
  <c r="M134" i="14"/>
  <c r="O67" i="12"/>
  <c r="P67" i="12" s="1"/>
  <c r="AM52" i="68"/>
  <c r="F52" i="67"/>
  <c r="AM38" i="68"/>
  <c r="AS38" i="68"/>
  <c r="F38" i="67"/>
  <c r="N7" i="14"/>
  <c r="AQ49" i="68"/>
  <c r="AN49" i="68"/>
  <c r="G58" i="68"/>
  <c r="H58" i="68"/>
  <c r="D58" i="67" s="1"/>
  <c r="AC58" i="68"/>
  <c r="AB35" i="30"/>
  <c r="AT27" i="68"/>
  <c r="Y27" i="12"/>
  <c r="AQ66" i="68"/>
  <c r="AN66" i="68"/>
  <c r="AB38" i="30"/>
  <c r="AQ25" i="68"/>
  <c r="AO25" i="68"/>
  <c r="G25" i="67" s="1"/>
  <c r="AP25" i="68"/>
  <c r="AB24" i="68"/>
  <c r="G24" i="68"/>
  <c r="H24" i="68"/>
  <c r="D24" i="67" s="1"/>
  <c r="M124" i="14"/>
  <c r="M102" i="14"/>
  <c r="F102" i="14"/>
  <c r="F81" i="14"/>
  <c r="N81" i="14" s="1"/>
  <c r="M81" i="14"/>
  <c r="J20" i="15"/>
  <c r="J16" i="15"/>
  <c r="BC16" i="9" s="1"/>
  <c r="J8" i="15"/>
  <c r="BC8" i="9" s="1"/>
  <c r="J104" i="15"/>
  <c r="J96" i="15"/>
  <c r="J129" i="15"/>
  <c r="G128" i="14"/>
  <c r="O128" i="14" s="1"/>
  <c r="M128" i="14"/>
  <c r="J75" i="14"/>
  <c r="N75" i="14" s="1"/>
  <c r="M72" i="14"/>
  <c r="F47" i="14"/>
  <c r="G47" i="14" s="1"/>
  <c r="O47" i="14" s="1"/>
  <c r="M47" i="14"/>
  <c r="F35" i="14"/>
  <c r="G35" i="14" s="1"/>
  <c r="F31" i="14"/>
  <c r="N31" i="14" s="1"/>
  <c r="M15" i="14"/>
  <c r="J15" i="14"/>
  <c r="N15" i="14" s="1"/>
  <c r="J80" i="14"/>
  <c r="N80" i="14" s="1"/>
  <c r="F93" i="14"/>
  <c r="N93" i="14" s="1"/>
  <c r="D136" i="15"/>
  <c r="E131" i="15"/>
  <c r="U11" i="29" s="1"/>
  <c r="J39" i="14"/>
  <c r="K39" i="14" s="1"/>
  <c r="O39" i="14" s="1"/>
  <c r="M39" i="14"/>
  <c r="F43" i="14"/>
  <c r="G43" i="14" s="1"/>
  <c r="O43" i="14" s="1"/>
  <c r="M46" i="14"/>
  <c r="J46" i="14"/>
  <c r="N46" i="14" s="1"/>
  <c r="M48" i="14"/>
  <c r="J48" i="14"/>
  <c r="K132" i="14"/>
  <c r="AM30" i="68"/>
  <c r="AS30" i="68"/>
  <c r="AD52" i="68"/>
  <c r="AP49" i="68"/>
  <c r="AO66" i="68"/>
  <c r="G66" i="67" s="1"/>
  <c r="AB58" i="68"/>
  <c r="AC24" i="68"/>
  <c r="G34" i="68"/>
  <c r="H34" i="68"/>
  <c r="D34" i="67" s="1"/>
  <c r="AD34" i="68"/>
  <c r="H54" i="68"/>
  <c r="D54" i="67" s="1"/>
  <c r="AC54" i="68"/>
  <c r="G54" i="68"/>
  <c r="AB75" i="68"/>
  <c r="G75" i="68"/>
  <c r="AB35" i="68"/>
  <c r="AC35" i="68"/>
  <c r="G67" i="68"/>
  <c r="H67" i="68"/>
  <c r="D67" i="67" s="1"/>
  <c r="AD67" i="68"/>
  <c r="AC32" i="68"/>
  <c r="AB42" i="68"/>
  <c r="H42" i="68"/>
  <c r="D42" i="67" s="1"/>
  <c r="G42" i="68"/>
  <c r="AC42" i="68"/>
  <c r="AC47" i="68"/>
  <c r="AB47" i="68"/>
  <c r="H47" i="68"/>
  <c r="D47" i="67" s="1"/>
  <c r="G47" i="68"/>
  <c r="AC20" i="68"/>
  <c r="G20" i="68"/>
  <c r="AB20" i="68"/>
  <c r="I129" i="14"/>
  <c r="K100" i="14"/>
  <c r="G84" i="14"/>
  <c r="F124" i="14"/>
  <c r="N124" i="14" s="1"/>
  <c r="J42" i="15"/>
  <c r="K40" i="30"/>
  <c r="K101" i="14"/>
  <c r="O101" i="14" s="1"/>
  <c r="F78" i="14"/>
  <c r="N78" i="14" s="1"/>
  <c r="N132" i="14"/>
  <c r="M33" i="14"/>
  <c r="J33" i="14"/>
  <c r="K33" i="14" s="1"/>
  <c r="N56" i="14"/>
  <c r="G56" i="14"/>
  <c r="O56" i="14" s="1"/>
  <c r="AO56" i="9" s="1"/>
  <c r="N126" i="14"/>
  <c r="K126" i="14"/>
  <c r="J11" i="14"/>
  <c r="N11" i="14" s="1"/>
  <c r="M27" i="14"/>
  <c r="J27" i="14"/>
  <c r="N27" i="14" s="1"/>
  <c r="J28" i="14"/>
  <c r="N28" i="14" s="1"/>
  <c r="M28" i="14"/>
  <c r="F131" i="14"/>
  <c r="G131" i="14" s="1"/>
  <c r="O131" i="14" s="1"/>
  <c r="M131" i="14"/>
  <c r="F99" i="14"/>
  <c r="M99" i="14"/>
  <c r="F107" i="14"/>
  <c r="M107" i="14"/>
  <c r="J72" i="15"/>
  <c r="BC72" i="9" s="1"/>
  <c r="J68" i="15"/>
  <c r="J60" i="15"/>
  <c r="J56" i="15"/>
  <c r="BC56" i="9" s="1"/>
  <c r="J48" i="15"/>
  <c r="BC48" i="9" s="1"/>
  <c r="J27" i="15"/>
  <c r="BC27" i="9" s="1"/>
  <c r="J136" i="14"/>
  <c r="N136" i="14" s="1"/>
  <c r="F117" i="14"/>
  <c r="M117" i="14"/>
  <c r="E119" i="14"/>
  <c r="N113" i="14"/>
  <c r="G69" i="14"/>
  <c r="O69" i="14" s="1"/>
  <c r="M69" i="14"/>
  <c r="J65" i="14"/>
  <c r="N65" i="14" s="1"/>
  <c r="M65" i="14"/>
  <c r="M62" i="14"/>
  <c r="J62" i="14"/>
  <c r="N62" i="14" s="1"/>
  <c r="M53" i="14"/>
  <c r="K53" i="14"/>
  <c r="O53" i="14" s="1"/>
  <c r="J49" i="14"/>
  <c r="M49" i="14"/>
  <c r="J37" i="14"/>
  <c r="N37" i="14" s="1"/>
  <c r="J84" i="14"/>
  <c r="K84" i="14" s="1"/>
  <c r="M84" i="14"/>
  <c r="E78" i="15"/>
  <c r="D84" i="15"/>
  <c r="E88" i="15"/>
  <c r="D93" i="15"/>
  <c r="H121" i="14"/>
  <c r="F19" i="14"/>
  <c r="N19" i="14" s="1"/>
  <c r="F21" i="14"/>
  <c r="N21" i="14" s="1"/>
  <c r="M104" i="14"/>
  <c r="F104" i="14"/>
  <c r="N104" i="14" s="1"/>
  <c r="I119" i="14"/>
  <c r="M113" i="14"/>
  <c r="K113" i="14"/>
  <c r="J115" i="14"/>
  <c r="J119" i="14" s="1"/>
  <c r="M115" i="14"/>
  <c r="J125" i="14"/>
  <c r="K125" i="14" s="1"/>
  <c r="AQ54" i="68"/>
  <c r="AP44" i="68"/>
  <c r="AN44" i="68"/>
  <c r="AM40" i="68"/>
  <c r="AS40" i="68"/>
  <c r="Y40" i="12" s="1"/>
  <c r="F40" i="67"/>
  <c r="AM36" i="68"/>
  <c r="F36" i="67"/>
  <c r="AS36" i="68"/>
  <c r="AO21" i="68"/>
  <c r="G21" i="67" s="1"/>
  <c r="AP21" i="68"/>
  <c r="AN21" i="68"/>
  <c r="AD53" i="68"/>
  <c r="N17" i="14"/>
  <c r="G66" i="14"/>
  <c r="O66" i="14" s="1"/>
  <c r="M136" i="14"/>
  <c r="L113" i="14"/>
  <c r="L132" i="14"/>
  <c r="M126" i="14"/>
  <c r="L19" i="14"/>
  <c r="L96" i="14"/>
  <c r="L48" i="14"/>
  <c r="L124" i="14"/>
  <c r="M29" i="14"/>
  <c r="G74" i="14"/>
  <c r="O74" i="14" s="1"/>
  <c r="K20" i="14"/>
  <c r="L95" i="14"/>
  <c r="L125" i="14"/>
  <c r="D76" i="14"/>
  <c r="D121" i="14" s="1"/>
  <c r="L134" i="14"/>
  <c r="F127" i="15"/>
  <c r="F84" i="15"/>
  <c r="M100" i="14"/>
  <c r="E83" i="14"/>
  <c r="M74" i="14"/>
  <c r="F10" i="14"/>
  <c r="K30" i="14"/>
  <c r="L46" i="14"/>
  <c r="L64" i="14"/>
  <c r="L131" i="14"/>
  <c r="Q25" i="30"/>
  <c r="E127" i="14"/>
  <c r="E61" i="14"/>
  <c r="I79" i="14"/>
  <c r="O118" i="14"/>
  <c r="I15" i="29" s="1"/>
  <c r="O67" i="14"/>
  <c r="AO67" i="9" s="1"/>
  <c r="L39" i="14"/>
  <c r="L104" i="14"/>
  <c r="L117" i="14"/>
  <c r="N51" i="14"/>
  <c r="L115" i="14"/>
  <c r="D129" i="14"/>
  <c r="D140" i="14" s="1"/>
  <c r="E108" i="14"/>
  <c r="K78" i="14"/>
  <c r="L11" i="14"/>
  <c r="L81" i="14"/>
  <c r="J53" i="15"/>
  <c r="BC53" i="9" s="1"/>
  <c r="J36" i="15"/>
  <c r="BC36" i="9" s="1"/>
  <c r="J32" i="15"/>
  <c r="BC32" i="9" s="1"/>
  <c r="J28" i="15"/>
  <c r="BC28" i="9" s="1"/>
  <c r="J82" i="15"/>
  <c r="J78" i="15"/>
  <c r="V7" i="16" s="1"/>
  <c r="L91" i="14"/>
  <c r="E55" i="14"/>
  <c r="I35" i="14"/>
  <c r="E30" i="14"/>
  <c r="O82" i="14"/>
  <c r="M32" i="14"/>
  <c r="O71" i="14"/>
  <c r="L66" i="14"/>
  <c r="G52" i="14"/>
  <c r="O52" i="14" s="1"/>
  <c r="N96" i="14"/>
  <c r="L52" i="14"/>
  <c r="J59" i="15"/>
  <c r="BC59" i="9" s="1"/>
  <c r="J51" i="15"/>
  <c r="BC51" i="9" s="1"/>
  <c r="J43" i="15"/>
  <c r="BC43" i="9" s="1"/>
  <c r="J38" i="15"/>
  <c r="J30" i="15"/>
  <c r="BC30" i="9" s="1"/>
  <c r="J19" i="15"/>
  <c r="BC19" i="9" s="1"/>
  <c r="J115" i="15"/>
  <c r="J111" i="15"/>
  <c r="J103" i="15"/>
  <c r="J99" i="15"/>
  <c r="AB12" i="17"/>
  <c r="AB31" i="30"/>
  <c r="AB34" i="30"/>
  <c r="AB9" i="30"/>
  <c r="AU30" i="30"/>
  <c r="AU37" i="30"/>
  <c r="AU17" i="30"/>
  <c r="AB20" i="30"/>
  <c r="AB10" i="30"/>
  <c r="AU28" i="30"/>
  <c r="N12" i="17"/>
  <c r="Q40" i="30"/>
  <c r="AU9" i="30"/>
  <c r="AU29" i="30"/>
  <c r="AU24" i="30"/>
  <c r="AU23" i="30"/>
  <c r="AB26" i="30"/>
  <c r="AU32" i="30"/>
  <c r="H40" i="30"/>
  <c r="AU27" i="30"/>
  <c r="AB13" i="17"/>
  <c r="AB8" i="30"/>
  <c r="AU19" i="30"/>
  <c r="AU34" i="30"/>
  <c r="AR76" i="9"/>
  <c r="AM73" i="68"/>
  <c r="F73" i="67"/>
  <c r="AM16" i="68"/>
  <c r="F16" i="67"/>
  <c r="AM69" i="68"/>
  <c r="F69" i="67"/>
  <c r="AN37" i="68"/>
  <c r="AQ37" i="68"/>
  <c r="AO37" i="68"/>
  <c r="G37" i="67" s="1"/>
  <c r="AP37" i="68"/>
  <c r="AM22" i="68"/>
  <c r="F22" i="67"/>
  <c r="AM45" i="68"/>
  <c r="F45" i="67"/>
  <c r="AO31" i="68"/>
  <c r="G31" i="67" s="1"/>
  <c r="AP31" i="68"/>
  <c r="AQ31" i="68"/>
  <c r="AN31" i="68"/>
  <c r="AM14" i="68"/>
  <c r="F14" i="67"/>
  <c r="AM58" i="68"/>
  <c r="F58" i="67"/>
  <c r="AM55" i="68"/>
  <c r="AS55" i="68"/>
  <c r="F55" i="67"/>
  <c r="AM47" i="68"/>
  <c r="F47" i="67"/>
  <c r="AO33" i="68"/>
  <c r="G33" i="67" s="1"/>
  <c r="AM24" i="68"/>
  <c r="F24" i="67"/>
  <c r="O24" i="12"/>
  <c r="P24" i="12" s="1"/>
  <c r="R24" i="12" s="1"/>
  <c r="AS14" i="68"/>
  <c r="AS65" i="68"/>
  <c r="AB11" i="17"/>
  <c r="AB28" i="30"/>
  <c r="AB23" i="30"/>
  <c r="AB18" i="30"/>
  <c r="AC68" i="68"/>
  <c r="H68" i="68"/>
  <c r="D68" i="67" s="1"/>
  <c r="AC36" i="68"/>
  <c r="N47" i="14"/>
  <c r="K29" i="30"/>
  <c r="AU11" i="30"/>
  <c r="AO69" i="9"/>
  <c r="O17" i="14"/>
  <c r="K134" i="14"/>
  <c r="AU14" i="30"/>
  <c r="O33" i="14"/>
  <c r="AU7" i="30"/>
  <c r="AU31" i="30"/>
  <c r="AB68" i="68"/>
  <c r="AD36" i="68"/>
  <c r="H36" i="68"/>
  <c r="H7" i="30"/>
  <c r="Q31" i="30"/>
  <c r="AU18" i="30"/>
  <c r="AU26" i="30"/>
  <c r="AB9" i="17"/>
  <c r="O73" i="14"/>
  <c r="AO58" i="9"/>
  <c r="AO25" i="9"/>
  <c r="K54" i="14"/>
  <c r="K9" i="14"/>
  <c r="AU10" i="30"/>
  <c r="F100" i="14"/>
  <c r="F125" i="14"/>
  <c r="AT60" i="68"/>
  <c r="G106" i="14"/>
  <c r="O106" i="14" s="1"/>
  <c r="E136" i="15"/>
  <c r="N25" i="14"/>
  <c r="I110" i="14"/>
  <c r="J89" i="15"/>
  <c r="F14" i="14"/>
  <c r="J67" i="15"/>
  <c r="BC67" i="9" s="1"/>
  <c r="J47" i="15"/>
  <c r="BC47" i="9" s="1"/>
  <c r="J34" i="15"/>
  <c r="BC34" i="9" s="1"/>
  <c r="J23" i="15"/>
  <c r="J15" i="15"/>
  <c r="BC15" i="9" s="1"/>
  <c r="J125" i="15"/>
  <c r="J107" i="15"/>
  <c r="N27" i="30"/>
  <c r="F20" i="14"/>
  <c r="N20" i="14" s="1"/>
  <c r="F42" i="14"/>
  <c r="N42" i="14" s="1"/>
  <c r="J74" i="15"/>
  <c r="BC74" i="9" s="1"/>
  <c r="J66" i="15"/>
  <c r="BC66" i="9" s="1"/>
  <c r="J54" i="15"/>
  <c r="BC54" i="9" s="1"/>
  <c r="J37" i="15"/>
  <c r="J79" i="15"/>
  <c r="V8" i="16" s="1"/>
  <c r="J118" i="15"/>
  <c r="K65" i="14"/>
  <c r="O65" i="14" s="1"/>
  <c r="K31" i="14"/>
  <c r="K105" i="14"/>
  <c r="O105" i="14" s="1"/>
  <c r="K97" i="14"/>
  <c r="O97" i="14" s="1"/>
  <c r="F98" i="14"/>
  <c r="G98" i="14" s="1"/>
  <c r="O98" i="14" s="1"/>
  <c r="J21" i="15"/>
  <c r="BC21" i="9" s="1"/>
  <c r="J9" i="15"/>
  <c r="BC9" i="9" s="1"/>
  <c r="J101" i="15"/>
  <c r="H32" i="30"/>
  <c r="K9" i="30"/>
  <c r="F8" i="14"/>
  <c r="N52" i="14"/>
  <c r="G134" i="14"/>
  <c r="AS15" i="68"/>
  <c r="AS50" i="68"/>
  <c r="L78" i="15"/>
  <c r="L114" i="15"/>
  <c r="L13" i="15"/>
  <c r="BD13" i="9" s="1"/>
  <c r="L46" i="15"/>
  <c r="BD46" i="9" s="1"/>
  <c r="L79" i="15"/>
  <c r="W8" i="16" s="1"/>
  <c r="L115" i="15"/>
  <c r="AE31" i="30"/>
  <c r="AE37" i="30"/>
  <c r="AE17" i="30"/>
  <c r="AE19" i="30"/>
  <c r="AE24" i="30"/>
  <c r="AE23" i="30"/>
  <c r="AE22" i="30"/>
  <c r="AE16" i="30"/>
  <c r="AW26" i="30"/>
  <c r="AW27" i="30"/>
  <c r="AW30" i="30"/>
  <c r="AW11" i="30"/>
  <c r="AE28" i="30"/>
  <c r="L26" i="15"/>
  <c r="BD26" i="9" s="1"/>
  <c r="L62" i="15"/>
  <c r="BD62" i="9" s="1"/>
  <c r="L100" i="15"/>
  <c r="L134" i="15"/>
  <c r="AB14" i="29" s="1"/>
  <c r="L23" i="15"/>
  <c r="BD23" i="9" s="1"/>
  <c r="L59" i="15"/>
  <c r="BD59" i="9" s="1"/>
  <c r="L97" i="15"/>
  <c r="L131" i="15"/>
  <c r="L16" i="15"/>
  <c r="BD16" i="9" s="1"/>
  <c r="L32" i="15"/>
  <c r="BD32" i="9" s="1"/>
  <c r="AX40" i="9"/>
  <c r="Q84" i="15"/>
  <c r="Q93" i="15"/>
  <c r="AX48" i="9"/>
  <c r="AX11" i="9"/>
  <c r="P76" i="15"/>
  <c r="P140" i="15" s="1"/>
  <c r="Q42" i="15"/>
  <c r="Q76" i="15" s="1"/>
  <c r="Q136" i="15"/>
  <c r="Q127" i="15"/>
  <c r="P83" i="28"/>
  <c r="Q83" i="28" s="1"/>
  <c r="P79" i="26"/>
  <c r="Q79" i="26" s="1"/>
  <c r="AX9" i="9"/>
  <c r="AC18" i="30"/>
  <c r="AC27" i="30"/>
  <c r="AC11" i="17"/>
  <c r="I127" i="15"/>
  <c r="J93" i="15"/>
  <c r="AH20" i="30"/>
  <c r="AC7" i="30"/>
  <c r="AC25" i="30"/>
  <c r="I93" i="15"/>
  <c r="AC16" i="29"/>
  <c r="AC18" i="29" s="1"/>
  <c r="AH31" i="30"/>
  <c r="I84" i="15"/>
  <c r="H140" i="15"/>
  <c r="AC33" i="30"/>
  <c r="I83" i="25"/>
  <c r="J83" i="25" s="1"/>
  <c r="BC71" i="9"/>
  <c r="BC38" i="9"/>
  <c r="BC63" i="9"/>
  <c r="BC64" i="9"/>
  <c r="BC57" i="9"/>
  <c r="BC68" i="9"/>
  <c r="BC39" i="9"/>
  <c r="BC35" i="9"/>
  <c r="BC20" i="9"/>
  <c r="BC73" i="9"/>
  <c r="BC45" i="9"/>
  <c r="AC21" i="30"/>
  <c r="AC34" i="30"/>
  <c r="AC13" i="17"/>
  <c r="BC44" i="9"/>
  <c r="BC23" i="9"/>
  <c r="I76" i="15"/>
  <c r="AC9" i="29"/>
  <c r="BC46" i="9"/>
  <c r="R46" i="15"/>
  <c r="BC12" i="9"/>
  <c r="AC38" i="30"/>
  <c r="BC18" i="9"/>
  <c r="Q9" i="16"/>
  <c r="AC12" i="17"/>
  <c r="AC23" i="30"/>
  <c r="AC8" i="17"/>
  <c r="U9" i="29"/>
  <c r="AC20" i="30"/>
  <c r="AC7" i="17"/>
  <c r="AC15" i="30"/>
  <c r="AC36" i="30"/>
  <c r="AC13" i="30"/>
  <c r="X9" i="16"/>
  <c r="AC24" i="30"/>
  <c r="AC26" i="30"/>
  <c r="P83" i="26"/>
  <c r="Q83" i="26" s="1"/>
  <c r="V9" i="29"/>
  <c r="O14" i="12"/>
  <c r="P14" i="12" s="1"/>
  <c r="AW18" i="30"/>
  <c r="H22" i="30"/>
  <c r="N8" i="30"/>
  <c r="H7" i="17"/>
  <c r="C84" i="25"/>
  <c r="Q28" i="30"/>
  <c r="Q13" i="17"/>
  <c r="K10" i="30"/>
  <c r="H12" i="30"/>
  <c r="AE7" i="30"/>
  <c r="AW29" i="30"/>
  <c r="K12" i="30"/>
  <c r="O27" i="12"/>
  <c r="P27" i="12" s="1"/>
  <c r="O23" i="12"/>
  <c r="P23" i="12" s="1"/>
  <c r="O20" i="12"/>
  <c r="P20" i="12" s="1"/>
  <c r="O17" i="12"/>
  <c r="P17" i="12" s="1"/>
  <c r="O19" i="12"/>
  <c r="P19" i="12" s="1"/>
  <c r="H19" i="30"/>
  <c r="N33" i="30"/>
  <c r="K33" i="30"/>
  <c r="K22" i="30"/>
  <c r="R34" i="12"/>
  <c r="H25" i="30"/>
  <c r="H38" i="30"/>
  <c r="R16" i="12"/>
  <c r="N36" i="30"/>
  <c r="N20" i="30"/>
  <c r="K26" i="30"/>
  <c r="K28" i="30"/>
  <c r="N13" i="17"/>
  <c r="AB24" i="12"/>
  <c r="O22" i="12"/>
  <c r="P22" i="12" s="1"/>
  <c r="O15" i="12"/>
  <c r="P15" i="12" s="1"/>
  <c r="H21" i="30"/>
  <c r="Q36" i="30"/>
  <c r="Q17" i="30"/>
  <c r="Q26" i="30"/>
  <c r="Q16" i="30"/>
  <c r="H34" i="30"/>
  <c r="K16" i="30"/>
  <c r="K15" i="30"/>
  <c r="H9" i="17"/>
  <c r="N11" i="17"/>
  <c r="H28" i="30"/>
  <c r="O13" i="12"/>
  <c r="P13" i="12" s="1"/>
  <c r="O12" i="12"/>
  <c r="P12" i="12" s="1"/>
  <c r="O10" i="12"/>
  <c r="P10" i="12" s="1"/>
  <c r="G8" i="12"/>
  <c r="F76" i="12"/>
  <c r="AZ76" i="9"/>
  <c r="X9" i="29"/>
  <c r="X20" i="29" s="1"/>
  <c r="AS9" i="29"/>
  <c r="AS16" i="29"/>
  <c r="AS18" i="29" s="1"/>
  <c r="AE20" i="30"/>
  <c r="AE36" i="30"/>
  <c r="AE35" i="30"/>
  <c r="AE21" i="30"/>
  <c r="AW36" i="30"/>
  <c r="AW31" i="30"/>
  <c r="AW24" i="30"/>
  <c r="H30" i="30"/>
  <c r="H37" i="30"/>
  <c r="H20" i="30"/>
  <c r="Q14" i="30"/>
  <c r="Q24" i="30"/>
  <c r="Q13" i="30"/>
  <c r="N18" i="30"/>
  <c r="N21" i="30"/>
  <c r="H8" i="17"/>
  <c r="O75" i="12"/>
  <c r="P75" i="12" s="1"/>
  <c r="O60" i="12"/>
  <c r="P60" i="12" s="1"/>
  <c r="K59" i="12"/>
  <c r="K58" i="12"/>
  <c r="K57" i="12"/>
  <c r="K56" i="12"/>
  <c r="K55" i="12"/>
  <c r="K54" i="12"/>
  <c r="K53" i="12"/>
  <c r="K52" i="12"/>
  <c r="K51" i="12"/>
  <c r="K50" i="12"/>
  <c r="K49" i="12"/>
  <c r="K48" i="12"/>
  <c r="K46" i="12"/>
  <c r="O39" i="12"/>
  <c r="P39" i="12" s="1"/>
  <c r="O9" i="12"/>
  <c r="P9" i="12" s="1"/>
  <c r="Q15" i="30"/>
  <c r="N30" i="30"/>
  <c r="K23" i="30"/>
  <c r="H33" i="30"/>
  <c r="K13" i="17"/>
  <c r="Q27" i="30"/>
  <c r="K37" i="30"/>
  <c r="K19" i="30"/>
  <c r="H12" i="17"/>
  <c r="H10" i="30"/>
  <c r="K74" i="12"/>
  <c r="G70" i="12"/>
  <c r="I40" i="12"/>
  <c r="O33" i="12"/>
  <c r="P33" i="12" s="1"/>
  <c r="E31" i="12"/>
  <c r="E29" i="12"/>
  <c r="E28" i="12"/>
  <c r="E26" i="12"/>
  <c r="E25" i="12"/>
  <c r="K13" i="30"/>
  <c r="N28" i="30"/>
  <c r="Q8" i="17"/>
  <c r="H10" i="17"/>
  <c r="N29" i="30"/>
  <c r="O66" i="12"/>
  <c r="P66" i="12" s="1"/>
  <c r="O65" i="12"/>
  <c r="P65" i="12" s="1"/>
  <c r="G59" i="12"/>
  <c r="G56" i="12"/>
  <c r="G55" i="12"/>
  <c r="G53" i="12"/>
  <c r="G51" i="12"/>
  <c r="G47" i="12"/>
  <c r="K8" i="12"/>
  <c r="K7" i="12"/>
  <c r="O7" i="12" s="1"/>
  <c r="J76" i="12"/>
  <c r="K25" i="30"/>
  <c r="N9" i="30"/>
  <c r="O73" i="12"/>
  <c r="P73" i="12" s="1"/>
  <c r="I63" i="12"/>
  <c r="I45" i="12"/>
  <c r="O44" i="12"/>
  <c r="P44" i="12" s="1"/>
  <c r="O43" i="12"/>
  <c r="P43" i="12" s="1"/>
  <c r="O42" i="12"/>
  <c r="P42" i="12" s="1"/>
  <c r="E41" i="12"/>
  <c r="O40" i="12"/>
  <c r="P40" i="12" s="1"/>
  <c r="O38" i="12"/>
  <c r="P38" i="12" s="1"/>
  <c r="O37" i="12"/>
  <c r="P37" i="12" s="1"/>
  <c r="I32" i="12"/>
  <c r="I30" i="12"/>
  <c r="I26" i="12"/>
  <c r="I25" i="12"/>
  <c r="H76" i="12"/>
  <c r="AW9" i="30"/>
  <c r="AE15" i="30"/>
  <c r="AE26" i="30"/>
  <c r="AW12" i="30"/>
  <c r="AW33" i="30"/>
  <c r="AE9" i="17"/>
  <c r="AE12" i="17"/>
  <c r="AE13" i="17"/>
  <c r="AE10" i="30"/>
  <c r="AE11" i="17"/>
  <c r="AE30" i="30"/>
  <c r="AW7" i="30"/>
  <c r="AW25" i="30"/>
  <c r="AW16" i="30"/>
  <c r="AW14" i="30"/>
  <c r="AE33" i="30"/>
  <c r="AW37" i="30"/>
  <c r="AW21" i="30"/>
  <c r="AW35" i="30"/>
  <c r="AE9" i="30"/>
  <c r="AE25" i="30"/>
  <c r="AW23" i="30"/>
  <c r="AW15" i="30"/>
  <c r="AW20" i="30"/>
  <c r="AW17" i="30"/>
  <c r="AW34" i="30"/>
  <c r="AE8" i="30"/>
  <c r="AE8" i="17"/>
  <c r="AW28" i="30"/>
  <c r="AE10" i="17"/>
  <c r="AE38" i="30"/>
  <c r="AW13" i="30"/>
  <c r="AW32" i="30"/>
  <c r="AW22" i="30"/>
  <c r="AE14" i="30"/>
  <c r="AW38" i="30"/>
  <c r="AW19" i="30"/>
  <c r="E41" i="30" l="1"/>
  <c r="F11" i="13"/>
  <c r="L11" i="12"/>
  <c r="M11" i="12" s="1"/>
  <c r="N11" i="12" s="1"/>
  <c r="M11" i="25"/>
  <c r="N11" i="25" s="1"/>
  <c r="D11" i="13"/>
  <c r="H11" i="13"/>
  <c r="I11" i="13" s="1"/>
  <c r="D71" i="13"/>
  <c r="M71" i="25"/>
  <c r="N71" i="25" s="1"/>
  <c r="L71" i="12"/>
  <c r="M71" i="12" s="1"/>
  <c r="N71" i="12" s="1"/>
  <c r="H71" i="13"/>
  <c r="I71" i="13" s="1"/>
  <c r="F71" i="13"/>
  <c r="F18" i="13"/>
  <c r="H18" i="13"/>
  <c r="I18" i="13" s="1"/>
  <c r="M18" i="25"/>
  <c r="N18" i="25" s="1"/>
  <c r="D18" i="13"/>
  <c r="L18" i="12"/>
  <c r="M18" i="12" s="1"/>
  <c r="N18" i="12" s="1"/>
  <c r="H47" i="13"/>
  <c r="I47" i="13" s="1"/>
  <c r="D47" i="13"/>
  <c r="M47" i="25"/>
  <c r="N47" i="25" s="1"/>
  <c r="F47" i="13"/>
  <c r="L47" i="12"/>
  <c r="M47" i="12" s="1"/>
  <c r="N47" i="12" s="1"/>
  <c r="L21" i="12"/>
  <c r="M21" i="12" s="1"/>
  <c r="N21" i="12" s="1"/>
  <c r="M21" i="25"/>
  <c r="N21" i="25" s="1"/>
  <c r="D21" i="13"/>
  <c r="H21" i="13"/>
  <c r="I21" i="13" s="1"/>
  <c r="F33" i="13"/>
  <c r="M33" i="25"/>
  <c r="N33" i="25" s="1"/>
  <c r="D33" i="13"/>
  <c r="H33" i="13"/>
  <c r="I33" i="13" s="1"/>
  <c r="AT8" i="68"/>
  <c r="C8" i="67"/>
  <c r="C56" i="67"/>
  <c r="AF76" i="68"/>
  <c r="AD76" i="68" s="1"/>
  <c r="AS9" i="68"/>
  <c r="AS41" i="68"/>
  <c r="C42" i="67"/>
  <c r="AD42" i="68"/>
  <c r="AS42" i="68"/>
  <c r="C58" i="67"/>
  <c r="AS58" i="68"/>
  <c r="AQ53" i="68"/>
  <c r="AO53" i="68"/>
  <c r="G53" i="67" s="1"/>
  <c r="AP53" i="68"/>
  <c r="C25" i="67"/>
  <c r="AS25" i="68"/>
  <c r="AD25" i="68"/>
  <c r="AS57" i="68"/>
  <c r="C57" i="67"/>
  <c r="C48" i="67"/>
  <c r="AD48" i="68"/>
  <c r="AS48" i="68"/>
  <c r="AO13" i="68"/>
  <c r="G13" i="67" s="1"/>
  <c r="AN13" i="68"/>
  <c r="AP13" i="68"/>
  <c r="AQ13" i="68"/>
  <c r="AN33" i="68"/>
  <c r="AD24" i="68"/>
  <c r="AD57" i="68"/>
  <c r="AP33" i="68"/>
  <c r="AD32" i="68"/>
  <c r="AD58" i="68"/>
  <c r="AS32" i="68"/>
  <c r="AD26" i="68"/>
  <c r="AN53" i="68"/>
  <c r="AT33" i="68"/>
  <c r="AS10" i="68"/>
  <c r="C24" i="67"/>
  <c r="AS64" i="68"/>
  <c r="AS13" i="68"/>
  <c r="AS29" i="68"/>
  <c r="C41" i="67"/>
  <c r="AS17" i="68"/>
  <c r="C17" i="67"/>
  <c r="AD17" i="68"/>
  <c r="AD50" i="68"/>
  <c r="AS20" i="68"/>
  <c r="C20" i="67"/>
  <c r="AD20" i="68"/>
  <c r="C28" i="67"/>
  <c r="AD28" i="68"/>
  <c r="AS44" i="68"/>
  <c r="C44" i="67"/>
  <c r="AS52" i="68"/>
  <c r="C52" i="67"/>
  <c r="AS68" i="68"/>
  <c r="C68" i="67"/>
  <c r="AS16" i="68"/>
  <c r="C16" i="67"/>
  <c r="AD16" i="68"/>
  <c r="C40" i="67"/>
  <c r="AD40" i="68"/>
  <c r="C72" i="67"/>
  <c r="AD72" i="68"/>
  <c r="AS72" i="68"/>
  <c r="C61" i="67"/>
  <c r="AS61" i="68"/>
  <c r="C10" i="67"/>
  <c r="C64" i="67"/>
  <c r="C45" i="67"/>
  <c r="AS73" i="68"/>
  <c r="AS21" i="68"/>
  <c r="AD21" i="68"/>
  <c r="C21" i="67"/>
  <c r="AS37" i="68"/>
  <c r="AD37" i="68"/>
  <c r="C37" i="67"/>
  <c r="AS53" i="68"/>
  <c r="C53" i="67"/>
  <c r="AS69" i="68"/>
  <c r="C69" i="67"/>
  <c r="AS22" i="68"/>
  <c r="C22" i="67"/>
  <c r="C38" i="67"/>
  <c r="AD38" i="68"/>
  <c r="AS46" i="68"/>
  <c r="AD46" i="68"/>
  <c r="C46" i="67"/>
  <c r="AD30" i="68"/>
  <c r="AD68" i="68"/>
  <c r="Y43" i="12"/>
  <c r="AT43" i="68"/>
  <c r="AO10" i="68"/>
  <c r="G10" i="67" s="1"/>
  <c r="AP10" i="68"/>
  <c r="AN10" i="68"/>
  <c r="AQ10" i="68"/>
  <c r="AO46" i="68"/>
  <c r="G46" i="67" s="1"/>
  <c r="AQ46" i="68"/>
  <c r="AN46" i="68"/>
  <c r="AP46" i="68"/>
  <c r="Y10" i="12"/>
  <c r="AT10" i="68"/>
  <c r="AT64" i="68"/>
  <c r="Y64" i="12"/>
  <c r="AP54" i="68"/>
  <c r="Y59" i="12"/>
  <c r="AT59" i="68"/>
  <c r="AN50" i="68"/>
  <c r="AO50" i="68"/>
  <c r="G50" i="67" s="1"/>
  <c r="AQ50" i="68"/>
  <c r="AP50" i="68"/>
  <c r="Y24" i="12"/>
  <c r="AT24" i="68"/>
  <c r="Y70" i="12"/>
  <c r="AT70" i="68"/>
  <c r="Y71" i="12"/>
  <c r="AT71" i="68"/>
  <c r="AT73" i="68"/>
  <c r="Y73" i="12"/>
  <c r="AT67" i="68"/>
  <c r="AO54" i="68"/>
  <c r="G54" i="67" s="1"/>
  <c r="AT63" i="68"/>
  <c r="Y18" i="12"/>
  <c r="AT18" i="68"/>
  <c r="AO42" i="68"/>
  <c r="G42" i="67" s="1"/>
  <c r="AQ42" i="68"/>
  <c r="AP42" i="68"/>
  <c r="AN42" i="68"/>
  <c r="Y12" i="12"/>
  <c r="AT12" i="68"/>
  <c r="Y56" i="12"/>
  <c r="AT56" i="68"/>
  <c r="Y62" i="12"/>
  <c r="AT62" i="68"/>
  <c r="Y23" i="12"/>
  <c r="AT23" i="68"/>
  <c r="AT45" i="68"/>
  <c r="Y45" i="12"/>
  <c r="AO26" i="68"/>
  <c r="G26" i="67" s="1"/>
  <c r="AN26" i="68"/>
  <c r="AP26" i="68"/>
  <c r="AQ26" i="68"/>
  <c r="Y29" i="12"/>
  <c r="AT29" i="68"/>
  <c r="Y49" i="12"/>
  <c r="AT49" i="68"/>
  <c r="Y66" i="12"/>
  <c r="AT66" i="68"/>
  <c r="Y74" i="12"/>
  <c r="AT74" i="68"/>
  <c r="AT7" i="68"/>
  <c r="Y7" i="12"/>
  <c r="AT41" i="68"/>
  <c r="Y41" i="12"/>
  <c r="H16" i="29"/>
  <c r="L45" i="15"/>
  <c r="BD45" i="9" s="1"/>
  <c r="L28" i="15"/>
  <c r="BD28" i="9" s="1"/>
  <c r="L12" i="15"/>
  <c r="BD12" i="9" s="1"/>
  <c r="L121" i="15"/>
  <c r="L87" i="15"/>
  <c r="L51" i="15"/>
  <c r="BD51" i="9" s="1"/>
  <c r="L19" i="15"/>
  <c r="BD19" i="9" s="1"/>
  <c r="L124" i="15"/>
  <c r="L90" i="15"/>
  <c r="L54" i="15"/>
  <c r="BD54" i="9" s="1"/>
  <c r="L22" i="15"/>
  <c r="L107" i="15"/>
  <c r="L69" i="15"/>
  <c r="BD69" i="9" s="1"/>
  <c r="L33" i="15"/>
  <c r="BD33" i="9" s="1"/>
  <c r="L106" i="15"/>
  <c r="L68" i="15"/>
  <c r="L40" i="15"/>
  <c r="BD40" i="9" s="1"/>
  <c r="L24" i="15"/>
  <c r="L8" i="15"/>
  <c r="BD8" i="9" s="1"/>
  <c r="L113" i="15"/>
  <c r="L75" i="15"/>
  <c r="BD75" i="9" s="1"/>
  <c r="L39" i="15"/>
  <c r="BD39" i="9" s="1"/>
  <c r="L7" i="15"/>
  <c r="L116" i="15"/>
  <c r="L80" i="15"/>
  <c r="L43" i="15"/>
  <c r="BD43" i="9" s="1"/>
  <c r="L10" i="15"/>
  <c r="BD10" i="9" s="1"/>
  <c r="L133" i="15"/>
  <c r="AB13" i="29" s="1"/>
  <c r="L99" i="15"/>
  <c r="L61" i="15"/>
  <c r="L29" i="15"/>
  <c r="BD29" i="9" s="1"/>
  <c r="L132" i="15"/>
  <c r="AB12" i="29" s="1"/>
  <c r="L98" i="15"/>
  <c r="R98" i="15" s="1"/>
  <c r="L60" i="15"/>
  <c r="BD60" i="9" s="1"/>
  <c r="L36" i="15"/>
  <c r="BD36" i="9" s="1"/>
  <c r="L20" i="15"/>
  <c r="BD20" i="9" s="1"/>
  <c r="L105" i="15"/>
  <c r="L67" i="15"/>
  <c r="BD67" i="9" s="1"/>
  <c r="L35" i="15"/>
  <c r="BD35" i="9" s="1"/>
  <c r="L108" i="15"/>
  <c r="L70" i="15"/>
  <c r="BD70" i="9" s="1"/>
  <c r="L38" i="15"/>
  <c r="BD38" i="9" s="1"/>
  <c r="L123" i="15"/>
  <c r="L89" i="15"/>
  <c r="L53" i="15"/>
  <c r="BD53" i="9" s="1"/>
  <c r="L17" i="15"/>
  <c r="BD17" i="9" s="1"/>
  <c r="L122" i="15"/>
  <c r="L88" i="15"/>
  <c r="G140" i="15"/>
  <c r="L21" i="15"/>
  <c r="BD21" i="9" s="1"/>
  <c r="L37" i="15"/>
  <c r="BD37" i="9" s="1"/>
  <c r="L49" i="15"/>
  <c r="BD49" i="9" s="1"/>
  <c r="L57" i="15"/>
  <c r="L65" i="15"/>
  <c r="BD65" i="9" s="1"/>
  <c r="L73" i="15"/>
  <c r="L83" i="15"/>
  <c r="L95" i="15"/>
  <c r="R95" i="15" s="1"/>
  <c r="L103" i="15"/>
  <c r="L111" i="15"/>
  <c r="L119" i="15"/>
  <c r="L129" i="15"/>
  <c r="AB7" i="29" s="1"/>
  <c r="L14" i="15"/>
  <c r="BD14" i="9" s="1"/>
  <c r="L30" i="15"/>
  <c r="L47" i="15"/>
  <c r="L11" i="15"/>
  <c r="BD11" i="9" s="1"/>
  <c r="L27" i="15"/>
  <c r="BD27" i="9" s="1"/>
  <c r="L44" i="15"/>
  <c r="BD44" i="9" s="1"/>
  <c r="L55" i="15"/>
  <c r="BD55" i="9" s="1"/>
  <c r="L63" i="15"/>
  <c r="BD63" i="9" s="1"/>
  <c r="L71" i="15"/>
  <c r="BD71" i="9" s="1"/>
  <c r="L81" i="15"/>
  <c r="L91" i="15"/>
  <c r="L101" i="15"/>
  <c r="L109" i="15"/>
  <c r="L117" i="15"/>
  <c r="L125" i="15"/>
  <c r="L135" i="15"/>
  <c r="R135" i="15" s="1"/>
  <c r="L56" i="15"/>
  <c r="L64" i="15"/>
  <c r="L72" i="15"/>
  <c r="BD72" i="9" s="1"/>
  <c r="L82" i="15"/>
  <c r="L92" i="15"/>
  <c r="L102" i="15"/>
  <c r="L110" i="15"/>
  <c r="L118" i="15"/>
  <c r="L126" i="15"/>
  <c r="L9" i="15"/>
  <c r="BD9" i="9" s="1"/>
  <c r="L25" i="15"/>
  <c r="BD25" i="9" s="1"/>
  <c r="L41" i="15"/>
  <c r="R41" i="15" s="1"/>
  <c r="L18" i="15"/>
  <c r="L34" i="15"/>
  <c r="BD34" i="9" s="1"/>
  <c r="L50" i="15"/>
  <c r="BD50" i="9" s="1"/>
  <c r="L58" i="15"/>
  <c r="BD58" i="9" s="1"/>
  <c r="L66" i="15"/>
  <c r="L74" i="15"/>
  <c r="BD74" i="9" s="1"/>
  <c r="L86" i="15"/>
  <c r="R86" i="15" s="1"/>
  <c r="L96" i="15"/>
  <c r="L104" i="15"/>
  <c r="L112" i="15"/>
  <c r="L120" i="15"/>
  <c r="L130" i="15"/>
  <c r="AB8" i="29" s="1"/>
  <c r="L15" i="15"/>
  <c r="L31" i="15"/>
  <c r="L48" i="15"/>
  <c r="BD48" i="9" s="1"/>
  <c r="R113" i="15"/>
  <c r="P79" i="27"/>
  <c r="Q79" i="27" s="1"/>
  <c r="BC42" i="9"/>
  <c r="D142" i="14"/>
  <c r="G72" i="14"/>
  <c r="O72" i="14" s="1"/>
  <c r="N9" i="14"/>
  <c r="I140" i="14"/>
  <c r="G112" i="14"/>
  <c r="O112" i="14" s="1"/>
  <c r="I77" i="25"/>
  <c r="J77" i="25" s="1"/>
  <c r="G45" i="14"/>
  <c r="O45" i="14" s="1"/>
  <c r="L129" i="14"/>
  <c r="O126" i="14"/>
  <c r="N41" i="14"/>
  <c r="AO51" i="9"/>
  <c r="K26" i="14"/>
  <c r="O26" i="14" s="1"/>
  <c r="G59" i="14"/>
  <c r="O59" i="14" s="1"/>
  <c r="G50" i="14"/>
  <c r="O50" i="14" s="1"/>
  <c r="O133" i="14"/>
  <c r="R35" i="12"/>
  <c r="R68" i="12"/>
  <c r="R125" i="15"/>
  <c r="R55" i="15"/>
  <c r="F76" i="13"/>
  <c r="N76" i="25"/>
  <c r="R44" i="15"/>
  <c r="R27" i="15"/>
  <c r="I76" i="13"/>
  <c r="R101" i="15"/>
  <c r="R81" i="15"/>
  <c r="M76" i="25"/>
  <c r="M84" i="25" s="1"/>
  <c r="R61" i="12"/>
  <c r="R119" i="15"/>
  <c r="L76" i="12"/>
  <c r="O58" i="12"/>
  <c r="P58" i="12" s="1"/>
  <c r="R69" i="12"/>
  <c r="R62" i="12"/>
  <c r="AB62" i="12" s="1"/>
  <c r="R124" i="15"/>
  <c r="O64" i="12"/>
  <c r="P64" i="12" s="1"/>
  <c r="D76" i="13"/>
  <c r="O36" i="12"/>
  <c r="P36" i="12" s="1"/>
  <c r="O52" i="12"/>
  <c r="P52" i="12" s="1"/>
  <c r="R62" i="15"/>
  <c r="H76" i="13"/>
  <c r="N76" i="12"/>
  <c r="G3" i="13"/>
  <c r="N14" i="17"/>
  <c r="M76" i="15"/>
  <c r="M140" i="15" s="1"/>
  <c r="AH15" i="30"/>
  <c r="AC22" i="30"/>
  <c r="AC37" i="30"/>
  <c r="AH17" i="30"/>
  <c r="AC9" i="30"/>
  <c r="AC8" i="30"/>
  <c r="V16" i="29"/>
  <c r="V18" i="29" s="1"/>
  <c r="P79" i="28"/>
  <c r="Q79" i="28" s="1"/>
  <c r="U16" i="29"/>
  <c r="U18" i="29" s="1"/>
  <c r="AC10" i="30"/>
  <c r="AC19" i="30"/>
  <c r="O89" i="14"/>
  <c r="T38" i="30"/>
  <c r="AU21" i="30"/>
  <c r="AU22" i="30"/>
  <c r="K12" i="14"/>
  <c r="O12" i="14" s="1"/>
  <c r="AC35" i="30"/>
  <c r="AC30" i="30"/>
  <c r="G94" i="14"/>
  <c r="O94" i="14" s="1"/>
  <c r="AU25" i="30"/>
  <c r="AC11" i="30"/>
  <c r="R60" i="15"/>
  <c r="AO34" i="9"/>
  <c r="AU15" i="30"/>
  <c r="AU35" i="30"/>
  <c r="K103" i="14"/>
  <c r="O103" i="14" s="1"/>
  <c r="AO40" i="9"/>
  <c r="AE29" i="30"/>
  <c r="K20" i="30"/>
  <c r="K17" i="30"/>
  <c r="I140" i="15"/>
  <c r="R28" i="15"/>
  <c r="R110" i="15"/>
  <c r="R112" i="15"/>
  <c r="AH38" i="30"/>
  <c r="O54" i="14"/>
  <c r="AO66" i="9"/>
  <c r="N13" i="14"/>
  <c r="H15" i="30"/>
  <c r="N17" i="30"/>
  <c r="Q23" i="30"/>
  <c r="Q22" i="30"/>
  <c r="AC29" i="30"/>
  <c r="AH13" i="17"/>
  <c r="R9" i="15"/>
  <c r="BC60" i="9"/>
  <c r="R92" i="15"/>
  <c r="AH22" i="30"/>
  <c r="R26" i="15"/>
  <c r="N14" i="14"/>
  <c r="BE42" i="9"/>
  <c r="E76" i="14"/>
  <c r="R129" i="15"/>
  <c r="O13" i="14"/>
  <c r="Q34" i="30"/>
  <c r="Y34" i="12"/>
  <c r="AT34" i="68"/>
  <c r="N88" i="14"/>
  <c r="K88" i="14"/>
  <c r="O88" i="14" s="1"/>
  <c r="AT26" i="68"/>
  <c r="Y26" i="12"/>
  <c r="AO34" i="68"/>
  <c r="G34" i="67" s="1"/>
  <c r="AQ34" i="68"/>
  <c r="AP34" i="68"/>
  <c r="AN34" i="68"/>
  <c r="H18" i="30"/>
  <c r="O74" i="12"/>
  <c r="P74" i="12" s="1"/>
  <c r="AE13" i="30"/>
  <c r="AC17" i="30"/>
  <c r="AH14" i="30"/>
  <c r="J76" i="15"/>
  <c r="R12" i="15"/>
  <c r="R45" i="15"/>
  <c r="R16" i="15"/>
  <c r="AC31" i="30"/>
  <c r="AH32" i="30"/>
  <c r="J127" i="15"/>
  <c r="R111" i="15"/>
  <c r="R36" i="15"/>
  <c r="R102" i="15"/>
  <c r="R87" i="15"/>
  <c r="R78" i="15"/>
  <c r="N39" i="14"/>
  <c r="AT40" i="68"/>
  <c r="N54" i="14"/>
  <c r="G19" i="14"/>
  <c r="O19" i="14" s="1"/>
  <c r="K15" i="14"/>
  <c r="O15" i="14" s="1"/>
  <c r="AE32" i="30"/>
  <c r="AE18" i="30"/>
  <c r="R29" i="15"/>
  <c r="R23" i="15"/>
  <c r="J84" i="15"/>
  <c r="R122" i="15"/>
  <c r="R115" i="15"/>
  <c r="J136" i="15"/>
  <c r="R132" i="15"/>
  <c r="R53" i="15"/>
  <c r="R34" i="15"/>
  <c r="R72" i="15"/>
  <c r="L110" i="14"/>
  <c r="L119" i="14"/>
  <c r="K80" i="14"/>
  <c r="O80" i="14" s="1"/>
  <c r="H29" i="30"/>
  <c r="AO65" i="68"/>
  <c r="G65" i="67" s="1"/>
  <c r="AP65" i="68"/>
  <c r="AQ65" i="68"/>
  <c r="AN65" i="68"/>
  <c r="AO60" i="9"/>
  <c r="AE27" i="30"/>
  <c r="AE11" i="30"/>
  <c r="O46" i="12"/>
  <c r="P46" i="12" s="1"/>
  <c r="AS20" i="29"/>
  <c r="AH36" i="30"/>
  <c r="AH33" i="30"/>
  <c r="R35" i="15"/>
  <c r="AH35" i="30"/>
  <c r="R108" i="15"/>
  <c r="R100" i="15"/>
  <c r="R97" i="15"/>
  <c r="R114" i="15"/>
  <c r="R107" i="15"/>
  <c r="AA7" i="29"/>
  <c r="R134" i="15"/>
  <c r="R75" i="15"/>
  <c r="R59" i="15"/>
  <c r="R51" i="15"/>
  <c r="R74" i="15"/>
  <c r="R8" i="15"/>
  <c r="G104" i="14"/>
  <c r="O104" i="14" s="1"/>
  <c r="N43" i="14"/>
  <c r="L76" i="14"/>
  <c r="F140" i="15"/>
  <c r="J129" i="14"/>
  <c r="K86" i="14"/>
  <c r="O86" i="14" s="1"/>
  <c r="H26" i="30"/>
  <c r="AO68" i="9"/>
  <c r="L138" i="14"/>
  <c r="R130" i="15"/>
  <c r="AC32" i="30"/>
  <c r="R20" i="15"/>
  <c r="R39" i="15"/>
  <c r="R52" i="15"/>
  <c r="R79" i="15"/>
  <c r="AH8" i="17"/>
  <c r="R88" i="15"/>
  <c r="AC28" i="30"/>
  <c r="R116" i="15"/>
  <c r="R13" i="15"/>
  <c r="R67" i="15"/>
  <c r="G14" i="14"/>
  <c r="O14" i="14" s="1"/>
  <c r="G95" i="14"/>
  <c r="N84" i="14"/>
  <c r="G64" i="14"/>
  <c r="O64" i="14" s="1"/>
  <c r="AO64" i="9" s="1"/>
  <c r="AO63" i="9"/>
  <c r="H17" i="30"/>
  <c r="H16" i="30"/>
  <c r="H13" i="30"/>
  <c r="AO62" i="68"/>
  <c r="G62" i="67" s="1"/>
  <c r="AP62" i="68"/>
  <c r="AQ62" i="68"/>
  <c r="AN62" i="68"/>
  <c r="T21" i="30"/>
  <c r="AO53" i="9"/>
  <c r="AO43" i="9"/>
  <c r="AO15" i="9"/>
  <c r="AO13" i="9"/>
  <c r="AO41" i="9"/>
  <c r="AO52" i="9"/>
  <c r="AO39" i="9"/>
  <c r="AO71" i="9"/>
  <c r="J35" i="14"/>
  <c r="N35" i="14" s="1"/>
  <c r="I76" i="14"/>
  <c r="M61" i="14"/>
  <c r="F61" i="14"/>
  <c r="AO47" i="9"/>
  <c r="Y36" i="12"/>
  <c r="AT36" i="68"/>
  <c r="O113" i="14"/>
  <c r="K62" i="14"/>
  <c r="O62" i="14" s="1"/>
  <c r="K136" i="14"/>
  <c r="O136" i="14" s="1"/>
  <c r="F138" i="14"/>
  <c r="N131" i="14"/>
  <c r="N138" i="14" s="1"/>
  <c r="K27" i="14"/>
  <c r="O27" i="14" s="1"/>
  <c r="K11" i="14"/>
  <c r="O11" i="14" s="1"/>
  <c r="AO30" i="68"/>
  <c r="G30" i="67" s="1"/>
  <c r="AN30" i="68"/>
  <c r="AQ30" i="68"/>
  <c r="AP30" i="68"/>
  <c r="K46" i="14"/>
  <c r="O46" i="14" s="1"/>
  <c r="G93" i="14"/>
  <c r="O93" i="14" s="1"/>
  <c r="K75" i="14"/>
  <c r="O75" i="14" s="1"/>
  <c r="AO23" i="9"/>
  <c r="AN32" i="68"/>
  <c r="AQ32" i="68"/>
  <c r="AP32" i="68"/>
  <c r="AO32" i="68"/>
  <c r="G32" i="67" s="1"/>
  <c r="G87" i="14"/>
  <c r="O87" i="14" s="1"/>
  <c r="J138" i="14"/>
  <c r="J140" i="14" s="1"/>
  <c r="O76" i="15"/>
  <c r="O140" i="15" s="1"/>
  <c r="K24" i="14"/>
  <c r="O24" i="14" s="1"/>
  <c r="AB14" i="17"/>
  <c r="AO26" i="9"/>
  <c r="F55" i="14"/>
  <c r="M55" i="14"/>
  <c r="M108" i="14"/>
  <c r="F108" i="14"/>
  <c r="N108" i="14" s="1"/>
  <c r="AO57" i="9"/>
  <c r="F127" i="14"/>
  <c r="N127" i="14" s="1"/>
  <c r="M127" i="14"/>
  <c r="M129" i="14" s="1"/>
  <c r="E129" i="14"/>
  <c r="E140" i="14" s="1"/>
  <c r="Q12" i="30"/>
  <c r="G10" i="14"/>
  <c r="O10" i="14" s="1"/>
  <c r="N10" i="14"/>
  <c r="AP40" i="68"/>
  <c r="AN40" i="68"/>
  <c r="AQ40" i="68"/>
  <c r="AO40" i="68"/>
  <c r="G40" i="67" s="1"/>
  <c r="M119" i="14"/>
  <c r="G21" i="14"/>
  <c r="O21" i="14" s="1"/>
  <c r="K37" i="14"/>
  <c r="O37" i="14" s="1"/>
  <c r="K49" i="14"/>
  <c r="O49" i="14" s="1"/>
  <c r="N49" i="14"/>
  <c r="G99" i="14"/>
  <c r="O99" i="14" s="1"/>
  <c r="N99" i="14"/>
  <c r="AN52" i="68"/>
  <c r="AQ52" i="68"/>
  <c r="AO52" i="68"/>
  <c r="G52" i="67" s="1"/>
  <c r="AP52" i="68"/>
  <c r="O132" i="14"/>
  <c r="E42" i="15"/>
  <c r="D76" i="15"/>
  <c r="D140" i="15" s="1"/>
  <c r="AU13" i="30"/>
  <c r="AN57" i="68"/>
  <c r="AP57" i="68"/>
  <c r="AO57" i="68"/>
  <c r="G57" i="67" s="1"/>
  <c r="AQ57" i="68"/>
  <c r="R64" i="12"/>
  <c r="AB64" i="12" s="1"/>
  <c r="R72" i="12"/>
  <c r="AB72" i="12" s="1"/>
  <c r="G85" i="14"/>
  <c r="O85" i="14" s="1"/>
  <c r="G70" i="14"/>
  <c r="O70" i="14" s="1"/>
  <c r="K124" i="14"/>
  <c r="K129" i="14" s="1"/>
  <c r="E77" i="67"/>
  <c r="E3" i="67"/>
  <c r="E27" i="67" s="1"/>
  <c r="AO38" i="9"/>
  <c r="AE14" i="17"/>
  <c r="I121" i="14"/>
  <c r="I142" i="14" s="1"/>
  <c r="Q38" i="30"/>
  <c r="AO74" i="9"/>
  <c r="L140" i="14"/>
  <c r="AQ36" i="68"/>
  <c r="AP36" i="68"/>
  <c r="AO36" i="68"/>
  <c r="G36" i="67" s="1"/>
  <c r="AN36" i="68"/>
  <c r="H142" i="14"/>
  <c r="E93" i="15"/>
  <c r="E84" i="15"/>
  <c r="P7" i="16"/>
  <c r="M138" i="14"/>
  <c r="K48" i="14"/>
  <c r="O48" i="14" s="1"/>
  <c r="N48" i="14"/>
  <c r="M35" i="14"/>
  <c r="AO72" i="9"/>
  <c r="G124" i="14"/>
  <c r="AT38" i="68"/>
  <c r="Y38" i="12"/>
  <c r="R67" i="12"/>
  <c r="AB67" i="12" s="1"/>
  <c r="AO59" i="9"/>
  <c r="Y28" i="12"/>
  <c r="AT28" i="68"/>
  <c r="AT32" i="68"/>
  <c r="Y32" i="12"/>
  <c r="G78" i="14"/>
  <c r="O78" i="14" s="1"/>
  <c r="AO7" i="9"/>
  <c r="T11" i="17"/>
  <c r="AO50" i="9"/>
  <c r="M30" i="14"/>
  <c r="F30" i="14"/>
  <c r="N30" i="14" s="1"/>
  <c r="J79" i="14"/>
  <c r="K79" i="14" s="1"/>
  <c r="M79" i="14"/>
  <c r="M83" i="14"/>
  <c r="F83" i="14"/>
  <c r="N83" i="14" s="1"/>
  <c r="E110" i="14"/>
  <c r="E121" i="14" s="1"/>
  <c r="K115" i="14"/>
  <c r="O115" i="14" s="1"/>
  <c r="I12" i="29" s="1"/>
  <c r="N115" i="14"/>
  <c r="N117" i="14"/>
  <c r="F119" i="14"/>
  <c r="G117" i="14"/>
  <c r="N107" i="14"/>
  <c r="G107" i="14"/>
  <c r="O107" i="14" s="1"/>
  <c r="K28" i="14"/>
  <c r="O28" i="14" s="1"/>
  <c r="O84" i="14"/>
  <c r="Y30" i="12"/>
  <c r="AT30" i="68"/>
  <c r="G31" i="14"/>
  <c r="O31" i="14" s="1"/>
  <c r="G81" i="14"/>
  <c r="O81" i="14" s="1"/>
  <c r="N102" i="14"/>
  <c r="G102" i="14"/>
  <c r="O102" i="14" s="1"/>
  <c r="AQ38" i="68"/>
  <c r="AP38" i="68"/>
  <c r="AN38" i="68"/>
  <c r="AO38" i="68"/>
  <c r="G38" i="67" s="1"/>
  <c r="AN28" i="68"/>
  <c r="AP28" i="68"/>
  <c r="AO28" i="68"/>
  <c r="G28" i="67" s="1"/>
  <c r="AQ28" i="68"/>
  <c r="N33" i="14"/>
  <c r="K44" i="14"/>
  <c r="O44" i="14" s="1"/>
  <c r="N44" i="14"/>
  <c r="N13" i="30"/>
  <c r="AO36" i="9"/>
  <c r="AO55" i="68"/>
  <c r="G55" i="67" s="1"/>
  <c r="AQ55" i="68"/>
  <c r="AP55" i="68"/>
  <c r="AN55" i="68"/>
  <c r="AO14" i="68"/>
  <c r="AP14" i="68"/>
  <c r="AN14" i="68"/>
  <c r="AQ14" i="68"/>
  <c r="AM76" i="68"/>
  <c r="AO69" i="68"/>
  <c r="G69" i="67" s="1"/>
  <c r="AN69" i="68"/>
  <c r="AQ69" i="68"/>
  <c r="AP69" i="68"/>
  <c r="Y65" i="12"/>
  <c r="AT65" i="68"/>
  <c r="AO47" i="68"/>
  <c r="G47" i="67" s="1"/>
  <c r="AP47" i="68"/>
  <c r="AN47" i="68"/>
  <c r="AQ47" i="68"/>
  <c r="AO73" i="68"/>
  <c r="G73" i="67" s="1"/>
  <c r="AP73" i="68"/>
  <c r="AN73" i="68"/>
  <c r="AQ73" i="68"/>
  <c r="AB39" i="30"/>
  <c r="AB41" i="30" s="1"/>
  <c r="AO58" i="68"/>
  <c r="G58" i="67" s="1"/>
  <c r="AQ58" i="68"/>
  <c r="AN58" i="68"/>
  <c r="AP58" i="68"/>
  <c r="AO45" i="68"/>
  <c r="G45" i="67" s="1"/>
  <c r="AN45" i="68"/>
  <c r="AQ45" i="68"/>
  <c r="AP45" i="68"/>
  <c r="AO22" i="68"/>
  <c r="G22" i="67" s="1"/>
  <c r="AN22" i="68"/>
  <c r="AQ22" i="68"/>
  <c r="AP22" i="68"/>
  <c r="AT14" i="68"/>
  <c r="Y14" i="12"/>
  <c r="AN24" i="68"/>
  <c r="AQ24" i="68"/>
  <c r="AP24" i="68"/>
  <c r="AO24" i="68"/>
  <c r="G24" i="67" s="1"/>
  <c r="Y55" i="12"/>
  <c r="AT55" i="68"/>
  <c r="F76" i="67"/>
  <c r="AO16" i="68"/>
  <c r="G16" i="67" s="1"/>
  <c r="AP16" i="68"/>
  <c r="AQ16" i="68"/>
  <c r="AN16" i="68"/>
  <c r="AE34" i="30"/>
  <c r="AE12" i="30"/>
  <c r="AO54" i="9"/>
  <c r="AO65" i="9"/>
  <c r="O30" i="12"/>
  <c r="P30" i="12" s="1"/>
  <c r="BD31" i="9"/>
  <c r="R31" i="15"/>
  <c r="BD15" i="9"/>
  <c r="R15" i="15"/>
  <c r="L93" i="15"/>
  <c r="R69" i="15"/>
  <c r="Y50" i="12"/>
  <c r="AT50" i="68"/>
  <c r="Y15" i="12"/>
  <c r="AT15" i="68"/>
  <c r="AS76" i="68"/>
  <c r="K31" i="30"/>
  <c r="K18" i="30"/>
  <c r="K38" i="30"/>
  <c r="H31" i="30"/>
  <c r="H23" i="30"/>
  <c r="R11" i="15"/>
  <c r="Q33" i="30"/>
  <c r="N34" i="30"/>
  <c r="N38" i="30"/>
  <c r="N12" i="30"/>
  <c r="AO14" i="9"/>
  <c r="R49" i="15"/>
  <c r="AO21" i="9"/>
  <c r="R32" i="15"/>
  <c r="R24" i="15"/>
  <c r="BD24" i="9"/>
  <c r="AB15" i="29"/>
  <c r="R91" i="15"/>
  <c r="BD47" i="9"/>
  <c r="R47" i="15"/>
  <c r="R83" i="15"/>
  <c r="K24" i="30"/>
  <c r="H11" i="30"/>
  <c r="N98" i="14"/>
  <c r="F110" i="14"/>
  <c r="Q37" i="30"/>
  <c r="G42" i="14"/>
  <c r="O42" i="14" s="1"/>
  <c r="N31" i="30"/>
  <c r="N24" i="30"/>
  <c r="N15" i="30"/>
  <c r="R40" i="15"/>
  <c r="BE76" i="9"/>
  <c r="N125" i="14"/>
  <c r="N129" i="14" s="1"/>
  <c r="F129" i="14"/>
  <c r="F140" i="14" s="1"/>
  <c r="G125" i="14"/>
  <c r="AO17" i="9"/>
  <c r="R90" i="15"/>
  <c r="R106" i="15"/>
  <c r="W7" i="16"/>
  <c r="L84" i="15"/>
  <c r="R48" i="15"/>
  <c r="R10" i="15"/>
  <c r="N8" i="14"/>
  <c r="K35" i="30"/>
  <c r="K14" i="30"/>
  <c r="K30" i="30"/>
  <c r="H35" i="30"/>
  <c r="N14" i="30"/>
  <c r="N22" i="30"/>
  <c r="O95" i="14"/>
  <c r="O9" i="14"/>
  <c r="AO73" i="9"/>
  <c r="D36" i="67"/>
  <c r="H76" i="68"/>
  <c r="AO33" i="9"/>
  <c r="T19" i="30"/>
  <c r="AB11" i="29"/>
  <c r="R131" i="15"/>
  <c r="BD22" i="9"/>
  <c r="R22" i="15"/>
  <c r="AW10" i="30"/>
  <c r="BD61" i="9"/>
  <c r="R61" i="15"/>
  <c r="G138" i="14"/>
  <c r="O134" i="14"/>
  <c r="G8" i="14"/>
  <c r="K34" i="30"/>
  <c r="K27" i="30"/>
  <c r="K11" i="30"/>
  <c r="H24" i="30"/>
  <c r="Q20" i="30"/>
  <c r="R37" i="15"/>
  <c r="BC37" i="9"/>
  <c r="G20" i="14"/>
  <c r="O20" i="14" s="1"/>
  <c r="N35" i="30"/>
  <c r="N32" i="30"/>
  <c r="R17" i="15"/>
  <c r="N100" i="14"/>
  <c r="G100" i="14"/>
  <c r="O100" i="14" s="1"/>
  <c r="T20" i="30"/>
  <c r="AC12" i="30"/>
  <c r="AC16" i="30"/>
  <c r="AC14" i="30"/>
  <c r="Q140" i="15"/>
  <c r="AC10" i="17"/>
  <c r="AH16" i="30"/>
  <c r="AH37" i="30"/>
  <c r="AH29" i="30"/>
  <c r="AA16" i="29"/>
  <c r="AH27" i="30"/>
  <c r="AX42" i="9"/>
  <c r="AH9" i="30"/>
  <c r="AH12" i="30"/>
  <c r="AH24" i="30"/>
  <c r="AH11" i="30"/>
  <c r="AH25" i="30"/>
  <c r="AH34" i="30"/>
  <c r="AH13" i="30"/>
  <c r="AH30" i="30"/>
  <c r="AH23" i="30"/>
  <c r="AH21" i="30"/>
  <c r="AH28" i="30"/>
  <c r="AC20" i="29"/>
  <c r="V9" i="16"/>
  <c r="AH26" i="30"/>
  <c r="AH19" i="30"/>
  <c r="AH8" i="30"/>
  <c r="AH10" i="17"/>
  <c r="AH9" i="17"/>
  <c r="AW8" i="30"/>
  <c r="P7" i="12"/>
  <c r="Q10" i="30"/>
  <c r="R27" i="12"/>
  <c r="R38" i="12"/>
  <c r="R43" i="12"/>
  <c r="O49" i="12"/>
  <c r="P49" i="12" s="1"/>
  <c r="O53" i="12"/>
  <c r="P53" i="12" s="1"/>
  <c r="O47" i="12"/>
  <c r="P47" i="12" s="1"/>
  <c r="O56" i="12"/>
  <c r="P56" i="12" s="1"/>
  <c r="O63" i="12"/>
  <c r="P63" i="12" s="1"/>
  <c r="R66" i="12"/>
  <c r="Q9" i="17"/>
  <c r="Q10" i="17"/>
  <c r="O8" i="12"/>
  <c r="P8" i="12" s="1"/>
  <c r="O28" i="12"/>
  <c r="P28" i="12" s="1"/>
  <c r="R9" i="12"/>
  <c r="R60" i="12"/>
  <c r="R75" i="12"/>
  <c r="R15" i="12"/>
  <c r="R19" i="12"/>
  <c r="AB35" i="12"/>
  <c r="H14" i="17"/>
  <c r="R36" i="12"/>
  <c r="R46" i="12"/>
  <c r="R58" i="12"/>
  <c r="R74" i="12"/>
  <c r="Q8" i="30"/>
  <c r="K8" i="30"/>
  <c r="O25" i="12"/>
  <c r="P25" i="12" s="1"/>
  <c r="R33" i="12"/>
  <c r="AB69" i="12"/>
  <c r="R10" i="12"/>
  <c r="R13" i="12"/>
  <c r="R22" i="12"/>
  <c r="O41" i="12"/>
  <c r="P41" i="12" s="1"/>
  <c r="I76" i="12"/>
  <c r="R37" i="12"/>
  <c r="O59" i="12"/>
  <c r="P59" i="12" s="1"/>
  <c r="K7" i="30"/>
  <c r="Q11" i="17"/>
  <c r="O26" i="12"/>
  <c r="P26" i="12" s="1"/>
  <c r="O31" i="12"/>
  <c r="P31" i="12" s="1"/>
  <c r="Q21" i="30"/>
  <c r="O48" i="12"/>
  <c r="P48" i="12" s="1"/>
  <c r="O50" i="12"/>
  <c r="P50" i="12" s="1"/>
  <c r="O54" i="12"/>
  <c r="P54" i="12" s="1"/>
  <c r="AB16" i="12"/>
  <c r="AB34" i="12"/>
  <c r="AB61" i="12"/>
  <c r="R44" i="12"/>
  <c r="K76" i="12"/>
  <c r="K9" i="17"/>
  <c r="R17" i="12"/>
  <c r="R23" i="12"/>
  <c r="R14" i="12"/>
  <c r="R40" i="12"/>
  <c r="R42" i="12"/>
  <c r="R52" i="12"/>
  <c r="O57" i="12"/>
  <c r="P57" i="12" s="1"/>
  <c r="R73" i="12"/>
  <c r="O51" i="12"/>
  <c r="P51" i="12" s="1"/>
  <c r="O55" i="12"/>
  <c r="P55" i="12" s="1"/>
  <c r="R65" i="12"/>
  <c r="K7" i="17"/>
  <c r="K8" i="17"/>
  <c r="Q12" i="17"/>
  <c r="O29" i="12"/>
  <c r="P29" i="12" s="1"/>
  <c r="O32" i="12"/>
  <c r="P32" i="12" s="1"/>
  <c r="O45" i="12"/>
  <c r="P45" i="12" s="1"/>
  <c r="O70" i="12"/>
  <c r="P70" i="12" s="1"/>
  <c r="R39" i="12"/>
  <c r="G76" i="12"/>
  <c r="R12" i="12"/>
  <c r="E76" i="12"/>
  <c r="AB68" i="12"/>
  <c r="R20" i="12"/>
  <c r="N84" i="25"/>
  <c r="O18" i="12" l="1"/>
  <c r="P18" i="12" s="1"/>
  <c r="O11" i="12"/>
  <c r="P11" i="12" s="1"/>
  <c r="O21" i="12"/>
  <c r="P21" i="12" s="1"/>
  <c r="O71" i="12"/>
  <c r="P71" i="12" s="1"/>
  <c r="Y69" i="12"/>
  <c r="AT69" i="68"/>
  <c r="Y21" i="12"/>
  <c r="AT21" i="68"/>
  <c r="AT68" i="68"/>
  <c r="Y68" i="12"/>
  <c r="AT44" i="68"/>
  <c r="Y44" i="12"/>
  <c r="AT13" i="68"/>
  <c r="Y13" i="12"/>
  <c r="Y25" i="12"/>
  <c r="AT25" i="68"/>
  <c r="Y37" i="12"/>
  <c r="AT37" i="68"/>
  <c r="Y61" i="12"/>
  <c r="AT61" i="68"/>
  <c r="AT20" i="68"/>
  <c r="Y20" i="12"/>
  <c r="AT17" i="68"/>
  <c r="Y17" i="12"/>
  <c r="Y58" i="12"/>
  <c r="AT58" i="68"/>
  <c r="Y46" i="12"/>
  <c r="AT46" i="68"/>
  <c r="Y22" i="12"/>
  <c r="AT22" i="68"/>
  <c r="Y53" i="12"/>
  <c r="AT53" i="68"/>
  <c r="Y16" i="12"/>
  <c r="AT16" i="68"/>
  <c r="Y52" i="12"/>
  <c r="AT52" i="68"/>
  <c r="Y48" i="12"/>
  <c r="AT48" i="68"/>
  <c r="AT57" i="68"/>
  <c r="Y57" i="12"/>
  <c r="C76" i="67"/>
  <c r="AT72" i="68"/>
  <c r="Y72" i="12"/>
  <c r="Y42" i="12"/>
  <c r="AT42" i="68"/>
  <c r="Y9" i="12"/>
  <c r="AT9" i="68"/>
  <c r="E65" i="67"/>
  <c r="E7" i="67"/>
  <c r="E54" i="67"/>
  <c r="E67" i="67"/>
  <c r="E57" i="67"/>
  <c r="E24" i="67"/>
  <c r="E68" i="67"/>
  <c r="E11" i="67"/>
  <c r="E26" i="67"/>
  <c r="E42" i="67"/>
  <c r="H18" i="29"/>
  <c r="H20" i="29"/>
  <c r="R71" i="15"/>
  <c r="R126" i="15"/>
  <c r="R25" i="15"/>
  <c r="R121" i="15"/>
  <c r="R133" i="15"/>
  <c r="R50" i="15"/>
  <c r="R82" i="15"/>
  <c r="R38" i="15"/>
  <c r="R65" i="15"/>
  <c r="BD68" i="9"/>
  <c r="R68" i="15"/>
  <c r="BD7" i="9"/>
  <c r="R7" i="15"/>
  <c r="R105" i="15"/>
  <c r="R19" i="15"/>
  <c r="R123" i="15"/>
  <c r="R70" i="15"/>
  <c r="R43" i="15"/>
  <c r="R33" i="15"/>
  <c r="R89" i="15"/>
  <c r="R54" i="15"/>
  <c r="R118" i="15"/>
  <c r="R80" i="15"/>
  <c r="R63" i="15"/>
  <c r="R99" i="15"/>
  <c r="R96" i="15"/>
  <c r="R14" i="15"/>
  <c r="R58" i="15"/>
  <c r="R120" i="15"/>
  <c r="BD57" i="9"/>
  <c r="R57" i="15"/>
  <c r="R103" i="15"/>
  <c r="L127" i="15"/>
  <c r="BD41" i="9"/>
  <c r="R21" i="15"/>
  <c r="BD56" i="9"/>
  <c r="R56" i="15"/>
  <c r="L136" i="15"/>
  <c r="R109" i="15"/>
  <c r="R104" i="15"/>
  <c r="BD66" i="9"/>
  <c r="R66" i="15"/>
  <c r="BD18" i="9"/>
  <c r="R18" i="15"/>
  <c r="BD64" i="9"/>
  <c r="R64" i="15"/>
  <c r="R117" i="15"/>
  <c r="BD30" i="9"/>
  <c r="R30" i="15"/>
  <c r="BD73" i="9"/>
  <c r="R73" i="15"/>
  <c r="AO45" i="9"/>
  <c r="K138" i="14"/>
  <c r="I7" i="29"/>
  <c r="AO19" i="9"/>
  <c r="R93" i="15"/>
  <c r="C76" i="13"/>
  <c r="G19" i="13"/>
  <c r="G62" i="13"/>
  <c r="G58" i="13"/>
  <c r="G70" i="13"/>
  <c r="G63" i="13"/>
  <c r="G45" i="13"/>
  <c r="G34" i="13"/>
  <c r="G12" i="13"/>
  <c r="G28" i="13"/>
  <c r="G36" i="13"/>
  <c r="G47" i="13"/>
  <c r="G57" i="13"/>
  <c r="G72" i="13"/>
  <c r="G11" i="13"/>
  <c r="G44" i="13"/>
  <c r="G65" i="13"/>
  <c r="G21" i="13"/>
  <c r="G29" i="13"/>
  <c r="G14" i="13"/>
  <c r="G33" i="13"/>
  <c r="G59" i="13"/>
  <c r="G18" i="13"/>
  <c r="G48" i="13"/>
  <c r="G69" i="13"/>
  <c r="G9" i="13"/>
  <c r="G24" i="13"/>
  <c r="G7" i="13"/>
  <c r="G41" i="13"/>
  <c r="G46" i="13"/>
  <c r="G23" i="13"/>
  <c r="G35" i="13"/>
  <c r="G53" i="13"/>
  <c r="G40" i="13"/>
  <c r="G42" i="13"/>
  <c r="G10" i="13"/>
  <c r="G49" i="13"/>
  <c r="G20" i="13"/>
  <c r="G27" i="13"/>
  <c r="G17" i="13"/>
  <c r="G73" i="13"/>
  <c r="G71" i="13"/>
  <c r="G26" i="13"/>
  <c r="G30" i="13"/>
  <c r="G38" i="13"/>
  <c r="G60" i="13"/>
  <c r="G75" i="13"/>
  <c r="G50" i="13"/>
  <c r="G39" i="13"/>
  <c r="G31" i="13"/>
  <c r="G55" i="13"/>
  <c r="G66" i="13"/>
  <c r="G25" i="13"/>
  <c r="G52" i="13"/>
  <c r="G16" i="13"/>
  <c r="G68" i="13"/>
  <c r="G51" i="13"/>
  <c r="G37" i="13"/>
  <c r="G43" i="13"/>
  <c r="G56" i="13"/>
  <c r="G22" i="13"/>
  <c r="G32" i="13"/>
  <c r="G74" i="13"/>
  <c r="G61" i="13"/>
  <c r="G8" i="13"/>
  <c r="G54" i="13"/>
  <c r="G15" i="13"/>
  <c r="G13" i="13"/>
  <c r="G64" i="13"/>
  <c r="G67" i="13"/>
  <c r="AU39" i="30"/>
  <c r="AU41" i="30" s="1"/>
  <c r="B9" i="8"/>
  <c r="AA9" i="29"/>
  <c r="AA20" i="29" s="1"/>
  <c r="V20" i="29"/>
  <c r="U20" i="29"/>
  <c r="R42" i="15"/>
  <c r="AO12" i="9"/>
  <c r="AE39" i="30"/>
  <c r="AE41" i="30" s="1"/>
  <c r="F76" i="14"/>
  <c r="F121" i="14" s="1"/>
  <c r="F142" i="14" s="1"/>
  <c r="AW39" i="30"/>
  <c r="AW41" i="30" s="1"/>
  <c r="E142" i="14"/>
  <c r="M140" i="14"/>
  <c r="L121" i="14"/>
  <c r="N119" i="14"/>
  <c r="G83" i="14"/>
  <c r="O83" i="14" s="1"/>
  <c r="G30" i="14"/>
  <c r="O30" i="14" s="1"/>
  <c r="G127" i="14"/>
  <c r="O127" i="14" s="1"/>
  <c r="G108" i="14"/>
  <c r="O108" i="14" s="1"/>
  <c r="J140" i="15"/>
  <c r="AO31" i="9"/>
  <c r="J76" i="14"/>
  <c r="Y76" i="12"/>
  <c r="M76" i="14"/>
  <c r="T13" i="17"/>
  <c r="AB9" i="29"/>
  <c r="K35" i="14"/>
  <c r="O35" i="14" s="1"/>
  <c r="AO35" i="9" s="1"/>
  <c r="T9" i="17"/>
  <c r="BC76" i="9"/>
  <c r="O124" i="14"/>
  <c r="H8" i="16" s="1"/>
  <c r="O79" i="14"/>
  <c r="K110" i="14"/>
  <c r="T23" i="30"/>
  <c r="AO30" i="9"/>
  <c r="AO48" i="9"/>
  <c r="T25" i="30"/>
  <c r="E34" i="67"/>
  <c r="AO37" i="9"/>
  <c r="AO10" i="9"/>
  <c r="AO24" i="9"/>
  <c r="AO75" i="9"/>
  <c r="I8" i="29"/>
  <c r="T32" i="30"/>
  <c r="AO44" i="9"/>
  <c r="AO28" i="9"/>
  <c r="M110" i="14"/>
  <c r="M121" i="14" s="1"/>
  <c r="M142" i="14" s="1"/>
  <c r="T9" i="30"/>
  <c r="E47" i="67"/>
  <c r="G55" i="14"/>
  <c r="O55" i="14" s="1"/>
  <c r="N55" i="14"/>
  <c r="E18" i="67"/>
  <c r="AO11" i="9"/>
  <c r="L142" i="14"/>
  <c r="T15" i="30"/>
  <c r="T7" i="17"/>
  <c r="O117" i="14"/>
  <c r="I14" i="29" s="1"/>
  <c r="G119" i="14"/>
  <c r="K140" i="14"/>
  <c r="E41" i="67"/>
  <c r="E8" i="67"/>
  <c r="E39" i="67"/>
  <c r="E22" i="67"/>
  <c r="E45" i="67"/>
  <c r="E64" i="67"/>
  <c r="E33" i="67"/>
  <c r="E17" i="67"/>
  <c r="E70" i="67"/>
  <c r="E60" i="67"/>
  <c r="E69" i="67"/>
  <c r="E30" i="67"/>
  <c r="E61" i="67"/>
  <c r="E14" i="67"/>
  <c r="E19" i="67"/>
  <c r="E56" i="67"/>
  <c r="E16" i="67"/>
  <c r="E28" i="67"/>
  <c r="E21" i="67"/>
  <c r="E20" i="67"/>
  <c r="E13" i="67"/>
  <c r="E49" i="67"/>
  <c r="E35" i="67"/>
  <c r="E23" i="67"/>
  <c r="E52" i="67"/>
  <c r="E44" i="67"/>
  <c r="E74" i="67"/>
  <c r="E46" i="67"/>
  <c r="E51" i="67"/>
  <c r="E9" i="67"/>
  <c r="E37" i="67"/>
  <c r="E32" i="67"/>
  <c r="E29" i="67"/>
  <c r="E38" i="67"/>
  <c r="E15" i="67"/>
  <c r="E71" i="67"/>
  <c r="E55" i="67"/>
  <c r="E63" i="67"/>
  <c r="E72" i="67"/>
  <c r="E10" i="67"/>
  <c r="E50" i="67"/>
  <c r="E53" i="67"/>
  <c r="E40" i="67"/>
  <c r="E75" i="67"/>
  <c r="E66" i="67"/>
  <c r="E12" i="67"/>
  <c r="E62" i="67"/>
  <c r="E48" i="67"/>
  <c r="E73" i="67"/>
  <c r="E25" i="67"/>
  <c r="E43" i="67"/>
  <c r="E31" i="67"/>
  <c r="E59" i="67"/>
  <c r="AO70" i="9"/>
  <c r="E58" i="67"/>
  <c r="L77" i="26"/>
  <c r="AO27" i="9"/>
  <c r="AO62" i="9"/>
  <c r="N140" i="14"/>
  <c r="T30" i="30"/>
  <c r="N79" i="14"/>
  <c r="N110" i="14" s="1"/>
  <c r="J110" i="14"/>
  <c r="J121" i="14" s="1"/>
  <c r="J142" i="14" s="1"/>
  <c r="P9" i="16"/>
  <c r="AC9" i="17"/>
  <c r="AC14" i="17" s="1"/>
  <c r="T11" i="30"/>
  <c r="E76" i="15"/>
  <c r="E140" i="15" s="1"/>
  <c r="AW42" i="9"/>
  <c r="AO49" i="9"/>
  <c r="T18" i="30"/>
  <c r="AO46" i="9"/>
  <c r="K119" i="14"/>
  <c r="G61" i="14"/>
  <c r="O61" i="14" s="1"/>
  <c r="N61" i="14"/>
  <c r="N39" i="30"/>
  <c r="N41" i="30" s="1"/>
  <c r="H39" i="30"/>
  <c r="H41" i="30" s="1"/>
  <c r="R136" i="15"/>
  <c r="AN76" i="68"/>
  <c r="AG76" i="68"/>
  <c r="AQ76" i="68"/>
  <c r="AP76" i="68"/>
  <c r="G14" i="67"/>
  <c r="G76" i="67" s="1"/>
  <c r="AO76" i="68"/>
  <c r="T27" i="30"/>
  <c r="AH18" i="30"/>
  <c r="K39" i="30"/>
  <c r="K41" i="30" s="1"/>
  <c r="O110" i="14"/>
  <c r="AO42" i="9"/>
  <c r="AH7" i="30"/>
  <c r="AH12" i="17"/>
  <c r="L76" i="15"/>
  <c r="BD42" i="9"/>
  <c r="AH7" i="17"/>
  <c r="AB16" i="29"/>
  <c r="AB18" i="29" s="1"/>
  <c r="W9" i="16"/>
  <c r="AH11" i="17"/>
  <c r="T34" i="30"/>
  <c r="T26" i="30"/>
  <c r="R30" i="12"/>
  <c r="Q14" i="17"/>
  <c r="T35" i="30"/>
  <c r="O138" i="14"/>
  <c r="E36" i="67"/>
  <c r="D76" i="67"/>
  <c r="AO9" i="9"/>
  <c r="O125" i="14"/>
  <c r="G129" i="14"/>
  <c r="G140" i="14" s="1"/>
  <c r="AT76" i="68"/>
  <c r="AO20" i="9"/>
  <c r="O8" i="14"/>
  <c r="G76" i="14"/>
  <c r="T33" i="30"/>
  <c r="AH10" i="30"/>
  <c r="AC39" i="30"/>
  <c r="AC41" i="30" s="1"/>
  <c r="AA18" i="29"/>
  <c r="AX76" i="9"/>
  <c r="R57" i="12"/>
  <c r="AB44" i="12"/>
  <c r="AB37" i="12"/>
  <c r="R49" i="12"/>
  <c r="R45" i="12"/>
  <c r="K14" i="17"/>
  <c r="AB42" i="12"/>
  <c r="AB23" i="12"/>
  <c r="R54" i="12"/>
  <c r="R26" i="12"/>
  <c r="AB22" i="12"/>
  <c r="R8" i="12"/>
  <c r="R56" i="12"/>
  <c r="AB38" i="12"/>
  <c r="AB20" i="12"/>
  <c r="R50" i="12"/>
  <c r="AB75" i="12"/>
  <c r="R47" i="12"/>
  <c r="AB27" i="12"/>
  <c r="AB12" i="12"/>
  <c r="AB39" i="12"/>
  <c r="R32" i="12"/>
  <c r="R55" i="12"/>
  <c r="AB73" i="12"/>
  <c r="AB52" i="12"/>
  <c r="AB14" i="12"/>
  <c r="R48" i="12"/>
  <c r="AB10" i="12"/>
  <c r="AB33" i="12"/>
  <c r="AB74" i="12"/>
  <c r="AB36" i="12"/>
  <c r="AB60" i="12"/>
  <c r="AB66" i="12"/>
  <c r="AB43" i="12"/>
  <c r="O76" i="12"/>
  <c r="AB65" i="12"/>
  <c r="R51" i="12"/>
  <c r="AB30" i="12"/>
  <c r="AB58" i="12"/>
  <c r="R63" i="12"/>
  <c r="R70" i="12"/>
  <c r="R29" i="12"/>
  <c r="AB40" i="12"/>
  <c r="AB17" i="12"/>
  <c r="R31" i="12"/>
  <c r="R59" i="12"/>
  <c r="R41" i="12"/>
  <c r="AB13" i="12"/>
  <c r="R25" i="12"/>
  <c r="Q39" i="30"/>
  <c r="Q41" i="30" s="1"/>
  <c r="AB46" i="12"/>
  <c r="AB19" i="12"/>
  <c r="AB15" i="12"/>
  <c r="AB9" i="12"/>
  <c r="R28" i="12"/>
  <c r="R53" i="12"/>
  <c r="P76" i="12"/>
  <c r="R7" i="12"/>
  <c r="R71" i="12" l="1"/>
  <c r="AB71" i="12" s="1"/>
  <c r="R11" i="12"/>
  <c r="AB11" i="12" s="1"/>
  <c r="R21" i="12"/>
  <c r="AB21" i="12" s="1"/>
  <c r="R18" i="12"/>
  <c r="AB18" i="12" s="1"/>
  <c r="R84" i="15"/>
  <c r="R127" i="15"/>
  <c r="L140" i="15"/>
  <c r="K76" i="14"/>
  <c r="K121" i="14" s="1"/>
  <c r="K142" i="14" s="1"/>
  <c r="R76" i="15"/>
  <c r="R140" i="15" s="1"/>
  <c r="B7" i="8" s="1"/>
  <c r="G76" i="71"/>
  <c r="J67" i="13"/>
  <c r="AJ67" i="12" s="1"/>
  <c r="AK67" i="12" s="1"/>
  <c r="K67" i="13"/>
  <c r="AN67" i="12" s="1"/>
  <c r="AO67" i="12" s="1"/>
  <c r="J37" i="13"/>
  <c r="AJ37" i="12" s="1"/>
  <c r="AK37" i="12" s="1"/>
  <c r="K37" i="13"/>
  <c r="AN37" i="12" s="1"/>
  <c r="AO37" i="12" s="1"/>
  <c r="K52" i="13"/>
  <c r="AN52" i="12" s="1"/>
  <c r="AO52" i="12" s="1"/>
  <c r="J52" i="13"/>
  <c r="AJ52" i="12" s="1"/>
  <c r="AK52" i="12" s="1"/>
  <c r="J31" i="13"/>
  <c r="AJ31" i="12" s="1"/>
  <c r="AK31" i="12" s="1"/>
  <c r="K31" i="13"/>
  <c r="AN31" i="12" s="1"/>
  <c r="AO31" i="12" s="1"/>
  <c r="J71" i="13"/>
  <c r="AJ71" i="12" s="1"/>
  <c r="AK71" i="12" s="1"/>
  <c r="K71" i="13"/>
  <c r="AN71" i="12" s="1"/>
  <c r="AO71" i="12" s="1"/>
  <c r="K20" i="13"/>
  <c r="AN20" i="12" s="1"/>
  <c r="AO20" i="12" s="1"/>
  <c r="J20" i="13"/>
  <c r="AJ20" i="12" s="1"/>
  <c r="AK20" i="12" s="1"/>
  <c r="K40" i="13"/>
  <c r="AN40" i="12" s="1"/>
  <c r="AO40" i="12" s="1"/>
  <c r="J40" i="13"/>
  <c r="AJ40" i="12" s="1"/>
  <c r="AK40" i="12" s="1"/>
  <c r="J46" i="13"/>
  <c r="AJ46" i="12" s="1"/>
  <c r="AK46" i="12" s="1"/>
  <c r="K46" i="13"/>
  <c r="AN46" i="12" s="1"/>
  <c r="AO46" i="12" s="1"/>
  <c r="K9" i="13"/>
  <c r="AN9" i="12" s="1"/>
  <c r="AO9" i="12" s="1"/>
  <c r="J9" i="13"/>
  <c r="AJ9" i="12" s="1"/>
  <c r="AK9" i="12" s="1"/>
  <c r="J59" i="13"/>
  <c r="AJ59" i="12" s="1"/>
  <c r="AK59" i="12" s="1"/>
  <c r="K59" i="13"/>
  <c r="AN59" i="12" s="1"/>
  <c r="AO59" i="12" s="1"/>
  <c r="J21" i="13"/>
  <c r="AJ21" i="12" s="1"/>
  <c r="AK21" i="12" s="1"/>
  <c r="K21" i="13"/>
  <c r="AN21" i="12" s="1"/>
  <c r="AO21" i="12" s="1"/>
  <c r="K72" i="13"/>
  <c r="AN72" i="12" s="1"/>
  <c r="AO72" i="12" s="1"/>
  <c r="J72" i="13"/>
  <c r="AJ72" i="12" s="1"/>
  <c r="AK72" i="12" s="1"/>
  <c r="J28" i="13"/>
  <c r="AJ28" i="12" s="1"/>
  <c r="AK28" i="12" s="1"/>
  <c r="K28" i="13"/>
  <c r="AN28" i="12" s="1"/>
  <c r="AO28" i="12" s="1"/>
  <c r="K63" i="13"/>
  <c r="AN63" i="12" s="1"/>
  <c r="AO63" i="12" s="1"/>
  <c r="J63" i="13"/>
  <c r="AJ63" i="12" s="1"/>
  <c r="AK63" i="12" s="1"/>
  <c r="K19" i="13"/>
  <c r="AN19" i="12" s="1"/>
  <c r="AO19" i="12" s="1"/>
  <c r="J19" i="13"/>
  <c r="AJ19" i="12" s="1"/>
  <c r="AK19" i="12" s="1"/>
  <c r="J54" i="13"/>
  <c r="AJ54" i="12" s="1"/>
  <c r="AK54" i="12" s="1"/>
  <c r="K54" i="13"/>
  <c r="AN54" i="12" s="1"/>
  <c r="AO54" i="12" s="1"/>
  <c r="J32" i="13"/>
  <c r="AJ32" i="12" s="1"/>
  <c r="AK32" i="12" s="1"/>
  <c r="K32" i="13"/>
  <c r="AN32" i="12" s="1"/>
  <c r="AO32" i="12" s="1"/>
  <c r="J60" i="13"/>
  <c r="AJ60" i="12" s="1"/>
  <c r="AK60" i="12" s="1"/>
  <c r="K60" i="13"/>
  <c r="AN60" i="12" s="1"/>
  <c r="AO60" i="12" s="1"/>
  <c r="K64" i="13"/>
  <c r="AN64" i="12" s="1"/>
  <c r="AO64" i="12" s="1"/>
  <c r="J64" i="13"/>
  <c r="AJ64" i="12" s="1"/>
  <c r="AK64" i="12" s="1"/>
  <c r="J8" i="13"/>
  <c r="AJ8" i="12" s="1"/>
  <c r="AK8" i="12" s="1"/>
  <c r="K8" i="13"/>
  <c r="AN8" i="12" s="1"/>
  <c r="AO8" i="12" s="1"/>
  <c r="K22" i="13"/>
  <c r="AN22" i="12" s="1"/>
  <c r="AO22" i="12" s="1"/>
  <c r="J22" i="13"/>
  <c r="AJ22" i="12" s="1"/>
  <c r="AK22" i="12" s="1"/>
  <c r="J51" i="13"/>
  <c r="AJ51" i="12" s="1"/>
  <c r="AK51" i="12" s="1"/>
  <c r="K51" i="13"/>
  <c r="AN51" i="12" s="1"/>
  <c r="AO51" i="12" s="1"/>
  <c r="K25" i="13"/>
  <c r="AN25" i="12" s="1"/>
  <c r="AO25" i="12" s="1"/>
  <c r="J25" i="13"/>
  <c r="AJ25" i="12" s="1"/>
  <c r="AK25" i="12" s="1"/>
  <c r="J39" i="13"/>
  <c r="AJ39" i="12" s="1"/>
  <c r="AK39" i="12" s="1"/>
  <c r="K39" i="13"/>
  <c r="AN39" i="12" s="1"/>
  <c r="AO39" i="12" s="1"/>
  <c r="K38" i="13"/>
  <c r="AN38" i="12" s="1"/>
  <c r="AO38" i="12" s="1"/>
  <c r="J38" i="13"/>
  <c r="AJ38" i="12" s="1"/>
  <c r="AK38" i="12" s="1"/>
  <c r="K73" i="13"/>
  <c r="AN73" i="12" s="1"/>
  <c r="AO73" i="12" s="1"/>
  <c r="J73" i="13"/>
  <c r="AJ73" i="12" s="1"/>
  <c r="AK73" i="12" s="1"/>
  <c r="J49" i="13"/>
  <c r="AJ49" i="12" s="1"/>
  <c r="AK49" i="12" s="1"/>
  <c r="K49" i="13"/>
  <c r="AN49" i="12" s="1"/>
  <c r="AO49" i="12" s="1"/>
  <c r="J53" i="13"/>
  <c r="AJ53" i="12" s="1"/>
  <c r="AK53" i="12" s="1"/>
  <c r="K53" i="13"/>
  <c r="AN53" i="12" s="1"/>
  <c r="AO53" i="12" s="1"/>
  <c r="J41" i="13"/>
  <c r="AJ41" i="12" s="1"/>
  <c r="AK41" i="12" s="1"/>
  <c r="K41" i="13"/>
  <c r="AN41" i="12" s="1"/>
  <c r="AO41" i="12" s="1"/>
  <c r="K69" i="13"/>
  <c r="AN69" i="12" s="1"/>
  <c r="AO69" i="12" s="1"/>
  <c r="J69" i="13"/>
  <c r="AJ69" i="12" s="1"/>
  <c r="AK69" i="12" s="1"/>
  <c r="K33" i="13"/>
  <c r="AN33" i="12" s="1"/>
  <c r="AO33" i="12" s="1"/>
  <c r="J33" i="13"/>
  <c r="AJ33" i="12" s="1"/>
  <c r="AK33" i="12" s="1"/>
  <c r="J65" i="13"/>
  <c r="AJ65" i="12" s="1"/>
  <c r="AK65" i="12" s="1"/>
  <c r="K65" i="13"/>
  <c r="AN65" i="12" s="1"/>
  <c r="AO65" i="12" s="1"/>
  <c r="J57" i="13"/>
  <c r="AJ57" i="12" s="1"/>
  <c r="AK57" i="12" s="1"/>
  <c r="K57" i="13"/>
  <c r="AN57" i="12" s="1"/>
  <c r="AO57" i="12" s="1"/>
  <c r="K12" i="13"/>
  <c r="AN12" i="12" s="1"/>
  <c r="AO12" i="12" s="1"/>
  <c r="J12" i="13"/>
  <c r="AJ12" i="12" s="1"/>
  <c r="AK12" i="12" s="1"/>
  <c r="K70" i="13"/>
  <c r="AN70" i="12" s="1"/>
  <c r="AO70" i="12" s="1"/>
  <c r="J70" i="13"/>
  <c r="AJ70" i="12" s="1"/>
  <c r="AK70" i="12" s="1"/>
  <c r="K13" i="13"/>
  <c r="AN13" i="12" s="1"/>
  <c r="AO13" i="12" s="1"/>
  <c r="J13" i="13"/>
  <c r="AJ13" i="12" s="1"/>
  <c r="AK13" i="12" s="1"/>
  <c r="K61" i="13"/>
  <c r="AN61" i="12" s="1"/>
  <c r="AO61" i="12" s="1"/>
  <c r="J61" i="13"/>
  <c r="AJ61" i="12" s="1"/>
  <c r="AK61" i="12" s="1"/>
  <c r="J56" i="13"/>
  <c r="AJ56" i="12" s="1"/>
  <c r="AK56" i="12" s="1"/>
  <c r="K56" i="13"/>
  <c r="AN56" i="12" s="1"/>
  <c r="AO56" i="12" s="1"/>
  <c r="K68" i="13"/>
  <c r="AN68" i="12" s="1"/>
  <c r="AO68" i="12" s="1"/>
  <c r="J68" i="13"/>
  <c r="AJ68" i="12" s="1"/>
  <c r="AK68" i="12" s="1"/>
  <c r="J66" i="13"/>
  <c r="AJ66" i="12" s="1"/>
  <c r="AK66" i="12" s="1"/>
  <c r="K66" i="13"/>
  <c r="AN66" i="12" s="1"/>
  <c r="AO66" i="12" s="1"/>
  <c r="J50" i="13"/>
  <c r="AJ50" i="12" s="1"/>
  <c r="AK50" i="12" s="1"/>
  <c r="K50" i="13"/>
  <c r="AN50" i="12" s="1"/>
  <c r="AO50" i="12" s="1"/>
  <c r="J30" i="13"/>
  <c r="AJ30" i="12" s="1"/>
  <c r="AK30" i="12" s="1"/>
  <c r="K30" i="13"/>
  <c r="AN30" i="12" s="1"/>
  <c r="AO30" i="12" s="1"/>
  <c r="J17" i="13"/>
  <c r="AJ17" i="12" s="1"/>
  <c r="AK17" i="12" s="1"/>
  <c r="K17" i="13"/>
  <c r="AN17" i="12" s="1"/>
  <c r="AO17" i="12" s="1"/>
  <c r="J10" i="13"/>
  <c r="AJ10" i="12" s="1"/>
  <c r="AK10" i="12" s="1"/>
  <c r="K10" i="13"/>
  <c r="AN10" i="12" s="1"/>
  <c r="AO10" i="12" s="1"/>
  <c r="J35" i="13"/>
  <c r="AJ35" i="12" s="1"/>
  <c r="AK35" i="12" s="1"/>
  <c r="K35" i="13"/>
  <c r="AN35" i="12" s="1"/>
  <c r="AO35" i="12" s="1"/>
  <c r="K7" i="13"/>
  <c r="G76" i="13"/>
  <c r="J7" i="13"/>
  <c r="J48" i="13"/>
  <c r="AJ48" i="12" s="1"/>
  <c r="AK48" i="12" s="1"/>
  <c r="K48" i="13"/>
  <c r="AN48" i="12" s="1"/>
  <c r="AO48" i="12" s="1"/>
  <c r="K14" i="13"/>
  <c r="AN14" i="12" s="1"/>
  <c r="AO14" i="12" s="1"/>
  <c r="J14" i="13"/>
  <c r="AJ14" i="12" s="1"/>
  <c r="AK14" i="12" s="1"/>
  <c r="K44" i="13"/>
  <c r="AN44" i="12" s="1"/>
  <c r="AO44" i="12" s="1"/>
  <c r="J44" i="13"/>
  <c r="AJ44" i="12" s="1"/>
  <c r="AK44" i="12" s="1"/>
  <c r="K47" i="13"/>
  <c r="AN47" i="12" s="1"/>
  <c r="AO47" i="12" s="1"/>
  <c r="J47" i="13"/>
  <c r="AJ47" i="12" s="1"/>
  <c r="AK47" i="12" s="1"/>
  <c r="J34" i="13"/>
  <c r="AJ34" i="12" s="1"/>
  <c r="AK34" i="12" s="1"/>
  <c r="K34" i="13"/>
  <c r="AN34" i="12" s="1"/>
  <c r="AO34" i="12" s="1"/>
  <c r="J58" i="13"/>
  <c r="AJ58" i="12" s="1"/>
  <c r="AK58" i="12" s="1"/>
  <c r="K58" i="13"/>
  <c r="AN58" i="12" s="1"/>
  <c r="AO58" i="12" s="1"/>
  <c r="J15" i="13"/>
  <c r="AJ15" i="12" s="1"/>
  <c r="AK15" i="12" s="1"/>
  <c r="K15" i="13"/>
  <c r="AN15" i="12" s="1"/>
  <c r="AO15" i="12" s="1"/>
  <c r="J74" i="13"/>
  <c r="AJ74" i="12" s="1"/>
  <c r="AK74" i="12" s="1"/>
  <c r="K74" i="13"/>
  <c r="AN74" i="12" s="1"/>
  <c r="AO74" i="12" s="1"/>
  <c r="J43" i="13"/>
  <c r="AJ43" i="12" s="1"/>
  <c r="AK43" i="12" s="1"/>
  <c r="K43" i="13"/>
  <c r="AN43" i="12" s="1"/>
  <c r="AO43" i="12" s="1"/>
  <c r="K16" i="13"/>
  <c r="AN16" i="12" s="1"/>
  <c r="AO16" i="12" s="1"/>
  <c r="J16" i="13"/>
  <c r="AJ16" i="12" s="1"/>
  <c r="AK16" i="12" s="1"/>
  <c r="J55" i="13"/>
  <c r="AJ55" i="12" s="1"/>
  <c r="AK55" i="12" s="1"/>
  <c r="K55" i="13"/>
  <c r="AN55" i="12" s="1"/>
  <c r="AO55" i="12" s="1"/>
  <c r="K75" i="13"/>
  <c r="AN75" i="12" s="1"/>
  <c r="AO75" i="12" s="1"/>
  <c r="J75" i="13"/>
  <c r="AJ75" i="12" s="1"/>
  <c r="AK75" i="12" s="1"/>
  <c r="J26" i="13"/>
  <c r="AJ26" i="12" s="1"/>
  <c r="AK26" i="12" s="1"/>
  <c r="K26" i="13"/>
  <c r="AN26" i="12" s="1"/>
  <c r="AO26" i="12" s="1"/>
  <c r="J27" i="13"/>
  <c r="AJ27" i="12" s="1"/>
  <c r="AK27" i="12" s="1"/>
  <c r="K27" i="13"/>
  <c r="AN27" i="12" s="1"/>
  <c r="AO27" i="12" s="1"/>
  <c r="J42" i="13"/>
  <c r="AJ42" i="12" s="1"/>
  <c r="AK42" i="12" s="1"/>
  <c r="K42" i="13"/>
  <c r="AN42" i="12" s="1"/>
  <c r="AO42" i="12" s="1"/>
  <c r="K23" i="13"/>
  <c r="AN23" i="12" s="1"/>
  <c r="AO23" i="12" s="1"/>
  <c r="J23" i="13"/>
  <c r="AJ23" i="12" s="1"/>
  <c r="AK23" i="12" s="1"/>
  <c r="J24" i="13"/>
  <c r="AJ24" i="12" s="1"/>
  <c r="AK24" i="12" s="1"/>
  <c r="K24" i="13"/>
  <c r="AN24" i="12" s="1"/>
  <c r="AO24" i="12" s="1"/>
  <c r="J18" i="13"/>
  <c r="AJ18" i="12" s="1"/>
  <c r="AK18" i="12" s="1"/>
  <c r="K18" i="13"/>
  <c r="AN18" i="12" s="1"/>
  <c r="AO18" i="12" s="1"/>
  <c r="J29" i="13"/>
  <c r="AJ29" i="12" s="1"/>
  <c r="AK29" i="12" s="1"/>
  <c r="K29" i="13"/>
  <c r="AN29" i="12" s="1"/>
  <c r="AO29" i="12" s="1"/>
  <c r="K11" i="13"/>
  <c r="AN11" i="12" s="1"/>
  <c r="AO11" i="12" s="1"/>
  <c r="J11" i="13"/>
  <c r="AJ11" i="12" s="1"/>
  <c r="AK11" i="12" s="1"/>
  <c r="K36" i="13"/>
  <c r="AN36" i="12" s="1"/>
  <c r="AO36" i="12" s="1"/>
  <c r="J36" i="13"/>
  <c r="AJ36" i="12" s="1"/>
  <c r="AK36" i="12" s="1"/>
  <c r="J45" i="13"/>
  <c r="AJ45" i="12" s="1"/>
  <c r="AK45" i="12" s="1"/>
  <c r="K45" i="13"/>
  <c r="AN45" i="12" s="1"/>
  <c r="AO45" i="12" s="1"/>
  <c r="J62" i="13"/>
  <c r="AJ62" i="12" s="1"/>
  <c r="AK62" i="12" s="1"/>
  <c r="K62" i="13"/>
  <c r="AN62" i="12" s="1"/>
  <c r="AO62" i="12" s="1"/>
  <c r="AH39" i="30"/>
  <c r="AH41" i="30" s="1"/>
  <c r="T17" i="30"/>
  <c r="G110" i="14"/>
  <c r="N76" i="14"/>
  <c r="N121" i="14" s="1"/>
  <c r="N142" i="14" s="1"/>
  <c r="T7" i="30"/>
  <c r="I16" i="29"/>
  <c r="I18" i="29" s="1"/>
  <c r="G121" i="14"/>
  <c r="G142" i="14" s="1"/>
  <c r="AO61" i="9"/>
  <c r="T37" i="30"/>
  <c r="P77" i="26"/>
  <c r="Q77" i="26" s="1"/>
  <c r="T12" i="17"/>
  <c r="T22" i="30"/>
  <c r="AO55" i="9"/>
  <c r="O119" i="14"/>
  <c r="T16" i="30"/>
  <c r="AW76" i="9"/>
  <c r="T14" i="30"/>
  <c r="L77" i="28"/>
  <c r="T8" i="17"/>
  <c r="H9" i="16"/>
  <c r="I9" i="29"/>
  <c r="T13" i="30"/>
  <c r="T12" i="30"/>
  <c r="T31" i="30"/>
  <c r="T28" i="30"/>
  <c r="T36" i="30"/>
  <c r="T10" i="30"/>
  <c r="AB20" i="29"/>
  <c r="H3" i="67"/>
  <c r="H77" i="67"/>
  <c r="AH14" i="17"/>
  <c r="E76" i="67"/>
  <c r="T24" i="30"/>
  <c r="AO8" i="9"/>
  <c r="O76" i="14"/>
  <c r="O129" i="14"/>
  <c r="O140" i="14" s="1"/>
  <c r="T10" i="17"/>
  <c r="T29" i="30"/>
  <c r="BD76" i="9"/>
  <c r="AB31" i="12"/>
  <c r="AB8" i="12"/>
  <c r="AB54" i="12"/>
  <c r="AB59" i="12"/>
  <c r="AB55" i="12"/>
  <c r="AB26" i="12"/>
  <c r="AB32" i="12"/>
  <c r="AB45" i="12"/>
  <c r="AB53" i="12"/>
  <c r="AB28" i="12"/>
  <c r="AB41" i="12"/>
  <c r="AB29" i="12"/>
  <c r="AB63" i="12"/>
  <c r="AB51" i="12"/>
  <c r="AB47" i="12"/>
  <c r="AB56" i="12"/>
  <c r="AB49" i="12"/>
  <c r="AB57" i="12"/>
  <c r="AB7" i="12"/>
  <c r="R76" i="12"/>
  <c r="AB70" i="12"/>
  <c r="AB48" i="12"/>
  <c r="AB50" i="12"/>
  <c r="AB25" i="12"/>
  <c r="AN7" i="12" l="1"/>
  <c r="K76" i="13"/>
  <c r="AJ7" i="12"/>
  <c r="J76" i="13"/>
  <c r="T14" i="17"/>
  <c r="I20" i="29"/>
  <c r="L29" i="13"/>
  <c r="L11" i="13"/>
  <c r="L31" i="13"/>
  <c r="L20" i="13"/>
  <c r="L61" i="13"/>
  <c r="T8" i="30"/>
  <c r="T39" i="30" s="1"/>
  <c r="T41" i="30" s="1"/>
  <c r="P77" i="28"/>
  <c r="Q77" i="28" s="1"/>
  <c r="H43" i="67"/>
  <c r="J43" i="67" s="1"/>
  <c r="S43" i="12" s="1"/>
  <c r="T43" i="12" s="1"/>
  <c r="H26" i="67"/>
  <c r="J26" i="67" s="1"/>
  <c r="S26" i="12" s="1"/>
  <c r="T26" i="12" s="1"/>
  <c r="U26" i="12" s="1"/>
  <c r="V26" i="12" s="1"/>
  <c r="H65" i="67"/>
  <c r="J65" i="67" s="1"/>
  <c r="S65" i="12" s="1"/>
  <c r="T65" i="12" s="1"/>
  <c r="H8" i="67"/>
  <c r="J8" i="67" s="1"/>
  <c r="S8" i="12" s="1"/>
  <c r="T8" i="12" s="1"/>
  <c r="W8" i="12" s="1"/>
  <c r="H60" i="67"/>
  <c r="J60" i="67" s="1"/>
  <c r="S60" i="12" s="1"/>
  <c r="T60" i="12" s="1"/>
  <c r="H44" i="67"/>
  <c r="J44" i="67" s="1"/>
  <c r="S44" i="12" s="1"/>
  <c r="T44" i="12" s="1"/>
  <c r="H63" i="67"/>
  <c r="J63" i="67" s="1"/>
  <c r="S63" i="12" s="1"/>
  <c r="T63" i="12" s="1"/>
  <c r="U63" i="12" s="1"/>
  <c r="H39" i="67"/>
  <c r="J39" i="67" s="1"/>
  <c r="S39" i="12" s="1"/>
  <c r="T39" i="12" s="1"/>
  <c r="H58" i="67"/>
  <c r="J58" i="67" s="1"/>
  <c r="S58" i="12" s="1"/>
  <c r="T58" i="12" s="1"/>
  <c r="H24" i="67"/>
  <c r="J24" i="67" s="1"/>
  <c r="S24" i="12" s="1"/>
  <c r="T24" i="12" s="1"/>
  <c r="H62" i="67"/>
  <c r="J62" i="67" s="1"/>
  <c r="S62" i="12" s="1"/>
  <c r="T62" i="12" s="1"/>
  <c r="H22" i="67"/>
  <c r="J22" i="67" s="1"/>
  <c r="S22" i="12" s="1"/>
  <c r="T22" i="12" s="1"/>
  <c r="H13" i="67"/>
  <c r="J13" i="67" s="1"/>
  <c r="S13" i="12" s="1"/>
  <c r="T13" i="12" s="1"/>
  <c r="H74" i="67"/>
  <c r="J74" i="67" s="1"/>
  <c r="S74" i="12" s="1"/>
  <c r="T74" i="12" s="1"/>
  <c r="H56" i="67"/>
  <c r="J56" i="67" s="1"/>
  <c r="S56" i="12" s="1"/>
  <c r="T56" i="12" s="1"/>
  <c r="AA56" i="12" s="1"/>
  <c r="H33" i="67"/>
  <c r="J33" i="67" s="1"/>
  <c r="S33" i="12" s="1"/>
  <c r="T33" i="12" s="1"/>
  <c r="H30" i="67"/>
  <c r="J30" i="67" s="1"/>
  <c r="S30" i="12" s="1"/>
  <c r="T30" i="12" s="1"/>
  <c r="H54" i="67"/>
  <c r="J54" i="67" s="1"/>
  <c r="S54" i="12" s="1"/>
  <c r="T54" i="12" s="1"/>
  <c r="U54" i="12" s="1"/>
  <c r="V54" i="12" s="1"/>
  <c r="H75" i="67"/>
  <c r="J75" i="67" s="1"/>
  <c r="S75" i="12" s="1"/>
  <c r="T75" i="12" s="1"/>
  <c r="H48" i="67"/>
  <c r="J48" i="67" s="1"/>
  <c r="S48" i="12" s="1"/>
  <c r="T48" i="12" s="1"/>
  <c r="W48" i="12" s="1"/>
  <c r="H20" i="67"/>
  <c r="J20" i="67" s="1"/>
  <c r="S20" i="12" s="1"/>
  <c r="T20" i="12" s="1"/>
  <c r="H51" i="67"/>
  <c r="J51" i="67" s="1"/>
  <c r="S51" i="12" s="1"/>
  <c r="T51" i="12" s="1"/>
  <c r="U51" i="12" s="1"/>
  <c r="H68" i="67"/>
  <c r="J68" i="67" s="1"/>
  <c r="S68" i="12" s="1"/>
  <c r="T68" i="12" s="1"/>
  <c r="H15" i="67"/>
  <c r="J15" i="67" s="1"/>
  <c r="S15" i="12" s="1"/>
  <c r="T15" i="12" s="1"/>
  <c r="H66" i="67"/>
  <c r="J66" i="67" s="1"/>
  <c r="S66" i="12" s="1"/>
  <c r="T66" i="12" s="1"/>
  <c r="H45" i="67"/>
  <c r="J45" i="67" s="1"/>
  <c r="S45" i="12" s="1"/>
  <c r="T45" i="12" s="1"/>
  <c r="AA45" i="12" s="1"/>
  <c r="H61" i="67"/>
  <c r="J61" i="67" s="1"/>
  <c r="S61" i="12" s="1"/>
  <c r="T61" i="12" s="1"/>
  <c r="H71" i="67"/>
  <c r="J71" i="67" s="1"/>
  <c r="S71" i="12" s="1"/>
  <c r="T71" i="12" s="1"/>
  <c r="H42" i="67"/>
  <c r="J42" i="67" s="1"/>
  <c r="S42" i="12" s="1"/>
  <c r="T42" i="12" s="1"/>
  <c r="H49" i="67"/>
  <c r="J49" i="67" s="1"/>
  <c r="S49" i="12" s="1"/>
  <c r="T49" i="12" s="1"/>
  <c r="U49" i="12" s="1"/>
  <c r="H36" i="67"/>
  <c r="J36" i="67" s="1"/>
  <c r="S36" i="12" s="1"/>
  <c r="T36" i="12" s="1"/>
  <c r="H9" i="67"/>
  <c r="J9" i="67" s="1"/>
  <c r="S9" i="12" s="1"/>
  <c r="T9" i="12" s="1"/>
  <c r="H47" i="67"/>
  <c r="J47" i="67" s="1"/>
  <c r="S47" i="12" s="1"/>
  <c r="T47" i="12" s="1"/>
  <c r="X47" i="12" s="1"/>
  <c r="H53" i="67"/>
  <c r="J53" i="67" s="1"/>
  <c r="S53" i="12" s="1"/>
  <c r="T53" i="12" s="1"/>
  <c r="Z53" i="12" s="1"/>
  <c r="AC53" i="12" s="1"/>
  <c r="H50" i="67"/>
  <c r="J50" i="67" s="1"/>
  <c r="S50" i="12" s="1"/>
  <c r="T50" i="12" s="1"/>
  <c r="U50" i="12" s="1"/>
  <c r="V50" i="12" s="1"/>
  <c r="H52" i="67"/>
  <c r="J52" i="67" s="1"/>
  <c r="S52" i="12" s="1"/>
  <c r="T52" i="12" s="1"/>
  <c r="H11" i="67"/>
  <c r="J11" i="67" s="1"/>
  <c r="S11" i="12" s="1"/>
  <c r="T11" i="12" s="1"/>
  <c r="H19" i="67"/>
  <c r="J19" i="67" s="1"/>
  <c r="S19" i="12" s="1"/>
  <c r="T19" i="12" s="1"/>
  <c r="H38" i="67"/>
  <c r="J38" i="67" s="1"/>
  <c r="S38" i="12" s="1"/>
  <c r="T38" i="12" s="1"/>
  <c r="H55" i="67"/>
  <c r="J55" i="67" s="1"/>
  <c r="S55" i="12" s="1"/>
  <c r="T55" i="12" s="1"/>
  <c r="U55" i="12" s="1"/>
  <c r="V55" i="12" s="1"/>
  <c r="H10" i="67"/>
  <c r="J10" i="67" s="1"/>
  <c r="S10" i="12" s="1"/>
  <c r="T10" i="12" s="1"/>
  <c r="H29" i="67"/>
  <c r="J29" i="67" s="1"/>
  <c r="S29" i="12" s="1"/>
  <c r="T29" i="12" s="1"/>
  <c r="W29" i="12" s="1"/>
  <c r="H73" i="67"/>
  <c r="J73" i="67" s="1"/>
  <c r="S73" i="12" s="1"/>
  <c r="T73" i="12" s="1"/>
  <c r="H23" i="67"/>
  <c r="J23" i="67" s="1"/>
  <c r="S23" i="12" s="1"/>
  <c r="T23" i="12" s="1"/>
  <c r="H41" i="67"/>
  <c r="J41" i="67" s="1"/>
  <c r="S41" i="12" s="1"/>
  <c r="T41" i="12" s="1"/>
  <c r="U41" i="12" s="1"/>
  <c r="H70" i="67"/>
  <c r="J70" i="67" s="1"/>
  <c r="S70" i="12" s="1"/>
  <c r="T70" i="12" s="1"/>
  <c r="U70" i="12" s="1"/>
  <c r="H16" i="67"/>
  <c r="J16" i="67" s="1"/>
  <c r="S16" i="12" s="1"/>
  <c r="T16" i="12" s="1"/>
  <c r="H28" i="67"/>
  <c r="J28" i="67" s="1"/>
  <c r="S28" i="12" s="1"/>
  <c r="T28" i="12" s="1"/>
  <c r="U28" i="12" s="1"/>
  <c r="V28" i="12" s="1"/>
  <c r="H31" i="67"/>
  <c r="J31" i="67" s="1"/>
  <c r="S31" i="12" s="1"/>
  <c r="T31" i="12" s="1"/>
  <c r="W31" i="12" s="1"/>
  <c r="H40" i="67"/>
  <c r="J40" i="67" s="1"/>
  <c r="S40" i="12" s="1"/>
  <c r="T40" i="12" s="1"/>
  <c r="H17" i="67"/>
  <c r="J17" i="67" s="1"/>
  <c r="S17" i="12" s="1"/>
  <c r="T17" i="12" s="1"/>
  <c r="H18" i="67"/>
  <c r="J18" i="67" s="1"/>
  <c r="S18" i="12" s="1"/>
  <c r="T18" i="12" s="1"/>
  <c r="H34" i="67"/>
  <c r="J34" i="67" s="1"/>
  <c r="S34" i="12" s="1"/>
  <c r="T34" i="12" s="1"/>
  <c r="H59" i="67"/>
  <c r="J59" i="67" s="1"/>
  <c r="S59" i="12" s="1"/>
  <c r="T59" i="12" s="1"/>
  <c r="U59" i="12" s="1"/>
  <c r="V59" i="12" s="1"/>
  <c r="H64" i="67"/>
  <c r="J64" i="67" s="1"/>
  <c r="S64" i="12" s="1"/>
  <c r="T64" i="12" s="1"/>
  <c r="H35" i="67"/>
  <c r="J35" i="67" s="1"/>
  <c r="S35" i="12" s="1"/>
  <c r="T35" i="12" s="1"/>
  <c r="H14" i="67"/>
  <c r="J14" i="67" s="1"/>
  <c r="S14" i="12" s="1"/>
  <c r="T14" i="12" s="1"/>
  <c r="H37" i="67"/>
  <c r="J37" i="67" s="1"/>
  <c r="S37" i="12" s="1"/>
  <c r="T37" i="12" s="1"/>
  <c r="H21" i="67"/>
  <c r="J21" i="67" s="1"/>
  <c r="S21" i="12" s="1"/>
  <c r="T21" i="12" s="1"/>
  <c r="H46" i="67"/>
  <c r="J46" i="67" s="1"/>
  <c r="S46" i="12" s="1"/>
  <c r="T46" i="12" s="1"/>
  <c r="H12" i="67"/>
  <c r="J12" i="67" s="1"/>
  <c r="S12" i="12" s="1"/>
  <c r="T12" i="12" s="1"/>
  <c r="H27" i="67"/>
  <c r="J27" i="67" s="1"/>
  <c r="S27" i="12" s="1"/>
  <c r="T27" i="12" s="1"/>
  <c r="H7" i="67"/>
  <c r="H72" i="67"/>
  <c r="J72" i="67" s="1"/>
  <c r="S72" i="12" s="1"/>
  <c r="T72" i="12" s="1"/>
  <c r="H57" i="67"/>
  <c r="J57" i="67" s="1"/>
  <c r="S57" i="12" s="1"/>
  <c r="T57" i="12" s="1"/>
  <c r="X57" i="12" s="1"/>
  <c r="H25" i="67"/>
  <c r="J25" i="67" s="1"/>
  <c r="S25" i="12" s="1"/>
  <c r="T25" i="12" s="1"/>
  <c r="U25" i="12" s="1"/>
  <c r="H67" i="67"/>
  <c r="J67" i="67" s="1"/>
  <c r="S67" i="12" s="1"/>
  <c r="T67" i="12" s="1"/>
  <c r="H32" i="67"/>
  <c r="J32" i="67" s="1"/>
  <c r="S32" i="12" s="1"/>
  <c r="T32" i="12" s="1"/>
  <c r="AA32" i="12" s="1"/>
  <c r="H69" i="67"/>
  <c r="J69" i="67" s="1"/>
  <c r="S69" i="12" s="1"/>
  <c r="T69" i="12" s="1"/>
  <c r="AO76" i="9"/>
  <c r="L77" i="27"/>
  <c r="O121" i="14"/>
  <c r="X8" i="12"/>
  <c r="Z26" i="12"/>
  <c r="AC26" i="12" s="1"/>
  <c r="X54" i="12"/>
  <c r="AA48" i="12"/>
  <c r="Z47" i="12"/>
  <c r="AC47" i="12" s="1"/>
  <c r="AA47" i="12"/>
  <c r="W47" i="12"/>
  <c r="AB76" i="12"/>
  <c r="V41" i="12"/>
  <c r="Z32" i="12"/>
  <c r="AC32" i="12" s="1"/>
  <c r="X32" i="12"/>
  <c r="W32" i="12"/>
  <c r="X55" i="12"/>
  <c r="AA28" i="12"/>
  <c r="U48" i="12"/>
  <c r="W41" i="12"/>
  <c r="Z41" i="12"/>
  <c r="AC41" i="12" s="1"/>
  <c r="AA41" i="12"/>
  <c r="U32" i="12"/>
  <c r="X28" i="12" l="1"/>
  <c r="Z55" i="12"/>
  <c r="AC55" i="12" s="1"/>
  <c r="Z48" i="12"/>
  <c r="AC48" i="12" s="1"/>
  <c r="Z8" i="12"/>
  <c r="AC8" i="12" s="1"/>
  <c r="AD8" i="12" s="1"/>
  <c r="AE8" i="12" s="1"/>
  <c r="U8" i="12"/>
  <c r="Z28" i="12"/>
  <c r="AC28" i="12" s="1"/>
  <c r="AA55" i="12"/>
  <c r="X48" i="12"/>
  <c r="AA8" i="12"/>
  <c r="W28" i="12"/>
  <c r="W55" i="12"/>
  <c r="AD55" i="12" s="1"/>
  <c r="AE55" i="12" s="1"/>
  <c r="Z51" i="12"/>
  <c r="AC51" i="12" s="1"/>
  <c r="AA29" i="12"/>
  <c r="X41" i="12"/>
  <c r="U47" i="12"/>
  <c r="W45" i="12"/>
  <c r="Z63" i="12"/>
  <c r="AC63" i="12" s="1"/>
  <c r="AA59" i="12"/>
  <c r="AA25" i="12"/>
  <c r="X49" i="12"/>
  <c r="AA50" i="12"/>
  <c r="Z70" i="12"/>
  <c r="AC70" i="12" s="1"/>
  <c r="W56" i="12"/>
  <c r="U56" i="12"/>
  <c r="U31" i="12"/>
  <c r="U53" i="12"/>
  <c r="AA31" i="12"/>
  <c r="AA53" i="12"/>
  <c r="V70" i="12"/>
  <c r="Z59" i="12"/>
  <c r="AC59" i="12" s="1"/>
  <c r="X63" i="12"/>
  <c r="Z56" i="12"/>
  <c r="AC56" i="12" s="1"/>
  <c r="AD56" i="12" s="1"/>
  <c r="AE56" i="12" s="1"/>
  <c r="AF56" i="12" s="1"/>
  <c r="X25" i="12"/>
  <c r="Z50" i="12"/>
  <c r="AC50" i="12" s="1"/>
  <c r="Z25" i="12"/>
  <c r="AC25" i="12" s="1"/>
  <c r="W50" i="12"/>
  <c r="AD50" i="12" s="1"/>
  <c r="AE50" i="12" s="1"/>
  <c r="V63" i="12"/>
  <c r="AA63" i="12"/>
  <c r="X56" i="12"/>
  <c r="X59" i="12"/>
  <c r="V25" i="12"/>
  <c r="W59" i="12"/>
  <c r="W25" i="12"/>
  <c r="X50" i="12"/>
  <c r="W63" i="12"/>
  <c r="Z57" i="12"/>
  <c r="AC57" i="12" s="1"/>
  <c r="AO7" i="12"/>
  <c r="AN76" i="12"/>
  <c r="AJ76" i="12"/>
  <c r="AK7" i="12"/>
  <c r="L66" i="13"/>
  <c r="L60" i="13"/>
  <c r="X45" i="12"/>
  <c r="AA57" i="12"/>
  <c r="U29" i="12"/>
  <c r="V29" i="12" s="1"/>
  <c r="X51" i="12"/>
  <c r="AA49" i="12"/>
  <c r="Z29" i="12"/>
  <c r="AC29" i="12" s="1"/>
  <c r="AD29" i="12" s="1"/>
  <c r="AE29" i="12" s="1"/>
  <c r="AA70" i="12"/>
  <c r="X26" i="12"/>
  <c r="V49" i="12"/>
  <c r="X29" i="12"/>
  <c r="V51" i="12"/>
  <c r="W70" i="12"/>
  <c r="X31" i="12"/>
  <c r="W57" i="12"/>
  <c r="L41" i="13"/>
  <c r="AR41" i="12" s="1"/>
  <c r="Z31" i="12"/>
  <c r="AC31" i="12" s="1"/>
  <c r="AD31" i="12" s="1"/>
  <c r="AE31" i="12" s="1"/>
  <c r="Z54" i="12"/>
  <c r="AC54" i="12" s="1"/>
  <c r="W53" i="12"/>
  <c r="AD53" i="12" s="1"/>
  <c r="AE53" i="12" s="1"/>
  <c r="U57" i="12"/>
  <c r="W51" i="12"/>
  <c r="AD51" i="12" s="1"/>
  <c r="AE51" i="12" s="1"/>
  <c r="AG51" i="12" s="1"/>
  <c r="W49" i="12"/>
  <c r="Z45" i="12"/>
  <c r="AC45" i="12" s="1"/>
  <c r="AW45" i="12" s="1"/>
  <c r="AA54" i="12"/>
  <c r="W26" i="12"/>
  <c r="X53" i="12"/>
  <c r="U45" i="12"/>
  <c r="AA51" i="12"/>
  <c r="Z49" i="12"/>
  <c r="AC49" i="12" s="1"/>
  <c r="AW49" i="12" s="1"/>
  <c r="X70" i="12"/>
  <c r="W54" i="12"/>
  <c r="AA26" i="12"/>
  <c r="L36" i="13"/>
  <c r="L52" i="13"/>
  <c r="M52" i="13" s="1"/>
  <c r="L63" i="13"/>
  <c r="AR63" i="12" s="1"/>
  <c r="L25" i="13"/>
  <c r="AR25" i="12" s="1"/>
  <c r="L10" i="13"/>
  <c r="M10" i="13" s="1"/>
  <c r="L48" i="13"/>
  <c r="M48" i="13" s="1"/>
  <c r="L42" i="13"/>
  <c r="M42" i="13" s="1"/>
  <c r="L39" i="13"/>
  <c r="AR39" i="12" s="1"/>
  <c r="L55" i="13"/>
  <c r="AR55" i="12" s="1"/>
  <c r="L69" i="13"/>
  <c r="U67" i="12"/>
  <c r="Z67" i="12"/>
  <c r="AC67" i="12" s="1"/>
  <c r="X67" i="12"/>
  <c r="W67" i="12"/>
  <c r="AA67" i="12"/>
  <c r="J7" i="67"/>
  <c r="H76" i="67"/>
  <c r="X21" i="12"/>
  <c r="W21" i="12"/>
  <c r="AA21" i="12"/>
  <c r="Z21" i="12"/>
  <c r="AC21" i="12" s="1"/>
  <c r="U21" i="12"/>
  <c r="Z64" i="12"/>
  <c r="AC64" i="12" s="1"/>
  <c r="AA64" i="12"/>
  <c r="W64" i="12"/>
  <c r="U64" i="12"/>
  <c r="X64" i="12"/>
  <c r="U17" i="12"/>
  <c r="X17" i="12"/>
  <c r="AA17" i="12"/>
  <c r="Z17" i="12"/>
  <c r="AC17" i="12" s="1"/>
  <c r="W17" i="12"/>
  <c r="X23" i="12"/>
  <c r="U23" i="12"/>
  <c r="Z23" i="12"/>
  <c r="AC23" i="12" s="1"/>
  <c r="AA23" i="12"/>
  <c r="W23" i="12"/>
  <c r="Z52" i="12"/>
  <c r="AC52" i="12" s="1"/>
  <c r="X52" i="12"/>
  <c r="U52" i="12"/>
  <c r="W52" i="12"/>
  <c r="AA52" i="12"/>
  <c r="U9" i="12"/>
  <c r="W9" i="12"/>
  <c r="X9" i="12"/>
  <c r="Z9" i="12"/>
  <c r="AC9" i="12" s="1"/>
  <c r="AA9" i="12"/>
  <c r="U71" i="12"/>
  <c r="W71" i="12"/>
  <c r="X71" i="12"/>
  <c r="AA71" i="12"/>
  <c r="Z71" i="12"/>
  <c r="AC71" i="12" s="1"/>
  <c r="X15" i="12"/>
  <c r="Z15" i="12"/>
  <c r="AC15" i="12" s="1"/>
  <c r="AA15" i="12"/>
  <c r="U15" i="12"/>
  <c r="W15" i="12"/>
  <c r="U33" i="12"/>
  <c r="W33" i="12"/>
  <c r="X33" i="12"/>
  <c r="Z33" i="12"/>
  <c r="AC33" i="12" s="1"/>
  <c r="AA33" i="12"/>
  <c r="U22" i="12"/>
  <c r="X22" i="12"/>
  <c r="W22" i="12"/>
  <c r="AA22" i="12"/>
  <c r="Z22" i="12"/>
  <c r="AC22" i="12" s="1"/>
  <c r="X39" i="12"/>
  <c r="U39" i="12"/>
  <c r="AA39" i="12"/>
  <c r="Z39" i="12"/>
  <c r="AC39" i="12" s="1"/>
  <c r="W39" i="12"/>
  <c r="U27" i="12"/>
  <c r="W27" i="12"/>
  <c r="X27" i="12"/>
  <c r="Z27" i="12"/>
  <c r="AC27" i="12" s="1"/>
  <c r="AA27" i="12"/>
  <c r="U37" i="12"/>
  <c r="AA37" i="12"/>
  <c r="X37" i="12"/>
  <c r="W37" i="12"/>
  <c r="Z37" i="12"/>
  <c r="AC37" i="12" s="1"/>
  <c r="U40" i="12"/>
  <c r="W40" i="12"/>
  <c r="X40" i="12"/>
  <c r="Z40" i="12"/>
  <c r="AC40" i="12" s="1"/>
  <c r="AA40" i="12"/>
  <c r="U16" i="12"/>
  <c r="X16" i="12"/>
  <c r="AA16" i="12"/>
  <c r="W16" i="12"/>
  <c r="Z16" i="12"/>
  <c r="AC16" i="12" s="1"/>
  <c r="X73" i="12"/>
  <c r="AA73" i="12"/>
  <c r="U73" i="12"/>
  <c r="Z73" i="12"/>
  <c r="AC73" i="12" s="1"/>
  <c r="W73" i="12"/>
  <c r="U38" i="12"/>
  <c r="X38" i="12"/>
  <c r="W38" i="12"/>
  <c r="AA38" i="12"/>
  <c r="Z38" i="12"/>
  <c r="AC38" i="12" s="1"/>
  <c r="U36" i="12"/>
  <c r="AA36" i="12"/>
  <c r="W36" i="12"/>
  <c r="X36" i="12"/>
  <c r="Z36" i="12"/>
  <c r="AC36" i="12" s="1"/>
  <c r="X61" i="12"/>
  <c r="W61" i="12"/>
  <c r="AA61" i="12"/>
  <c r="Z61" i="12"/>
  <c r="AC61" i="12" s="1"/>
  <c r="U61" i="12"/>
  <c r="Z68" i="12"/>
  <c r="AC68" i="12" s="1"/>
  <c r="X68" i="12"/>
  <c r="U68" i="12"/>
  <c r="W68" i="12"/>
  <c r="AA68" i="12"/>
  <c r="U75" i="12"/>
  <c r="AA75" i="12"/>
  <c r="Z75" i="12"/>
  <c r="AC75" i="12" s="1"/>
  <c r="X75" i="12"/>
  <c r="W75" i="12"/>
  <c r="W62" i="12"/>
  <c r="X62" i="12"/>
  <c r="U62" i="12"/>
  <c r="Z62" i="12"/>
  <c r="AC62" i="12" s="1"/>
  <c r="AA62" i="12"/>
  <c r="U65" i="12"/>
  <c r="W65" i="12"/>
  <c r="AA65" i="12"/>
  <c r="Z65" i="12"/>
  <c r="AC65" i="12" s="1"/>
  <c r="X65" i="12"/>
  <c r="U69" i="12"/>
  <c r="Z69" i="12"/>
  <c r="AC69" i="12" s="1"/>
  <c r="AA69" i="12"/>
  <c r="W69" i="12"/>
  <c r="X69" i="12"/>
  <c r="Z12" i="12"/>
  <c r="AC12" i="12" s="1"/>
  <c r="W12" i="12"/>
  <c r="AA12" i="12"/>
  <c r="X12" i="12"/>
  <c r="U12" i="12"/>
  <c r="U14" i="12"/>
  <c r="W14" i="12"/>
  <c r="AA14" i="12"/>
  <c r="Z14" i="12"/>
  <c r="AC14" i="12" s="1"/>
  <c r="X14" i="12"/>
  <c r="U34" i="12"/>
  <c r="X34" i="12"/>
  <c r="W34" i="12"/>
  <c r="AA34" i="12"/>
  <c r="Z34" i="12"/>
  <c r="AC34" i="12" s="1"/>
  <c r="U19" i="12"/>
  <c r="Z19" i="12"/>
  <c r="AC19" i="12" s="1"/>
  <c r="X19" i="12"/>
  <c r="W19" i="12"/>
  <c r="AA19" i="12"/>
  <c r="AA74" i="12"/>
  <c r="W74" i="12"/>
  <c r="X74" i="12"/>
  <c r="Z74" i="12"/>
  <c r="AC74" i="12" s="1"/>
  <c r="U74" i="12"/>
  <c r="U24" i="12"/>
  <c r="AA24" i="12"/>
  <c r="W24" i="12"/>
  <c r="Z24" i="12"/>
  <c r="AC24" i="12" s="1"/>
  <c r="X24" i="12"/>
  <c r="U44" i="12"/>
  <c r="AA44" i="12"/>
  <c r="X44" i="12"/>
  <c r="W44" i="12"/>
  <c r="Z44" i="12"/>
  <c r="AC44" i="12" s="1"/>
  <c r="W72" i="12"/>
  <c r="X72" i="12"/>
  <c r="U72" i="12"/>
  <c r="Z72" i="12"/>
  <c r="AC72" i="12" s="1"/>
  <c r="AA72" i="12"/>
  <c r="U46" i="12"/>
  <c r="Z46" i="12"/>
  <c r="AC46" i="12" s="1"/>
  <c r="X46" i="12"/>
  <c r="W46" i="12"/>
  <c r="AA46" i="12"/>
  <c r="U35" i="12"/>
  <c r="AA35" i="12"/>
  <c r="Z35" i="12"/>
  <c r="AC35" i="12" s="1"/>
  <c r="X35" i="12"/>
  <c r="W35" i="12"/>
  <c r="Z18" i="12"/>
  <c r="AC18" i="12" s="1"/>
  <c r="X18" i="12"/>
  <c r="U18" i="12"/>
  <c r="W18" i="12"/>
  <c r="AA18" i="12"/>
  <c r="U10" i="12"/>
  <c r="X10" i="12"/>
  <c r="Z10" i="12"/>
  <c r="AC10" i="12" s="1"/>
  <c r="W10" i="12"/>
  <c r="AA10" i="12"/>
  <c r="AA11" i="12"/>
  <c r="Z11" i="12"/>
  <c r="AC11" i="12" s="1"/>
  <c r="U11" i="12"/>
  <c r="X11" i="12"/>
  <c r="W11" i="12"/>
  <c r="AA42" i="12"/>
  <c r="U42" i="12"/>
  <c r="W42" i="12"/>
  <c r="Z42" i="12"/>
  <c r="AC42" i="12" s="1"/>
  <c r="X42" i="12"/>
  <c r="U66" i="12"/>
  <c r="X66" i="12"/>
  <c r="W66" i="12"/>
  <c r="AA66" i="12"/>
  <c r="Z66" i="12"/>
  <c r="AC66" i="12" s="1"/>
  <c r="U20" i="12"/>
  <c r="W20" i="12"/>
  <c r="AA20" i="12"/>
  <c r="X20" i="12"/>
  <c r="Z20" i="12"/>
  <c r="AC20" i="12" s="1"/>
  <c r="U30" i="12"/>
  <c r="W30" i="12"/>
  <c r="AA30" i="12"/>
  <c r="Z30" i="12"/>
  <c r="AC30" i="12" s="1"/>
  <c r="X30" i="12"/>
  <c r="W13" i="12"/>
  <c r="AA13" i="12"/>
  <c r="U13" i="12"/>
  <c r="Z13" i="12"/>
  <c r="AC13" i="12" s="1"/>
  <c r="X13" i="12"/>
  <c r="AA58" i="12"/>
  <c r="U58" i="12"/>
  <c r="Z58" i="12"/>
  <c r="AC58" i="12" s="1"/>
  <c r="X58" i="12"/>
  <c r="W58" i="12"/>
  <c r="U60" i="12"/>
  <c r="X60" i="12"/>
  <c r="W60" i="12"/>
  <c r="AA60" i="12"/>
  <c r="Z60" i="12"/>
  <c r="AC60" i="12" s="1"/>
  <c r="U43" i="12"/>
  <c r="W43" i="12"/>
  <c r="Z43" i="12"/>
  <c r="AC43" i="12" s="1"/>
  <c r="X43" i="12"/>
  <c r="AA43" i="12"/>
  <c r="L37" i="13"/>
  <c r="L51" i="13"/>
  <c r="M61" i="13"/>
  <c r="AR61" i="12"/>
  <c r="L16" i="13"/>
  <c r="L44" i="13"/>
  <c r="AR11" i="12"/>
  <c r="M11" i="13"/>
  <c r="L58" i="13"/>
  <c r="L15" i="13"/>
  <c r="L23" i="13"/>
  <c r="L73" i="13"/>
  <c r="M29" i="13"/>
  <c r="AR29" i="12"/>
  <c r="L68" i="13"/>
  <c r="L72" i="13"/>
  <c r="L47" i="13"/>
  <c r="L32" i="13"/>
  <c r="L40" i="13"/>
  <c r="L24" i="13"/>
  <c r="M55" i="13"/>
  <c r="L8" i="13"/>
  <c r="L13" i="13"/>
  <c r="L75" i="13"/>
  <c r="L59" i="13"/>
  <c r="AR52" i="12"/>
  <c r="M20" i="13"/>
  <c r="AR20" i="12"/>
  <c r="L49" i="13"/>
  <c r="L14" i="13"/>
  <c r="L30" i="13"/>
  <c r="L7" i="13"/>
  <c r="L28" i="13"/>
  <c r="L74" i="13"/>
  <c r="L67" i="13"/>
  <c r="L57" i="13"/>
  <c r="L54" i="13"/>
  <c r="L19" i="13"/>
  <c r="P77" i="27"/>
  <c r="Q77" i="27" s="1"/>
  <c r="L33" i="13"/>
  <c r="L56" i="13"/>
  <c r="L70" i="13"/>
  <c r="M31" i="13"/>
  <c r="AR31" i="12"/>
  <c r="L46" i="13"/>
  <c r="L50" i="13"/>
  <c r="O142" i="14"/>
  <c r="AR69" i="12"/>
  <c r="M69" i="13"/>
  <c r="L45" i="13"/>
  <c r="L22" i="13"/>
  <c r="L26" i="13"/>
  <c r="L65" i="13"/>
  <c r="L64" i="13"/>
  <c r="L43" i="13"/>
  <c r="L71" i="13"/>
  <c r="L38" i="13"/>
  <c r="L53" i="13"/>
  <c r="L27" i="13"/>
  <c r="L18" i="13"/>
  <c r="L21" i="13"/>
  <c r="L17" i="13"/>
  <c r="L62" i="13"/>
  <c r="L35" i="13"/>
  <c r="L34" i="13"/>
  <c r="AW59" i="12"/>
  <c r="AD59" i="12"/>
  <c r="AE59" i="12" s="1"/>
  <c r="AG59" i="12" s="1"/>
  <c r="V48" i="12"/>
  <c r="AD47" i="12"/>
  <c r="AE47" i="12" s="1"/>
  <c r="AF47" i="12" s="1"/>
  <c r="AW47" i="12"/>
  <c r="V8" i="12"/>
  <c r="V32" i="12"/>
  <c r="AD41" i="12"/>
  <c r="AE41" i="12" s="1"/>
  <c r="AW41" i="12"/>
  <c r="AD49" i="12"/>
  <c r="AE49" i="12" s="1"/>
  <c r="AG49" i="12" s="1"/>
  <c r="AD28" i="12"/>
  <c r="AE28" i="12" s="1"/>
  <c r="AW28" i="12"/>
  <c r="AD26" i="12"/>
  <c r="AE26" i="12" s="1"/>
  <c r="AW26" i="12"/>
  <c r="AD63" i="12"/>
  <c r="AE63" i="12" s="1"/>
  <c r="AW63" i="12"/>
  <c r="V57" i="12"/>
  <c r="AW48" i="12"/>
  <c r="AD48" i="12"/>
  <c r="AE48" i="12" s="1"/>
  <c r="AF48" i="12" s="1"/>
  <c r="V56" i="12"/>
  <c r="AW51" i="12"/>
  <c r="AW50" i="12"/>
  <c r="AD32" i="12"/>
  <c r="AE32" i="12" s="1"/>
  <c r="AW32" i="12"/>
  <c r="AW53" i="12"/>
  <c r="AW55" i="12"/>
  <c r="AW8" i="12"/>
  <c r="AW56" i="12"/>
  <c r="AW57" i="12"/>
  <c r="M25" i="13" l="1"/>
  <c r="V53" i="12"/>
  <c r="AW31" i="12"/>
  <c r="V47" i="12"/>
  <c r="AD70" i="12"/>
  <c r="AE70" i="12" s="1"/>
  <c r="AW29" i="12"/>
  <c r="AW70" i="12"/>
  <c r="AD57" i="12"/>
  <c r="AE57" i="12" s="1"/>
  <c r="AD25" i="12"/>
  <c r="AE25" i="12" s="1"/>
  <c r="AF25" i="12" s="1"/>
  <c r="AD45" i="12"/>
  <c r="AE45" i="12" s="1"/>
  <c r="V45" i="12"/>
  <c r="V31" i="12"/>
  <c r="AW25" i="12"/>
  <c r="AX25" i="12" s="1"/>
  <c r="AD54" i="12"/>
  <c r="AE54" i="12" s="1"/>
  <c r="AG54" i="12" s="1"/>
  <c r="M63" i="13"/>
  <c r="AR42" i="12"/>
  <c r="AR10" i="12"/>
  <c r="AO76" i="12"/>
  <c r="AK76" i="12"/>
  <c r="L12" i="13"/>
  <c r="AR12" i="12" s="1"/>
  <c r="M41" i="13"/>
  <c r="M36" i="13"/>
  <c r="AR36" i="12"/>
  <c r="L9" i="13"/>
  <c r="AW54" i="12"/>
  <c r="AX54" i="12" s="1"/>
  <c r="AR48" i="12"/>
  <c r="M39" i="13"/>
  <c r="AW60" i="12"/>
  <c r="AD60" i="12"/>
  <c r="AE60" i="12" s="1"/>
  <c r="V60" i="12"/>
  <c r="V58" i="12"/>
  <c r="V13" i="12"/>
  <c r="AW30" i="12"/>
  <c r="AD30" i="12"/>
  <c r="AE30" i="12" s="1"/>
  <c r="AW20" i="12"/>
  <c r="AD20" i="12"/>
  <c r="AE20" i="12" s="1"/>
  <c r="V20" i="12"/>
  <c r="V10" i="12"/>
  <c r="AW35" i="12"/>
  <c r="AD35" i="12"/>
  <c r="AE35" i="12" s="1"/>
  <c r="AF35" i="12" s="1"/>
  <c r="AW74" i="12"/>
  <c r="AD74" i="12"/>
  <c r="AE74" i="12" s="1"/>
  <c r="V19" i="12"/>
  <c r="V69" i="12"/>
  <c r="AW62" i="12"/>
  <c r="AD62" i="12"/>
  <c r="AE62" i="12" s="1"/>
  <c r="AF62" i="12" s="1"/>
  <c r="V75" i="12"/>
  <c r="AD38" i="12"/>
  <c r="AE38" i="12" s="1"/>
  <c r="AW38" i="12"/>
  <c r="V38" i="12"/>
  <c r="AD40" i="12"/>
  <c r="AE40" i="12" s="1"/>
  <c r="AW40" i="12"/>
  <c r="AW37" i="12"/>
  <c r="AD37" i="12"/>
  <c r="AE37" i="12" s="1"/>
  <c r="V37" i="12"/>
  <c r="V33" i="12"/>
  <c r="AW15" i="12"/>
  <c r="AD15" i="12"/>
  <c r="AE15" i="12" s="1"/>
  <c r="AW9" i="12"/>
  <c r="AD9" i="12"/>
  <c r="AE9" i="12" s="1"/>
  <c r="AW52" i="12"/>
  <c r="AD52" i="12"/>
  <c r="AE52" i="12" s="1"/>
  <c r="V23" i="12"/>
  <c r="V64" i="12"/>
  <c r="V21" i="12"/>
  <c r="AD43" i="12"/>
  <c r="AE43" i="12" s="1"/>
  <c r="AW43" i="12"/>
  <c r="AW66" i="12"/>
  <c r="AD66" i="12"/>
  <c r="AE66" i="12" s="1"/>
  <c r="V66" i="12"/>
  <c r="V42" i="12"/>
  <c r="V11" i="12"/>
  <c r="AW18" i="12"/>
  <c r="AD18" i="12"/>
  <c r="AE18" i="12" s="1"/>
  <c r="AW72" i="12"/>
  <c r="AD72" i="12"/>
  <c r="AE72" i="12" s="1"/>
  <c r="AH72" i="12" s="1"/>
  <c r="AW44" i="12"/>
  <c r="AD44" i="12"/>
  <c r="AE44" i="12" s="1"/>
  <c r="V44" i="12"/>
  <c r="AW34" i="12"/>
  <c r="AD34" i="12"/>
  <c r="AE34" i="12" s="1"/>
  <c r="V34" i="12"/>
  <c r="V62" i="12"/>
  <c r="AW68" i="12"/>
  <c r="AD68" i="12"/>
  <c r="AE68" i="12" s="1"/>
  <c r="V27" i="12"/>
  <c r="V39" i="12"/>
  <c r="AW33" i="12"/>
  <c r="AD33" i="12"/>
  <c r="AE33" i="12" s="1"/>
  <c r="AW21" i="12"/>
  <c r="AD21" i="12"/>
  <c r="AE21" i="12" s="1"/>
  <c r="AD11" i="12"/>
  <c r="AE11" i="12" s="1"/>
  <c r="AW11" i="12"/>
  <c r="AW10" i="12"/>
  <c r="AD10" i="12"/>
  <c r="AE10" i="12" s="1"/>
  <c r="V35" i="12"/>
  <c r="AW46" i="12"/>
  <c r="AD46" i="12"/>
  <c r="AE46" i="12" s="1"/>
  <c r="V72" i="12"/>
  <c r="V24" i="12"/>
  <c r="V14" i="12"/>
  <c r="V65" i="12"/>
  <c r="AD75" i="12"/>
  <c r="AE75" i="12" s="1"/>
  <c r="AW75" i="12"/>
  <c r="V61" i="12"/>
  <c r="AD73" i="12"/>
  <c r="AE73" i="12" s="1"/>
  <c r="AW73" i="12"/>
  <c r="AW16" i="12"/>
  <c r="V16" i="12"/>
  <c r="AD27" i="12"/>
  <c r="AE27" i="12" s="1"/>
  <c r="AW27" i="12"/>
  <c r="V15" i="12"/>
  <c r="AW71" i="12"/>
  <c r="AD71" i="12"/>
  <c r="AE71" i="12" s="1"/>
  <c r="V71" i="12"/>
  <c r="V52" i="12"/>
  <c r="V17" i="12"/>
  <c r="S7" i="12"/>
  <c r="J76" i="67"/>
  <c r="AW67" i="12"/>
  <c r="AD67" i="12"/>
  <c r="AE67" i="12" s="1"/>
  <c r="V43" i="12"/>
  <c r="AW58" i="12"/>
  <c r="AD58" i="12"/>
  <c r="AE58" i="12" s="1"/>
  <c r="AD13" i="12"/>
  <c r="AE13" i="12" s="1"/>
  <c r="AW13" i="12"/>
  <c r="V30" i="12"/>
  <c r="AD42" i="12"/>
  <c r="AE42" i="12" s="1"/>
  <c r="AW42" i="12"/>
  <c r="V18" i="12"/>
  <c r="V46" i="12"/>
  <c r="AD24" i="12"/>
  <c r="AE24" i="12" s="1"/>
  <c r="AW24" i="12"/>
  <c r="V74" i="12"/>
  <c r="AW19" i="12"/>
  <c r="AD19" i="12"/>
  <c r="AE19" i="12" s="1"/>
  <c r="AW14" i="12"/>
  <c r="AD14" i="12"/>
  <c r="AE14" i="12" s="1"/>
  <c r="V12" i="12"/>
  <c r="AD12" i="12"/>
  <c r="AE12" i="12" s="1"/>
  <c r="AW12" i="12"/>
  <c r="AD69" i="12"/>
  <c r="AE69" i="12" s="1"/>
  <c r="AF69" i="12" s="1"/>
  <c r="AW69" i="12"/>
  <c r="AD65" i="12"/>
  <c r="AE65" i="12" s="1"/>
  <c r="AW65" i="12"/>
  <c r="V68" i="12"/>
  <c r="AD61" i="12"/>
  <c r="AE61" i="12" s="1"/>
  <c r="AF61" i="12" s="1"/>
  <c r="AW61" i="12"/>
  <c r="AW36" i="12"/>
  <c r="AD36" i="12"/>
  <c r="AE36" i="12" s="1"/>
  <c r="V36" i="12"/>
  <c r="V73" i="12"/>
  <c r="AD16" i="12"/>
  <c r="AE16" i="12" s="1"/>
  <c r="AF16" i="12" s="1"/>
  <c r="V40" i="12"/>
  <c r="AW39" i="12"/>
  <c r="AD39" i="12"/>
  <c r="AE39" i="12" s="1"/>
  <c r="AD22" i="12"/>
  <c r="AE22" i="12" s="1"/>
  <c r="AW22" i="12"/>
  <c r="V22" i="12"/>
  <c r="V9" i="12"/>
  <c r="AD23" i="12"/>
  <c r="AE23" i="12" s="1"/>
  <c r="AW23" i="12"/>
  <c r="AD17" i="12"/>
  <c r="AE17" i="12" s="1"/>
  <c r="AW17" i="12"/>
  <c r="AD64" i="12"/>
  <c r="AE64" i="12" s="1"/>
  <c r="AW64" i="12"/>
  <c r="V67" i="12"/>
  <c r="AF45" i="12"/>
  <c r="AH45" i="12"/>
  <c r="AL45" i="12" s="1"/>
  <c r="AM45" i="12" s="1"/>
  <c r="M35" i="13"/>
  <c r="AR35" i="12"/>
  <c r="AR67" i="12"/>
  <c r="M67" i="13"/>
  <c r="AR75" i="12"/>
  <c r="M75" i="13"/>
  <c r="AR32" i="12"/>
  <c r="M32" i="13"/>
  <c r="M68" i="13"/>
  <c r="AR68" i="12"/>
  <c r="AR23" i="12"/>
  <c r="M23" i="13"/>
  <c r="M38" i="13"/>
  <c r="AR38" i="12"/>
  <c r="M22" i="13"/>
  <c r="AR22" i="12"/>
  <c r="AR50" i="12"/>
  <c r="M50" i="13"/>
  <c r="M28" i="13"/>
  <c r="AR28" i="12"/>
  <c r="AR14" i="12"/>
  <c r="M14" i="13"/>
  <c r="M59" i="13"/>
  <c r="AR59" i="12"/>
  <c r="AR8" i="12"/>
  <c r="M8" i="13"/>
  <c r="AR24" i="12"/>
  <c r="M24" i="13"/>
  <c r="AR47" i="12"/>
  <c r="M47" i="13"/>
  <c r="M15" i="13"/>
  <c r="AR15" i="12"/>
  <c r="M37" i="13"/>
  <c r="AR37" i="12"/>
  <c r="AR17" i="12"/>
  <c r="M17" i="13"/>
  <c r="M71" i="13"/>
  <c r="AR71" i="12"/>
  <c r="M62" i="13"/>
  <c r="AR62" i="12"/>
  <c r="AR21" i="12"/>
  <c r="M21" i="13"/>
  <c r="M64" i="13"/>
  <c r="AR64" i="12"/>
  <c r="AR65" i="12"/>
  <c r="M65" i="13"/>
  <c r="M19" i="13"/>
  <c r="AR19" i="12"/>
  <c r="AR57" i="12"/>
  <c r="M57" i="13"/>
  <c r="AR66" i="12"/>
  <c r="M66" i="13"/>
  <c r="AR40" i="12"/>
  <c r="M40" i="13"/>
  <c r="AR73" i="12"/>
  <c r="M73" i="13"/>
  <c r="M44" i="13"/>
  <c r="AR44" i="12"/>
  <c r="M27" i="13"/>
  <c r="AR27" i="12"/>
  <c r="AR60" i="12"/>
  <c r="M60" i="13"/>
  <c r="M56" i="13"/>
  <c r="AR56" i="12"/>
  <c r="AR49" i="12"/>
  <c r="M49" i="13"/>
  <c r="AR58" i="12"/>
  <c r="M58" i="13"/>
  <c r="M16" i="13"/>
  <c r="AR16" i="12"/>
  <c r="M34" i="13"/>
  <c r="AR34" i="12"/>
  <c r="M18" i="13"/>
  <c r="AR18" i="12"/>
  <c r="AR53" i="12"/>
  <c r="M53" i="13"/>
  <c r="M43" i="13"/>
  <c r="AR43" i="12"/>
  <c r="M26" i="13"/>
  <c r="AR26" i="12"/>
  <c r="AR45" i="12"/>
  <c r="M45" i="13"/>
  <c r="M46" i="13"/>
  <c r="AR46" i="12"/>
  <c r="AR70" i="12"/>
  <c r="M70" i="13"/>
  <c r="M33" i="13"/>
  <c r="AR33" i="12"/>
  <c r="M54" i="13"/>
  <c r="AR54" i="12"/>
  <c r="M74" i="13"/>
  <c r="AR74" i="12"/>
  <c r="AR7" i="12"/>
  <c r="M7" i="13"/>
  <c r="M30" i="13"/>
  <c r="AR30" i="12"/>
  <c r="AR13" i="12"/>
  <c r="M13" i="13"/>
  <c r="M72" i="13"/>
  <c r="AR72" i="12"/>
  <c r="M51" i="13"/>
  <c r="AR51" i="12"/>
  <c r="AF29" i="12"/>
  <c r="AG29" i="12"/>
  <c r="AH29" i="12"/>
  <c r="AF57" i="12"/>
  <c r="AG57" i="12"/>
  <c r="AH57" i="12"/>
  <c r="AF55" i="12"/>
  <c r="AH55" i="12"/>
  <c r="AG55" i="12"/>
  <c r="AF31" i="12"/>
  <c r="AH31" i="12"/>
  <c r="AG31" i="12"/>
  <c r="AF32" i="12"/>
  <c r="AG32" i="12"/>
  <c r="AH32" i="12"/>
  <c r="AF28" i="12"/>
  <c r="AH28" i="12"/>
  <c r="AG28" i="12"/>
  <c r="AF41" i="12"/>
  <c r="AH41" i="12"/>
  <c r="AG41" i="12"/>
  <c r="AF53" i="12"/>
  <c r="AG53" i="12"/>
  <c r="AH53" i="12"/>
  <c r="AH54" i="12"/>
  <c r="AF8" i="12"/>
  <c r="AG8" i="12"/>
  <c r="AH8" i="12"/>
  <c r="AF50" i="12"/>
  <c r="AH50" i="12"/>
  <c r="AG50" i="12"/>
  <c r="L50" i="25"/>
  <c r="O50" i="25" s="1"/>
  <c r="P50" i="25" s="1"/>
  <c r="AX50" i="12"/>
  <c r="AH56" i="12"/>
  <c r="AF63" i="12"/>
  <c r="AH63" i="12"/>
  <c r="L26" i="25"/>
  <c r="O26" i="25" s="1"/>
  <c r="P26" i="25" s="1"/>
  <c r="AX26" i="12"/>
  <c r="AF49" i="12"/>
  <c r="AH49" i="12"/>
  <c r="L47" i="25"/>
  <c r="O47" i="25" s="1"/>
  <c r="P47" i="25" s="1"/>
  <c r="AX47" i="12"/>
  <c r="AF59" i="12"/>
  <c r="AH59" i="12"/>
  <c r="L56" i="25"/>
  <c r="O56" i="25" s="1"/>
  <c r="P56" i="25" s="1"/>
  <c r="AX56" i="12"/>
  <c r="L70" i="25"/>
  <c r="O70" i="25" s="1"/>
  <c r="P70" i="25" s="1"/>
  <c r="AX70" i="12"/>
  <c r="L63" i="25"/>
  <c r="O63" i="25" s="1"/>
  <c r="P63" i="25" s="1"/>
  <c r="AX63" i="12"/>
  <c r="AX41" i="12"/>
  <c r="L41" i="25"/>
  <c r="O41" i="25" s="1"/>
  <c r="P41" i="25" s="1"/>
  <c r="L31" i="25"/>
  <c r="O31" i="25" s="1"/>
  <c r="P31" i="25" s="1"/>
  <c r="AX31" i="12"/>
  <c r="AF70" i="12"/>
  <c r="AH70" i="12"/>
  <c r="AX55" i="12"/>
  <c r="L55" i="25"/>
  <c r="O55" i="25" s="1"/>
  <c r="P55" i="25" s="1"/>
  <c r="AX57" i="12"/>
  <c r="L57" i="25"/>
  <c r="O57" i="25" s="1"/>
  <c r="P57" i="25" s="1"/>
  <c r="AG56" i="12"/>
  <c r="L8" i="25"/>
  <c r="O8" i="25" s="1"/>
  <c r="P8" i="25" s="1"/>
  <c r="AX8" i="12"/>
  <c r="L54" i="25"/>
  <c r="O54" i="25" s="1"/>
  <c r="P54" i="25" s="1"/>
  <c r="L48" i="25"/>
  <c r="O48" i="25" s="1"/>
  <c r="P48" i="25" s="1"/>
  <c r="AX48" i="12"/>
  <c r="AG63" i="12"/>
  <c r="L29" i="25"/>
  <c r="O29" i="25" s="1"/>
  <c r="P29" i="25" s="1"/>
  <c r="AX29" i="12"/>
  <c r="L49" i="25"/>
  <c r="O49" i="25" s="1"/>
  <c r="P49" i="25" s="1"/>
  <c r="AX49" i="12"/>
  <c r="AG47" i="12"/>
  <c r="AH48" i="12"/>
  <c r="AX45" i="12"/>
  <c r="L45" i="25"/>
  <c r="O45" i="25" s="1"/>
  <c r="P45" i="25" s="1"/>
  <c r="AF51" i="12"/>
  <c r="AH51" i="12"/>
  <c r="AP45" i="12"/>
  <c r="AF26" i="12"/>
  <c r="AH26" i="12"/>
  <c r="AX28" i="12"/>
  <c r="L28" i="25"/>
  <c r="O28" i="25" s="1"/>
  <c r="P28" i="25" s="1"/>
  <c r="L25" i="25"/>
  <c r="O25" i="25" s="1"/>
  <c r="P25" i="25" s="1"/>
  <c r="L53" i="25"/>
  <c r="O53" i="25" s="1"/>
  <c r="P53" i="25" s="1"/>
  <c r="AX53" i="12"/>
  <c r="AG70" i="12"/>
  <c r="AG45" i="12"/>
  <c r="AX32" i="12"/>
  <c r="L32" i="25"/>
  <c r="O32" i="25" s="1"/>
  <c r="P32" i="25" s="1"/>
  <c r="L51" i="25"/>
  <c r="O51" i="25" s="1"/>
  <c r="P51" i="25" s="1"/>
  <c r="AX51" i="12"/>
  <c r="AG48" i="12"/>
  <c r="AG26" i="12"/>
  <c r="AH47" i="12"/>
  <c r="L59" i="25"/>
  <c r="O59" i="25" s="1"/>
  <c r="P59" i="25" s="1"/>
  <c r="AX59" i="12"/>
  <c r="AG25" i="12" l="1"/>
  <c r="AH25" i="12"/>
  <c r="AL25" i="12" s="1"/>
  <c r="AM25" i="12" s="1"/>
  <c r="Q25" i="71" s="1"/>
  <c r="Q45" i="71"/>
  <c r="AI45" i="12"/>
  <c r="AF54" i="12"/>
  <c r="L76" i="13"/>
  <c r="M12" i="13"/>
  <c r="AH35" i="12"/>
  <c r="AP35" i="12" s="1"/>
  <c r="AH62" i="12"/>
  <c r="AP62" i="12" s="1"/>
  <c r="AS62" i="12" s="1"/>
  <c r="AG35" i="12"/>
  <c r="M9" i="13"/>
  <c r="M76" i="13" s="1"/>
  <c r="AR9" i="12"/>
  <c r="AF23" i="12"/>
  <c r="AG23" i="12"/>
  <c r="AH23" i="12"/>
  <c r="AF68" i="12"/>
  <c r="AH68" i="12"/>
  <c r="AG68" i="12"/>
  <c r="AH38" i="12"/>
  <c r="AF38" i="12"/>
  <c r="AG38" i="12"/>
  <c r="AF12" i="12"/>
  <c r="AG12" i="12"/>
  <c r="AH12" i="12"/>
  <c r="AF42" i="12"/>
  <c r="AH42" i="12"/>
  <c r="AG42" i="12"/>
  <c r="AF64" i="12"/>
  <c r="AH64" i="12"/>
  <c r="AG64" i="12"/>
  <c r="AF39" i="12"/>
  <c r="AG39" i="12"/>
  <c r="AH39" i="12"/>
  <c r="L61" i="25"/>
  <c r="O61" i="25" s="1"/>
  <c r="P61" i="25" s="1"/>
  <c r="AX61" i="12"/>
  <c r="AX69" i="12"/>
  <c r="L69" i="25"/>
  <c r="O69" i="25" s="1"/>
  <c r="P69" i="25" s="1"/>
  <c r="AX14" i="12"/>
  <c r="L14" i="25"/>
  <c r="O14" i="25" s="1"/>
  <c r="P14" i="25" s="1"/>
  <c r="L13" i="25"/>
  <c r="O13" i="25" s="1"/>
  <c r="P13" i="25" s="1"/>
  <c r="AX13" i="12"/>
  <c r="AF71" i="12"/>
  <c r="AG71" i="12"/>
  <c r="AH71" i="12"/>
  <c r="AX27" i="12"/>
  <c r="L27" i="25"/>
  <c r="O27" i="25" s="1"/>
  <c r="P27" i="25" s="1"/>
  <c r="AF73" i="12"/>
  <c r="AH73" i="12"/>
  <c r="AG73" i="12"/>
  <c r="AX75" i="12"/>
  <c r="L75" i="25"/>
  <c r="O75" i="25" s="1"/>
  <c r="P75" i="25" s="1"/>
  <c r="AP72" i="12"/>
  <c r="AS72" i="12" s="1"/>
  <c r="AT72" i="12" s="1"/>
  <c r="AI72" i="12"/>
  <c r="AL72" i="12"/>
  <c r="AM72" i="12" s="1"/>
  <c r="AX46" i="12"/>
  <c r="L46" i="25"/>
  <c r="O46" i="25" s="1"/>
  <c r="P46" i="25" s="1"/>
  <c r="AF10" i="12"/>
  <c r="AH10" i="12"/>
  <c r="AX11" i="12"/>
  <c r="L11" i="25"/>
  <c r="O11" i="25" s="1"/>
  <c r="P11" i="25" s="1"/>
  <c r="AF21" i="12"/>
  <c r="AH21" i="12"/>
  <c r="AG21" i="12"/>
  <c r="AI62" i="12"/>
  <c r="AF72" i="12"/>
  <c r="AG72" i="12"/>
  <c r="AF18" i="12"/>
  <c r="AG18" i="12"/>
  <c r="AH18" i="12"/>
  <c r="AG66" i="12"/>
  <c r="AF66" i="12"/>
  <c r="AH66" i="12"/>
  <c r="AG9" i="12"/>
  <c r="AF9" i="12"/>
  <c r="AH9" i="12"/>
  <c r="AF37" i="12"/>
  <c r="AH37" i="12"/>
  <c r="AG37" i="12"/>
  <c r="AX74" i="12"/>
  <c r="L74" i="25"/>
  <c r="O74" i="25" s="1"/>
  <c r="P74" i="25" s="1"/>
  <c r="AF20" i="12"/>
  <c r="AH20" i="12"/>
  <c r="AG20" i="12"/>
  <c r="L17" i="25"/>
  <c r="O17" i="25" s="1"/>
  <c r="P17" i="25" s="1"/>
  <c r="AX17" i="12"/>
  <c r="AX39" i="12"/>
  <c r="L39" i="25"/>
  <c r="O39" i="25" s="1"/>
  <c r="P39" i="25" s="1"/>
  <c r="AF36" i="12"/>
  <c r="AH36" i="12"/>
  <c r="AG36" i="12"/>
  <c r="AX65" i="12"/>
  <c r="L65" i="25"/>
  <c r="O65" i="25" s="1"/>
  <c r="P65" i="25" s="1"/>
  <c r="AG19" i="12"/>
  <c r="AF19" i="12"/>
  <c r="AH19" i="12"/>
  <c r="AX24" i="12"/>
  <c r="L24" i="25"/>
  <c r="O24" i="25" s="1"/>
  <c r="P24" i="25" s="1"/>
  <c r="AH13" i="12"/>
  <c r="AG13" i="12"/>
  <c r="AF13" i="12"/>
  <c r="S76" i="12"/>
  <c r="T7" i="12"/>
  <c r="L71" i="25"/>
  <c r="O71" i="25" s="1"/>
  <c r="P71" i="25" s="1"/>
  <c r="AX71" i="12"/>
  <c r="AF27" i="12"/>
  <c r="AH27" i="12"/>
  <c r="AG27" i="12"/>
  <c r="AG16" i="12"/>
  <c r="AH61" i="12"/>
  <c r="AG75" i="12"/>
  <c r="AF75" i="12"/>
  <c r="AH75" i="12"/>
  <c r="AF11" i="12"/>
  <c r="AG11" i="12"/>
  <c r="AH11" i="12"/>
  <c r="L21" i="25"/>
  <c r="O21" i="25" s="1"/>
  <c r="P21" i="25" s="1"/>
  <c r="AX21" i="12"/>
  <c r="AX18" i="12"/>
  <c r="L18" i="25"/>
  <c r="O18" i="25" s="1"/>
  <c r="P18" i="25" s="1"/>
  <c r="AX66" i="12"/>
  <c r="L66" i="25"/>
  <c r="O66" i="25" s="1"/>
  <c r="P66" i="25" s="1"/>
  <c r="AX9" i="12"/>
  <c r="L9" i="25"/>
  <c r="O9" i="25" s="1"/>
  <c r="P9" i="25" s="1"/>
  <c r="AX37" i="12"/>
  <c r="L37" i="25"/>
  <c r="O37" i="25" s="1"/>
  <c r="P37" i="25" s="1"/>
  <c r="AX62" i="12"/>
  <c r="L62" i="25"/>
  <c r="O62" i="25" s="1"/>
  <c r="P62" i="25" s="1"/>
  <c r="AX20" i="12"/>
  <c r="L20" i="25"/>
  <c r="O20" i="25" s="1"/>
  <c r="P20" i="25" s="1"/>
  <c r="AX64" i="12"/>
  <c r="L64" i="25"/>
  <c r="O64" i="25" s="1"/>
  <c r="P64" i="25" s="1"/>
  <c r="AG17" i="12"/>
  <c r="AF17" i="12"/>
  <c r="AH17" i="12"/>
  <c r="AX22" i="12"/>
  <c r="L22" i="25"/>
  <c r="O22" i="25" s="1"/>
  <c r="P22" i="25" s="1"/>
  <c r="L36" i="25"/>
  <c r="O36" i="25" s="1"/>
  <c r="P36" i="25" s="1"/>
  <c r="AX36" i="12"/>
  <c r="AF65" i="12"/>
  <c r="AH65" i="12"/>
  <c r="AG65" i="12"/>
  <c r="AX12" i="12"/>
  <c r="L12" i="25"/>
  <c r="O12" i="25" s="1"/>
  <c r="P12" i="25" s="1"/>
  <c r="L19" i="25"/>
  <c r="O19" i="25" s="1"/>
  <c r="P19" i="25" s="1"/>
  <c r="AX19" i="12"/>
  <c r="AF24" i="12"/>
  <c r="AH24" i="12"/>
  <c r="AG24" i="12"/>
  <c r="AH58" i="12"/>
  <c r="AF58" i="12"/>
  <c r="AG58" i="12"/>
  <c r="AH67" i="12"/>
  <c r="AG67" i="12"/>
  <c r="AF67" i="12"/>
  <c r="AH16" i="12"/>
  <c r="AX16" i="12"/>
  <c r="L16" i="25"/>
  <c r="O16" i="25" s="1"/>
  <c r="P16" i="25" s="1"/>
  <c r="AG10" i="12"/>
  <c r="AG33" i="12"/>
  <c r="AF33" i="12"/>
  <c r="AH33" i="12"/>
  <c r="AG34" i="12"/>
  <c r="AF34" i="12"/>
  <c r="AF44" i="12"/>
  <c r="AH44" i="12"/>
  <c r="AG44" i="12"/>
  <c r="L72" i="25"/>
  <c r="O72" i="25" s="1"/>
  <c r="P72" i="25" s="1"/>
  <c r="AX72" i="12"/>
  <c r="L43" i="25"/>
  <c r="O43" i="25" s="1"/>
  <c r="P43" i="25" s="1"/>
  <c r="AX43" i="12"/>
  <c r="AH52" i="12"/>
  <c r="AG52" i="12"/>
  <c r="AF52" i="12"/>
  <c r="AH15" i="12"/>
  <c r="AG15" i="12"/>
  <c r="AF15" i="12"/>
  <c r="AX40" i="12"/>
  <c r="L40" i="25"/>
  <c r="O40" i="25" s="1"/>
  <c r="P40" i="25" s="1"/>
  <c r="L38" i="25"/>
  <c r="O38" i="25" s="1"/>
  <c r="P38" i="25" s="1"/>
  <c r="AX38" i="12"/>
  <c r="AH69" i="12"/>
  <c r="AF30" i="12"/>
  <c r="AH30" i="12"/>
  <c r="AG30" i="12"/>
  <c r="AH60" i="12"/>
  <c r="AF60" i="12"/>
  <c r="AG60" i="12"/>
  <c r="AX23" i="12"/>
  <c r="L23" i="25"/>
  <c r="O23" i="25" s="1"/>
  <c r="P23" i="25" s="1"/>
  <c r="AH22" i="12"/>
  <c r="AG22" i="12"/>
  <c r="AF22" i="12"/>
  <c r="AG61" i="12"/>
  <c r="AG69" i="12"/>
  <c r="AF14" i="12"/>
  <c r="AH14" i="12"/>
  <c r="AG14" i="12"/>
  <c r="AX42" i="12"/>
  <c r="L42" i="25"/>
  <c r="O42" i="25" s="1"/>
  <c r="P42" i="25" s="1"/>
  <c r="AX58" i="12"/>
  <c r="L58" i="25"/>
  <c r="O58" i="25" s="1"/>
  <c r="P58" i="25" s="1"/>
  <c r="L67" i="25"/>
  <c r="O67" i="25" s="1"/>
  <c r="P67" i="25" s="1"/>
  <c r="AX67" i="12"/>
  <c r="L73" i="25"/>
  <c r="O73" i="25" s="1"/>
  <c r="P73" i="25" s="1"/>
  <c r="AX73" i="12"/>
  <c r="AG46" i="12"/>
  <c r="AF46" i="12"/>
  <c r="AH46" i="12"/>
  <c r="AX10" i="12"/>
  <c r="L10" i="25"/>
  <c r="O10" i="25" s="1"/>
  <c r="P10" i="25" s="1"/>
  <c r="AX33" i="12"/>
  <c r="L33" i="25"/>
  <c r="O33" i="25" s="1"/>
  <c r="P33" i="25" s="1"/>
  <c r="L68" i="25"/>
  <c r="O68" i="25" s="1"/>
  <c r="P68" i="25" s="1"/>
  <c r="AX68" i="12"/>
  <c r="AH34" i="12"/>
  <c r="L34" i="25"/>
  <c r="O34" i="25" s="1"/>
  <c r="P34" i="25" s="1"/>
  <c r="AX34" i="12"/>
  <c r="L44" i="25"/>
  <c r="O44" i="25" s="1"/>
  <c r="P44" i="25" s="1"/>
  <c r="AX44" i="12"/>
  <c r="AG43" i="12"/>
  <c r="AF43" i="12"/>
  <c r="AH43" i="12"/>
  <c r="L52" i="25"/>
  <c r="O52" i="25" s="1"/>
  <c r="P52" i="25" s="1"/>
  <c r="AX52" i="12"/>
  <c r="L15" i="25"/>
  <c r="O15" i="25" s="1"/>
  <c r="P15" i="25" s="1"/>
  <c r="AX15" i="12"/>
  <c r="AH40" i="12"/>
  <c r="AG40" i="12"/>
  <c r="AF40" i="12"/>
  <c r="AG62" i="12"/>
  <c r="AH74" i="12"/>
  <c r="AG74" i="12"/>
  <c r="AF74" i="12"/>
  <c r="L35" i="25"/>
  <c r="O35" i="25" s="1"/>
  <c r="P35" i="25" s="1"/>
  <c r="AX35" i="12"/>
  <c r="L30" i="25"/>
  <c r="O30" i="25" s="1"/>
  <c r="P30" i="25" s="1"/>
  <c r="AX30" i="12"/>
  <c r="AX60" i="12"/>
  <c r="L60" i="25"/>
  <c r="O60" i="25" s="1"/>
  <c r="P60" i="25" s="1"/>
  <c r="AR76" i="12"/>
  <c r="R25" i="25"/>
  <c r="S25" i="25" s="1"/>
  <c r="D25" i="11" s="1"/>
  <c r="D25" i="10"/>
  <c r="AL59" i="12"/>
  <c r="AM59" i="12" s="1"/>
  <c r="Q59" i="71" s="1"/>
  <c r="AI59" i="12"/>
  <c r="AP59" i="12"/>
  <c r="AP63" i="12"/>
  <c r="AL63" i="12"/>
  <c r="AM63" i="12" s="1"/>
  <c r="Q63" i="71" s="1"/>
  <c r="AI63" i="12"/>
  <c r="AL50" i="12"/>
  <c r="AM50" i="12" s="1"/>
  <c r="Q50" i="71" s="1"/>
  <c r="AI50" i="12"/>
  <c r="AP50" i="12"/>
  <c r="D59" i="10"/>
  <c r="R59" i="25"/>
  <c r="S59" i="25" s="1"/>
  <c r="D59" i="11" s="1"/>
  <c r="R8" i="25"/>
  <c r="S8" i="25" s="1"/>
  <c r="D8" i="11" s="1"/>
  <c r="D8" i="10"/>
  <c r="D57" i="10"/>
  <c r="R57" i="25"/>
  <c r="S57" i="25" s="1"/>
  <c r="D57" i="11" s="1"/>
  <c r="R63" i="25"/>
  <c r="S63" i="25" s="1"/>
  <c r="D63" i="11" s="1"/>
  <c r="D63" i="10"/>
  <c r="D70" i="10"/>
  <c r="R70" i="25"/>
  <c r="S70" i="25" s="1"/>
  <c r="D70" i="11" s="1"/>
  <c r="D47" i="10"/>
  <c r="R47" i="25"/>
  <c r="S47" i="25" s="1"/>
  <c r="D47" i="11" s="1"/>
  <c r="R50" i="25"/>
  <c r="S50" i="25" s="1"/>
  <c r="D50" i="11" s="1"/>
  <c r="D50" i="10"/>
  <c r="AL32" i="12"/>
  <c r="AM32" i="12" s="1"/>
  <c r="Q32" i="71" s="1"/>
  <c r="AI32" i="12"/>
  <c r="AP32" i="12"/>
  <c r="AI31" i="12"/>
  <c r="AL31" i="12"/>
  <c r="AM31" i="12" s="1"/>
  <c r="Q31" i="71" s="1"/>
  <c r="AP31" i="12"/>
  <c r="AP29" i="12"/>
  <c r="AL29" i="12"/>
  <c r="AM29" i="12" s="1"/>
  <c r="Q29" i="71" s="1"/>
  <c r="AI29" i="12"/>
  <c r="D51" i="10"/>
  <c r="R51" i="25"/>
  <c r="S51" i="25" s="1"/>
  <c r="D51" i="11" s="1"/>
  <c r="AQ45" i="12"/>
  <c r="D45" i="25" s="1"/>
  <c r="E45" i="25" s="1"/>
  <c r="F45" i="25" s="1"/>
  <c r="G45" i="25" s="1"/>
  <c r="C45" i="9"/>
  <c r="AS45" i="12"/>
  <c r="D49" i="10"/>
  <c r="R49" i="25"/>
  <c r="S49" i="25" s="1"/>
  <c r="D49" i="11" s="1"/>
  <c r="D48" i="10"/>
  <c r="R48" i="25"/>
  <c r="S48" i="25" s="1"/>
  <c r="D48" i="11" s="1"/>
  <c r="R55" i="25"/>
  <c r="S55" i="25" s="1"/>
  <c r="D55" i="11" s="1"/>
  <c r="D55" i="10"/>
  <c r="R41" i="25"/>
  <c r="S41" i="25" s="1"/>
  <c r="D41" i="11" s="1"/>
  <c r="D41" i="10"/>
  <c r="AI49" i="12"/>
  <c r="AP49" i="12"/>
  <c r="AL49" i="12"/>
  <c r="AM49" i="12" s="1"/>
  <c r="Q49" i="71" s="1"/>
  <c r="AP41" i="12"/>
  <c r="AL41" i="12"/>
  <c r="AM41" i="12" s="1"/>
  <c r="Q41" i="71" s="1"/>
  <c r="AI41" i="12"/>
  <c r="AP55" i="12"/>
  <c r="AI55" i="12"/>
  <c r="AL55" i="12"/>
  <c r="AM55" i="12" s="1"/>
  <c r="Q55" i="71" s="1"/>
  <c r="AP47" i="12"/>
  <c r="AI47" i="12"/>
  <c r="AL47" i="12"/>
  <c r="AM47" i="12" s="1"/>
  <c r="Q47" i="71" s="1"/>
  <c r="AP51" i="12"/>
  <c r="AI51" i="12"/>
  <c r="AL51" i="12"/>
  <c r="AM51" i="12" s="1"/>
  <c r="Q51" i="71" s="1"/>
  <c r="D45" i="10"/>
  <c r="R45" i="25"/>
  <c r="S45" i="25" s="1"/>
  <c r="D45" i="11" s="1"/>
  <c r="AL48" i="12"/>
  <c r="AM48" i="12" s="1"/>
  <c r="Q48" i="71" s="1"/>
  <c r="AI48" i="12"/>
  <c r="AP48" i="12"/>
  <c r="D54" i="10"/>
  <c r="R54" i="25"/>
  <c r="S54" i="25" s="1"/>
  <c r="D54" i="11" s="1"/>
  <c r="D56" i="10"/>
  <c r="R56" i="25"/>
  <c r="S56" i="25" s="1"/>
  <c r="D56" i="11" s="1"/>
  <c r="R26" i="25"/>
  <c r="S26" i="25" s="1"/>
  <c r="D26" i="11" s="1"/>
  <c r="D26" i="10"/>
  <c r="AL56" i="12"/>
  <c r="AM56" i="12" s="1"/>
  <c r="Q56" i="71" s="1"/>
  <c r="AI56" i="12"/>
  <c r="AP56" i="12"/>
  <c r="AP8" i="12"/>
  <c r="AL8" i="12"/>
  <c r="AM8" i="12" s="1"/>
  <c r="Q8" i="71" s="1"/>
  <c r="AI8" i="12"/>
  <c r="AL54" i="12"/>
  <c r="AM54" i="12" s="1"/>
  <c r="Q54" i="71" s="1"/>
  <c r="AI54" i="12"/>
  <c r="AP54" i="12"/>
  <c r="AP57" i="12"/>
  <c r="AL57" i="12"/>
  <c r="AM57" i="12" s="1"/>
  <c r="Q57" i="71" s="1"/>
  <c r="AI57" i="12"/>
  <c r="D32" i="10"/>
  <c r="R32" i="25"/>
  <c r="S32" i="25" s="1"/>
  <c r="D32" i="11" s="1"/>
  <c r="R53" i="25"/>
  <c r="S53" i="25" s="1"/>
  <c r="D53" i="11" s="1"/>
  <c r="D53" i="10"/>
  <c r="D28" i="10"/>
  <c r="R28" i="25"/>
  <c r="S28" i="25" s="1"/>
  <c r="D28" i="11" s="1"/>
  <c r="AL26" i="12"/>
  <c r="AM26" i="12" s="1"/>
  <c r="Q26" i="71" s="1"/>
  <c r="AI26" i="12"/>
  <c r="AP26" i="12"/>
  <c r="D45" i="28"/>
  <c r="E45" i="28" s="1"/>
  <c r="H45" i="28" s="1"/>
  <c r="D45" i="26"/>
  <c r="E45" i="26" s="1"/>
  <c r="H45" i="26" s="1"/>
  <c r="D45" i="27"/>
  <c r="E45" i="27" s="1"/>
  <c r="H45" i="27" s="1"/>
  <c r="D29" i="10"/>
  <c r="R29" i="25"/>
  <c r="S29" i="25" s="1"/>
  <c r="D29" i="11" s="1"/>
  <c r="AP70" i="12"/>
  <c r="AI70" i="12"/>
  <c r="AL70" i="12"/>
  <c r="AM70" i="12" s="1"/>
  <c r="Q70" i="71" s="1"/>
  <c r="D31" i="10"/>
  <c r="R31" i="25"/>
  <c r="S31" i="25" s="1"/>
  <c r="D31" i="11" s="1"/>
  <c r="AP53" i="12"/>
  <c r="AL53" i="12"/>
  <c r="AM53" i="12" s="1"/>
  <c r="Q53" i="71" s="1"/>
  <c r="AI53" i="12"/>
  <c r="AP28" i="12"/>
  <c r="AI28" i="12"/>
  <c r="AL28" i="12"/>
  <c r="AM28" i="12" s="1"/>
  <c r="Q28" i="71" s="1"/>
  <c r="AI35" i="12" l="1"/>
  <c r="AI25" i="12"/>
  <c r="AP25" i="12"/>
  <c r="AL62" i="12"/>
  <c r="AM62" i="12" s="1"/>
  <c r="AL35" i="12"/>
  <c r="AM35" i="12" s="1"/>
  <c r="BA72" i="12"/>
  <c r="AU72" i="12" s="1"/>
  <c r="AT62" i="12"/>
  <c r="BA62" i="12"/>
  <c r="AU62" i="12" s="1"/>
  <c r="AI74" i="12"/>
  <c r="AP74" i="12"/>
  <c r="AL74" i="12"/>
  <c r="AM74" i="12" s="1"/>
  <c r="Q74" i="71" s="1"/>
  <c r="AP40" i="12"/>
  <c r="AL40" i="12"/>
  <c r="AM40" i="12" s="1"/>
  <c r="Q40" i="71" s="1"/>
  <c r="AI40" i="12"/>
  <c r="R15" i="25"/>
  <c r="S15" i="25" s="1"/>
  <c r="D15" i="11" s="1"/>
  <c r="D15" i="10"/>
  <c r="AL34" i="12"/>
  <c r="AM34" i="12" s="1"/>
  <c r="Q34" i="71" s="1"/>
  <c r="AI34" i="12"/>
  <c r="AP34" i="12"/>
  <c r="D42" i="10"/>
  <c r="R42" i="25"/>
  <c r="S42" i="25" s="1"/>
  <c r="D42" i="11" s="1"/>
  <c r="AP65" i="12"/>
  <c r="AI65" i="12"/>
  <c r="AL65" i="12"/>
  <c r="AM65" i="12" s="1"/>
  <c r="Q65" i="71" s="1"/>
  <c r="AP17" i="12"/>
  <c r="AL17" i="12"/>
  <c r="AM17" i="12" s="1"/>
  <c r="Q17" i="71" s="1"/>
  <c r="AI17" i="12"/>
  <c r="D20" i="10"/>
  <c r="R20" i="25"/>
  <c r="S20" i="25" s="1"/>
  <c r="D20" i="11" s="1"/>
  <c r="R62" i="25"/>
  <c r="S62" i="25" s="1"/>
  <c r="D62" i="11" s="1"/>
  <c r="D62" i="10"/>
  <c r="R37" i="25"/>
  <c r="S37" i="25" s="1"/>
  <c r="D37" i="11" s="1"/>
  <c r="D37" i="10"/>
  <c r="R66" i="25"/>
  <c r="S66" i="25" s="1"/>
  <c r="D66" i="11" s="1"/>
  <c r="D66" i="10"/>
  <c r="AL75" i="12"/>
  <c r="AM75" i="12" s="1"/>
  <c r="Q75" i="71" s="1"/>
  <c r="AI75" i="12"/>
  <c r="AP75" i="12"/>
  <c r="AI13" i="12"/>
  <c r="AP13" i="12"/>
  <c r="AL13" i="12"/>
  <c r="AM13" i="12" s="1"/>
  <c r="Q13" i="71" s="1"/>
  <c r="D17" i="10"/>
  <c r="R17" i="25"/>
  <c r="S17" i="25" s="1"/>
  <c r="D17" i="11" s="1"/>
  <c r="D74" i="10"/>
  <c r="R74" i="25"/>
  <c r="S74" i="25" s="1"/>
  <c r="D74" i="11" s="1"/>
  <c r="AP21" i="12"/>
  <c r="AL21" i="12"/>
  <c r="AM21" i="12" s="1"/>
  <c r="Q21" i="71" s="1"/>
  <c r="AI21" i="12"/>
  <c r="AP10" i="12"/>
  <c r="AI10" i="12"/>
  <c r="AL10" i="12"/>
  <c r="AM10" i="12" s="1"/>
  <c r="Q10" i="71" s="1"/>
  <c r="Q72" i="71"/>
  <c r="R27" i="25"/>
  <c r="S27" i="25" s="1"/>
  <c r="D27" i="11" s="1"/>
  <c r="D27" i="10"/>
  <c r="D13" i="10"/>
  <c r="R13" i="25"/>
  <c r="S13" i="25" s="1"/>
  <c r="D13" i="11" s="1"/>
  <c r="D61" i="10"/>
  <c r="R61" i="25"/>
  <c r="S61" i="25" s="1"/>
  <c r="D61" i="11" s="1"/>
  <c r="AL12" i="12"/>
  <c r="AM12" i="12" s="1"/>
  <c r="Q12" i="71" s="1"/>
  <c r="AI12" i="12"/>
  <c r="AP12" i="12"/>
  <c r="D30" i="10"/>
  <c r="R30" i="25"/>
  <c r="S30" i="25" s="1"/>
  <c r="D30" i="11" s="1"/>
  <c r="D35" i="10"/>
  <c r="R35" i="25"/>
  <c r="S35" i="25" s="1"/>
  <c r="D35" i="11" s="1"/>
  <c r="D44" i="10"/>
  <c r="R44" i="25"/>
  <c r="S44" i="25" s="1"/>
  <c r="D44" i="11" s="1"/>
  <c r="R10" i="25"/>
  <c r="S10" i="25" s="1"/>
  <c r="D10" i="11" s="1"/>
  <c r="D10" i="10"/>
  <c r="AL46" i="12"/>
  <c r="AM46" i="12" s="1"/>
  <c r="Q46" i="71" s="1"/>
  <c r="AI46" i="12"/>
  <c r="AP46" i="12"/>
  <c r="D67" i="10"/>
  <c r="R67" i="25"/>
  <c r="S67" i="25" s="1"/>
  <c r="D67" i="11" s="1"/>
  <c r="D38" i="10"/>
  <c r="R38" i="25"/>
  <c r="S38" i="25" s="1"/>
  <c r="D38" i="11" s="1"/>
  <c r="AL52" i="12"/>
  <c r="AM52" i="12" s="1"/>
  <c r="Q52" i="71" s="1"/>
  <c r="AP52" i="12"/>
  <c r="AI52" i="12"/>
  <c r="D43" i="10"/>
  <c r="R43" i="25"/>
  <c r="S43" i="25" s="1"/>
  <c r="D43" i="11" s="1"/>
  <c r="R72" i="25"/>
  <c r="S72" i="25" s="1"/>
  <c r="D72" i="11" s="1"/>
  <c r="D72" i="10"/>
  <c r="AI33" i="12"/>
  <c r="AL33" i="12"/>
  <c r="AM33" i="12" s="1"/>
  <c r="Q33" i="71" s="1"/>
  <c r="AP33" i="12"/>
  <c r="D16" i="10"/>
  <c r="R16" i="25"/>
  <c r="S16" i="25" s="1"/>
  <c r="D16" i="11" s="1"/>
  <c r="AL58" i="12"/>
  <c r="AM58" i="12" s="1"/>
  <c r="Q58" i="71" s="1"/>
  <c r="AI58" i="12"/>
  <c r="AP58" i="12"/>
  <c r="D12" i="10"/>
  <c r="R12" i="25"/>
  <c r="S12" i="25" s="1"/>
  <c r="D12" i="11" s="1"/>
  <c r="D21" i="10"/>
  <c r="R21" i="25"/>
  <c r="S21" i="25" s="1"/>
  <c r="D21" i="11" s="1"/>
  <c r="C35" i="9"/>
  <c r="AQ35" i="12"/>
  <c r="D35" i="25" s="1"/>
  <c r="E35" i="25" s="1"/>
  <c r="F35" i="25" s="1"/>
  <c r="G35" i="25" s="1"/>
  <c r="R71" i="25"/>
  <c r="S71" i="25" s="1"/>
  <c r="D71" i="11" s="1"/>
  <c r="D71" i="10"/>
  <c r="R24" i="25"/>
  <c r="S24" i="25" s="1"/>
  <c r="D24" i="11" s="1"/>
  <c r="D24" i="10"/>
  <c r="AL36" i="12"/>
  <c r="AM36" i="12" s="1"/>
  <c r="Q36" i="71" s="1"/>
  <c r="AI36" i="12"/>
  <c r="AP36" i="12"/>
  <c r="R14" i="25"/>
  <c r="S14" i="25" s="1"/>
  <c r="D14" i="11" s="1"/>
  <c r="D14" i="10"/>
  <c r="AP38" i="12"/>
  <c r="AL38" i="12"/>
  <c r="AM38" i="12" s="1"/>
  <c r="Q38" i="71" s="1"/>
  <c r="AI38" i="12"/>
  <c r="AI23" i="12"/>
  <c r="AP23" i="12"/>
  <c r="AL23" i="12"/>
  <c r="AM23" i="12" s="1"/>
  <c r="D60" i="10"/>
  <c r="R60" i="25"/>
  <c r="S60" i="25" s="1"/>
  <c r="D60" i="11" s="1"/>
  <c r="R52" i="25"/>
  <c r="S52" i="25" s="1"/>
  <c r="D52" i="11" s="1"/>
  <c r="D52" i="10"/>
  <c r="D68" i="10"/>
  <c r="R68" i="25"/>
  <c r="S68" i="25" s="1"/>
  <c r="D68" i="11" s="1"/>
  <c r="D58" i="10"/>
  <c r="R58" i="25"/>
  <c r="S58" i="25" s="1"/>
  <c r="D58" i="11" s="1"/>
  <c r="R23" i="25"/>
  <c r="S23" i="25" s="1"/>
  <c r="D23" i="11" s="1"/>
  <c r="D23" i="10"/>
  <c r="D40" i="10"/>
  <c r="R40" i="25"/>
  <c r="S40" i="25" s="1"/>
  <c r="D40" i="11" s="1"/>
  <c r="AP15" i="12"/>
  <c r="AL15" i="12"/>
  <c r="AM15" i="12" s="1"/>
  <c r="AI15" i="12"/>
  <c r="AP67" i="12"/>
  <c r="AL67" i="12"/>
  <c r="AM67" i="12" s="1"/>
  <c r="Q67" i="71" s="1"/>
  <c r="AI67" i="12"/>
  <c r="D19" i="10"/>
  <c r="R19" i="25"/>
  <c r="S19" i="25" s="1"/>
  <c r="D19" i="11" s="1"/>
  <c r="R22" i="25"/>
  <c r="S22" i="25" s="1"/>
  <c r="D22" i="11" s="1"/>
  <c r="D22" i="10"/>
  <c r="R9" i="25"/>
  <c r="S9" i="25" s="1"/>
  <c r="D9" i="11" s="1"/>
  <c r="D9" i="10"/>
  <c r="R18" i="25"/>
  <c r="S18" i="25" s="1"/>
  <c r="D18" i="11" s="1"/>
  <c r="D18" i="10"/>
  <c r="AL11" i="12"/>
  <c r="AM11" i="12" s="1"/>
  <c r="Q11" i="71" s="1"/>
  <c r="AI11" i="12"/>
  <c r="AP11" i="12"/>
  <c r="AL27" i="12"/>
  <c r="AM27" i="12" s="1"/>
  <c r="Q27" i="71" s="1"/>
  <c r="AI27" i="12"/>
  <c r="AP27" i="12"/>
  <c r="T76" i="12"/>
  <c r="W7" i="12"/>
  <c r="X7" i="12"/>
  <c r="Z7" i="12"/>
  <c r="U7" i="12"/>
  <c r="AA7" i="12"/>
  <c r="AA76" i="12" s="1"/>
  <c r="D65" i="10"/>
  <c r="R65" i="25"/>
  <c r="S65" i="25" s="1"/>
  <c r="D65" i="11" s="1"/>
  <c r="AI20" i="12"/>
  <c r="AP20" i="12"/>
  <c r="AL20" i="12"/>
  <c r="AM20" i="12" s="1"/>
  <c r="Q20" i="71" s="1"/>
  <c r="AI66" i="12"/>
  <c r="AP66" i="12"/>
  <c r="AL66" i="12"/>
  <c r="AM66" i="12" s="1"/>
  <c r="Q66" i="71" s="1"/>
  <c r="Q62" i="71"/>
  <c r="R11" i="25"/>
  <c r="S11" i="25" s="1"/>
  <c r="D11" i="11" s="1"/>
  <c r="D11" i="10"/>
  <c r="D46" i="10"/>
  <c r="R46" i="25"/>
  <c r="S46" i="25" s="1"/>
  <c r="D46" i="11" s="1"/>
  <c r="C72" i="9"/>
  <c r="AQ72" i="12"/>
  <c r="D72" i="25" s="1"/>
  <c r="E72" i="25" s="1"/>
  <c r="F72" i="25" s="1"/>
  <c r="G72" i="25" s="1"/>
  <c r="AL73" i="12"/>
  <c r="AM73" i="12" s="1"/>
  <c r="Q73" i="71" s="1"/>
  <c r="AI73" i="12"/>
  <c r="AP73" i="12"/>
  <c r="AP71" i="12"/>
  <c r="AL71" i="12"/>
  <c r="AM71" i="12" s="1"/>
  <c r="Q71" i="71" s="1"/>
  <c r="AI71" i="12"/>
  <c r="AP42" i="12"/>
  <c r="AI42" i="12"/>
  <c r="AL42" i="12"/>
  <c r="AM42" i="12" s="1"/>
  <c r="Q42" i="71" s="1"/>
  <c r="AL43" i="12"/>
  <c r="AM43" i="12" s="1"/>
  <c r="Q43" i="71" s="1"/>
  <c r="AI43" i="12"/>
  <c r="AP43" i="12"/>
  <c r="D34" i="10"/>
  <c r="R34" i="25"/>
  <c r="S34" i="25" s="1"/>
  <c r="D34" i="11" s="1"/>
  <c r="R33" i="25"/>
  <c r="S33" i="25" s="1"/>
  <c r="D33" i="11" s="1"/>
  <c r="D33" i="10"/>
  <c r="R73" i="25"/>
  <c r="S73" i="25" s="1"/>
  <c r="D73" i="11" s="1"/>
  <c r="D73" i="10"/>
  <c r="AP14" i="12"/>
  <c r="AI14" i="12"/>
  <c r="AL14" i="12"/>
  <c r="AM14" i="12" s="1"/>
  <c r="Q14" i="71" s="1"/>
  <c r="AP22" i="12"/>
  <c r="AL22" i="12"/>
  <c r="AM22" i="12" s="1"/>
  <c r="Q22" i="71" s="1"/>
  <c r="AI22" i="12"/>
  <c r="AI60" i="12"/>
  <c r="AL60" i="12"/>
  <c r="AM60" i="12" s="1"/>
  <c r="Q60" i="71" s="1"/>
  <c r="AP60" i="12"/>
  <c r="AI30" i="12"/>
  <c r="AP30" i="12"/>
  <c r="AL30" i="12"/>
  <c r="AM30" i="12" s="1"/>
  <c r="Q30" i="71" s="1"/>
  <c r="AI69" i="12"/>
  <c r="AP69" i="12"/>
  <c r="AL69" i="12"/>
  <c r="AM69" i="12" s="1"/>
  <c r="Q69" i="71" s="1"/>
  <c r="AI44" i="12"/>
  <c r="AL44" i="12"/>
  <c r="AM44" i="12" s="1"/>
  <c r="Q44" i="71" s="1"/>
  <c r="AP44" i="12"/>
  <c r="AL16" i="12"/>
  <c r="AM16" i="12" s="1"/>
  <c r="Q16" i="71" s="1"/>
  <c r="AI16" i="12"/>
  <c r="AP16" i="12"/>
  <c r="AI24" i="12"/>
  <c r="AP24" i="12"/>
  <c r="AL24" i="12"/>
  <c r="AM24" i="12" s="1"/>
  <c r="Q24" i="71" s="1"/>
  <c r="D36" i="10"/>
  <c r="R36" i="25"/>
  <c r="S36" i="25" s="1"/>
  <c r="D36" i="11" s="1"/>
  <c r="R64" i="25"/>
  <c r="S64" i="25" s="1"/>
  <c r="D64" i="11" s="1"/>
  <c r="D64" i="10"/>
  <c r="Q35" i="71"/>
  <c r="AL61" i="12"/>
  <c r="AM61" i="12" s="1"/>
  <c r="Q61" i="71" s="1"/>
  <c r="AP61" i="12"/>
  <c r="AI61" i="12"/>
  <c r="AP19" i="12"/>
  <c r="AL19" i="12"/>
  <c r="AM19" i="12" s="1"/>
  <c r="Q19" i="71" s="1"/>
  <c r="AI19" i="12"/>
  <c r="D39" i="10"/>
  <c r="R39" i="25"/>
  <c r="S39" i="25" s="1"/>
  <c r="D39" i="11" s="1"/>
  <c r="AP37" i="12"/>
  <c r="AL37" i="12"/>
  <c r="AM37" i="12" s="1"/>
  <c r="Q37" i="71" s="1"/>
  <c r="AI37" i="12"/>
  <c r="AI9" i="12"/>
  <c r="AP9" i="12"/>
  <c r="AL9" i="12"/>
  <c r="AM9" i="12" s="1"/>
  <c r="Q9" i="71" s="1"/>
  <c r="AP18" i="12"/>
  <c r="AI18" i="12"/>
  <c r="AL18" i="12"/>
  <c r="AM18" i="12" s="1"/>
  <c r="Q18" i="71" s="1"/>
  <c r="C62" i="9"/>
  <c r="AQ62" i="12"/>
  <c r="D62" i="25" s="1"/>
  <c r="E62" i="25" s="1"/>
  <c r="F62" i="25" s="1"/>
  <c r="G62" i="25" s="1"/>
  <c r="D75" i="10"/>
  <c r="R75" i="25"/>
  <c r="S75" i="25" s="1"/>
  <c r="D75" i="11" s="1"/>
  <c r="R69" i="25"/>
  <c r="S69" i="25" s="1"/>
  <c r="D69" i="11" s="1"/>
  <c r="D69" i="10"/>
  <c r="AP39" i="12"/>
  <c r="AI39" i="12"/>
  <c r="AL39" i="12"/>
  <c r="AM39" i="12" s="1"/>
  <c r="Q39" i="71" s="1"/>
  <c r="AL64" i="12"/>
  <c r="AM64" i="12" s="1"/>
  <c r="Q64" i="71" s="1"/>
  <c r="AI64" i="12"/>
  <c r="AP64" i="12"/>
  <c r="AS35" i="12"/>
  <c r="AP68" i="12"/>
  <c r="AL68" i="12"/>
  <c r="AM68" i="12" s="1"/>
  <c r="Q68" i="71" s="1"/>
  <c r="AI68" i="12"/>
  <c r="B6" i="8"/>
  <c r="AZ72" i="12"/>
  <c r="AQ28" i="12"/>
  <c r="D28" i="25" s="1"/>
  <c r="E28" i="25" s="1"/>
  <c r="F28" i="25" s="1"/>
  <c r="G28" i="25" s="1"/>
  <c r="C28" i="9"/>
  <c r="AS28" i="12"/>
  <c r="D70" i="28"/>
  <c r="E70" i="28" s="1"/>
  <c r="H70" i="28" s="1"/>
  <c r="D70" i="26"/>
  <c r="E70" i="26" s="1"/>
  <c r="H70" i="26" s="1"/>
  <c r="D70" i="27"/>
  <c r="E70" i="27" s="1"/>
  <c r="H70" i="27" s="1"/>
  <c r="C54" i="9"/>
  <c r="AQ54" i="12"/>
  <c r="D54" i="25" s="1"/>
  <c r="E54" i="25" s="1"/>
  <c r="F54" i="25" s="1"/>
  <c r="G54" i="25" s="1"/>
  <c r="AS54" i="12"/>
  <c r="AQ48" i="12"/>
  <c r="D48" i="25" s="1"/>
  <c r="E48" i="25" s="1"/>
  <c r="F48" i="25" s="1"/>
  <c r="G48" i="25" s="1"/>
  <c r="AS48" i="12"/>
  <c r="C48" i="9"/>
  <c r="AQ31" i="12"/>
  <c r="D31" i="25" s="1"/>
  <c r="E31" i="25" s="1"/>
  <c r="F31" i="25" s="1"/>
  <c r="G31" i="25" s="1"/>
  <c r="C31" i="9"/>
  <c r="AS31" i="12"/>
  <c r="D25" i="27"/>
  <c r="E25" i="27" s="1"/>
  <c r="H25" i="27" s="1"/>
  <c r="D25" i="28"/>
  <c r="E25" i="28" s="1"/>
  <c r="H25" i="28" s="1"/>
  <c r="D25" i="26"/>
  <c r="E25" i="26" s="1"/>
  <c r="H25" i="26" s="1"/>
  <c r="C26" i="9"/>
  <c r="AQ26" i="12"/>
  <c r="D26" i="25" s="1"/>
  <c r="E26" i="25" s="1"/>
  <c r="F26" i="25" s="1"/>
  <c r="G26" i="25" s="1"/>
  <c r="AS26" i="12"/>
  <c r="AS8" i="12"/>
  <c r="C8" i="9"/>
  <c r="AQ8" i="12"/>
  <c r="D8" i="25" s="1"/>
  <c r="E8" i="25" s="1"/>
  <c r="F8" i="25" s="1"/>
  <c r="G8" i="25" s="1"/>
  <c r="C56" i="9"/>
  <c r="AQ56" i="12"/>
  <c r="D56" i="25" s="1"/>
  <c r="E56" i="25" s="1"/>
  <c r="F56" i="25" s="1"/>
  <c r="G56" i="25" s="1"/>
  <c r="AS56" i="12"/>
  <c r="C51" i="9"/>
  <c r="AQ51" i="12"/>
  <c r="D51" i="25" s="1"/>
  <c r="E51" i="25" s="1"/>
  <c r="F51" i="25" s="1"/>
  <c r="G51" i="25" s="1"/>
  <c r="AS51" i="12"/>
  <c r="C47" i="9"/>
  <c r="AQ47" i="12"/>
  <c r="D47" i="25" s="1"/>
  <c r="E47" i="25" s="1"/>
  <c r="F47" i="25" s="1"/>
  <c r="G47" i="25" s="1"/>
  <c r="AS47" i="12"/>
  <c r="AS55" i="12"/>
  <c r="AQ55" i="12"/>
  <c r="D55" i="25" s="1"/>
  <c r="E55" i="25" s="1"/>
  <c r="F55" i="25" s="1"/>
  <c r="G55" i="25" s="1"/>
  <c r="C55" i="9"/>
  <c r="D49" i="28"/>
  <c r="E49" i="28" s="1"/>
  <c r="H49" i="28" s="1"/>
  <c r="D49" i="26"/>
  <c r="E49" i="26" s="1"/>
  <c r="H49" i="26" s="1"/>
  <c r="D49" i="27"/>
  <c r="E49" i="27" s="1"/>
  <c r="H49" i="27" s="1"/>
  <c r="I45" i="25"/>
  <c r="J45" i="25" s="1"/>
  <c r="K45" i="25"/>
  <c r="D31" i="27"/>
  <c r="E31" i="27" s="1"/>
  <c r="H31" i="27" s="1"/>
  <c r="D31" i="28"/>
  <c r="E31" i="28" s="1"/>
  <c r="H31" i="28" s="1"/>
  <c r="D31" i="26"/>
  <c r="E31" i="26" s="1"/>
  <c r="H31" i="26" s="1"/>
  <c r="D32" i="26"/>
  <c r="E32" i="26" s="1"/>
  <c r="H32" i="26" s="1"/>
  <c r="D32" i="27"/>
  <c r="E32" i="27" s="1"/>
  <c r="H32" i="27" s="1"/>
  <c r="D32" i="28"/>
  <c r="E32" i="28" s="1"/>
  <c r="H32" i="28" s="1"/>
  <c r="BB62" i="12"/>
  <c r="D50" i="26"/>
  <c r="E50" i="26" s="1"/>
  <c r="H50" i="26" s="1"/>
  <c r="D50" i="27"/>
  <c r="E50" i="27" s="1"/>
  <c r="H50" i="27" s="1"/>
  <c r="D50" i="28"/>
  <c r="E50" i="28" s="1"/>
  <c r="H50" i="28" s="1"/>
  <c r="C59" i="9"/>
  <c r="AQ59" i="12"/>
  <c r="D59" i="25" s="1"/>
  <c r="E59" i="25" s="1"/>
  <c r="F59" i="25" s="1"/>
  <c r="G59" i="25" s="1"/>
  <c r="AS59" i="12"/>
  <c r="AQ53" i="12"/>
  <c r="D53" i="25" s="1"/>
  <c r="E53" i="25" s="1"/>
  <c r="F53" i="25" s="1"/>
  <c r="G53" i="25" s="1"/>
  <c r="C53" i="9"/>
  <c r="AS53" i="12"/>
  <c r="D8" i="27"/>
  <c r="E8" i="27" s="1"/>
  <c r="H8" i="27" s="1"/>
  <c r="D8" i="26"/>
  <c r="E8" i="26" s="1"/>
  <c r="H8" i="26" s="1"/>
  <c r="D8" i="28"/>
  <c r="E8" i="28" s="1"/>
  <c r="H8" i="28" s="1"/>
  <c r="C41" i="9"/>
  <c r="AQ41" i="12"/>
  <c r="D41" i="25" s="1"/>
  <c r="E41" i="25" s="1"/>
  <c r="F41" i="25" s="1"/>
  <c r="G41" i="25" s="1"/>
  <c r="AS41" i="12"/>
  <c r="C63" i="9"/>
  <c r="AQ63" i="12"/>
  <c r="D63" i="25" s="1"/>
  <c r="E63" i="25" s="1"/>
  <c r="F63" i="25" s="1"/>
  <c r="G63" i="25" s="1"/>
  <c r="AS63" i="12"/>
  <c r="D28" i="28"/>
  <c r="E28" i="28" s="1"/>
  <c r="H28" i="28" s="1"/>
  <c r="D28" i="27"/>
  <c r="E28" i="27" s="1"/>
  <c r="H28" i="27" s="1"/>
  <c r="D28" i="26"/>
  <c r="E28" i="26" s="1"/>
  <c r="H28" i="26" s="1"/>
  <c r="D53" i="27"/>
  <c r="E53" i="27" s="1"/>
  <c r="H53" i="27" s="1"/>
  <c r="D53" i="28"/>
  <c r="E53" i="28" s="1"/>
  <c r="H53" i="28" s="1"/>
  <c r="D53" i="26"/>
  <c r="E53" i="26" s="1"/>
  <c r="H53" i="26" s="1"/>
  <c r="AS70" i="12"/>
  <c r="C70" i="9"/>
  <c r="AQ70" i="12"/>
  <c r="D70" i="25" s="1"/>
  <c r="E70" i="25" s="1"/>
  <c r="F70" i="25" s="1"/>
  <c r="G70" i="25" s="1"/>
  <c r="D57" i="27"/>
  <c r="E57" i="27" s="1"/>
  <c r="H57" i="27" s="1"/>
  <c r="D57" i="26"/>
  <c r="E57" i="26" s="1"/>
  <c r="H57" i="26" s="1"/>
  <c r="D57" i="28"/>
  <c r="E57" i="28" s="1"/>
  <c r="H57" i="28" s="1"/>
  <c r="D54" i="26"/>
  <c r="E54" i="26" s="1"/>
  <c r="H54" i="26" s="1"/>
  <c r="D54" i="28"/>
  <c r="E54" i="28" s="1"/>
  <c r="H54" i="28" s="1"/>
  <c r="D54" i="27"/>
  <c r="E54" i="27" s="1"/>
  <c r="H54" i="27" s="1"/>
  <c r="D48" i="27"/>
  <c r="E48" i="27" s="1"/>
  <c r="H48" i="27" s="1"/>
  <c r="D48" i="26"/>
  <c r="E48" i="26" s="1"/>
  <c r="H48" i="26" s="1"/>
  <c r="D48" i="28"/>
  <c r="E48" i="28" s="1"/>
  <c r="H48" i="28" s="1"/>
  <c r="AQ49" i="12"/>
  <c r="D49" i="25" s="1"/>
  <c r="E49" i="25" s="1"/>
  <c r="F49" i="25" s="1"/>
  <c r="G49" i="25" s="1"/>
  <c r="C49" i="9"/>
  <c r="AS49" i="12"/>
  <c r="D29" i="26"/>
  <c r="E29" i="26" s="1"/>
  <c r="H29" i="26" s="1"/>
  <c r="D29" i="28"/>
  <c r="E29" i="28" s="1"/>
  <c r="H29" i="28" s="1"/>
  <c r="D29" i="27"/>
  <c r="E29" i="27" s="1"/>
  <c r="H29" i="27" s="1"/>
  <c r="D26" i="26"/>
  <c r="E26" i="26" s="1"/>
  <c r="H26" i="26" s="1"/>
  <c r="D26" i="28"/>
  <c r="E26" i="28" s="1"/>
  <c r="H26" i="28" s="1"/>
  <c r="D26" i="27"/>
  <c r="E26" i="27" s="1"/>
  <c r="H26" i="27" s="1"/>
  <c r="AQ57" i="12"/>
  <c r="D57" i="25" s="1"/>
  <c r="E57" i="25" s="1"/>
  <c r="F57" i="25" s="1"/>
  <c r="G57" i="25" s="1"/>
  <c r="C57" i="9"/>
  <c r="AS57" i="12"/>
  <c r="D56" i="26"/>
  <c r="E56" i="26" s="1"/>
  <c r="H56" i="26" s="1"/>
  <c r="D56" i="27"/>
  <c r="E56" i="27" s="1"/>
  <c r="H56" i="27" s="1"/>
  <c r="D56" i="28"/>
  <c r="E56" i="28" s="1"/>
  <c r="H56" i="28" s="1"/>
  <c r="D51" i="26"/>
  <c r="E51" i="26" s="1"/>
  <c r="H51" i="26" s="1"/>
  <c r="D51" i="27"/>
  <c r="E51" i="27" s="1"/>
  <c r="H51" i="27" s="1"/>
  <c r="D51" i="28"/>
  <c r="E51" i="28" s="1"/>
  <c r="H51" i="28" s="1"/>
  <c r="D47" i="26"/>
  <c r="E47" i="26" s="1"/>
  <c r="H47" i="26" s="1"/>
  <c r="D47" i="27"/>
  <c r="E47" i="27" s="1"/>
  <c r="H47" i="27" s="1"/>
  <c r="D47" i="28"/>
  <c r="E47" i="28" s="1"/>
  <c r="H47" i="28" s="1"/>
  <c r="D55" i="27"/>
  <c r="E55" i="27" s="1"/>
  <c r="H55" i="27" s="1"/>
  <c r="D55" i="28"/>
  <c r="E55" i="28" s="1"/>
  <c r="H55" i="28" s="1"/>
  <c r="D55" i="26"/>
  <c r="E55" i="26" s="1"/>
  <c r="H55" i="26" s="1"/>
  <c r="D41" i="28"/>
  <c r="E41" i="28" s="1"/>
  <c r="H41" i="28" s="1"/>
  <c r="D41" i="26"/>
  <c r="E41" i="26" s="1"/>
  <c r="H41" i="26" s="1"/>
  <c r="D41" i="27"/>
  <c r="E41" i="27" s="1"/>
  <c r="H41" i="27" s="1"/>
  <c r="BA45" i="12"/>
  <c r="AU45" i="12" s="1"/>
  <c r="AT45" i="12"/>
  <c r="C29" i="9"/>
  <c r="AQ29" i="12"/>
  <c r="D29" i="25" s="1"/>
  <c r="E29" i="25" s="1"/>
  <c r="F29" i="25" s="1"/>
  <c r="G29" i="25" s="1"/>
  <c r="AS29" i="12"/>
  <c r="C32" i="9"/>
  <c r="AQ32" i="12"/>
  <c r="D32" i="25" s="1"/>
  <c r="E32" i="25" s="1"/>
  <c r="F32" i="25" s="1"/>
  <c r="G32" i="25" s="1"/>
  <c r="AS32" i="12"/>
  <c r="AQ25" i="12"/>
  <c r="D25" i="25" s="1"/>
  <c r="E25" i="25" s="1"/>
  <c r="F25" i="25" s="1"/>
  <c r="G25" i="25" s="1"/>
  <c r="C25" i="9"/>
  <c r="AS25" i="12"/>
  <c r="AQ50" i="12"/>
  <c r="D50" i="25" s="1"/>
  <c r="E50" i="25" s="1"/>
  <c r="F50" i="25" s="1"/>
  <c r="G50" i="25" s="1"/>
  <c r="C50" i="9"/>
  <c r="AS50" i="12"/>
  <c r="D63" i="26"/>
  <c r="E63" i="26" s="1"/>
  <c r="H63" i="26" s="1"/>
  <c r="D63" i="28"/>
  <c r="E63" i="28" s="1"/>
  <c r="H63" i="28" s="1"/>
  <c r="D63" i="27"/>
  <c r="E63" i="27" s="1"/>
  <c r="H63" i="27" s="1"/>
  <c r="D59" i="26"/>
  <c r="E59" i="26" s="1"/>
  <c r="H59" i="26" s="1"/>
  <c r="D59" i="28"/>
  <c r="E59" i="28" s="1"/>
  <c r="H59" i="28" s="1"/>
  <c r="D59" i="27"/>
  <c r="E59" i="27" s="1"/>
  <c r="H59" i="27" s="1"/>
  <c r="AZ62" i="12" l="1"/>
  <c r="BB72" i="12"/>
  <c r="D68" i="28"/>
  <c r="E68" i="28" s="1"/>
  <c r="H68" i="28" s="1"/>
  <c r="D68" i="27"/>
  <c r="E68" i="27" s="1"/>
  <c r="H68" i="27" s="1"/>
  <c r="D68" i="26"/>
  <c r="E68" i="26" s="1"/>
  <c r="H68" i="26" s="1"/>
  <c r="AS64" i="12"/>
  <c r="AQ64" i="12"/>
  <c r="D64" i="25" s="1"/>
  <c r="E64" i="25" s="1"/>
  <c r="F64" i="25" s="1"/>
  <c r="G64" i="25" s="1"/>
  <c r="C64" i="9"/>
  <c r="C18" i="9"/>
  <c r="AQ18" i="12"/>
  <c r="D18" i="25" s="1"/>
  <c r="E18" i="25" s="1"/>
  <c r="F18" i="25" s="1"/>
  <c r="G18" i="25" s="1"/>
  <c r="AS18" i="12"/>
  <c r="D35" i="28"/>
  <c r="E35" i="28" s="1"/>
  <c r="H35" i="28" s="1"/>
  <c r="D35" i="27"/>
  <c r="E35" i="27" s="1"/>
  <c r="H35" i="27" s="1"/>
  <c r="D35" i="26"/>
  <c r="E35" i="26" s="1"/>
  <c r="H35" i="26" s="1"/>
  <c r="AS24" i="12"/>
  <c r="AQ24" i="12"/>
  <c r="D24" i="25" s="1"/>
  <c r="E24" i="25" s="1"/>
  <c r="F24" i="25" s="1"/>
  <c r="G24" i="25" s="1"/>
  <c r="C24" i="9"/>
  <c r="D16" i="27"/>
  <c r="E16" i="27" s="1"/>
  <c r="H16" i="27" s="1"/>
  <c r="D16" i="28"/>
  <c r="E16" i="28" s="1"/>
  <c r="H16" i="28" s="1"/>
  <c r="D16" i="26"/>
  <c r="E16" i="26" s="1"/>
  <c r="H16" i="26" s="1"/>
  <c r="D44" i="27"/>
  <c r="E44" i="27" s="1"/>
  <c r="H44" i="27" s="1"/>
  <c r="D44" i="28"/>
  <c r="E44" i="28" s="1"/>
  <c r="H44" i="28" s="1"/>
  <c r="D44" i="26"/>
  <c r="E44" i="26" s="1"/>
  <c r="H44" i="26" s="1"/>
  <c r="AQ60" i="12"/>
  <c r="D60" i="25" s="1"/>
  <c r="E60" i="25" s="1"/>
  <c r="F60" i="25" s="1"/>
  <c r="G60" i="25" s="1"/>
  <c r="C60" i="9"/>
  <c r="AS60" i="12"/>
  <c r="D22" i="26"/>
  <c r="E22" i="26" s="1"/>
  <c r="H22" i="26" s="1"/>
  <c r="D22" i="27"/>
  <c r="E22" i="27" s="1"/>
  <c r="H22" i="27" s="1"/>
  <c r="D22" i="28"/>
  <c r="E22" i="28" s="1"/>
  <c r="H22" i="28" s="1"/>
  <c r="C14" i="9"/>
  <c r="AQ14" i="12"/>
  <c r="D14" i="25" s="1"/>
  <c r="E14" i="25" s="1"/>
  <c r="F14" i="25" s="1"/>
  <c r="G14" i="25" s="1"/>
  <c r="AS14" i="12"/>
  <c r="AQ42" i="12"/>
  <c r="D42" i="25" s="1"/>
  <c r="E42" i="25" s="1"/>
  <c r="F42" i="25" s="1"/>
  <c r="G42" i="25" s="1"/>
  <c r="C42" i="9"/>
  <c r="AS42" i="12"/>
  <c r="D62" i="27"/>
  <c r="E62" i="27" s="1"/>
  <c r="H62" i="27" s="1"/>
  <c r="D62" i="28"/>
  <c r="E62" i="28" s="1"/>
  <c r="H62" i="28" s="1"/>
  <c r="D62" i="26"/>
  <c r="E62" i="26" s="1"/>
  <c r="H62" i="26" s="1"/>
  <c r="AQ66" i="12"/>
  <c r="D66" i="25" s="1"/>
  <c r="E66" i="25" s="1"/>
  <c r="F66" i="25" s="1"/>
  <c r="G66" i="25" s="1"/>
  <c r="C66" i="9"/>
  <c r="AS66" i="12"/>
  <c r="Z76" i="12"/>
  <c r="AC7" i="12"/>
  <c r="AQ27" i="12"/>
  <c r="D27" i="25" s="1"/>
  <c r="E27" i="25" s="1"/>
  <c r="F27" i="25" s="1"/>
  <c r="G27" i="25" s="1"/>
  <c r="AS27" i="12"/>
  <c r="C27" i="9"/>
  <c r="AQ15" i="12"/>
  <c r="D15" i="25" s="1"/>
  <c r="E15" i="25" s="1"/>
  <c r="F15" i="25" s="1"/>
  <c r="G15" i="25" s="1"/>
  <c r="AS15" i="12"/>
  <c r="C15" i="9"/>
  <c r="AQ23" i="12"/>
  <c r="D23" i="25" s="1"/>
  <c r="E23" i="25" s="1"/>
  <c r="F23" i="25" s="1"/>
  <c r="G23" i="25" s="1"/>
  <c r="C23" i="9"/>
  <c r="AS23" i="12"/>
  <c r="C38" i="9"/>
  <c r="AS38" i="12"/>
  <c r="AQ38" i="12"/>
  <c r="D38" i="25" s="1"/>
  <c r="E38" i="25" s="1"/>
  <c r="F38" i="25" s="1"/>
  <c r="G38" i="25" s="1"/>
  <c r="AQ36" i="12"/>
  <c r="D36" i="25" s="1"/>
  <c r="E36" i="25" s="1"/>
  <c r="F36" i="25" s="1"/>
  <c r="G36" i="25" s="1"/>
  <c r="C36" i="9"/>
  <c r="AS36" i="12"/>
  <c r="K35" i="25"/>
  <c r="I35" i="25"/>
  <c r="J35" i="25" s="1"/>
  <c r="C58" i="9"/>
  <c r="AQ58" i="12"/>
  <c r="D58" i="25" s="1"/>
  <c r="E58" i="25" s="1"/>
  <c r="F58" i="25" s="1"/>
  <c r="G58" i="25" s="1"/>
  <c r="AS58" i="12"/>
  <c r="D33" i="26"/>
  <c r="E33" i="26" s="1"/>
  <c r="H33" i="26" s="1"/>
  <c r="D33" i="28"/>
  <c r="E33" i="28" s="1"/>
  <c r="H33" i="28" s="1"/>
  <c r="D33" i="27"/>
  <c r="E33" i="27" s="1"/>
  <c r="H33" i="27" s="1"/>
  <c r="C46" i="9"/>
  <c r="AQ46" i="12"/>
  <c r="D46" i="25" s="1"/>
  <c r="E46" i="25" s="1"/>
  <c r="F46" i="25" s="1"/>
  <c r="G46" i="25" s="1"/>
  <c r="AS46" i="12"/>
  <c r="AS21" i="12"/>
  <c r="AQ21" i="12"/>
  <c r="D21" i="25" s="1"/>
  <c r="E21" i="25" s="1"/>
  <c r="F21" i="25" s="1"/>
  <c r="G21" i="25" s="1"/>
  <c r="C21" i="9"/>
  <c r="AQ13" i="12"/>
  <c r="D13" i="25" s="1"/>
  <c r="E13" i="25" s="1"/>
  <c r="F13" i="25" s="1"/>
  <c r="G13" i="25" s="1"/>
  <c r="C13" i="9"/>
  <c r="AS13" i="12"/>
  <c r="AS75" i="12"/>
  <c r="C75" i="9"/>
  <c r="AQ75" i="12"/>
  <c r="D75" i="25" s="1"/>
  <c r="E75" i="25" s="1"/>
  <c r="F75" i="25" s="1"/>
  <c r="G75" i="25" s="1"/>
  <c r="D17" i="26"/>
  <c r="E17" i="26" s="1"/>
  <c r="H17" i="26" s="1"/>
  <c r="D17" i="28"/>
  <c r="E17" i="28" s="1"/>
  <c r="H17" i="28" s="1"/>
  <c r="D17" i="27"/>
  <c r="E17" i="27" s="1"/>
  <c r="H17" i="27" s="1"/>
  <c r="D65" i="27"/>
  <c r="E65" i="27" s="1"/>
  <c r="H65" i="27" s="1"/>
  <c r="D65" i="26"/>
  <c r="E65" i="26" s="1"/>
  <c r="H65" i="26" s="1"/>
  <c r="D65" i="28"/>
  <c r="E65" i="28" s="1"/>
  <c r="H65" i="28" s="1"/>
  <c r="C40" i="9"/>
  <c r="AS40" i="12"/>
  <c r="AQ40" i="12"/>
  <c r="D40" i="25" s="1"/>
  <c r="E40" i="25" s="1"/>
  <c r="F40" i="25" s="1"/>
  <c r="G40" i="25" s="1"/>
  <c r="C68" i="9"/>
  <c r="AQ68" i="12"/>
  <c r="D68" i="25" s="1"/>
  <c r="E68" i="25" s="1"/>
  <c r="F68" i="25" s="1"/>
  <c r="G68" i="25" s="1"/>
  <c r="AS68" i="12"/>
  <c r="AS39" i="12"/>
  <c r="AQ39" i="12"/>
  <c r="D39" i="25" s="1"/>
  <c r="E39" i="25" s="1"/>
  <c r="F39" i="25" s="1"/>
  <c r="G39" i="25" s="1"/>
  <c r="C39" i="9"/>
  <c r="D9" i="27"/>
  <c r="E9" i="27" s="1"/>
  <c r="H9" i="27" s="1"/>
  <c r="D9" i="26"/>
  <c r="E9" i="26" s="1"/>
  <c r="H9" i="26" s="1"/>
  <c r="D9" i="28"/>
  <c r="E9" i="28" s="1"/>
  <c r="H9" i="28" s="1"/>
  <c r="D37" i="28"/>
  <c r="E37" i="28" s="1"/>
  <c r="H37" i="28" s="1"/>
  <c r="D37" i="27"/>
  <c r="E37" i="27" s="1"/>
  <c r="H37" i="27" s="1"/>
  <c r="D37" i="26"/>
  <c r="E37" i="26" s="1"/>
  <c r="H37" i="26" s="1"/>
  <c r="AQ61" i="12"/>
  <c r="D61" i="25" s="1"/>
  <c r="E61" i="25" s="1"/>
  <c r="F61" i="25" s="1"/>
  <c r="G61" i="25" s="1"/>
  <c r="C61" i="9"/>
  <c r="AS61" i="12"/>
  <c r="D30" i="26"/>
  <c r="E30" i="26" s="1"/>
  <c r="H30" i="26" s="1"/>
  <c r="D30" i="28"/>
  <c r="E30" i="28" s="1"/>
  <c r="H30" i="28" s="1"/>
  <c r="D30" i="27"/>
  <c r="E30" i="27" s="1"/>
  <c r="H30" i="27" s="1"/>
  <c r="D60" i="26"/>
  <c r="E60" i="26" s="1"/>
  <c r="H60" i="26" s="1"/>
  <c r="D60" i="28"/>
  <c r="E60" i="28" s="1"/>
  <c r="H60" i="28" s="1"/>
  <c r="D60" i="27"/>
  <c r="E60" i="27" s="1"/>
  <c r="H60" i="27" s="1"/>
  <c r="C22" i="9"/>
  <c r="AQ22" i="12"/>
  <c r="D22" i="25" s="1"/>
  <c r="E22" i="25" s="1"/>
  <c r="F22" i="25" s="1"/>
  <c r="G22" i="25" s="1"/>
  <c r="AS22" i="12"/>
  <c r="AS43" i="12"/>
  <c r="C43" i="9"/>
  <c r="AQ43" i="12"/>
  <c r="D43" i="25" s="1"/>
  <c r="E43" i="25" s="1"/>
  <c r="F43" i="25" s="1"/>
  <c r="G43" i="25" s="1"/>
  <c r="D71" i="28"/>
  <c r="E71" i="28" s="1"/>
  <c r="H71" i="28" s="1"/>
  <c r="D71" i="26"/>
  <c r="E71" i="26" s="1"/>
  <c r="H71" i="26" s="1"/>
  <c r="D71" i="27"/>
  <c r="E71" i="27" s="1"/>
  <c r="H71" i="27" s="1"/>
  <c r="D73" i="27"/>
  <c r="E73" i="27" s="1"/>
  <c r="H73" i="27" s="1"/>
  <c r="D73" i="28"/>
  <c r="E73" i="28" s="1"/>
  <c r="H73" i="28" s="1"/>
  <c r="D73" i="26"/>
  <c r="E73" i="26" s="1"/>
  <c r="H73" i="26" s="1"/>
  <c r="D20" i="27"/>
  <c r="E20" i="27" s="1"/>
  <c r="H20" i="27" s="1"/>
  <c r="D20" i="28"/>
  <c r="E20" i="28" s="1"/>
  <c r="H20" i="28" s="1"/>
  <c r="D20" i="26"/>
  <c r="E20" i="26" s="1"/>
  <c r="H20" i="26" s="1"/>
  <c r="C11" i="9"/>
  <c r="AQ11" i="12"/>
  <c r="D11" i="25" s="1"/>
  <c r="E11" i="25" s="1"/>
  <c r="F11" i="25" s="1"/>
  <c r="G11" i="25" s="1"/>
  <c r="AS11" i="12"/>
  <c r="AQ52" i="12"/>
  <c r="D52" i="25" s="1"/>
  <c r="E52" i="25" s="1"/>
  <c r="F52" i="25" s="1"/>
  <c r="G52" i="25" s="1"/>
  <c r="C52" i="9"/>
  <c r="AS52" i="12"/>
  <c r="C12" i="9"/>
  <c r="AQ12" i="12"/>
  <c r="D12" i="25" s="1"/>
  <c r="E12" i="25" s="1"/>
  <c r="F12" i="25" s="1"/>
  <c r="G12" i="25" s="1"/>
  <c r="AS12" i="12"/>
  <c r="AQ10" i="12"/>
  <c r="D10" i="25" s="1"/>
  <c r="E10" i="25" s="1"/>
  <c r="F10" i="25" s="1"/>
  <c r="G10" i="25" s="1"/>
  <c r="C10" i="9"/>
  <c r="AS10" i="12"/>
  <c r="C17" i="9"/>
  <c r="AQ17" i="12"/>
  <c r="D17" i="25" s="1"/>
  <c r="E17" i="25" s="1"/>
  <c r="F17" i="25" s="1"/>
  <c r="G17" i="25" s="1"/>
  <c r="AS17" i="12"/>
  <c r="D34" i="26"/>
  <c r="E34" i="26" s="1"/>
  <c r="H34" i="26" s="1"/>
  <c r="D34" i="27"/>
  <c r="E34" i="27" s="1"/>
  <c r="H34" i="27" s="1"/>
  <c r="D34" i="28"/>
  <c r="E34" i="28" s="1"/>
  <c r="H34" i="28" s="1"/>
  <c r="D74" i="26"/>
  <c r="E74" i="26" s="1"/>
  <c r="H74" i="26" s="1"/>
  <c r="D74" i="28"/>
  <c r="E74" i="28" s="1"/>
  <c r="H74" i="28" s="1"/>
  <c r="D74" i="27"/>
  <c r="E74" i="27" s="1"/>
  <c r="H74" i="27" s="1"/>
  <c r="BA35" i="12"/>
  <c r="AT35" i="12"/>
  <c r="D64" i="28"/>
  <c r="E64" i="28" s="1"/>
  <c r="H64" i="28" s="1"/>
  <c r="D64" i="26"/>
  <c r="E64" i="26" s="1"/>
  <c r="H64" i="26" s="1"/>
  <c r="D64" i="27"/>
  <c r="E64" i="27" s="1"/>
  <c r="H64" i="27" s="1"/>
  <c r="I62" i="25"/>
  <c r="J62" i="25" s="1"/>
  <c r="K62" i="25"/>
  <c r="D18" i="27"/>
  <c r="E18" i="27" s="1"/>
  <c r="H18" i="27" s="1"/>
  <c r="D18" i="28"/>
  <c r="E18" i="28" s="1"/>
  <c r="H18" i="28" s="1"/>
  <c r="D18" i="26"/>
  <c r="E18" i="26" s="1"/>
  <c r="H18" i="26" s="1"/>
  <c r="C9" i="9"/>
  <c r="AQ9" i="12"/>
  <c r="D9" i="25" s="1"/>
  <c r="E9" i="25" s="1"/>
  <c r="F9" i="25" s="1"/>
  <c r="G9" i="25" s="1"/>
  <c r="AS9" i="12"/>
  <c r="C37" i="9"/>
  <c r="AS37" i="12"/>
  <c r="AQ37" i="12"/>
  <c r="D37" i="25" s="1"/>
  <c r="E37" i="25" s="1"/>
  <c r="F37" i="25" s="1"/>
  <c r="G37" i="25" s="1"/>
  <c r="D19" i="28"/>
  <c r="E19" i="28" s="1"/>
  <c r="H19" i="28" s="1"/>
  <c r="D19" i="27"/>
  <c r="E19" i="27" s="1"/>
  <c r="H19" i="27" s="1"/>
  <c r="D19" i="26"/>
  <c r="E19" i="26" s="1"/>
  <c r="H19" i="26" s="1"/>
  <c r="D61" i="27"/>
  <c r="E61" i="27" s="1"/>
  <c r="H61" i="27" s="1"/>
  <c r="D61" i="26"/>
  <c r="E61" i="26" s="1"/>
  <c r="H61" i="26" s="1"/>
  <c r="D61" i="28"/>
  <c r="E61" i="28" s="1"/>
  <c r="H61" i="28" s="1"/>
  <c r="C16" i="9"/>
  <c r="AS16" i="12"/>
  <c r="AQ16" i="12"/>
  <c r="D16" i="25" s="1"/>
  <c r="E16" i="25" s="1"/>
  <c r="F16" i="25" s="1"/>
  <c r="G16" i="25" s="1"/>
  <c r="D69" i="26"/>
  <c r="E69" i="26" s="1"/>
  <c r="H69" i="26" s="1"/>
  <c r="D69" i="28"/>
  <c r="E69" i="28" s="1"/>
  <c r="H69" i="28" s="1"/>
  <c r="D69" i="27"/>
  <c r="E69" i="27" s="1"/>
  <c r="H69" i="27" s="1"/>
  <c r="AS30" i="12"/>
  <c r="AQ30" i="12"/>
  <c r="D30" i="25" s="1"/>
  <c r="E30" i="25" s="1"/>
  <c r="F30" i="25" s="1"/>
  <c r="G30" i="25" s="1"/>
  <c r="C30" i="9"/>
  <c r="D14" i="28"/>
  <c r="E14" i="28" s="1"/>
  <c r="H14" i="28" s="1"/>
  <c r="D14" i="27"/>
  <c r="E14" i="27" s="1"/>
  <c r="H14" i="27" s="1"/>
  <c r="D14" i="26"/>
  <c r="E14" i="26" s="1"/>
  <c r="H14" i="26" s="1"/>
  <c r="D42" i="26"/>
  <c r="E42" i="26" s="1"/>
  <c r="H42" i="26" s="1"/>
  <c r="D42" i="28"/>
  <c r="E42" i="28" s="1"/>
  <c r="H42" i="28" s="1"/>
  <c r="D42" i="27"/>
  <c r="E42" i="27" s="1"/>
  <c r="H42" i="27" s="1"/>
  <c r="AS71" i="12"/>
  <c r="AQ71" i="12"/>
  <c r="D71" i="25" s="1"/>
  <c r="E71" i="25" s="1"/>
  <c r="F71" i="25" s="1"/>
  <c r="G71" i="25" s="1"/>
  <c r="C71" i="9"/>
  <c r="K72" i="25"/>
  <c r="I72" i="25"/>
  <c r="J72" i="25" s="1"/>
  <c r="C20" i="9"/>
  <c r="AQ20" i="12"/>
  <c r="D20" i="25" s="1"/>
  <c r="E20" i="25" s="1"/>
  <c r="F20" i="25" s="1"/>
  <c r="G20" i="25" s="1"/>
  <c r="AS20" i="12"/>
  <c r="D27" i="27"/>
  <c r="E27" i="27" s="1"/>
  <c r="H27" i="27" s="1"/>
  <c r="D27" i="28"/>
  <c r="E27" i="28" s="1"/>
  <c r="H27" i="28" s="1"/>
  <c r="D27" i="26"/>
  <c r="E27" i="26" s="1"/>
  <c r="H27" i="26" s="1"/>
  <c r="D67" i="26"/>
  <c r="E67" i="26" s="1"/>
  <c r="H67" i="26" s="1"/>
  <c r="D67" i="27"/>
  <c r="E67" i="27" s="1"/>
  <c r="H67" i="27" s="1"/>
  <c r="D67" i="28"/>
  <c r="E67" i="28" s="1"/>
  <c r="H67" i="28" s="1"/>
  <c r="D36" i="28"/>
  <c r="E36" i="28" s="1"/>
  <c r="H36" i="28" s="1"/>
  <c r="D36" i="27"/>
  <c r="E36" i="27" s="1"/>
  <c r="H36" i="27" s="1"/>
  <c r="D36" i="26"/>
  <c r="E36" i="26" s="1"/>
  <c r="H36" i="26" s="1"/>
  <c r="D58" i="27"/>
  <c r="E58" i="27" s="1"/>
  <c r="H58" i="27" s="1"/>
  <c r="D58" i="28"/>
  <c r="E58" i="28" s="1"/>
  <c r="H58" i="28" s="1"/>
  <c r="D58" i="26"/>
  <c r="E58" i="26" s="1"/>
  <c r="H58" i="26" s="1"/>
  <c r="D52" i="27"/>
  <c r="E52" i="27" s="1"/>
  <c r="H52" i="27" s="1"/>
  <c r="D52" i="28"/>
  <c r="E52" i="28" s="1"/>
  <c r="H52" i="28" s="1"/>
  <c r="D52" i="26"/>
  <c r="E52" i="26" s="1"/>
  <c r="H52" i="26" s="1"/>
  <c r="D46" i="28"/>
  <c r="E46" i="28" s="1"/>
  <c r="H46" i="28" s="1"/>
  <c r="D46" i="27"/>
  <c r="E46" i="27" s="1"/>
  <c r="H46" i="27" s="1"/>
  <c r="D46" i="26"/>
  <c r="E46" i="26" s="1"/>
  <c r="H46" i="26" s="1"/>
  <c r="D72" i="26"/>
  <c r="E72" i="26" s="1"/>
  <c r="H72" i="26" s="1"/>
  <c r="D72" i="27"/>
  <c r="E72" i="27" s="1"/>
  <c r="H72" i="27" s="1"/>
  <c r="D72" i="28"/>
  <c r="E72" i="28" s="1"/>
  <c r="H72" i="28" s="1"/>
  <c r="D75" i="26"/>
  <c r="E75" i="26" s="1"/>
  <c r="H75" i="26" s="1"/>
  <c r="D75" i="28"/>
  <c r="E75" i="28" s="1"/>
  <c r="H75" i="28" s="1"/>
  <c r="D75" i="27"/>
  <c r="E75" i="27" s="1"/>
  <c r="H75" i="27" s="1"/>
  <c r="C65" i="9"/>
  <c r="AQ65" i="12"/>
  <c r="D65" i="25" s="1"/>
  <c r="E65" i="25" s="1"/>
  <c r="F65" i="25" s="1"/>
  <c r="G65" i="25" s="1"/>
  <c r="AS65" i="12"/>
  <c r="AS74" i="12"/>
  <c r="C74" i="9"/>
  <c r="AQ74" i="12"/>
  <c r="D74" i="25" s="1"/>
  <c r="E74" i="25" s="1"/>
  <c r="F74" i="25" s="1"/>
  <c r="G74" i="25" s="1"/>
  <c r="D39" i="27"/>
  <c r="E39" i="27" s="1"/>
  <c r="H39" i="27" s="1"/>
  <c r="D39" i="26"/>
  <c r="E39" i="26" s="1"/>
  <c r="H39" i="26" s="1"/>
  <c r="D39" i="28"/>
  <c r="E39" i="28" s="1"/>
  <c r="H39" i="28" s="1"/>
  <c r="C19" i="9"/>
  <c r="AS19" i="12"/>
  <c r="AQ19" i="12"/>
  <c r="D19" i="25" s="1"/>
  <c r="E19" i="25" s="1"/>
  <c r="F19" i="25" s="1"/>
  <c r="G19" i="25" s="1"/>
  <c r="D24" i="28"/>
  <c r="E24" i="28" s="1"/>
  <c r="H24" i="28" s="1"/>
  <c r="D24" i="27"/>
  <c r="E24" i="27" s="1"/>
  <c r="H24" i="27" s="1"/>
  <c r="D24" i="26"/>
  <c r="E24" i="26" s="1"/>
  <c r="H24" i="26" s="1"/>
  <c r="AS44" i="12"/>
  <c r="AQ44" i="12"/>
  <c r="D44" i="25" s="1"/>
  <c r="E44" i="25" s="1"/>
  <c r="F44" i="25" s="1"/>
  <c r="G44" i="25" s="1"/>
  <c r="C44" i="9"/>
  <c r="C69" i="9"/>
  <c r="AQ69" i="12"/>
  <c r="D69" i="25" s="1"/>
  <c r="E69" i="25" s="1"/>
  <c r="F69" i="25" s="1"/>
  <c r="G69" i="25" s="1"/>
  <c r="AS69" i="12"/>
  <c r="D43" i="26"/>
  <c r="E43" i="26" s="1"/>
  <c r="H43" i="26" s="1"/>
  <c r="D43" i="27"/>
  <c r="E43" i="27" s="1"/>
  <c r="H43" i="27" s="1"/>
  <c r="D43" i="28"/>
  <c r="E43" i="28" s="1"/>
  <c r="H43" i="28" s="1"/>
  <c r="AS73" i="12"/>
  <c r="AQ73" i="12"/>
  <c r="D73" i="25" s="1"/>
  <c r="E73" i="25" s="1"/>
  <c r="F73" i="25" s="1"/>
  <c r="G73" i="25" s="1"/>
  <c r="C73" i="9"/>
  <c r="D66" i="27"/>
  <c r="E66" i="27" s="1"/>
  <c r="H66" i="27" s="1"/>
  <c r="D66" i="28"/>
  <c r="E66" i="28" s="1"/>
  <c r="H66" i="28" s="1"/>
  <c r="D66" i="26"/>
  <c r="E66" i="26" s="1"/>
  <c r="H66" i="26" s="1"/>
  <c r="V7" i="12"/>
  <c r="U76" i="12"/>
  <c r="X76" i="12"/>
  <c r="W76" i="12"/>
  <c r="D11" i="27"/>
  <c r="E11" i="27" s="1"/>
  <c r="H11" i="27" s="1"/>
  <c r="D11" i="28"/>
  <c r="E11" i="28" s="1"/>
  <c r="H11" i="28" s="1"/>
  <c r="D11" i="26"/>
  <c r="E11" i="26" s="1"/>
  <c r="H11" i="26" s="1"/>
  <c r="AQ67" i="12"/>
  <c r="D67" i="25" s="1"/>
  <c r="E67" i="25" s="1"/>
  <c r="F67" i="25" s="1"/>
  <c r="G67" i="25" s="1"/>
  <c r="C67" i="9"/>
  <c r="AS67" i="12"/>
  <c r="E7" i="29"/>
  <c r="Q15" i="71"/>
  <c r="E12" i="29"/>
  <c r="E8" i="29"/>
  <c r="E14" i="29"/>
  <c r="E15" i="29"/>
  <c r="E13" i="29"/>
  <c r="Q23" i="71"/>
  <c r="E11" i="29"/>
  <c r="D38" i="28"/>
  <c r="E38" i="28" s="1"/>
  <c r="H38" i="28" s="1"/>
  <c r="D38" i="27"/>
  <c r="E38" i="27" s="1"/>
  <c r="H38" i="27" s="1"/>
  <c r="D38" i="26"/>
  <c r="E38" i="26" s="1"/>
  <c r="H38" i="26" s="1"/>
  <c r="AS33" i="12"/>
  <c r="C33" i="9"/>
  <c r="AQ33" i="12"/>
  <c r="D33" i="25" s="1"/>
  <c r="E33" i="25" s="1"/>
  <c r="F33" i="25" s="1"/>
  <c r="G33" i="25" s="1"/>
  <c r="D12" i="28"/>
  <c r="E12" i="28" s="1"/>
  <c r="H12" i="28" s="1"/>
  <c r="D12" i="26"/>
  <c r="E12" i="26" s="1"/>
  <c r="H12" i="26" s="1"/>
  <c r="D12" i="27"/>
  <c r="E12" i="27" s="1"/>
  <c r="H12" i="27" s="1"/>
  <c r="D10" i="26"/>
  <c r="E10" i="26" s="1"/>
  <c r="H10" i="26" s="1"/>
  <c r="D10" i="27"/>
  <c r="E10" i="27" s="1"/>
  <c r="H10" i="27" s="1"/>
  <c r="D10" i="28"/>
  <c r="E10" i="28" s="1"/>
  <c r="H10" i="28" s="1"/>
  <c r="D21" i="27"/>
  <c r="E21" i="27" s="1"/>
  <c r="H21" i="27" s="1"/>
  <c r="D21" i="26"/>
  <c r="E21" i="26" s="1"/>
  <c r="H21" i="26" s="1"/>
  <c r="D21" i="28"/>
  <c r="E21" i="28" s="1"/>
  <c r="H21" i="28" s="1"/>
  <c r="D13" i="27"/>
  <c r="E13" i="27" s="1"/>
  <c r="H13" i="27" s="1"/>
  <c r="D13" i="26"/>
  <c r="E13" i="26" s="1"/>
  <c r="H13" i="26" s="1"/>
  <c r="D13" i="28"/>
  <c r="E13" i="28" s="1"/>
  <c r="H13" i="28" s="1"/>
  <c r="C34" i="9"/>
  <c r="AQ34" i="12"/>
  <c r="D34" i="25" s="1"/>
  <c r="E34" i="25" s="1"/>
  <c r="F34" i="25" s="1"/>
  <c r="G34" i="25" s="1"/>
  <c r="AS34" i="12"/>
  <c r="D40" i="26"/>
  <c r="E40" i="26" s="1"/>
  <c r="H40" i="26" s="1"/>
  <c r="D40" i="28"/>
  <c r="E40" i="28" s="1"/>
  <c r="H40" i="28" s="1"/>
  <c r="D40" i="27"/>
  <c r="E40" i="27" s="1"/>
  <c r="H40" i="27" s="1"/>
  <c r="I50" i="25"/>
  <c r="J50" i="25" s="1"/>
  <c r="K50" i="25"/>
  <c r="AT25" i="12"/>
  <c r="BA25" i="12"/>
  <c r="AU25" i="12" s="1"/>
  <c r="K49" i="25"/>
  <c r="I49" i="25"/>
  <c r="J49" i="25" s="1"/>
  <c r="I53" i="25"/>
  <c r="J53" i="25" s="1"/>
  <c r="K53" i="25"/>
  <c r="AT55" i="12"/>
  <c r="BA55" i="12"/>
  <c r="AU55" i="12" s="1"/>
  <c r="BA51" i="12"/>
  <c r="AU51" i="12" s="1"/>
  <c r="AT51" i="12"/>
  <c r="AT8" i="12"/>
  <c r="BA8" i="12"/>
  <c r="AT31" i="12"/>
  <c r="BA31" i="12"/>
  <c r="AU31" i="12" s="1"/>
  <c r="BA28" i="12"/>
  <c r="AU28" i="12" s="1"/>
  <c r="AT28" i="12"/>
  <c r="BB45" i="12"/>
  <c r="AZ45" i="12"/>
  <c r="K57" i="25"/>
  <c r="I57" i="25"/>
  <c r="J57" i="25" s="1"/>
  <c r="BA70" i="12"/>
  <c r="AT70" i="12"/>
  <c r="BA59" i="12"/>
  <c r="AT59" i="12"/>
  <c r="K47" i="25"/>
  <c r="I47" i="25"/>
  <c r="J47" i="25" s="1"/>
  <c r="I51" i="25"/>
  <c r="J51" i="25" s="1"/>
  <c r="K51" i="25"/>
  <c r="AT26" i="12"/>
  <c r="BA26" i="12"/>
  <c r="AU26" i="12" s="1"/>
  <c r="I32" i="25"/>
  <c r="J32" i="25" s="1"/>
  <c r="K32" i="25"/>
  <c r="K63" i="25"/>
  <c r="I63" i="25"/>
  <c r="J63" i="25" s="1"/>
  <c r="AT47" i="12"/>
  <c r="BA47" i="12"/>
  <c r="K56" i="25"/>
  <c r="I56" i="25"/>
  <c r="J56" i="25" s="1"/>
  <c r="K48" i="25"/>
  <c r="I48" i="25"/>
  <c r="J48" i="25" s="1"/>
  <c r="BA50" i="12"/>
  <c r="AT50" i="12"/>
  <c r="I25" i="25"/>
  <c r="J25" i="25" s="1"/>
  <c r="K25" i="25"/>
  <c r="BA29" i="12"/>
  <c r="AT29" i="12"/>
  <c r="BA49" i="12"/>
  <c r="AT49" i="12"/>
  <c r="AT41" i="12"/>
  <c r="BA41" i="12"/>
  <c r="AT53" i="12"/>
  <c r="BA53" i="12"/>
  <c r="I59" i="25"/>
  <c r="J59" i="25" s="1"/>
  <c r="K59" i="25"/>
  <c r="I8" i="25"/>
  <c r="J8" i="25" s="1"/>
  <c r="K8" i="25"/>
  <c r="K26" i="25"/>
  <c r="I26" i="25"/>
  <c r="J26" i="25" s="1"/>
  <c r="K31" i="25"/>
  <c r="I31" i="25"/>
  <c r="J31" i="25" s="1"/>
  <c r="BA54" i="12"/>
  <c r="AU54" i="12" s="1"/>
  <c r="AT54" i="12"/>
  <c r="I28" i="25"/>
  <c r="J28" i="25" s="1"/>
  <c r="K28" i="25"/>
  <c r="AT32" i="12"/>
  <c r="BA32" i="12"/>
  <c r="I29" i="25"/>
  <c r="J29" i="25" s="1"/>
  <c r="K29" i="25"/>
  <c r="AT57" i="12"/>
  <c r="BA57" i="12"/>
  <c r="AU57" i="12" s="1"/>
  <c r="I70" i="25"/>
  <c r="J70" i="25" s="1"/>
  <c r="K70" i="25"/>
  <c r="BA63" i="12"/>
  <c r="AT63" i="12"/>
  <c r="K41" i="25"/>
  <c r="I41" i="25"/>
  <c r="J41" i="25" s="1"/>
  <c r="I55" i="25"/>
  <c r="J55" i="25" s="1"/>
  <c r="K55" i="25"/>
  <c r="BA56" i="12"/>
  <c r="AT56" i="12"/>
  <c r="BA48" i="12"/>
  <c r="AU48" i="12" s="1"/>
  <c r="AT48" i="12"/>
  <c r="I54" i="25"/>
  <c r="J54" i="25" s="1"/>
  <c r="K54" i="25"/>
  <c r="K33" i="25" l="1"/>
  <c r="I33" i="25"/>
  <c r="J33" i="25" s="1"/>
  <c r="F13" i="29"/>
  <c r="F12" i="29"/>
  <c r="I73" i="25"/>
  <c r="J73" i="25" s="1"/>
  <c r="K73" i="25"/>
  <c r="K74" i="25"/>
  <c r="I74" i="25"/>
  <c r="J74" i="25" s="1"/>
  <c r="I65" i="25"/>
  <c r="J65" i="25" s="1"/>
  <c r="K65" i="25"/>
  <c r="BA16" i="12"/>
  <c r="AU16" i="12" s="1"/>
  <c r="AT16" i="12"/>
  <c r="K37" i="25"/>
  <c r="I37" i="25"/>
  <c r="J37" i="25" s="1"/>
  <c r="I9" i="25"/>
  <c r="J9" i="25" s="1"/>
  <c r="K9" i="25"/>
  <c r="AU35" i="12"/>
  <c r="BB35" i="12"/>
  <c r="AZ35" i="12"/>
  <c r="K17" i="25"/>
  <c r="I17" i="25"/>
  <c r="J17" i="25" s="1"/>
  <c r="I10" i="25"/>
  <c r="J10" i="25" s="1"/>
  <c r="K10" i="25"/>
  <c r="BA52" i="12"/>
  <c r="AT52" i="12"/>
  <c r="I11" i="25"/>
  <c r="J11" i="25" s="1"/>
  <c r="K11" i="25"/>
  <c r="K68" i="25"/>
  <c r="I68" i="25"/>
  <c r="J68" i="25" s="1"/>
  <c r="K13" i="25"/>
  <c r="I13" i="25"/>
  <c r="J13" i="25" s="1"/>
  <c r="BA46" i="12"/>
  <c r="AT46" i="12"/>
  <c r="AT36" i="12"/>
  <c r="BA36" i="12"/>
  <c r="BA38" i="12"/>
  <c r="AT38" i="12"/>
  <c r="K23" i="25"/>
  <c r="I23" i="25"/>
  <c r="J23" i="25" s="1"/>
  <c r="AT60" i="12"/>
  <c r="BA60" i="12"/>
  <c r="K18" i="25"/>
  <c r="I18" i="25"/>
  <c r="J18" i="25" s="1"/>
  <c r="AT64" i="12"/>
  <c r="BA64" i="12"/>
  <c r="AU64" i="12" s="1"/>
  <c r="AT34" i="12"/>
  <c r="BA34" i="12"/>
  <c r="AU34" i="12" s="1"/>
  <c r="F15" i="29"/>
  <c r="D15" i="27"/>
  <c r="E15" i="27" s="1"/>
  <c r="H15" i="27" s="1"/>
  <c r="D15" i="26"/>
  <c r="E15" i="26" s="1"/>
  <c r="H15" i="26" s="1"/>
  <c r="D15" i="28"/>
  <c r="E15" i="28" s="1"/>
  <c r="H15" i="28" s="1"/>
  <c r="I67" i="25"/>
  <c r="J67" i="25" s="1"/>
  <c r="K67" i="25"/>
  <c r="I77" i="67"/>
  <c r="BA73" i="12"/>
  <c r="AT73" i="12"/>
  <c r="AT69" i="12"/>
  <c r="BA69" i="12"/>
  <c r="K44" i="25"/>
  <c r="I44" i="25"/>
  <c r="J44" i="25" s="1"/>
  <c r="K71" i="25"/>
  <c r="I71" i="25"/>
  <c r="J71" i="25" s="1"/>
  <c r="BA37" i="12"/>
  <c r="AT37" i="12"/>
  <c r="BA12" i="12"/>
  <c r="AT12" i="12"/>
  <c r="BA43" i="12"/>
  <c r="AT43" i="12"/>
  <c r="K61" i="25"/>
  <c r="I61" i="25"/>
  <c r="J61" i="25" s="1"/>
  <c r="I39" i="25"/>
  <c r="J39" i="25" s="1"/>
  <c r="K39" i="25"/>
  <c r="AT75" i="12"/>
  <c r="BA75" i="12"/>
  <c r="K46" i="25"/>
  <c r="I46" i="25"/>
  <c r="J46" i="25" s="1"/>
  <c r="AT27" i="12"/>
  <c r="BA27" i="12"/>
  <c r="BA66" i="12"/>
  <c r="AT66" i="12"/>
  <c r="K42" i="25"/>
  <c r="I42" i="25"/>
  <c r="J42" i="25" s="1"/>
  <c r="K34" i="25"/>
  <c r="I34" i="25"/>
  <c r="J34" i="25" s="1"/>
  <c r="AT33" i="12"/>
  <c r="BA33" i="12"/>
  <c r="F11" i="29"/>
  <c r="F14" i="29"/>
  <c r="F7" i="29"/>
  <c r="V76" i="12"/>
  <c r="B4" i="8"/>
  <c r="K69" i="25"/>
  <c r="I69" i="25"/>
  <c r="J69" i="25" s="1"/>
  <c r="AT44" i="12"/>
  <c r="BA44" i="12"/>
  <c r="K19" i="25"/>
  <c r="I19" i="25"/>
  <c r="J19" i="25" s="1"/>
  <c r="BA74" i="12"/>
  <c r="AT74" i="12"/>
  <c r="AT20" i="12"/>
  <c r="BA20" i="12"/>
  <c r="BA71" i="12"/>
  <c r="AT71" i="12"/>
  <c r="I30" i="25"/>
  <c r="J30" i="25" s="1"/>
  <c r="K30" i="25"/>
  <c r="BA10" i="12"/>
  <c r="AT10" i="12"/>
  <c r="K12" i="25"/>
  <c r="I12" i="25"/>
  <c r="J12" i="25" s="1"/>
  <c r="K52" i="25"/>
  <c r="I52" i="25"/>
  <c r="J52" i="25" s="1"/>
  <c r="AT22" i="12"/>
  <c r="BA22" i="12"/>
  <c r="AT39" i="12"/>
  <c r="BA39" i="12"/>
  <c r="I40" i="25"/>
  <c r="J40" i="25" s="1"/>
  <c r="K40" i="25"/>
  <c r="BA13" i="12"/>
  <c r="AT13" i="12"/>
  <c r="I21" i="25"/>
  <c r="J21" i="25" s="1"/>
  <c r="K21" i="25"/>
  <c r="BA58" i="12"/>
  <c r="AT58" i="12"/>
  <c r="I36" i="25"/>
  <c r="J36" i="25" s="1"/>
  <c r="K36" i="25"/>
  <c r="AT23" i="12"/>
  <c r="BA23" i="12"/>
  <c r="BA15" i="12"/>
  <c r="AT15" i="12"/>
  <c r="I27" i="25"/>
  <c r="J27" i="25" s="1"/>
  <c r="K27" i="25"/>
  <c r="AT14" i="12"/>
  <c r="BA14" i="12"/>
  <c r="I60" i="25"/>
  <c r="J60" i="25" s="1"/>
  <c r="K60" i="25"/>
  <c r="I24" i="25"/>
  <c r="J24" i="25" s="1"/>
  <c r="K24" i="25"/>
  <c r="D23" i="27"/>
  <c r="E23" i="27" s="1"/>
  <c r="H23" i="27" s="1"/>
  <c r="D23" i="26"/>
  <c r="E23" i="26" s="1"/>
  <c r="H23" i="26" s="1"/>
  <c r="D23" i="28"/>
  <c r="E23" i="28" s="1"/>
  <c r="H23" i="28" s="1"/>
  <c r="F8" i="29"/>
  <c r="AT67" i="12"/>
  <c r="BA67" i="12"/>
  <c r="AT19" i="12"/>
  <c r="BA19" i="12"/>
  <c r="BA65" i="12"/>
  <c r="AT65" i="12"/>
  <c r="I20" i="25"/>
  <c r="J20" i="25" s="1"/>
  <c r="K20" i="25"/>
  <c r="AT30" i="12"/>
  <c r="BA30" i="12"/>
  <c r="I16" i="25"/>
  <c r="J16" i="25" s="1"/>
  <c r="K16" i="25"/>
  <c r="BA9" i="12"/>
  <c r="AT9" i="12"/>
  <c r="BA17" i="12"/>
  <c r="AT17" i="12"/>
  <c r="BA11" i="12"/>
  <c r="AT11" i="12"/>
  <c r="K43" i="25"/>
  <c r="I43" i="25"/>
  <c r="J43" i="25" s="1"/>
  <c r="K22" i="25"/>
  <c r="I22" i="25"/>
  <c r="J22" i="25" s="1"/>
  <c r="AT61" i="12"/>
  <c r="BA61" i="12"/>
  <c r="AT68" i="12"/>
  <c r="BA68" i="12"/>
  <c r="BA40" i="12"/>
  <c r="AT40" i="12"/>
  <c r="I75" i="25"/>
  <c r="J75" i="25" s="1"/>
  <c r="K75" i="25"/>
  <c r="BA21" i="12"/>
  <c r="AT21" i="12"/>
  <c r="K58" i="25"/>
  <c r="I58" i="25"/>
  <c r="J58" i="25" s="1"/>
  <c r="K38" i="25"/>
  <c r="I38" i="25"/>
  <c r="J38" i="25" s="1"/>
  <c r="K15" i="25"/>
  <c r="I15" i="25"/>
  <c r="J15" i="25" s="1"/>
  <c r="AC76" i="12"/>
  <c r="AD7" i="12"/>
  <c r="AW7" i="12"/>
  <c r="I66" i="25"/>
  <c r="J66" i="25" s="1"/>
  <c r="K66" i="25"/>
  <c r="BA42" i="12"/>
  <c r="AT42" i="12"/>
  <c r="K14" i="25"/>
  <c r="I14" i="25"/>
  <c r="J14" i="25" s="1"/>
  <c r="BA24" i="12"/>
  <c r="AT24" i="12"/>
  <c r="BA18" i="12"/>
  <c r="AT18" i="12"/>
  <c r="K64" i="25"/>
  <c r="I64" i="25"/>
  <c r="J64" i="25" s="1"/>
  <c r="AU32" i="12"/>
  <c r="BB32" i="12"/>
  <c r="AZ32" i="12"/>
  <c r="BB29" i="12"/>
  <c r="AZ29" i="12"/>
  <c r="AU56" i="12"/>
  <c r="BB56" i="12"/>
  <c r="AZ56" i="12"/>
  <c r="BB63" i="12"/>
  <c r="AZ63" i="12"/>
  <c r="BB54" i="12"/>
  <c r="AZ54" i="12"/>
  <c r="BB47" i="12"/>
  <c r="AZ47" i="12"/>
  <c r="BB8" i="12"/>
  <c r="AZ8" i="12"/>
  <c r="BB48" i="12"/>
  <c r="AZ48" i="12"/>
  <c r="AU53" i="12"/>
  <c r="BB53" i="12"/>
  <c r="AZ53" i="12"/>
  <c r="AU29" i="12"/>
  <c r="AU47" i="12"/>
  <c r="AU8" i="12"/>
  <c r="BB51" i="12"/>
  <c r="AZ51" i="12"/>
  <c r="BB25" i="12"/>
  <c r="AZ25" i="12"/>
  <c r="AU70" i="12"/>
  <c r="BB70" i="12"/>
  <c r="AZ70" i="12"/>
  <c r="AU41" i="12"/>
  <c r="BB41" i="12"/>
  <c r="AZ41" i="12"/>
  <c r="BB49" i="12"/>
  <c r="AZ49" i="12"/>
  <c r="BB28" i="12"/>
  <c r="AZ28" i="12"/>
  <c r="AU63" i="12"/>
  <c r="BB57" i="12"/>
  <c r="AZ57" i="12"/>
  <c r="AU49" i="12"/>
  <c r="AU50" i="12"/>
  <c r="BB50" i="12"/>
  <c r="AZ50" i="12"/>
  <c r="BB26" i="12"/>
  <c r="AZ26" i="12"/>
  <c r="AU59" i="12"/>
  <c r="BB59" i="12"/>
  <c r="AZ59" i="12"/>
  <c r="BB31" i="12"/>
  <c r="AZ31" i="12"/>
  <c r="BB55" i="12"/>
  <c r="AZ55" i="12"/>
  <c r="AU68" i="12" l="1"/>
  <c r="BB68" i="12"/>
  <c r="AZ68" i="12"/>
  <c r="AZ11" i="12"/>
  <c r="BB11" i="12"/>
  <c r="BB9" i="12"/>
  <c r="AU9" i="12"/>
  <c r="AZ9" i="12"/>
  <c r="AU30" i="12"/>
  <c r="BB30" i="12"/>
  <c r="AZ30" i="12"/>
  <c r="J8" i="29"/>
  <c r="AZ15" i="12"/>
  <c r="AU15" i="12"/>
  <c r="BB15" i="12"/>
  <c r="AU13" i="12"/>
  <c r="BB13" i="12"/>
  <c r="AZ13" i="12"/>
  <c r="AU39" i="12"/>
  <c r="BB39" i="12"/>
  <c r="AZ39" i="12"/>
  <c r="J14" i="29"/>
  <c r="BB33" i="12"/>
  <c r="AU33" i="12"/>
  <c r="AZ33" i="12"/>
  <c r="AU43" i="12"/>
  <c r="AZ43" i="12"/>
  <c r="BB43" i="12"/>
  <c r="AZ37" i="12"/>
  <c r="BB37" i="12"/>
  <c r="AU37" i="12"/>
  <c r="AZ69" i="12"/>
  <c r="BB69" i="12"/>
  <c r="AZ73" i="12"/>
  <c r="BB73" i="12"/>
  <c r="J15" i="29"/>
  <c r="AU18" i="12"/>
  <c r="AZ18" i="12"/>
  <c r="BB18" i="12"/>
  <c r="BB42" i="12"/>
  <c r="AZ42" i="12"/>
  <c r="AW76" i="12"/>
  <c r="AX7" i="12"/>
  <c r="L7" i="25"/>
  <c r="AZ67" i="12"/>
  <c r="AU67" i="12"/>
  <c r="BB67" i="12"/>
  <c r="AU23" i="12"/>
  <c r="BB23" i="12"/>
  <c r="AZ23" i="12"/>
  <c r="AZ71" i="12"/>
  <c r="BB71" i="12"/>
  <c r="AU74" i="12"/>
  <c r="AZ74" i="12"/>
  <c r="BB74" i="12"/>
  <c r="BB44" i="12"/>
  <c r="AU44" i="12"/>
  <c r="AZ44" i="12"/>
  <c r="AU66" i="12"/>
  <c r="AZ66" i="12"/>
  <c r="BB66" i="12"/>
  <c r="BB38" i="12"/>
  <c r="AZ38" i="12"/>
  <c r="AU38" i="12"/>
  <c r="AU46" i="12"/>
  <c r="AZ46" i="12"/>
  <c r="BB46" i="12"/>
  <c r="BB52" i="12"/>
  <c r="AZ52" i="12"/>
  <c r="AE7" i="12"/>
  <c r="AD76" i="12"/>
  <c r="AZ21" i="12"/>
  <c r="BB21" i="12"/>
  <c r="AU21" i="12"/>
  <c r="AU61" i="12"/>
  <c r="BB61" i="12"/>
  <c r="AZ61" i="12"/>
  <c r="AU11" i="12"/>
  <c r="AU17" i="12"/>
  <c r="AZ17" i="12"/>
  <c r="BB17" i="12"/>
  <c r="AZ65" i="12"/>
  <c r="AU65" i="12"/>
  <c r="BB65" i="12"/>
  <c r="BB14" i="12"/>
  <c r="AU14" i="12"/>
  <c r="AZ14" i="12"/>
  <c r="AZ22" i="12"/>
  <c r="AU22" i="12"/>
  <c r="BB22" i="12"/>
  <c r="AU20" i="12"/>
  <c r="BB20" i="12"/>
  <c r="AZ20" i="12"/>
  <c r="J7" i="29"/>
  <c r="F9" i="29"/>
  <c r="J11" i="29"/>
  <c r="F16" i="29"/>
  <c r="F18" i="29" s="1"/>
  <c r="AU27" i="12"/>
  <c r="BB27" i="12"/>
  <c r="AZ27" i="12"/>
  <c r="AZ12" i="12"/>
  <c r="AU12" i="12"/>
  <c r="BB12" i="12"/>
  <c r="AU73" i="12"/>
  <c r="BB64" i="12"/>
  <c r="AZ64" i="12"/>
  <c r="AU36" i="12"/>
  <c r="BB36" i="12"/>
  <c r="AZ36" i="12"/>
  <c r="J12" i="29"/>
  <c r="AU24" i="12"/>
  <c r="BB24" i="12"/>
  <c r="AZ24" i="12"/>
  <c r="AU42" i="12"/>
  <c r="AU40" i="12"/>
  <c r="AZ40" i="12"/>
  <c r="BB40" i="12"/>
  <c r="AU19" i="12"/>
  <c r="BB19" i="12"/>
  <c r="AZ19" i="12"/>
  <c r="AU58" i="12"/>
  <c r="BB58" i="12"/>
  <c r="AZ58" i="12"/>
  <c r="AZ10" i="12"/>
  <c r="BB10" i="12"/>
  <c r="AU10" i="12"/>
  <c r="AU71" i="12"/>
  <c r="AU75" i="12"/>
  <c r="BB75" i="12"/>
  <c r="AZ75" i="12"/>
  <c r="AU69" i="12"/>
  <c r="BB34" i="12"/>
  <c r="AZ34" i="12"/>
  <c r="AU60" i="12"/>
  <c r="AZ60" i="12"/>
  <c r="BB60" i="12"/>
  <c r="AU52" i="12"/>
  <c r="AZ16" i="12"/>
  <c r="BB16" i="12"/>
  <c r="J13" i="29"/>
  <c r="D15" i="9" l="1"/>
  <c r="J9" i="29"/>
  <c r="O7" i="25"/>
  <c r="P7" i="25" s="1"/>
  <c r="L76" i="25"/>
  <c r="AY47" i="12"/>
  <c r="AY53" i="12"/>
  <c r="AY28" i="12"/>
  <c r="AY31" i="12"/>
  <c r="AY8" i="12"/>
  <c r="AY15" i="12"/>
  <c r="AY37" i="12"/>
  <c r="AY21" i="12"/>
  <c r="AY7" i="12"/>
  <c r="AY75" i="12"/>
  <c r="AY58" i="12"/>
  <c r="AY19" i="12"/>
  <c r="AY67" i="12"/>
  <c r="AY34" i="12"/>
  <c r="AY39" i="12"/>
  <c r="AY17" i="12"/>
  <c r="AY46" i="12"/>
  <c r="AY57" i="12"/>
  <c r="AY70" i="12"/>
  <c r="AY51" i="12"/>
  <c r="AY41" i="12"/>
  <c r="AY64" i="12"/>
  <c r="AY38" i="12"/>
  <c r="AY13" i="12"/>
  <c r="AY23" i="12"/>
  <c r="AY16" i="12"/>
  <c r="AY72" i="12"/>
  <c r="AY40" i="12"/>
  <c r="AY33" i="12"/>
  <c r="AY10" i="12"/>
  <c r="AY68" i="12"/>
  <c r="AY11" i="12"/>
  <c r="AY42" i="12"/>
  <c r="AY14" i="12"/>
  <c r="AY25" i="12"/>
  <c r="AY49" i="12"/>
  <c r="AY26" i="12"/>
  <c r="AY54" i="12"/>
  <c r="AY50" i="12"/>
  <c r="AY71" i="12"/>
  <c r="AY73" i="12"/>
  <c r="AY52" i="12"/>
  <c r="AY74" i="12"/>
  <c r="AY12" i="12"/>
  <c r="AY61" i="12"/>
  <c r="AY36" i="12"/>
  <c r="AY63" i="12"/>
  <c r="AY22" i="12"/>
  <c r="AY30" i="12"/>
  <c r="AY44" i="12"/>
  <c r="AY59" i="12"/>
  <c r="AY65" i="12"/>
  <c r="AY56" i="12"/>
  <c r="AY45" i="12"/>
  <c r="AY55" i="12"/>
  <c r="AY29" i="12"/>
  <c r="AY48" i="12"/>
  <c r="AY69" i="12"/>
  <c r="AY20" i="12"/>
  <c r="AY27" i="12"/>
  <c r="AY9" i="12"/>
  <c r="AY18" i="12"/>
  <c r="AY35" i="12"/>
  <c r="AY66" i="12"/>
  <c r="AY32" i="12"/>
  <c r="AY24" i="12"/>
  <c r="AY43" i="12"/>
  <c r="AY60" i="12"/>
  <c r="AY62" i="12"/>
  <c r="J16" i="29"/>
  <c r="J18" i="29" s="1"/>
  <c r="D23" i="9" s="1"/>
  <c r="AG7" i="12"/>
  <c r="AE76" i="12"/>
  <c r="AF7" i="12"/>
  <c r="AH7" i="12"/>
  <c r="F20" i="29"/>
  <c r="AX76" i="12"/>
  <c r="J20" i="29" l="1"/>
  <c r="AL7" i="12"/>
  <c r="AP7" i="12"/>
  <c r="AI7" i="12"/>
  <c r="AH76" i="12"/>
  <c r="L84" i="25"/>
  <c r="D76" i="9"/>
  <c r="P76" i="25"/>
  <c r="P84" i="25" s="1"/>
  <c r="D7" i="10"/>
  <c r="D76" i="10" s="1"/>
  <c r="R7" i="25"/>
  <c r="B5" i="8"/>
  <c r="AF76" i="12"/>
  <c r="AG76" i="12"/>
  <c r="AM7" i="12" l="1"/>
  <c r="Q7" i="71" s="1"/>
  <c r="AL76" i="12"/>
  <c r="AI76" i="12"/>
  <c r="R76" i="25"/>
  <c r="R84" i="25" s="1"/>
  <c r="S7" i="25"/>
  <c r="AP76" i="12"/>
  <c r="C7" i="9"/>
  <c r="C76" i="9" s="1"/>
  <c r="AS7" i="12"/>
  <c r="AQ7" i="12"/>
  <c r="D7" i="25" s="1"/>
  <c r="E7" i="25" s="1"/>
  <c r="F7" i="25" s="1"/>
  <c r="G7" i="25" s="1"/>
  <c r="AQ76" i="12" l="1"/>
  <c r="G76" i="25"/>
  <c r="I7" i="25"/>
  <c r="K7" i="25"/>
  <c r="K76" i="25" s="1"/>
  <c r="K84" i="25" s="1"/>
  <c r="D7" i="11"/>
  <c r="D76" i="11" s="1"/>
  <c r="S76" i="25"/>
  <c r="S84" i="25" s="1"/>
  <c r="BA7" i="12"/>
  <c r="AU7" i="12" s="1"/>
  <c r="AT7" i="12"/>
  <c r="AS76" i="12"/>
  <c r="AM76" i="12"/>
  <c r="D7" i="26"/>
  <c r="E7" i="26" s="1"/>
  <c r="D7" i="27"/>
  <c r="E7" i="27" s="1"/>
  <c r="D7" i="28"/>
  <c r="E7" i="28" s="1"/>
  <c r="AV56" i="12" l="1"/>
  <c r="AV20" i="12"/>
  <c r="AV19" i="12"/>
  <c r="AV26" i="12"/>
  <c r="AV70" i="12"/>
  <c r="AV29" i="12"/>
  <c r="AV75" i="12"/>
  <c r="AV36" i="12"/>
  <c r="AV55" i="12"/>
  <c r="AV32" i="12"/>
  <c r="AV34" i="12"/>
  <c r="AV35" i="12"/>
  <c r="AV21" i="12"/>
  <c r="AV41" i="12"/>
  <c r="AV16" i="12"/>
  <c r="AV58" i="12"/>
  <c r="AV37" i="12"/>
  <c r="AV51" i="12"/>
  <c r="AV72" i="12"/>
  <c r="AV43" i="12"/>
  <c r="AV18" i="12"/>
  <c r="AV54" i="12"/>
  <c r="AV53" i="12"/>
  <c r="AV64" i="12"/>
  <c r="AV46" i="12"/>
  <c r="AV22" i="12"/>
  <c r="AV48" i="12"/>
  <c r="AV7" i="12"/>
  <c r="AV52" i="12"/>
  <c r="AV33" i="12"/>
  <c r="AV49" i="12"/>
  <c r="AV69" i="12"/>
  <c r="AV45" i="12"/>
  <c r="AV67" i="12"/>
  <c r="AV13" i="12"/>
  <c r="AV66" i="12"/>
  <c r="AV31" i="12"/>
  <c r="AV50" i="12"/>
  <c r="AV62" i="12"/>
  <c r="AV25" i="12"/>
  <c r="AV59" i="12"/>
  <c r="AV61" i="12"/>
  <c r="AV28" i="12"/>
  <c r="AV65" i="12"/>
  <c r="AV39" i="12"/>
  <c r="AV23" i="12"/>
  <c r="AV38" i="12"/>
  <c r="AV15" i="12"/>
  <c r="AV11" i="12"/>
  <c r="AV24" i="12"/>
  <c r="AV60" i="12"/>
  <c r="AV44" i="12"/>
  <c r="AV40" i="12"/>
  <c r="AV10" i="12"/>
  <c r="AV42" i="12"/>
  <c r="AV9" i="12"/>
  <c r="AV8" i="12"/>
  <c r="AV17" i="12"/>
  <c r="AV57" i="12"/>
  <c r="AV68" i="12"/>
  <c r="AV30" i="12"/>
  <c r="AV74" i="12"/>
  <c r="AV14" i="12"/>
  <c r="AV63" i="12"/>
  <c r="AV27" i="12"/>
  <c r="AV47" i="12"/>
  <c r="AV73" i="12"/>
  <c r="AV71" i="12"/>
  <c r="AV12" i="12"/>
  <c r="E76" i="27"/>
  <c r="E84" i="27" s="1"/>
  <c r="H7" i="27"/>
  <c r="H76" i="27" s="1"/>
  <c r="H84" i="27" s="1"/>
  <c r="D8" i="16"/>
  <c r="D7" i="16"/>
  <c r="Q76" i="71"/>
  <c r="AT76" i="12"/>
  <c r="H7" i="26"/>
  <c r="H76" i="26" s="1"/>
  <c r="H84" i="26" s="1"/>
  <c r="E76" i="26"/>
  <c r="E84" i="26" s="1"/>
  <c r="BA76" i="12"/>
  <c r="BB7" i="12"/>
  <c r="AZ7" i="12"/>
  <c r="J7" i="25"/>
  <c r="I76" i="25"/>
  <c r="I84" i="25" s="1"/>
  <c r="E76" i="28"/>
  <c r="E84" i="28" s="1"/>
  <c r="H7" i="28"/>
  <c r="H76" i="28" s="1"/>
  <c r="H84" i="28" s="1"/>
  <c r="G84" i="25"/>
  <c r="AU76" i="12" l="1"/>
  <c r="E7" i="16"/>
  <c r="BC64" i="12"/>
  <c r="BC60" i="12"/>
  <c r="BC9" i="12"/>
  <c r="BC41" i="12"/>
  <c r="BC61" i="12"/>
  <c r="BC46" i="12"/>
  <c r="BC11" i="12"/>
  <c r="BC59" i="12"/>
  <c r="BC68" i="12"/>
  <c r="BC74" i="12"/>
  <c r="BC43" i="12"/>
  <c r="BC53" i="12"/>
  <c r="BC49" i="12"/>
  <c r="BC52" i="12"/>
  <c r="BC44" i="12"/>
  <c r="BC19" i="12"/>
  <c r="BC51" i="12"/>
  <c r="BC26" i="12"/>
  <c r="BC50" i="12"/>
  <c r="BC45" i="12"/>
  <c r="BC31" i="12"/>
  <c r="BC27" i="12"/>
  <c r="BC47" i="12"/>
  <c r="BC37" i="12"/>
  <c r="BC55" i="12"/>
  <c r="BC67" i="12"/>
  <c r="BC23" i="12"/>
  <c r="BC40" i="12"/>
  <c r="BC54" i="12"/>
  <c r="BC42" i="12"/>
  <c r="BC75" i="12"/>
  <c r="BC15" i="12"/>
  <c r="BC8" i="12"/>
  <c r="BC73" i="12"/>
  <c r="BC10" i="12"/>
  <c r="BC30" i="12"/>
  <c r="BC25" i="12"/>
  <c r="BC24" i="12"/>
  <c r="BC21" i="12"/>
  <c r="BC17" i="12"/>
  <c r="BC57" i="12"/>
  <c r="BC28" i="12"/>
  <c r="BC69" i="12"/>
  <c r="BC38" i="12"/>
  <c r="BC71" i="12"/>
  <c r="BC14" i="12"/>
  <c r="BC7" i="12"/>
  <c r="BC20" i="12"/>
  <c r="BC63" i="12"/>
  <c r="BC62" i="12"/>
  <c r="BC65" i="12"/>
  <c r="BC32" i="12"/>
  <c r="BC16" i="12"/>
  <c r="BC36" i="12"/>
  <c r="BC13" i="12"/>
  <c r="BC72" i="12"/>
  <c r="BC33" i="12"/>
  <c r="BC39" i="12"/>
  <c r="BC56" i="12"/>
  <c r="BC70" i="12"/>
  <c r="BC34" i="12"/>
  <c r="BC58" i="12"/>
  <c r="BC22" i="12"/>
  <c r="BC48" i="12"/>
  <c r="BC35" i="12"/>
  <c r="BC66" i="12"/>
  <c r="BC12" i="12"/>
  <c r="BC29" i="12"/>
  <c r="BC18" i="12"/>
  <c r="E8" i="16"/>
  <c r="E76" i="25"/>
  <c r="AZ76" i="12"/>
  <c r="BB76" i="12"/>
  <c r="J76" i="25"/>
  <c r="J84" i="25" s="1"/>
  <c r="E9" i="16" l="1"/>
  <c r="I7" i="16"/>
  <c r="E84" i="25"/>
  <c r="I8" i="16"/>
  <c r="F32" i="71"/>
  <c r="F41" i="71"/>
  <c r="F25" i="71"/>
  <c r="F11" i="71"/>
  <c r="F75" i="71"/>
  <c r="F15" i="71"/>
  <c r="F70" i="71"/>
  <c r="F65" i="71"/>
  <c r="F74" i="71"/>
  <c r="F69" i="71"/>
  <c r="F9" i="71"/>
  <c r="F73" i="71"/>
  <c r="F20" i="71"/>
  <c r="F68" i="71"/>
  <c r="F31" i="71"/>
  <c r="F63" i="71"/>
  <c r="F10" i="71"/>
  <c r="F35" i="71"/>
  <c r="F58" i="71"/>
  <c r="F21" i="71"/>
  <c r="F30" i="71"/>
  <c r="F37" i="71"/>
  <c r="F53" i="71"/>
  <c r="F48" i="71"/>
  <c r="F64" i="71"/>
  <c r="F27" i="71"/>
  <c r="F59" i="71"/>
  <c r="F38" i="71"/>
  <c r="F54" i="71"/>
  <c r="F17" i="71"/>
  <c r="F33" i="71"/>
  <c r="F28" i="71"/>
  <c r="F44" i="71"/>
  <c r="F60" i="71"/>
  <c r="F76" i="71"/>
  <c r="F46" i="71" l="1"/>
  <c r="F42" i="71"/>
  <c r="F47" i="71"/>
  <c r="F12" i="71"/>
  <c r="F26" i="71"/>
  <c r="F22" i="71"/>
  <c r="F16" i="71"/>
  <c r="F52" i="71"/>
  <c r="F57" i="71"/>
  <c r="F62" i="71"/>
  <c r="F49" i="71"/>
  <c r="F36" i="71"/>
  <c r="I9" i="16"/>
  <c r="S34" i="30"/>
  <c r="F14" i="71"/>
  <c r="H14" i="71" s="1"/>
  <c r="F45" i="71"/>
  <c r="H45" i="71" s="1"/>
  <c r="F66" i="71"/>
  <c r="H66" i="71" s="1"/>
  <c r="F43" i="71"/>
  <c r="H43" i="71" s="1"/>
  <c r="F34" i="71"/>
  <c r="H34" i="71" s="1"/>
  <c r="F55" i="71"/>
  <c r="H55" i="71" s="1"/>
  <c r="F39" i="71"/>
  <c r="H39" i="71" s="1"/>
  <c r="F67" i="71"/>
  <c r="H67" i="71" s="1"/>
  <c r="F19" i="71"/>
  <c r="H19" i="71" s="1"/>
  <c r="F24" i="71"/>
  <c r="H24" i="71" s="1"/>
  <c r="F29" i="71"/>
  <c r="H29" i="71" s="1"/>
  <c r="F50" i="71"/>
  <c r="H50" i="71" s="1"/>
  <c r="F51" i="71"/>
  <c r="H51" i="71" s="1"/>
  <c r="F72" i="71"/>
  <c r="H72" i="71" s="1"/>
  <c r="F8" i="71"/>
  <c r="H8" i="71" s="1"/>
  <c r="F13" i="71"/>
  <c r="H13" i="71" s="1"/>
  <c r="F71" i="71"/>
  <c r="H71" i="71" s="1"/>
  <c r="F56" i="71"/>
  <c r="H56" i="71" s="1"/>
  <c r="F40" i="71"/>
  <c r="H40" i="71" s="1"/>
  <c r="F61" i="71"/>
  <c r="H61" i="71" s="1"/>
  <c r="F18" i="71"/>
  <c r="H18" i="71" s="1"/>
  <c r="F23" i="71"/>
  <c r="H23" i="71" s="1"/>
  <c r="F7" i="71"/>
  <c r="H7" i="71" s="1"/>
  <c r="J9" i="30"/>
  <c r="H32" i="71"/>
  <c r="H53" i="71"/>
  <c r="H21" i="71"/>
  <c r="H35" i="71"/>
  <c r="H47" i="71"/>
  <c r="H52" i="71"/>
  <c r="H57" i="71"/>
  <c r="H33" i="71"/>
  <c r="H38" i="71"/>
  <c r="H76" i="71"/>
  <c r="H12" i="71"/>
  <c r="H17" i="71"/>
  <c r="H22" i="71"/>
  <c r="H11" i="71"/>
  <c r="H16" i="71"/>
  <c r="H46" i="71"/>
  <c r="H74" i="71"/>
  <c r="H26" i="71"/>
  <c r="H31" i="71"/>
  <c r="H36" i="71"/>
  <c r="H41" i="71"/>
  <c r="AI14" i="9"/>
  <c r="S11" i="17"/>
  <c r="H60" i="71"/>
  <c r="H65" i="71"/>
  <c r="H70" i="71"/>
  <c r="H75" i="71"/>
  <c r="H64" i="71"/>
  <c r="H69" i="71"/>
  <c r="H37" i="71"/>
  <c r="H58" i="71"/>
  <c r="H10" i="71"/>
  <c r="H15" i="71"/>
  <c r="H20" i="71"/>
  <c r="H25" i="71"/>
  <c r="H28" i="71"/>
  <c r="H27" i="71"/>
  <c r="H44" i="71"/>
  <c r="H49" i="71"/>
  <c r="H54" i="71"/>
  <c r="H59" i="71"/>
  <c r="H48" i="71"/>
  <c r="H62" i="71"/>
  <c r="H30" i="71"/>
  <c r="H42" i="71"/>
  <c r="H63" i="71"/>
  <c r="H68" i="71"/>
  <c r="H73" i="71"/>
  <c r="H9" i="71"/>
  <c r="S56" i="9" l="1"/>
  <c r="AI23" i="9"/>
  <c r="AJ40" i="9"/>
  <c r="AC13" i="9"/>
  <c r="T29" i="9"/>
  <c r="AF29" i="9"/>
  <c r="J29" i="9"/>
  <c r="AK29" i="9"/>
  <c r="E61" i="9"/>
  <c r="AA61" i="9"/>
  <c r="V61" i="9"/>
  <c r="X61" i="9"/>
  <c r="Y61" i="9"/>
  <c r="AG39" i="9"/>
  <c r="X39" i="9"/>
  <c r="Q61" i="9"/>
  <c r="W61" i="9"/>
  <c r="J66" i="9"/>
  <c r="AG66" i="9"/>
  <c r="AH66" i="9"/>
  <c r="AH39" i="9"/>
  <c r="S39" i="9"/>
  <c r="Z39" i="9"/>
  <c r="AD39" i="9"/>
  <c r="V39" i="9"/>
  <c r="AG13" i="9"/>
  <c r="Z13" i="9"/>
  <c r="AF13" i="9"/>
  <c r="AH13" i="9"/>
  <c r="X13" i="9"/>
  <c r="R8" i="9"/>
  <c r="Q8" i="9"/>
  <c r="T8" i="9"/>
  <c r="AH8" i="9"/>
  <c r="AD8" i="9"/>
  <c r="P29" i="9"/>
  <c r="V29" i="9"/>
  <c r="X29" i="9"/>
  <c r="R29" i="9"/>
  <c r="AA29" i="9"/>
  <c r="U29" i="9"/>
  <c r="J40" i="9"/>
  <c r="Q40" i="9"/>
  <c r="AH40" i="9"/>
  <c r="N40" i="9"/>
  <c r="Z66" i="9"/>
  <c r="P66" i="9"/>
  <c r="T39" i="9"/>
  <c r="T13" i="9"/>
  <c r="F13" i="9"/>
  <c r="AA13" i="9"/>
  <c r="O61" i="9"/>
  <c r="N61" i="9"/>
  <c r="Z61" i="9"/>
  <c r="S61" i="9"/>
  <c r="AI34" i="9"/>
  <c r="U66" i="9"/>
  <c r="K66" i="9"/>
  <c r="E66" i="9"/>
  <c r="H66" i="9"/>
  <c r="P39" i="9"/>
  <c r="M39" i="9"/>
  <c r="L39" i="9"/>
  <c r="O39" i="9"/>
  <c r="O13" i="9"/>
  <c r="K13" i="9"/>
  <c r="M13" i="9"/>
  <c r="R13" i="9"/>
  <c r="AG8" i="9"/>
  <c r="W8" i="9"/>
  <c r="M29" i="9"/>
  <c r="AE29" i="9"/>
  <c r="AG29" i="9"/>
  <c r="E29" i="9"/>
  <c r="AG40" i="9"/>
  <c r="O40" i="9"/>
  <c r="S40" i="9"/>
  <c r="Y50" i="9"/>
  <c r="T50" i="9"/>
  <c r="AD50" i="9"/>
  <c r="W50" i="9"/>
  <c r="X50" i="9"/>
  <c r="O50" i="9"/>
  <c r="AB50" i="9"/>
  <c r="Z50" i="9"/>
  <c r="P50" i="9"/>
  <c r="N50" i="9"/>
  <c r="M50" i="9"/>
  <c r="AA50" i="9"/>
  <c r="AE50" i="9"/>
  <c r="G50" i="9"/>
  <c r="H50" i="9"/>
  <c r="E50" i="9"/>
  <c r="L50" i="9"/>
  <c r="V50" i="9"/>
  <c r="AC50" i="9"/>
  <c r="O67" i="9"/>
  <c r="U67" i="9"/>
  <c r="J45" i="9"/>
  <c r="T45" i="9"/>
  <c r="X45" i="9"/>
  <c r="AB45" i="9"/>
  <c r="E43" i="9"/>
  <c r="AB43" i="9"/>
  <c r="AE43" i="9"/>
  <c r="H43" i="9"/>
  <c r="O43" i="9"/>
  <c r="Y13" i="9"/>
  <c r="M51" i="9"/>
  <c r="G51" i="9"/>
  <c r="AG67" i="9"/>
  <c r="Z67" i="9"/>
  <c r="X67" i="9"/>
  <c r="L67" i="9"/>
  <c r="S67" i="9"/>
  <c r="N67" i="9"/>
  <c r="H45" i="9"/>
  <c r="W45" i="9"/>
  <c r="K45" i="9"/>
  <c r="Y43" i="9"/>
  <c r="T43" i="9"/>
  <c r="J43" i="9"/>
  <c r="R43" i="9"/>
  <c r="V13" i="9"/>
  <c r="L13" i="9"/>
  <c r="R51" i="9"/>
  <c r="J51" i="9"/>
  <c r="AC51" i="9"/>
  <c r="X51" i="9"/>
  <c r="E67" i="9"/>
  <c r="AH67" i="9"/>
  <c r="R67" i="9"/>
  <c r="I45" i="9"/>
  <c r="AD45" i="9"/>
  <c r="R45" i="9"/>
  <c r="Y45" i="9"/>
  <c r="V43" i="9"/>
  <c r="Q43" i="9"/>
  <c r="AC43" i="9"/>
  <c r="X43" i="9"/>
  <c r="U43" i="9"/>
  <c r="AK13" i="9"/>
  <c r="G13" i="9"/>
  <c r="V51" i="9"/>
  <c r="AA51" i="9"/>
  <c r="P51" i="9"/>
  <c r="W51" i="9"/>
  <c r="W29" i="9"/>
  <c r="AI67" i="9"/>
  <c r="T67" i="9"/>
  <c r="AH45" i="9"/>
  <c r="S45" i="9"/>
  <c r="AJ43" i="9"/>
  <c r="N43" i="9"/>
  <c r="Z43" i="9"/>
  <c r="J13" i="9"/>
  <c r="W13" i="9"/>
  <c r="N13" i="9"/>
  <c r="I51" i="9"/>
  <c r="AI51" i="9"/>
  <c r="Q45" i="9"/>
  <c r="M19" i="30"/>
  <c r="M8" i="30"/>
  <c r="T19" i="9"/>
  <c r="AC19" i="9"/>
  <c r="L19" i="9"/>
  <c r="AA19" i="9"/>
  <c r="U19" i="9"/>
  <c r="G19" i="9"/>
  <c r="Y67" i="9"/>
  <c r="AK67" i="9"/>
  <c r="M18" i="30"/>
  <c r="G43" i="9"/>
  <c r="J16" i="30"/>
  <c r="J14" i="30"/>
  <c r="P25" i="30"/>
  <c r="E51" i="9"/>
  <c r="AK51" i="9"/>
  <c r="P12" i="17"/>
  <c r="H13" i="9"/>
  <c r="Y23" i="9"/>
  <c r="AK23" i="9"/>
  <c r="Z23" i="9"/>
  <c r="V23" i="9"/>
  <c r="H23" i="9"/>
  <c r="K23" i="9"/>
  <c r="R23" i="9"/>
  <c r="AE23" i="9"/>
  <c r="H18" i="9"/>
  <c r="AC18" i="9"/>
  <c r="P18" i="9"/>
  <c r="K18" i="9"/>
  <c r="O18" i="9"/>
  <c r="X18" i="9"/>
  <c r="M18" i="9"/>
  <c r="Y18" i="9"/>
  <c r="AK18" i="9"/>
  <c r="R50" i="9"/>
  <c r="AC61" i="9"/>
  <c r="G61" i="9"/>
  <c r="M61" i="9"/>
  <c r="P35" i="30"/>
  <c r="S7" i="17"/>
  <c r="S8" i="17"/>
  <c r="S22" i="30"/>
  <c r="J9" i="17"/>
  <c r="S28" i="30"/>
  <c r="M37" i="30"/>
  <c r="M20" i="30"/>
  <c r="Y29" i="9"/>
  <c r="I43" i="9"/>
  <c r="AA43" i="9"/>
  <c r="M43" i="9"/>
  <c r="W34" i="9"/>
  <c r="J34" i="9"/>
  <c r="S34" i="9"/>
  <c r="H34" i="9"/>
  <c r="N34" i="9"/>
  <c r="E34" i="9"/>
  <c r="Q34" i="9"/>
  <c r="X34" i="9"/>
  <c r="L66" i="9"/>
  <c r="N66" i="9"/>
  <c r="T66" i="9"/>
  <c r="G45" i="9"/>
  <c r="M45" i="9"/>
  <c r="AA45" i="9"/>
  <c r="J37" i="30"/>
  <c r="J34" i="30"/>
  <c r="P14" i="30"/>
  <c r="Y51" i="9"/>
  <c r="AB51" i="9"/>
  <c r="P7" i="17"/>
  <c r="P20" i="30"/>
  <c r="P26" i="30"/>
  <c r="AB13" i="9"/>
  <c r="AG50" i="9"/>
  <c r="S26" i="30"/>
  <c r="S21" i="30"/>
  <c r="S38" i="30"/>
  <c r="J7" i="17"/>
  <c r="J30" i="30"/>
  <c r="S15" i="30"/>
  <c r="AC39" i="9"/>
  <c r="G39" i="9"/>
  <c r="I39" i="9"/>
  <c r="J39" i="9"/>
  <c r="AA39" i="9"/>
  <c r="L8" i="9"/>
  <c r="H8" i="9"/>
  <c r="J8" i="9"/>
  <c r="V8" i="9"/>
  <c r="X8" i="9"/>
  <c r="Y8" i="9"/>
  <c r="U8" i="9"/>
  <c r="AG24" i="9"/>
  <c r="Y24" i="9"/>
  <c r="W24" i="9"/>
  <c r="I24" i="9"/>
  <c r="O24" i="9"/>
  <c r="N24" i="9"/>
  <c r="S24" i="9"/>
  <c r="AK72" i="9"/>
  <c r="AF72" i="9"/>
  <c r="AC72" i="9"/>
  <c r="AE72" i="9"/>
  <c r="L72" i="9"/>
  <c r="P72" i="9"/>
  <c r="Q72" i="9"/>
  <c r="M24" i="30"/>
  <c r="AD51" i="9"/>
  <c r="M14" i="9"/>
  <c r="AC14" i="9"/>
  <c r="H14" i="9"/>
  <c r="Y14" i="9"/>
  <c r="J14" i="9"/>
  <c r="K14" i="9"/>
  <c r="AK14" i="9"/>
  <c r="R14" i="9"/>
  <c r="J13" i="17"/>
  <c r="N29" i="9"/>
  <c r="G29" i="9"/>
  <c r="J11" i="17"/>
  <c r="P33" i="30"/>
  <c r="P18" i="30"/>
  <c r="AJ55" i="9"/>
  <c r="AA55" i="9"/>
  <c r="AD55" i="9"/>
  <c r="AB55" i="9"/>
  <c r="AH55" i="9"/>
  <c r="S55" i="9"/>
  <c r="AG55" i="9"/>
  <c r="AE55" i="9"/>
  <c r="AH50" i="9"/>
  <c r="K29" i="9"/>
  <c r="AC40" i="9"/>
  <c r="AE40" i="9"/>
  <c r="G40" i="9"/>
  <c r="E40" i="9"/>
  <c r="AB40" i="9"/>
  <c r="W40" i="9"/>
  <c r="AD40" i="9"/>
  <c r="Y56" i="9"/>
  <c r="AF56" i="9"/>
  <c r="U56" i="9"/>
  <c r="K56" i="9"/>
  <c r="V56" i="9"/>
  <c r="G56" i="9"/>
  <c r="AE56" i="9"/>
  <c r="S30" i="30"/>
  <c r="S10" i="30"/>
  <c r="J22" i="30"/>
  <c r="J23" i="30"/>
  <c r="S23" i="30"/>
  <c r="M35" i="30"/>
  <c r="M11" i="30"/>
  <c r="P13" i="17"/>
  <c r="Y71" i="9"/>
  <c r="J71" i="9"/>
  <c r="I71" i="9"/>
  <c r="O71" i="9"/>
  <c r="S71" i="9"/>
  <c r="AJ71" i="9"/>
  <c r="AF71" i="9"/>
  <c r="J13" i="30"/>
  <c r="P7" i="30"/>
  <c r="S33" i="30"/>
  <c r="S40" i="30"/>
  <c r="M40" i="30"/>
  <c r="M9" i="30"/>
  <c r="M7" i="30"/>
  <c r="N19" i="9"/>
  <c r="AB19" i="9"/>
  <c r="R19" i="9"/>
  <c r="V19" i="9"/>
  <c r="S19" i="9"/>
  <c r="AF19" i="9"/>
  <c r="AD19" i="9"/>
  <c r="J19" i="9"/>
  <c r="Q67" i="9"/>
  <c r="M67" i="9"/>
  <c r="H67" i="9"/>
  <c r="W67" i="9"/>
  <c r="M11" i="17"/>
  <c r="S29" i="9"/>
  <c r="L29" i="9"/>
  <c r="P34" i="30"/>
  <c r="K43" i="9"/>
  <c r="J32" i="30"/>
  <c r="P27" i="30"/>
  <c r="Z51" i="9"/>
  <c r="AF51" i="9"/>
  <c r="P11" i="17"/>
  <c r="E13" i="9"/>
  <c r="G23" i="9"/>
  <c r="P23" i="9"/>
  <c r="N23" i="9"/>
  <c r="O23" i="9"/>
  <c r="AD23" i="9"/>
  <c r="I23" i="9"/>
  <c r="AF23" i="9"/>
  <c r="AA23" i="9"/>
  <c r="I18" i="9"/>
  <c r="AF18" i="9"/>
  <c r="S18" i="9"/>
  <c r="AB18" i="9"/>
  <c r="V18" i="9"/>
  <c r="Q18" i="9"/>
  <c r="AH18" i="9"/>
  <c r="U18" i="9"/>
  <c r="L18" i="9"/>
  <c r="U50" i="9"/>
  <c r="AB61" i="9"/>
  <c r="J61" i="9"/>
  <c r="U61" i="9"/>
  <c r="S7" i="30"/>
  <c r="S14" i="30"/>
  <c r="J18" i="30"/>
  <c r="S29" i="30"/>
  <c r="Z45" i="9"/>
  <c r="V45" i="9"/>
  <c r="M30" i="30"/>
  <c r="M29" i="30"/>
  <c r="AB29" i="9"/>
  <c r="AH43" i="9"/>
  <c r="AG43" i="9"/>
  <c r="T34" i="9"/>
  <c r="AD34" i="9"/>
  <c r="AK34" i="9"/>
  <c r="AE34" i="9"/>
  <c r="AH34" i="9"/>
  <c r="V34" i="9"/>
  <c r="G34" i="9"/>
  <c r="P34" i="9"/>
  <c r="X66" i="9"/>
  <c r="V66" i="9"/>
  <c r="Y66" i="9"/>
  <c r="AE66" i="9"/>
  <c r="AC66" i="9"/>
  <c r="AB66" i="9"/>
  <c r="O66" i="9"/>
  <c r="R66" i="9"/>
  <c r="O45" i="9"/>
  <c r="J38" i="30"/>
  <c r="J29" i="30"/>
  <c r="P37" i="30"/>
  <c r="P19" i="30"/>
  <c r="P13" i="9"/>
  <c r="K50" i="9"/>
  <c r="P24" i="30"/>
  <c r="S37" i="30"/>
  <c r="S9" i="17"/>
  <c r="J28" i="30"/>
  <c r="J8" i="17"/>
  <c r="Q39" i="9"/>
  <c r="K39" i="9"/>
  <c r="W39" i="9"/>
  <c r="AI43" i="9"/>
  <c r="F43" i="9"/>
  <c r="I8" i="9"/>
  <c r="E8" i="9"/>
  <c r="AC24" i="9"/>
  <c r="AB24" i="9"/>
  <c r="T24" i="9"/>
  <c r="AD24" i="9"/>
  <c r="Q24" i="9"/>
  <c r="L24" i="9"/>
  <c r="AK24" i="9"/>
  <c r="M24" i="9"/>
  <c r="V24" i="9"/>
  <c r="AI72" i="9"/>
  <c r="X72" i="9"/>
  <c r="V72" i="9"/>
  <c r="N72" i="9"/>
  <c r="R72" i="9"/>
  <c r="W72" i="9"/>
  <c r="K72" i="9"/>
  <c r="AA72" i="9"/>
  <c r="U72" i="9"/>
  <c r="M38" i="30"/>
  <c r="M26" i="30"/>
  <c r="Q51" i="9"/>
  <c r="P14" i="9"/>
  <c r="S14" i="9"/>
  <c r="AA14" i="9"/>
  <c r="AD14" i="9"/>
  <c r="AB14" i="9"/>
  <c r="G14" i="9"/>
  <c r="AH14" i="9"/>
  <c r="J27" i="30"/>
  <c r="AH29" i="9"/>
  <c r="J17" i="30"/>
  <c r="P10" i="17"/>
  <c r="P31" i="30"/>
  <c r="P9" i="17"/>
  <c r="S31" i="30"/>
  <c r="V55" i="9"/>
  <c r="J55" i="9"/>
  <c r="Y55" i="9"/>
  <c r="AF55" i="9"/>
  <c r="T55" i="9"/>
  <c r="W55" i="9"/>
  <c r="L55" i="9"/>
  <c r="Q55" i="9"/>
  <c r="Q50" i="9"/>
  <c r="U40" i="9"/>
  <c r="P40" i="9"/>
  <c r="Y40" i="9"/>
  <c r="P56" i="9"/>
  <c r="M56" i="9"/>
  <c r="AG56" i="9"/>
  <c r="AC56" i="9"/>
  <c r="N56" i="9"/>
  <c r="S18" i="30"/>
  <c r="S11" i="30"/>
  <c r="J20" i="30"/>
  <c r="S13" i="30"/>
  <c r="M10" i="30"/>
  <c r="M34" i="30"/>
  <c r="M22" i="30"/>
  <c r="P28" i="30"/>
  <c r="H71" i="9"/>
  <c r="AE71" i="9"/>
  <c r="AK71" i="9"/>
  <c r="AH71" i="9"/>
  <c r="U71" i="9"/>
  <c r="Z71" i="9"/>
  <c r="E71" i="9"/>
  <c r="Q71" i="9"/>
  <c r="J21" i="30"/>
  <c r="P40" i="30"/>
  <c r="S35" i="30"/>
  <c r="U45" i="9"/>
  <c r="L45" i="9"/>
  <c r="M7" i="17"/>
  <c r="M10" i="17"/>
  <c r="E19" i="9"/>
  <c r="AE19" i="9"/>
  <c r="Q19" i="9"/>
  <c r="AG19" i="9"/>
  <c r="AH19" i="9"/>
  <c r="I19" i="9"/>
  <c r="M19" i="9"/>
  <c r="P19" i="9"/>
  <c r="K67" i="9"/>
  <c r="AC67" i="9"/>
  <c r="G67" i="9"/>
  <c r="AE67" i="9"/>
  <c r="AB67" i="9"/>
  <c r="AF67" i="9"/>
  <c r="M32" i="30"/>
  <c r="Q29" i="9"/>
  <c r="I29" i="9"/>
  <c r="AK43" i="9"/>
  <c r="AD43" i="9"/>
  <c r="J26" i="30"/>
  <c r="J8" i="30"/>
  <c r="P13" i="30"/>
  <c r="U51" i="9"/>
  <c r="K51" i="9"/>
  <c r="P8" i="17"/>
  <c r="U13" i="9"/>
  <c r="T23" i="9"/>
  <c r="AG23" i="9"/>
  <c r="W23" i="9"/>
  <c r="Q23" i="9"/>
  <c r="X23" i="9"/>
  <c r="J23" i="9"/>
  <c r="U23" i="9"/>
  <c r="Z18" i="9"/>
  <c r="T18" i="9"/>
  <c r="AD18" i="9"/>
  <c r="E18" i="9"/>
  <c r="G18" i="9"/>
  <c r="R18" i="9"/>
  <c r="AE18" i="9"/>
  <c r="L61" i="9"/>
  <c r="P61" i="9"/>
  <c r="AG61" i="9"/>
  <c r="S17" i="30"/>
  <c r="S32" i="30"/>
  <c r="AI44" i="9"/>
  <c r="S36" i="30"/>
  <c r="AC45" i="9"/>
  <c r="E45" i="9"/>
  <c r="M33" i="30"/>
  <c r="M16" i="30"/>
  <c r="M27" i="30"/>
  <c r="Z29" i="9"/>
  <c r="L43" i="9"/>
  <c r="AA34" i="9"/>
  <c r="AG34" i="9"/>
  <c r="U34" i="9"/>
  <c r="I34" i="9"/>
  <c r="Z34" i="9"/>
  <c r="K34" i="9"/>
  <c r="AC34" i="9"/>
  <c r="R34" i="9"/>
  <c r="S66" i="9"/>
  <c r="I66" i="9"/>
  <c r="AF66" i="9"/>
  <c r="M66" i="9"/>
  <c r="AD66" i="9"/>
  <c r="AE45" i="9"/>
  <c r="J12" i="17"/>
  <c r="P10" i="30"/>
  <c r="N51" i="9"/>
  <c r="O51" i="9"/>
  <c r="P11" i="30"/>
  <c r="P38" i="30"/>
  <c r="S16" i="30"/>
  <c r="S12" i="30"/>
  <c r="J11" i="30"/>
  <c r="J10" i="17"/>
  <c r="Y39" i="9"/>
  <c r="R39" i="9"/>
  <c r="AE39" i="9"/>
  <c r="S13" i="9"/>
  <c r="AE13" i="9"/>
  <c r="K8" i="9"/>
  <c r="AC8" i="9"/>
  <c r="P8" i="9"/>
  <c r="S8" i="9"/>
  <c r="R24" i="9"/>
  <c r="X24" i="9"/>
  <c r="P24" i="9"/>
  <c r="AH24" i="9"/>
  <c r="K24" i="9"/>
  <c r="G24" i="9"/>
  <c r="AE24" i="9"/>
  <c r="AF24" i="9"/>
  <c r="O72" i="9"/>
  <c r="E72" i="9"/>
  <c r="AH72" i="9"/>
  <c r="G72" i="9"/>
  <c r="I72" i="9"/>
  <c r="S72" i="9"/>
  <c r="Z72" i="9"/>
  <c r="AD72" i="9"/>
  <c r="M13" i="30"/>
  <c r="M23" i="30"/>
  <c r="S51" i="9"/>
  <c r="AG51" i="9"/>
  <c r="T14" i="9"/>
  <c r="L14" i="9"/>
  <c r="AG14" i="9"/>
  <c r="Q14" i="9"/>
  <c r="AJ14" i="9"/>
  <c r="X14" i="9"/>
  <c r="AE14" i="9"/>
  <c r="E14" i="9"/>
  <c r="J35" i="30"/>
  <c r="J33" i="30"/>
  <c r="J40" i="30"/>
  <c r="P8" i="30"/>
  <c r="P9" i="30"/>
  <c r="I55" i="9"/>
  <c r="P55" i="9"/>
  <c r="O55" i="9"/>
  <c r="K55" i="9"/>
  <c r="R55" i="9"/>
  <c r="AK55" i="9"/>
  <c r="H55" i="9"/>
  <c r="E55" i="9"/>
  <c r="AF50" i="9"/>
  <c r="AF40" i="9"/>
  <c r="K40" i="9"/>
  <c r="X40" i="9"/>
  <c r="M40" i="9"/>
  <c r="AI56" i="9"/>
  <c r="AH56" i="9"/>
  <c r="J56" i="9"/>
  <c r="W56" i="9"/>
  <c r="AK56" i="9"/>
  <c r="Q56" i="9"/>
  <c r="I56" i="9"/>
  <c r="L56" i="9"/>
  <c r="AB56" i="9"/>
  <c r="S10" i="17"/>
  <c r="J7" i="30"/>
  <c r="J50" i="9"/>
  <c r="P29" i="30"/>
  <c r="M15" i="30"/>
  <c r="M9" i="17"/>
  <c r="J19" i="30"/>
  <c r="W71" i="9"/>
  <c r="G71" i="9"/>
  <c r="AG71" i="9"/>
  <c r="AC71" i="9"/>
  <c r="AB71" i="9"/>
  <c r="AD71" i="9"/>
  <c r="K71" i="9"/>
  <c r="V71" i="9"/>
  <c r="J31" i="30"/>
  <c r="P16" i="30"/>
  <c r="P36" i="30"/>
  <c r="AG45" i="9"/>
  <c r="AK45" i="9"/>
  <c r="M12" i="17"/>
  <c r="O19" i="9"/>
  <c r="H19" i="9"/>
  <c r="Y19" i="9"/>
  <c r="AI19" i="9"/>
  <c r="AK19" i="9"/>
  <c r="Z19" i="9"/>
  <c r="X19" i="9"/>
  <c r="W19" i="9"/>
  <c r="K19" i="9"/>
  <c r="AA67" i="9"/>
  <c r="AD67" i="9"/>
  <c r="V67" i="9"/>
  <c r="J67" i="9"/>
  <c r="I67" i="9"/>
  <c r="P67" i="9"/>
  <c r="M36" i="30"/>
  <c r="H29" i="9"/>
  <c r="P43" i="9"/>
  <c r="AF43" i="9"/>
  <c r="L51" i="9"/>
  <c r="AH51" i="9"/>
  <c r="P17" i="30"/>
  <c r="P30" i="30"/>
  <c r="S20" i="30"/>
  <c r="S23" i="9"/>
  <c r="M23" i="9"/>
  <c r="L23" i="9"/>
  <c r="E23" i="9"/>
  <c r="AC23" i="9"/>
  <c r="AH23" i="9"/>
  <c r="AB23" i="9"/>
  <c r="AJ18" i="9"/>
  <c r="W18" i="9"/>
  <c r="J18" i="9"/>
  <c r="AI18" i="9"/>
  <c r="AG18" i="9"/>
  <c r="AA18" i="9"/>
  <c r="N18" i="9"/>
  <c r="I50" i="9"/>
  <c r="S50" i="9"/>
  <c r="I61" i="9"/>
  <c r="AF61" i="9"/>
  <c r="H61" i="9"/>
  <c r="T61" i="9"/>
  <c r="AD61" i="9"/>
  <c r="K61" i="9"/>
  <c r="AE61" i="9"/>
  <c r="AH61" i="9"/>
  <c r="R61" i="9"/>
  <c r="S12" i="17"/>
  <c r="S8" i="30"/>
  <c r="S25" i="30"/>
  <c r="J10" i="30"/>
  <c r="P23" i="30"/>
  <c r="P45" i="9"/>
  <c r="AI45" i="9"/>
  <c r="M28" i="30"/>
  <c r="M12" i="30"/>
  <c r="M31" i="30"/>
  <c r="M17" i="30"/>
  <c r="AD29" i="9"/>
  <c r="W43" i="9"/>
  <c r="S43" i="9"/>
  <c r="AB34" i="9"/>
  <c r="AJ34" i="9"/>
  <c r="L34" i="9"/>
  <c r="AF34" i="9"/>
  <c r="Y34" i="9"/>
  <c r="O34" i="9"/>
  <c r="M34" i="9"/>
  <c r="G66" i="9"/>
  <c r="AA66" i="9"/>
  <c r="Q66" i="9"/>
  <c r="W66" i="9"/>
  <c r="N45" i="9"/>
  <c r="AF45" i="9"/>
  <c r="J36" i="30"/>
  <c r="AE51" i="9"/>
  <c r="P32" i="30"/>
  <c r="P21" i="30"/>
  <c r="AI37" i="9"/>
  <c r="I13" i="9"/>
  <c r="AK50" i="9"/>
  <c r="S24" i="30"/>
  <c r="S19" i="30"/>
  <c r="J12" i="30"/>
  <c r="J25" i="30"/>
  <c r="AJ39" i="9"/>
  <c r="H39" i="9"/>
  <c r="U39" i="9"/>
  <c r="AB39" i="9"/>
  <c r="N39" i="9"/>
  <c r="AF39" i="9"/>
  <c r="E39" i="9"/>
  <c r="Q13" i="9"/>
  <c r="AD13" i="9"/>
  <c r="G8" i="9"/>
  <c r="AB8" i="9"/>
  <c r="M8" i="9"/>
  <c r="AE8" i="9"/>
  <c r="AF8" i="9"/>
  <c r="O8" i="9"/>
  <c r="Z8" i="9"/>
  <c r="AA8" i="9"/>
  <c r="N8" i="9"/>
  <c r="AI24" i="9"/>
  <c r="Z24" i="9"/>
  <c r="AA24" i="9"/>
  <c r="J24" i="9"/>
  <c r="U24" i="9"/>
  <c r="H24" i="9"/>
  <c r="E24" i="9"/>
  <c r="P15" i="30"/>
  <c r="J72" i="9"/>
  <c r="H72" i="9"/>
  <c r="AB72" i="9"/>
  <c r="M72" i="9"/>
  <c r="Y72" i="9"/>
  <c r="AG72" i="9"/>
  <c r="T72" i="9"/>
  <c r="M8" i="17"/>
  <c r="M25" i="30"/>
  <c r="T51" i="9"/>
  <c r="H51" i="9"/>
  <c r="V14" i="9"/>
  <c r="U14" i="9"/>
  <c r="W14" i="9"/>
  <c r="O14" i="9"/>
  <c r="Z14" i="9"/>
  <c r="N14" i="9"/>
  <c r="AF14" i="9"/>
  <c r="I14" i="9"/>
  <c r="M21" i="30"/>
  <c r="J24" i="30"/>
  <c r="P22" i="30"/>
  <c r="G55" i="9"/>
  <c r="N55" i="9"/>
  <c r="M55" i="9"/>
  <c r="X55" i="9"/>
  <c r="U55" i="9"/>
  <c r="AC55" i="9"/>
  <c r="Z55" i="9"/>
  <c r="O29" i="9"/>
  <c r="AC29" i="9"/>
  <c r="H40" i="9"/>
  <c r="AA40" i="9"/>
  <c r="Z40" i="9"/>
  <c r="AK40" i="9"/>
  <c r="I40" i="9"/>
  <c r="L40" i="9"/>
  <c r="V40" i="9"/>
  <c r="T40" i="9"/>
  <c r="R40" i="9"/>
  <c r="H56" i="9"/>
  <c r="AD56" i="9"/>
  <c r="X56" i="9"/>
  <c r="T56" i="9"/>
  <c r="Z56" i="9"/>
  <c r="E56" i="9"/>
  <c r="R56" i="9"/>
  <c r="AA56" i="9"/>
  <c r="O56" i="9"/>
  <c r="S9" i="30"/>
  <c r="S27" i="30"/>
  <c r="M14" i="30"/>
  <c r="M13" i="17"/>
  <c r="S13" i="17"/>
  <c r="J15" i="30"/>
  <c r="L71" i="9"/>
  <c r="T71" i="9"/>
  <c r="M71" i="9"/>
  <c r="R71" i="9"/>
  <c r="AA71" i="9"/>
  <c r="N71" i="9"/>
  <c r="P71" i="9"/>
  <c r="X71" i="9"/>
  <c r="P12" i="30"/>
  <c r="AI50" i="9" l="1"/>
  <c r="AI55" i="9"/>
  <c r="AJ66" i="9"/>
  <c r="AJ23" i="9"/>
  <c r="AJ73" i="9"/>
  <c r="AK66" i="9"/>
  <c r="AK8" i="9"/>
  <c r="AI48" i="9"/>
  <c r="AJ11" i="9"/>
  <c r="AI73" i="9"/>
  <c r="AI28" i="9"/>
  <c r="AK61" i="9"/>
  <c r="AI11" i="9"/>
  <c r="AK39" i="9"/>
  <c r="AJ67" i="9"/>
  <c r="AJ13" i="9"/>
  <c r="AI61" i="9"/>
  <c r="AI32" i="9"/>
  <c r="J14" i="17"/>
  <c r="AJ8" i="9"/>
  <c r="AI13" i="9"/>
  <c r="AB35" i="9"/>
  <c r="Q35" i="9"/>
  <c r="L35" i="9"/>
  <c r="AH12" i="9"/>
  <c r="AF12" i="9"/>
  <c r="H74" i="9"/>
  <c r="AE41" i="9"/>
  <c r="H35" i="9"/>
  <c r="T35" i="9"/>
  <c r="AA35" i="9"/>
  <c r="P12" i="9"/>
  <c r="E12" i="9"/>
  <c r="AG12" i="9"/>
  <c r="R46" i="9"/>
  <c r="AD46" i="9"/>
  <c r="AB46" i="9"/>
  <c r="M46" i="9"/>
  <c r="U74" i="9"/>
  <c r="AE74" i="9"/>
  <c r="G35" i="9"/>
  <c r="E35" i="9"/>
  <c r="U35" i="9"/>
  <c r="AK35" i="9"/>
  <c r="AG35" i="9"/>
  <c r="S35" i="9"/>
  <c r="AD12" i="9"/>
  <c r="N12" i="9"/>
  <c r="AK12" i="9"/>
  <c r="AA12" i="9"/>
  <c r="W12" i="9"/>
  <c r="I12" i="9"/>
  <c r="AE12" i="9"/>
  <c r="J12" i="9"/>
  <c r="AF46" i="9"/>
  <c r="J46" i="9"/>
  <c r="AI46" i="9"/>
  <c r="P46" i="9"/>
  <c r="AG46" i="9"/>
  <c r="N46" i="9"/>
  <c r="L46" i="9"/>
  <c r="Z46" i="9"/>
  <c r="R74" i="9"/>
  <c r="Q74" i="9"/>
  <c r="AG74" i="9"/>
  <c r="N74" i="9"/>
  <c r="X74" i="9"/>
  <c r="AI74" i="9"/>
  <c r="Y74" i="9"/>
  <c r="J74" i="9"/>
  <c r="AJ74" i="9"/>
  <c r="AG41" i="9"/>
  <c r="T41" i="9"/>
  <c r="X41" i="9"/>
  <c r="Y41" i="9"/>
  <c r="AI41" i="9"/>
  <c r="AD41" i="9"/>
  <c r="AB41" i="9"/>
  <c r="Z37" i="9"/>
  <c r="V37" i="9"/>
  <c r="L37" i="9"/>
  <c r="I37" i="9"/>
  <c r="AD37" i="9"/>
  <c r="AB37" i="9"/>
  <c r="N37" i="9"/>
  <c r="AG37" i="9"/>
  <c r="G58" i="9"/>
  <c r="AF58" i="9"/>
  <c r="M58" i="9"/>
  <c r="N58" i="9"/>
  <c r="K58" i="9"/>
  <c r="H58" i="9"/>
  <c r="AG58" i="9"/>
  <c r="AE10" i="9"/>
  <c r="AD10" i="9"/>
  <c r="U10" i="9"/>
  <c r="H10" i="9"/>
  <c r="P10" i="9"/>
  <c r="R10" i="9"/>
  <c r="AI10" i="9"/>
  <c r="AH10" i="9"/>
  <c r="M39" i="30"/>
  <c r="M41" i="30" s="1"/>
  <c r="E27" i="9"/>
  <c r="L27" i="9"/>
  <c r="AA27" i="9"/>
  <c r="O27" i="9"/>
  <c r="AJ27" i="9"/>
  <c r="T27" i="9"/>
  <c r="X27" i="9"/>
  <c r="AB27" i="9"/>
  <c r="S27" i="9"/>
  <c r="AE7" i="9"/>
  <c r="L7" i="9"/>
  <c r="AG48" i="9"/>
  <c r="P48" i="9"/>
  <c r="G48" i="9"/>
  <c r="AC48" i="9"/>
  <c r="N48" i="9"/>
  <c r="E48" i="9"/>
  <c r="Z48" i="9"/>
  <c r="W48" i="9"/>
  <c r="E63" i="9"/>
  <c r="AG63" i="9"/>
  <c r="N63" i="9"/>
  <c r="R63" i="9"/>
  <c r="P63" i="9"/>
  <c r="L63" i="9"/>
  <c r="Z63" i="9"/>
  <c r="AB63" i="9"/>
  <c r="AB73" i="9"/>
  <c r="V73" i="9"/>
  <c r="U73" i="9"/>
  <c r="W73" i="9"/>
  <c r="O73" i="9"/>
  <c r="Z73" i="9"/>
  <c r="T73" i="9"/>
  <c r="I32" i="9"/>
  <c r="AD32" i="9"/>
  <c r="V32" i="9"/>
  <c r="O32" i="9"/>
  <c r="P32" i="9"/>
  <c r="L32" i="9"/>
  <c r="W32" i="9"/>
  <c r="N32" i="9"/>
  <c r="AG32" i="9"/>
  <c r="G53" i="9"/>
  <c r="X53" i="9"/>
  <c r="AH53" i="9"/>
  <c r="V53" i="9"/>
  <c r="W53" i="9"/>
  <c r="AA53" i="9"/>
  <c r="AC53" i="9"/>
  <c r="L53" i="9"/>
  <c r="Z47" i="9"/>
  <c r="K47" i="9"/>
  <c r="O47" i="9"/>
  <c r="G47" i="9"/>
  <c r="AF47" i="9"/>
  <c r="AJ47" i="9"/>
  <c r="N47" i="9"/>
  <c r="AD47" i="9"/>
  <c r="AG52" i="9"/>
  <c r="G52" i="9"/>
  <c r="Z52" i="9"/>
  <c r="L52" i="9"/>
  <c r="Y52" i="9"/>
  <c r="K52" i="9"/>
  <c r="Q52" i="9"/>
  <c r="AC57" i="9"/>
  <c r="P57" i="9"/>
  <c r="X57" i="9"/>
  <c r="E57" i="9"/>
  <c r="O57" i="9"/>
  <c r="L57" i="9"/>
  <c r="AK57" i="9"/>
  <c r="AJ38" i="9"/>
  <c r="T38" i="9"/>
  <c r="K38" i="9"/>
  <c r="W38" i="9"/>
  <c r="AD38" i="9"/>
  <c r="X38" i="9"/>
  <c r="AG38" i="9"/>
  <c r="O38" i="9"/>
  <c r="I38" i="9"/>
  <c r="AI31" i="9"/>
  <c r="AG31" i="9"/>
  <c r="Z31" i="9"/>
  <c r="U31" i="9"/>
  <c r="N31" i="9"/>
  <c r="AK31" i="9"/>
  <c r="M31" i="9"/>
  <c r="T31" i="9"/>
  <c r="AJ36" i="9"/>
  <c r="T36" i="9"/>
  <c r="R36" i="9"/>
  <c r="AH36" i="9"/>
  <c r="K36" i="9"/>
  <c r="E36" i="9"/>
  <c r="AE36" i="9"/>
  <c r="AI36" i="9"/>
  <c r="F14" i="9"/>
  <c r="AL14" i="9" s="1"/>
  <c r="AE60" i="9"/>
  <c r="AF60" i="9"/>
  <c r="AI60" i="9"/>
  <c r="U60" i="9"/>
  <c r="I60" i="9"/>
  <c r="R60" i="9"/>
  <c r="AH60" i="9"/>
  <c r="N60" i="9"/>
  <c r="L70" i="9"/>
  <c r="W70" i="9"/>
  <c r="AD70" i="9"/>
  <c r="P70" i="9"/>
  <c r="X70" i="9"/>
  <c r="AC70" i="9"/>
  <c r="Q70" i="9"/>
  <c r="Y70" i="9"/>
  <c r="V75" i="9"/>
  <c r="R75" i="9"/>
  <c r="L75" i="9"/>
  <c r="X75" i="9"/>
  <c r="Q75" i="9"/>
  <c r="K75" i="9"/>
  <c r="AD75" i="9"/>
  <c r="AI69" i="9"/>
  <c r="AB69" i="9"/>
  <c r="R69" i="9"/>
  <c r="H69" i="9"/>
  <c r="X69" i="9"/>
  <c r="J69" i="9"/>
  <c r="AE69" i="9"/>
  <c r="K69" i="9"/>
  <c r="AC69" i="9"/>
  <c r="AK15" i="9"/>
  <c r="R15" i="9"/>
  <c r="L15" i="9"/>
  <c r="G15" i="9"/>
  <c r="P15" i="9"/>
  <c r="S15" i="9"/>
  <c r="N15" i="9"/>
  <c r="K15" i="9"/>
  <c r="AE44" i="9"/>
  <c r="J44" i="9"/>
  <c r="R44" i="9"/>
  <c r="U44" i="9"/>
  <c r="P44" i="9"/>
  <c r="T44" i="9"/>
  <c r="AG44" i="9"/>
  <c r="K44" i="9"/>
  <c r="F7" i="9"/>
  <c r="H7" i="9"/>
  <c r="AG68" i="9"/>
  <c r="R68" i="9"/>
  <c r="U68" i="9"/>
  <c r="S68" i="9"/>
  <c r="AC68" i="9"/>
  <c r="N68" i="9"/>
  <c r="AI68" i="9"/>
  <c r="P68" i="9"/>
  <c r="V68" i="9"/>
  <c r="I21" i="9"/>
  <c r="AG21" i="9"/>
  <c r="J21" i="9"/>
  <c r="K21" i="9"/>
  <c r="AI21" i="9"/>
  <c r="W21" i="9"/>
  <c r="AH21" i="9"/>
  <c r="L21" i="9"/>
  <c r="U33" i="9"/>
  <c r="Z33" i="9"/>
  <c r="P33" i="9"/>
  <c r="AD33" i="9"/>
  <c r="M33" i="9"/>
  <c r="H33" i="9"/>
  <c r="AK33" i="9"/>
  <c r="AA33" i="9"/>
  <c r="AJ16" i="9"/>
  <c r="J16" i="9"/>
  <c r="AB16" i="9"/>
  <c r="O16" i="9"/>
  <c r="R16" i="9"/>
  <c r="I16" i="9"/>
  <c r="AH16" i="9"/>
  <c r="L26" i="9"/>
  <c r="AJ26" i="9"/>
  <c r="J26" i="9"/>
  <c r="AI26" i="9"/>
  <c r="M26" i="9"/>
  <c r="T26" i="9"/>
  <c r="AD26" i="9"/>
  <c r="AH26" i="9"/>
  <c r="K26" i="9"/>
  <c r="AJ29" i="9"/>
  <c r="L65" i="9"/>
  <c r="W65" i="9"/>
  <c r="S65" i="9"/>
  <c r="AG65" i="9"/>
  <c r="AB65" i="9"/>
  <c r="O65" i="9"/>
  <c r="Y65" i="9"/>
  <c r="AC25" i="9"/>
  <c r="K25" i="9"/>
  <c r="O25" i="9"/>
  <c r="I25" i="9"/>
  <c r="P25" i="9"/>
  <c r="G25" i="9"/>
  <c r="R25" i="9"/>
  <c r="M25" i="9"/>
  <c r="J28" i="9"/>
  <c r="T28" i="9"/>
  <c r="E28" i="9"/>
  <c r="AE28" i="9"/>
  <c r="AH28" i="9"/>
  <c r="X28" i="9"/>
  <c r="Q28" i="9"/>
  <c r="Z59" i="9"/>
  <c r="AF59" i="9"/>
  <c r="N59" i="9"/>
  <c r="W59" i="9"/>
  <c r="Q59" i="9"/>
  <c r="R59" i="9"/>
  <c r="AK59" i="9"/>
  <c r="G59" i="9"/>
  <c r="I59" i="9"/>
  <c r="J7" i="9"/>
  <c r="P7" i="9"/>
  <c r="AI62" i="9"/>
  <c r="AF62" i="9"/>
  <c r="R62" i="9"/>
  <c r="Q62" i="9"/>
  <c r="J62" i="9"/>
  <c r="Z62" i="9"/>
  <c r="H62" i="9"/>
  <c r="W62" i="9"/>
  <c r="O62" i="9"/>
  <c r="M42" i="9"/>
  <c r="I42" i="9"/>
  <c r="AG42" i="9"/>
  <c r="AD42" i="9"/>
  <c r="X42" i="9"/>
  <c r="AF42" i="9"/>
  <c r="AC42" i="9"/>
  <c r="AI71" i="9"/>
  <c r="AF17" i="9"/>
  <c r="P17" i="9"/>
  <c r="V17" i="9"/>
  <c r="X17" i="9"/>
  <c r="J17" i="9"/>
  <c r="E17" i="9"/>
  <c r="W17" i="9"/>
  <c r="AG17" i="9"/>
  <c r="R17" i="9"/>
  <c r="X22" i="9"/>
  <c r="L22" i="9"/>
  <c r="N22" i="9"/>
  <c r="J22" i="9"/>
  <c r="Z22" i="9"/>
  <c r="M22" i="9"/>
  <c r="AA22" i="9"/>
  <c r="AG22" i="9"/>
  <c r="U11" i="9"/>
  <c r="W11" i="9"/>
  <c r="V11" i="9"/>
  <c r="AK11" i="9"/>
  <c r="AH11" i="9"/>
  <c r="Y11" i="9"/>
  <c r="M11" i="9"/>
  <c r="H11" i="9"/>
  <c r="AI8" i="9"/>
  <c r="AJ64" i="9"/>
  <c r="W64" i="9"/>
  <c r="L64" i="9"/>
  <c r="AG64" i="9"/>
  <c r="AD64" i="9"/>
  <c r="H64" i="9"/>
  <c r="E64" i="9"/>
  <c r="I64" i="9"/>
  <c r="AF64" i="9"/>
  <c r="P14" i="17"/>
  <c r="F34" i="9"/>
  <c r="AM34" i="9" s="1"/>
  <c r="S20" i="9"/>
  <c r="L20" i="9"/>
  <c r="N20" i="9"/>
  <c r="AH20" i="9"/>
  <c r="H20" i="9"/>
  <c r="AG20" i="9"/>
  <c r="AE20" i="9"/>
  <c r="AB20" i="9"/>
  <c r="I49" i="9"/>
  <c r="AD49" i="9"/>
  <c r="P49" i="9"/>
  <c r="J49" i="9"/>
  <c r="H49" i="9"/>
  <c r="N49" i="9"/>
  <c r="AE49" i="9"/>
  <c r="X54" i="9"/>
  <c r="I54" i="9"/>
  <c r="T54" i="9"/>
  <c r="S54" i="9"/>
  <c r="K54" i="9"/>
  <c r="P54" i="9"/>
  <c r="M54" i="9"/>
  <c r="AE54" i="9"/>
  <c r="O54" i="9"/>
  <c r="I7" i="9"/>
  <c r="W30" i="9"/>
  <c r="AB30" i="9"/>
  <c r="E30" i="9"/>
  <c r="Y30" i="9"/>
  <c r="H30" i="9"/>
  <c r="G30" i="9"/>
  <c r="N9" i="9"/>
  <c r="U9" i="9"/>
  <c r="P9" i="9"/>
  <c r="AA9" i="9"/>
  <c r="W9" i="9"/>
  <c r="L9" i="9"/>
  <c r="T9" i="9"/>
  <c r="I9" i="9"/>
  <c r="Z35" i="9"/>
  <c r="I35" i="9"/>
  <c r="AH35" i="9"/>
  <c r="AC12" i="9"/>
  <c r="T12" i="9"/>
  <c r="H12" i="9"/>
  <c r="AE46" i="9"/>
  <c r="E46" i="9"/>
  <c r="G46" i="9"/>
  <c r="Z74" i="9"/>
  <c r="I74" i="9"/>
  <c r="AH41" i="9"/>
  <c r="U41" i="9"/>
  <c r="M41" i="9"/>
  <c r="AF35" i="9"/>
  <c r="AE35" i="9"/>
  <c r="O35" i="9"/>
  <c r="R35" i="9"/>
  <c r="AJ12" i="9"/>
  <c r="S46" i="9"/>
  <c r="U46" i="9"/>
  <c r="W46" i="9"/>
  <c r="M74" i="9"/>
  <c r="AC35" i="9"/>
  <c r="AD35" i="9"/>
  <c r="W35" i="9"/>
  <c r="J35" i="9"/>
  <c r="AJ35" i="9"/>
  <c r="V35" i="9"/>
  <c r="N35" i="9"/>
  <c r="AI35" i="9"/>
  <c r="O12" i="9"/>
  <c r="X12" i="9"/>
  <c r="Y12" i="9"/>
  <c r="AI12" i="9"/>
  <c r="V12" i="9"/>
  <c r="G12" i="9"/>
  <c r="L12" i="9"/>
  <c r="AB12" i="9"/>
  <c r="AJ46" i="9"/>
  <c r="X46" i="9"/>
  <c r="O46" i="9"/>
  <c r="Q46" i="9"/>
  <c r="I46" i="9"/>
  <c r="AC46" i="9"/>
  <c r="Y46" i="9"/>
  <c r="AH46" i="9"/>
  <c r="T46" i="9"/>
  <c r="G74" i="9"/>
  <c r="AF74" i="9"/>
  <c r="AB74" i="9"/>
  <c r="AK74" i="9"/>
  <c r="L74" i="9"/>
  <c r="E74" i="9"/>
  <c r="AA74" i="9"/>
  <c r="AD74" i="9"/>
  <c r="V74" i="9"/>
  <c r="H41" i="9"/>
  <c r="AF41" i="9"/>
  <c r="W41" i="9"/>
  <c r="R41" i="9"/>
  <c r="N41" i="9"/>
  <c r="Q41" i="9"/>
  <c r="P41" i="9"/>
  <c r="G41" i="9"/>
  <c r="AC41" i="9"/>
  <c r="M37" i="9"/>
  <c r="O37" i="9"/>
  <c r="T37" i="9"/>
  <c r="P37" i="9"/>
  <c r="S37" i="9"/>
  <c r="AA37" i="9"/>
  <c r="Q37" i="9"/>
  <c r="AC37" i="9"/>
  <c r="H37" i="9"/>
  <c r="P58" i="9"/>
  <c r="O58" i="9"/>
  <c r="R58" i="9"/>
  <c r="AB58" i="9"/>
  <c r="J58" i="9"/>
  <c r="AI58" i="9"/>
  <c r="AA58" i="9"/>
  <c r="T10" i="9"/>
  <c r="E10" i="9"/>
  <c r="AJ10" i="9"/>
  <c r="O10" i="9"/>
  <c r="X10" i="9"/>
  <c r="N10" i="9"/>
  <c r="AF10" i="9"/>
  <c r="I10" i="9"/>
  <c r="M10" i="9"/>
  <c r="N27" i="9"/>
  <c r="Z27" i="9"/>
  <c r="AF27" i="9"/>
  <c r="J27" i="9"/>
  <c r="W27" i="9"/>
  <c r="AK27" i="9"/>
  <c r="K27" i="9"/>
  <c r="V27" i="9"/>
  <c r="Y27" i="9"/>
  <c r="F18" i="9"/>
  <c r="AL18" i="9" s="1"/>
  <c r="F23" i="9"/>
  <c r="AH7" i="9"/>
  <c r="AK7" i="9"/>
  <c r="Y7" i="9"/>
  <c r="M48" i="9"/>
  <c r="AH48" i="9"/>
  <c r="Q48" i="9"/>
  <c r="AE48" i="9"/>
  <c r="AD48" i="9"/>
  <c r="I48" i="9"/>
  <c r="AE63" i="9"/>
  <c r="V63" i="9"/>
  <c r="AK63" i="9"/>
  <c r="S63" i="9"/>
  <c r="AJ63" i="9"/>
  <c r="H63" i="9"/>
  <c r="O63" i="9"/>
  <c r="M63" i="9"/>
  <c r="Q73" i="9"/>
  <c r="AF73" i="9"/>
  <c r="H73" i="9"/>
  <c r="AC73" i="9"/>
  <c r="M73" i="9"/>
  <c r="E73" i="9"/>
  <c r="J73" i="9"/>
  <c r="T32" i="9"/>
  <c r="AH32" i="9"/>
  <c r="AJ32" i="9"/>
  <c r="U32" i="9"/>
  <c r="Z32" i="9"/>
  <c r="AC32" i="9"/>
  <c r="S32" i="9"/>
  <c r="E32" i="9"/>
  <c r="Y53" i="9"/>
  <c r="Z53" i="9"/>
  <c r="T53" i="9"/>
  <c r="H53" i="9"/>
  <c r="M53" i="9"/>
  <c r="AI53" i="9"/>
  <c r="J53" i="9"/>
  <c r="U53" i="9"/>
  <c r="AB53" i="9"/>
  <c r="AE47" i="9"/>
  <c r="P47" i="9"/>
  <c r="M47" i="9"/>
  <c r="Y47" i="9"/>
  <c r="AK47" i="9"/>
  <c r="AA47" i="9"/>
  <c r="AC47" i="9"/>
  <c r="AI47" i="9"/>
  <c r="J52" i="9"/>
  <c r="S52" i="9"/>
  <c r="AA52" i="9"/>
  <c r="AB52" i="9"/>
  <c r="AJ52" i="9"/>
  <c r="N52" i="9"/>
  <c r="AK52" i="9"/>
  <c r="I52" i="9"/>
  <c r="M52" i="9"/>
  <c r="I57" i="9"/>
  <c r="AE57" i="9"/>
  <c r="AA57" i="9"/>
  <c r="J57" i="9"/>
  <c r="M57" i="9"/>
  <c r="Z57" i="9"/>
  <c r="V38" i="9"/>
  <c r="AH38" i="9"/>
  <c r="U38" i="9"/>
  <c r="M38" i="9"/>
  <c r="AK38" i="9"/>
  <c r="AI38" i="9"/>
  <c r="J38" i="9"/>
  <c r="J39" i="30"/>
  <c r="J41" i="30" s="1"/>
  <c r="H31" i="9"/>
  <c r="Q31" i="9"/>
  <c r="L31" i="9"/>
  <c r="AA31" i="9"/>
  <c r="AD31" i="9"/>
  <c r="V31" i="9"/>
  <c r="AB31" i="9"/>
  <c r="P31" i="9"/>
  <c r="AG36" i="9"/>
  <c r="G36" i="9"/>
  <c r="AB36" i="9"/>
  <c r="U36" i="9"/>
  <c r="AD36" i="9"/>
  <c r="AK36" i="9"/>
  <c r="V36" i="9"/>
  <c r="AJ24" i="9"/>
  <c r="F8" i="9"/>
  <c r="G60" i="9"/>
  <c r="J60" i="9"/>
  <c r="AB60" i="9"/>
  <c r="O60" i="9"/>
  <c r="AD60" i="9"/>
  <c r="AA60" i="9"/>
  <c r="AK60" i="9"/>
  <c r="T70" i="9"/>
  <c r="AG70" i="9"/>
  <c r="N70" i="9"/>
  <c r="V70" i="9"/>
  <c r="AJ70" i="9"/>
  <c r="K70" i="9"/>
  <c r="AH70" i="9"/>
  <c r="S70" i="9"/>
  <c r="AF75" i="9"/>
  <c r="I75" i="9"/>
  <c r="AB75" i="9"/>
  <c r="AK75" i="9"/>
  <c r="W75" i="9"/>
  <c r="S75" i="9"/>
  <c r="AJ75" i="9"/>
  <c r="J75" i="9"/>
  <c r="AJ69" i="9"/>
  <c r="U69" i="9"/>
  <c r="S69" i="9"/>
  <c r="V69" i="9"/>
  <c r="Y69" i="9"/>
  <c r="G69" i="9"/>
  <c r="I69" i="9"/>
  <c r="Q15" i="9"/>
  <c r="W15" i="9"/>
  <c r="T15" i="9"/>
  <c r="AC15" i="9"/>
  <c r="J15" i="9"/>
  <c r="AJ15" i="9"/>
  <c r="U15" i="9"/>
  <c r="F45" i="9"/>
  <c r="H44" i="9"/>
  <c r="Y44" i="9"/>
  <c r="W44" i="9"/>
  <c r="E44" i="9"/>
  <c r="AD44" i="9"/>
  <c r="AF44" i="9"/>
  <c r="AB7" i="9"/>
  <c r="T7" i="9"/>
  <c r="K68" i="9"/>
  <c r="O68" i="9"/>
  <c r="I68" i="9"/>
  <c r="AD68" i="9"/>
  <c r="L68" i="9"/>
  <c r="AK68" i="9"/>
  <c r="Q68" i="9"/>
  <c r="Y68" i="9"/>
  <c r="E21" i="9"/>
  <c r="AK21" i="9"/>
  <c r="Y21" i="9"/>
  <c r="S21" i="9"/>
  <c r="AC21" i="9"/>
  <c r="N21" i="9"/>
  <c r="X21" i="9"/>
  <c r="G21" i="9"/>
  <c r="O33" i="9"/>
  <c r="Y33" i="9"/>
  <c r="K33" i="9"/>
  <c r="AB33" i="9"/>
  <c r="S33" i="9"/>
  <c r="I33" i="9"/>
  <c r="AC33" i="9"/>
  <c r="AJ33" i="9"/>
  <c r="AG33" i="9"/>
  <c r="AF16" i="9"/>
  <c r="Q16" i="9"/>
  <c r="L16" i="9"/>
  <c r="AE16" i="9"/>
  <c r="G16" i="9"/>
  <c r="AA16" i="9"/>
  <c r="Z16" i="9"/>
  <c r="X16" i="9"/>
  <c r="M16" i="9"/>
  <c r="N26" i="9"/>
  <c r="Q26" i="9"/>
  <c r="O26" i="9"/>
  <c r="R26" i="9"/>
  <c r="E26" i="9"/>
  <c r="AA26" i="9"/>
  <c r="W26" i="9"/>
  <c r="V26" i="9"/>
  <c r="AC65" i="9"/>
  <c r="I65" i="9"/>
  <c r="M65" i="9"/>
  <c r="G65" i="9"/>
  <c r="P65" i="9"/>
  <c r="K65" i="9"/>
  <c r="E65" i="9"/>
  <c r="AE65" i="9"/>
  <c r="AF65" i="9"/>
  <c r="H25" i="9"/>
  <c r="W25" i="9"/>
  <c r="AA25" i="9"/>
  <c r="AE25" i="9"/>
  <c r="AJ25" i="9"/>
  <c r="AD25" i="9"/>
  <c r="V25" i="9"/>
  <c r="AJ28" i="9"/>
  <c r="S28" i="9"/>
  <c r="R28" i="9"/>
  <c r="AK28" i="9"/>
  <c r="Y28" i="9"/>
  <c r="Z28" i="9"/>
  <c r="L28" i="9"/>
  <c r="V28" i="9"/>
  <c r="V59" i="9"/>
  <c r="O59" i="9"/>
  <c r="AD59" i="9"/>
  <c r="P59" i="9"/>
  <c r="AH59" i="9"/>
  <c r="U59" i="9"/>
  <c r="L59" i="9"/>
  <c r="I62" i="9"/>
  <c r="T62" i="9"/>
  <c r="AA62" i="9"/>
  <c r="P62" i="9"/>
  <c r="S62" i="9"/>
  <c r="V62" i="9"/>
  <c r="AK62" i="9"/>
  <c r="P42" i="9"/>
  <c r="Z42" i="9"/>
  <c r="AJ42" i="9"/>
  <c r="AE42" i="9"/>
  <c r="S42" i="9"/>
  <c r="N42" i="9"/>
  <c r="K42" i="9"/>
  <c r="V42" i="9"/>
  <c r="T17" i="9"/>
  <c r="Y17" i="9"/>
  <c r="U17" i="9"/>
  <c r="S17" i="9"/>
  <c r="AB17" i="9"/>
  <c r="AJ17" i="9"/>
  <c r="AE17" i="9"/>
  <c r="L17" i="9"/>
  <c r="AD17" i="9"/>
  <c r="S22" i="9"/>
  <c r="W22" i="9"/>
  <c r="AF22" i="9"/>
  <c r="Y22" i="9"/>
  <c r="AB22" i="9"/>
  <c r="AH22" i="9"/>
  <c r="S11" i="9"/>
  <c r="AA11" i="9"/>
  <c r="T11" i="9"/>
  <c r="AD11" i="9"/>
  <c r="E11" i="9"/>
  <c r="AG11" i="9"/>
  <c r="P11" i="9"/>
  <c r="AE64" i="9"/>
  <c r="AC64" i="9"/>
  <c r="M64" i="9"/>
  <c r="X64" i="9"/>
  <c r="R64" i="9"/>
  <c r="K64" i="9"/>
  <c r="O64" i="9"/>
  <c r="V64" i="9"/>
  <c r="AF20" i="9"/>
  <c r="P20" i="9"/>
  <c r="Q20" i="9"/>
  <c r="X20" i="9"/>
  <c r="E20" i="9"/>
  <c r="AC20" i="9"/>
  <c r="AI20" i="9"/>
  <c r="AC49" i="9"/>
  <c r="R49" i="9"/>
  <c r="G49" i="9"/>
  <c r="E49" i="9"/>
  <c r="K49" i="9"/>
  <c r="AH49" i="9"/>
  <c r="Z54" i="9"/>
  <c r="AD54" i="9"/>
  <c r="AG54" i="9"/>
  <c r="N54" i="9"/>
  <c r="L54" i="9"/>
  <c r="E54" i="9"/>
  <c r="AC54" i="9"/>
  <c r="W54" i="9"/>
  <c r="AC7" i="9"/>
  <c r="Z7" i="9"/>
  <c r="AG7" i="9"/>
  <c r="J30" i="9"/>
  <c r="N30" i="9"/>
  <c r="P30" i="9"/>
  <c r="AJ30" i="9"/>
  <c r="K30" i="9"/>
  <c r="AE30" i="9"/>
  <c r="L30" i="9"/>
  <c r="S30" i="9"/>
  <c r="M30" i="9"/>
  <c r="Q9" i="9"/>
  <c r="J9" i="9"/>
  <c r="X9" i="9"/>
  <c r="AJ9" i="9"/>
  <c r="AB9" i="9"/>
  <c r="O9" i="9"/>
  <c r="AG9" i="9"/>
  <c r="R9" i="9"/>
  <c r="K9" i="9"/>
  <c r="AJ51" i="9"/>
  <c r="AM43" i="9"/>
  <c r="AL43" i="9"/>
  <c r="X35" i="9"/>
  <c r="M35" i="9"/>
  <c r="U12" i="9"/>
  <c r="K12" i="9"/>
  <c r="V46" i="9"/>
  <c r="AA46" i="9"/>
  <c r="O74" i="9"/>
  <c r="K74" i="9"/>
  <c r="J41" i="9"/>
  <c r="Z41" i="9"/>
  <c r="F39" i="9"/>
  <c r="J37" i="9"/>
  <c r="X37" i="9"/>
  <c r="E37" i="9"/>
  <c r="G37" i="9"/>
  <c r="W37" i="9"/>
  <c r="R37" i="9"/>
  <c r="Y58" i="9"/>
  <c r="E58" i="9"/>
  <c r="V58" i="9"/>
  <c r="U58" i="9"/>
  <c r="AC58" i="9"/>
  <c r="AD58" i="9"/>
  <c r="Z58" i="9"/>
  <c r="T58" i="9"/>
  <c r="K10" i="9"/>
  <c r="L10" i="9"/>
  <c r="AK10" i="9"/>
  <c r="Y10" i="9"/>
  <c r="S10" i="9"/>
  <c r="J10" i="9"/>
  <c r="Z10" i="9"/>
  <c r="AB10" i="9"/>
  <c r="P39" i="30"/>
  <c r="P41" i="30" s="1"/>
  <c r="Q27" i="9"/>
  <c r="AE27" i="9"/>
  <c r="I27" i="9"/>
  <c r="H27" i="9"/>
  <c r="G27" i="9"/>
  <c r="AJ7" i="9"/>
  <c r="AD7" i="9"/>
  <c r="AK48" i="9"/>
  <c r="R48" i="9"/>
  <c r="U48" i="9"/>
  <c r="AF48" i="9"/>
  <c r="X48" i="9"/>
  <c r="H48" i="9"/>
  <c r="L48" i="9"/>
  <c r="AC63" i="9"/>
  <c r="AD63" i="9"/>
  <c r="U63" i="9"/>
  <c r="Y63" i="9"/>
  <c r="AA63" i="9"/>
  <c r="G63" i="9"/>
  <c r="I73" i="9"/>
  <c r="Y73" i="9"/>
  <c r="X73" i="9"/>
  <c r="K73" i="9"/>
  <c r="S73" i="9"/>
  <c r="AA73" i="9"/>
  <c r="AE73" i="9"/>
  <c r="P73" i="9"/>
  <c r="R32" i="9"/>
  <c r="Q32" i="9"/>
  <c r="K32" i="9"/>
  <c r="AE32" i="9"/>
  <c r="H32" i="9"/>
  <c r="J32" i="9"/>
  <c r="AK53" i="9"/>
  <c r="R53" i="9"/>
  <c r="AE53" i="9"/>
  <c r="AF53" i="9"/>
  <c r="P53" i="9"/>
  <c r="S53" i="9"/>
  <c r="Q53" i="9"/>
  <c r="E47" i="9"/>
  <c r="W47" i="9"/>
  <c r="L47" i="9"/>
  <c r="AG47" i="9"/>
  <c r="U47" i="9"/>
  <c r="I47" i="9"/>
  <c r="X47" i="9"/>
  <c r="AH47" i="9"/>
  <c r="R47" i="9"/>
  <c r="AF52" i="9"/>
  <c r="AC52" i="9"/>
  <c r="E52" i="9"/>
  <c r="P52" i="9"/>
  <c r="AD52" i="9"/>
  <c r="U52" i="9"/>
  <c r="W52" i="9"/>
  <c r="H52" i="9"/>
  <c r="AD57" i="9"/>
  <c r="W57" i="9"/>
  <c r="Y57" i="9"/>
  <c r="V57" i="9"/>
  <c r="K57" i="9"/>
  <c r="R57" i="9"/>
  <c r="AF57" i="9"/>
  <c r="H57" i="9"/>
  <c r="N57" i="9"/>
  <c r="AF38" i="9"/>
  <c r="L38" i="9"/>
  <c r="S38" i="9"/>
  <c r="H38" i="9"/>
  <c r="Y38" i="9"/>
  <c r="Q38" i="9"/>
  <c r="R38" i="9"/>
  <c r="AE38" i="9"/>
  <c r="F55" i="9"/>
  <c r="AM55" i="9" s="1"/>
  <c r="K31" i="9"/>
  <c r="I31" i="9"/>
  <c r="J31" i="9"/>
  <c r="AE31" i="9"/>
  <c r="AC31" i="9"/>
  <c r="G31" i="9"/>
  <c r="Y31" i="9"/>
  <c r="W31" i="9"/>
  <c r="O31" i="9"/>
  <c r="AC36" i="9"/>
  <c r="Y36" i="9"/>
  <c r="P36" i="9"/>
  <c r="M36" i="9"/>
  <c r="L36" i="9"/>
  <c r="AA36" i="9"/>
  <c r="I36" i="9"/>
  <c r="N36" i="9"/>
  <c r="AM14" i="9"/>
  <c r="AJ72" i="9"/>
  <c r="M60" i="9"/>
  <c r="V60" i="9"/>
  <c r="P60" i="9"/>
  <c r="L60" i="9"/>
  <c r="W60" i="9"/>
  <c r="T60" i="9"/>
  <c r="K60" i="9"/>
  <c r="Y60" i="9"/>
  <c r="X60" i="9"/>
  <c r="E70" i="9"/>
  <c r="I70" i="9"/>
  <c r="O70" i="9"/>
  <c r="H70" i="9"/>
  <c r="R70" i="9"/>
  <c r="U70" i="9"/>
  <c r="AK70" i="9"/>
  <c r="M70" i="9"/>
  <c r="Z75" i="9"/>
  <c r="AH75" i="9"/>
  <c r="T75" i="9"/>
  <c r="AC75" i="9"/>
  <c r="AE75" i="9"/>
  <c r="AG75" i="9"/>
  <c r="P75" i="9"/>
  <c r="H75" i="9"/>
  <c r="L69" i="9"/>
  <c r="W69" i="9"/>
  <c r="O69" i="9"/>
  <c r="P69" i="9"/>
  <c r="M69" i="9"/>
  <c r="AD69" i="9"/>
  <c r="Z69" i="9"/>
  <c r="AA69" i="9"/>
  <c r="I15" i="9"/>
  <c r="V15" i="9"/>
  <c r="M15" i="9"/>
  <c r="AH15" i="9"/>
  <c r="AG15" i="9"/>
  <c r="AE15" i="9"/>
  <c r="AF15" i="9"/>
  <c r="AB15" i="9"/>
  <c r="S44" i="9"/>
  <c r="Z44" i="9"/>
  <c r="AC44" i="9"/>
  <c r="G44" i="9"/>
  <c r="I44" i="9"/>
  <c r="AA44" i="9"/>
  <c r="O44" i="9"/>
  <c r="Q44" i="9"/>
  <c r="AF7" i="9"/>
  <c r="U7" i="9"/>
  <c r="T68" i="9"/>
  <c r="AB68" i="9"/>
  <c r="J68" i="9"/>
  <c r="E68" i="9"/>
  <c r="M68" i="9"/>
  <c r="AE68" i="9"/>
  <c r="Z68" i="9"/>
  <c r="M14" i="17"/>
  <c r="H21" i="9"/>
  <c r="AF21" i="9"/>
  <c r="U21" i="9"/>
  <c r="R21" i="9"/>
  <c r="O21" i="9"/>
  <c r="AD21" i="9"/>
  <c r="V21" i="9"/>
  <c r="M21" i="9"/>
  <c r="F33" i="9"/>
  <c r="R33" i="9"/>
  <c r="L33" i="9"/>
  <c r="W33" i="9"/>
  <c r="G33" i="9"/>
  <c r="AF33" i="9"/>
  <c r="X33" i="9"/>
  <c r="V33" i="9"/>
  <c r="F40" i="9"/>
  <c r="U16" i="9"/>
  <c r="K16" i="9"/>
  <c r="N16" i="9"/>
  <c r="Y16" i="9"/>
  <c r="E16" i="9"/>
  <c r="P16" i="9"/>
  <c r="AC16" i="9"/>
  <c r="S16" i="9"/>
  <c r="P26" i="9"/>
  <c r="AF26" i="9"/>
  <c r="AB26" i="9"/>
  <c r="AE26" i="9"/>
  <c r="G26" i="9"/>
  <c r="AK26" i="9"/>
  <c r="AC26" i="9"/>
  <c r="S26" i="9"/>
  <c r="F51" i="9"/>
  <c r="AM51" i="9" s="1"/>
  <c r="R65" i="9"/>
  <c r="X65" i="9"/>
  <c r="AA65" i="9"/>
  <c r="AK65" i="9"/>
  <c r="Z65" i="9"/>
  <c r="U65" i="9"/>
  <c r="Y25" i="9"/>
  <c r="AG25" i="9"/>
  <c r="T25" i="9"/>
  <c r="S25" i="9"/>
  <c r="AB25" i="9"/>
  <c r="J25" i="9"/>
  <c r="AF25" i="9"/>
  <c r="X25" i="9"/>
  <c r="W28" i="9"/>
  <c r="AB28" i="9"/>
  <c r="AF28" i="9"/>
  <c r="N28" i="9"/>
  <c r="P28" i="9"/>
  <c r="H28" i="9"/>
  <c r="AG28" i="9"/>
  <c r="AD28" i="9"/>
  <c r="H59" i="9"/>
  <c r="AI59" i="9"/>
  <c r="X59" i="9"/>
  <c r="AA59" i="9"/>
  <c r="S59" i="9"/>
  <c r="J59" i="9"/>
  <c r="AE59" i="9"/>
  <c r="K59" i="9"/>
  <c r="F61" i="9"/>
  <c r="AA7" i="9"/>
  <c r="O7" i="9"/>
  <c r="V7" i="9"/>
  <c r="AI7" i="9"/>
  <c r="AB62" i="9"/>
  <c r="AE62" i="9"/>
  <c r="N62" i="9"/>
  <c r="AH62" i="9"/>
  <c r="U62" i="9"/>
  <c r="AJ62" i="9"/>
  <c r="X62" i="9"/>
  <c r="M62" i="9"/>
  <c r="K62" i="9"/>
  <c r="Q42" i="9"/>
  <c r="R42" i="9"/>
  <c r="AH42" i="9"/>
  <c r="U42" i="9"/>
  <c r="O42" i="9"/>
  <c r="G42" i="9"/>
  <c r="L42" i="9"/>
  <c r="F67" i="9"/>
  <c r="N17" i="9"/>
  <c r="H17" i="9"/>
  <c r="AK17" i="9"/>
  <c r="K17" i="9"/>
  <c r="AH17" i="9"/>
  <c r="AC17" i="9"/>
  <c r="I22" i="9"/>
  <c r="AC22" i="9"/>
  <c r="E22" i="9"/>
  <c r="H22" i="9"/>
  <c r="V22" i="9"/>
  <c r="O22" i="9"/>
  <c r="AE22" i="9"/>
  <c r="Q22" i="9"/>
  <c r="Z11" i="9"/>
  <c r="R11" i="9"/>
  <c r="N11" i="9"/>
  <c r="AE11" i="9"/>
  <c r="K11" i="9"/>
  <c r="G11" i="9"/>
  <c r="I11" i="9"/>
  <c r="P64" i="9"/>
  <c r="G64" i="9"/>
  <c r="U64" i="9"/>
  <c r="AK64" i="9"/>
  <c r="Z64" i="9"/>
  <c r="AI64" i="9"/>
  <c r="F66" i="9"/>
  <c r="G20" i="9"/>
  <c r="AD20" i="9"/>
  <c r="J20" i="9"/>
  <c r="I20" i="9"/>
  <c r="U20" i="9"/>
  <c r="O20" i="9"/>
  <c r="Z20" i="9"/>
  <c r="R20" i="9"/>
  <c r="AA49" i="9"/>
  <c r="AG49" i="9"/>
  <c r="O49" i="9"/>
  <c r="V49" i="9"/>
  <c r="M49" i="9"/>
  <c r="Z49" i="9"/>
  <c r="Q49" i="9"/>
  <c r="Y49" i="9"/>
  <c r="S49" i="9"/>
  <c r="S14" i="17"/>
  <c r="AK54" i="9"/>
  <c r="V54" i="9"/>
  <c r="U54" i="9"/>
  <c r="R54" i="9"/>
  <c r="AF54" i="9"/>
  <c r="Y54" i="9"/>
  <c r="J54" i="9"/>
  <c r="AB54" i="9"/>
  <c r="N7" i="9"/>
  <c r="AH30" i="9"/>
  <c r="AC30" i="9"/>
  <c r="AK30" i="9"/>
  <c r="Q30" i="9"/>
  <c r="I30" i="9"/>
  <c r="AG30" i="9"/>
  <c r="AD30" i="9"/>
  <c r="R30" i="9"/>
  <c r="AK9" i="9"/>
  <c r="G9" i="9"/>
  <c r="AD9" i="9"/>
  <c r="H9" i="9"/>
  <c r="AC9" i="9"/>
  <c r="AF9" i="9"/>
  <c r="AH9" i="9"/>
  <c r="E9" i="9"/>
  <c r="F19" i="9"/>
  <c r="Y35" i="9"/>
  <c r="R12" i="9"/>
  <c r="Z12" i="9"/>
  <c r="K46" i="9"/>
  <c r="H46" i="9"/>
  <c r="AH74" i="9"/>
  <c r="T74" i="9"/>
  <c r="AK41" i="9"/>
  <c r="K41" i="9"/>
  <c r="K35" i="9"/>
  <c r="P35" i="9"/>
  <c r="M12" i="9"/>
  <c r="Q12" i="9"/>
  <c r="S12" i="9"/>
  <c r="AK46" i="9"/>
  <c r="AC74" i="9"/>
  <c r="W74" i="9"/>
  <c r="P74" i="9"/>
  <c r="S74" i="9"/>
  <c r="S41" i="9"/>
  <c r="I41" i="9"/>
  <c r="V41" i="9"/>
  <c r="AA41" i="9"/>
  <c r="E41" i="9"/>
  <c r="O41" i="9"/>
  <c r="AJ41" i="9"/>
  <c r="L41" i="9"/>
  <c r="F72" i="9"/>
  <c r="AM72" i="9" s="1"/>
  <c r="F24" i="9"/>
  <c r="AF37" i="9"/>
  <c r="Y37" i="9"/>
  <c r="AE37" i="9"/>
  <c r="U37" i="9"/>
  <c r="K37" i="9"/>
  <c r="AH37" i="9"/>
  <c r="AK37" i="9"/>
  <c r="W58" i="9"/>
  <c r="AK58" i="9"/>
  <c r="I58" i="9"/>
  <c r="X58" i="9"/>
  <c r="L58" i="9"/>
  <c r="AE58" i="9"/>
  <c r="AH58" i="9"/>
  <c r="Q58" i="9"/>
  <c r="S58" i="9"/>
  <c r="G10" i="9"/>
  <c r="Q10" i="9"/>
  <c r="AC10" i="9"/>
  <c r="V10" i="9"/>
  <c r="AA10" i="9"/>
  <c r="W10" i="9"/>
  <c r="AG10" i="9"/>
  <c r="AI27" i="9"/>
  <c r="P27" i="9"/>
  <c r="M27" i="9"/>
  <c r="R27" i="9"/>
  <c r="U27" i="9"/>
  <c r="AC27" i="9"/>
  <c r="AH27" i="9"/>
  <c r="AD27" i="9"/>
  <c r="AG27" i="9"/>
  <c r="M7" i="9"/>
  <c r="AA48" i="9"/>
  <c r="J48" i="9"/>
  <c r="AB48" i="9"/>
  <c r="T48" i="9"/>
  <c r="V48" i="9"/>
  <c r="Y48" i="9"/>
  <c r="S48" i="9"/>
  <c r="K48" i="9"/>
  <c r="O48" i="9"/>
  <c r="X63" i="9"/>
  <c r="I63" i="9"/>
  <c r="AF63" i="9"/>
  <c r="J63" i="9"/>
  <c r="Q63" i="9"/>
  <c r="T63" i="9"/>
  <c r="K63" i="9"/>
  <c r="W63" i="9"/>
  <c r="AH63" i="9"/>
  <c r="AH73" i="9"/>
  <c r="L73" i="9"/>
  <c r="G73" i="9"/>
  <c r="AG73" i="9"/>
  <c r="R73" i="9"/>
  <c r="AK73" i="9"/>
  <c r="N73" i="9"/>
  <c r="AD73" i="9"/>
  <c r="M32" i="9"/>
  <c r="AK32" i="9"/>
  <c r="AF32" i="9"/>
  <c r="G32" i="9"/>
  <c r="AB32" i="9"/>
  <c r="AA32" i="9"/>
  <c r="Y32" i="9"/>
  <c r="X32" i="9"/>
  <c r="N53" i="9"/>
  <c r="I53" i="9"/>
  <c r="AD53" i="9"/>
  <c r="AG53" i="9"/>
  <c r="AJ53" i="9"/>
  <c r="E53" i="9"/>
  <c r="K53" i="9"/>
  <c r="O53" i="9"/>
  <c r="T47" i="9"/>
  <c r="V47" i="9"/>
  <c r="H47" i="9"/>
  <c r="AB47" i="9"/>
  <c r="J47" i="9"/>
  <c r="S47" i="9"/>
  <c r="Q47" i="9"/>
  <c r="F71" i="9"/>
  <c r="X52" i="9"/>
  <c r="R52" i="9"/>
  <c r="AH52" i="9"/>
  <c r="V52" i="9"/>
  <c r="AE52" i="9"/>
  <c r="O52" i="9"/>
  <c r="T52" i="9"/>
  <c r="AG57" i="9"/>
  <c r="S57" i="9"/>
  <c r="G57" i="9"/>
  <c r="U57" i="9"/>
  <c r="AB57" i="9"/>
  <c r="Q57" i="9"/>
  <c r="AH57" i="9"/>
  <c r="T57" i="9"/>
  <c r="N38" i="9"/>
  <c r="AB38" i="9"/>
  <c r="Z38" i="9"/>
  <c r="E38" i="9"/>
  <c r="AC38" i="9"/>
  <c r="G38" i="9"/>
  <c r="P38" i="9"/>
  <c r="AA38" i="9"/>
  <c r="AF31" i="9"/>
  <c r="S31" i="9"/>
  <c r="X31" i="9"/>
  <c r="R31" i="9"/>
  <c r="AJ31" i="9"/>
  <c r="AH31" i="9"/>
  <c r="E31" i="9"/>
  <c r="W36" i="9"/>
  <c r="H36" i="9"/>
  <c r="AF36" i="9"/>
  <c r="X36" i="9"/>
  <c r="Q36" i="9"/>
  <c r="Z36" i="9"/>
  <c r="O36" i="9"/>
  <c r="S36" i="9"/>
  <c r="J36" i="9"/>
  <c r="AG60" i="9"/>
  <c r="AC60" i="9"/>
  <c r="AJ60" i="9"/>
  <c r="Q60" i="9"/>
  <c r="E60" i="9"/>
  <c r="H60" i="9"/>
  <c r="Z60" i="9"/>
  <c r="S60" i="9"/>
  <c r="J70" i="9"/>
  <c r="AE70" i="9"/>
  <c r="AB70" i="9"/>
  <c r="AI70" i="9"/>
  <c r="AF70" i="9"/>
  <c r="Z70" i="9"/>
  <c r="AA70" i="9"/>
  <c r="G70" i="9"/>
  <c r="O75" i="9"/>
  <c r="G75" i="9"/>
  <c r="E75" i="9"/>
  <c r="U75" i="9"/>
  <c r="Y75" i="9"/>
  <c r="AA75" i="9"/>
  <c r="AI75" i="9"/>
  <c r="N75" i="9"/>
  <c r="M75" i="9"/>
  <c r="AG69" i="9"/>
  <c r="AH69" i="9"/>
  <c r="AK69" i="9"/>
  <c r="AF69" i="9"/>
  <c r="Q69" i="9"/>
  <c r="N69" i="9"/>
  <c r="T69" i="9"/>
  <c r="E69" i="9"/>
  <c r="Y15" i="9"/>
  <c r="Z15" i="9"/>
  <c r="AD15" i="9"/>
  <c r="H15" i="9"/>
  <c r="AA15" i="9"/>
  <c r="E15" i="9"/>
  <c r="O15" i="9"/>
  <c r="X15" i="9"/>
  <c r="AK44" i="9"/>
  <c r="AH44" i="9"/>
  <c r="M44" i="9"/>
  <c r="X44" i="9"/>
  <c r="L44" i="9"/>
  <c r="V44" i="9"/>
  <c r="N44" i="9"/>
  <c r="AB44" i="9"/>
  <c r="R7" i="9"/>
  <c r="K7" i="9"/>
  <c r="AF68" i="9"/>
  <c r="H68" i="9"/>
  <c r="AA68" i="9"/>
  <c r="AH68" i="9"/>
  <c r="W68" i="9"/>
  <c r="X68" i="9"/>
  <c r="G68" i="9"/>
  <c r="AJ68" i="9"/>
  <c r="AE21" i="9"/>
  <c r="T21" i="9"/>
  <c r="Z21" i="9"/>
  <c r="AB21" i="9"/>
  <c r="Q21" i="9"/>
  <c r="AA21" i="9"/>
  <c r="P21" i="9"/>
  <c r="Q33" i="9"/>
  <c r="AH33" i="9"/>
  <c r="J33" i="9"/>
  <c r="T33" i="9"/>
  <c r="AE33" i="9"/>
  <c r="N33" i="9"/>
  <c r="E33" i="9"/>
  <c r="F56" i="9"/>
  <c r="F29" i="9"/>
  <c r="T16" i="9"/>
  <c r="AD16" i="9"/>
  <c r="AG16" i="9"/>
  <c r="H16" i="9"/>
  <c r="V16" i="9"/>
  <c r="AK16" i="9"/>
  <c r="W16" i="9"/>
  <c r="X26" i="9"/>
  <c r="Y26" i="9"/>
  <c r="Z26" i="9"/>
  <c r="AG26" i="9"/>
  <c r="H26" i="9"/>
  <c r="I26" i="9"/>
  <c r="U26" i="9"/>
  <c r="AI65" i="9"/>
  <c r="T65" i="9"/>
  <c r="Q65" i="9"/>
  <c r="H65" i="9"/>
  <c r="AD65" i="9"/>
  <c r="J65" i="9"/>
  <c r="N65" i="9"/>
  <c r="V65" i="9"/>
  <c r="AH65" i="9"/>
  <c r="U25" i="9"/>
  <c r="N25" i="9"/>
  <c r="AH25" i="9"/>
  <c r="Z25" i="9"/>
  <c r="E25" i="9"/>
  <c r="AK25" i="9"/>
  <c r="L25" i="9"/>
  <c r="Q25" i="9"/>
  <c r="G28" i="9"/>
  <c r="O28" i="9"/>
  <c r="M28" i="9"/>
  <c r="I28" i="9"/>
  <c r="AC28" i="9"/>
  <c r="U28" i="9"/>
  <c r="K28" i="9"/>
  <c r="AA28" i="9"/>
  <c r="AJ59" i="9"/>
  <c r="M59" i="9"/>
  <c r="AB59" i="9"/>
  <c r="Y59" i="9"/>
  <c r="T59" i="9"/>
  <c r="AC59" i="9"/>
  <c r="E59" i="9"/>
  <c r="AG59" i="9"/>
  <c r="E7" i="9"/>
  <c r="Q7" i="9"/>
  <c r="AC62" i="9"/>
  <c r="AG62" i="9"/>
  <c r="L62" i="9"/>
  <c r="G62" i="9"/>
  <c r="E62" i="9"/>
  <c r="AD62" i="9"/>
  <c r="Y62" i="9"/>
  <c r="AB42" i="9"/>
  <c r="Y42" i="9"/>
  <c r="H42" i="9"/>
  <c r="AK42" i="9"/>
  <c r="E42" i="9"/>
  <c r="W42" i="9"/>
  <c r="J42" i="9"/>
  <c r="AA42" i="9"/>
  <c r="T42" i="9"/>
  <c r="AJ45" i="9"/>
  <c r="M17" i="9"/>
  <c r="O17" i="9"/>
  <c r="Z17" i="9"/>
  <c r="I17" i="9"/>
  <c r="G17" i="9"/>
  <c r="Q17" i="9"/>
  <c r="AA17" i="9"/>
  <c r="AI22" i="9"/>
  <c r="P22" i="9"/>
  <c r="U22" i="9"/>
  <c r="R22" i="9"/>
  <c r="K22" i="9"/>
  <c r="T22" i="9"/>
  <c r="AK22" i="9"/>
  <c r="G22" i="9"/>
  <c r="AD22" i="9"/>
  <c r="O11" i="9"/>
  <c r="L11" i="9"/>
  <c r="J11" i="9"/>
  <c r="AF11" i="9"/>
  <c r="X11" i="9"/>
  <c r="AB11" i="9"/>
  <c r="AC11" i="9"/>
  <c r="Q11" i="9"/>
  <c r="AJ56" i="9"/>
  <c r="N64" i="9"/>
  <c r="T64" i="9"/>
  <c r="J64" i="9"/>
  <c r="S64" i="9"/>
  <c r="Q64" i="9"/>
  <c r="AH64" i="9"/>
  <c r="Y64" i="9"/>
  <c r="AB64" i="9"/>
  <c r="AA64" i="9"/>
  <c r="Y20" i="9"/>
  <c r="T20" i="9"/>
  <c r="AA20" i="9"/>
  <c r="M20" i="9"/>
  <c r="K20" i="9"/>
  <c r="AK20" i="9"/>
  <c r="V20" i="9"/>
  <c r="W20" i="9"/>
  <c r="S39" i="30"/>
  <c r="S41" i="30" s="1"/>
  <c r="L49" i="9"/>
  <c r="AI49" i="9"/>
  <c r="W49" i="9"/>
  <c r="U49" i="9"/>
  <c r="AF49" i="9"/>
  <c r="X49" i="9"/>
  <c r="AB49" i="9"/>
  <c r="AK49" i="9"/>
  <c r="T49" i="9"/>
  <c r="G54" i="9"/>
  <c r="H54" i="9"/>
  <c r="AH54" i="9"/>
  <c r="Q54" i="9"/>
  <c r="AA54" i="9"/>
  <c r="W7" i="9"/>
  <c r="S7" i="9"/>
  <c r="X7" i="9"/>
  <c r="G7" i="9"/>
  <c r="AI30" i="9"/>
  <c r="U30" i="9"/>
  <c r="AF30" i="9"/>
  <c r="O30" i="9"/>
  <c r="AA30" i="9"/>
  <c r="T30" i="9"/>
  <c r="V30" i="9"/>
  <c r="X30" i="9"/>
  <c r="Z30" i="9"/>
  <c r="Z9" i="9"/>
  <c r="AE9" i="9"/>
  <c r="AI9" i="9"/>
  <c r="M9" i="9"/>
  <c r="V9" i="9"/>
  <c r="Y9" i="9"/>
  <c r="S9" i="9"/>
  <c r="AJ19" i="9"/>
  <c r="AL67" i="9"/>
  <c r="AM23" i="9" l="1"/>
  <c r="AN23" i="9" s="1"/>
  <c r="AM18" i="9"/>
  <c r="AJ44" i="9"/>
  <c r="AL34" i="9"/>
  <c r="AJ20" i="9"/>
  <c r="AI29" i="9"/>
  <c r="AL29" i="9" s="1"/>
  <c r="AI52" i="9"/>
  <c r="AL24" i="9"/>
  <c r="AI42" i="9"/>
  <c r="AL8" i="9"/>
  <c r="AI15" i="9"/>
  <c r="AL13" i="9"/>
  <c r="AM13" i="9"/>
  <c r="AM19" i="9"/>
  <c r="AJ21" i="9"/>
  <c r="AI63" i="9"/>
  <c r="AM45" i="9"/>
  <c r="AN45" i="9" s="1"/>
  <c r="AJ50" i="9"/>
  <c r="AI66" i="9"/>
  <c r="AM66" i="9" s="1"/>
  <c r="W76" i="9"/>
  <c r="AM67" i="9"/>
  <c r="AN67" i="9" s="1"/>
  <c r="AJ48" i="9"/>
  <c r="AL23" i="9"/>
  <c r="AJ61" i="9"/>
  <c r="AL61" i="9" s="1"/>
  <c r="F50" i="9"/>
  <c r="AL56" i="9"/>
  <c r="AM71" i="9"/>
  <c r="AI40" i="9"/>
  <c r="AL40" i="9" s="1"/>
  <c r="AN72" i="9"/>
  <c r="AN51" i="9"/>
  <c r="AN55" i="9"/>
  <c r="U9" i="30"/>
  <c r="X76" i="9"/>
  <c r="G15" i="30"/>
  <c r="U26" i="30"/>
  <c r="F54" i="9"/>
  <c r="U27" i="30"/>
  <c r="AM7" i="9"/>
  <c r="E76" i="9"/>
  <c r="AL7" i="9"/>
  <c r="F25" i="9"/>
  <c r="U30" i="30"/>
  <c r="U16" i="30"/>
  <c r="F70" i="9"/>
  <c r="AM70" i="9" s="1"/>
  <c r="G33" i="30"/>
  <c r="G9" i="30"/>
  <c r="G18" i="30"/>
  <c r="U24" i="30"/>
  <c r="AI25" i="9"/>
  <c r="AL19" i="9"/>
  <c r="AF76" i="9"/>
  <c r="U10" i="30"/>
  <c r="AJ37" i="9"/>
  <c r="AL51" i="9"/>
  <c r="U19" i="30"/>
  <c r="AC76" i="9"/>
  <c r="F49" i="9"/>
  <c r="F22" i="9"/>
  <c r="F42" i="9"/>
  <c r="AM42" i="9" s="1"/>
  <c r="F62" i="9"/>
  <c r="AL62" i="9" s="1"/>
  <c r="G38" i="30"/>
  <c r="F26" i="9"/>
  <c r="AM26" i="9" s="1"/>
  <c r="G23" i="30"/>
  <c r="T76" i="9"/>
  <c r="AN18" i="9"/>
  <c r="F31" i="9"/>
  <c r="AM31" i="9" s="1"/>
  <c r="F73" i="9"/>
  <c r="AL73" i="9" s="1"/>
  <c r="G10" i="30"/>
  <c r="I76" i="9"/>
  <c r="AN34" i="9"/>
  <c r="AJ65" i="9"/>
  <c r="AM8" i="9"/>
  <c r="U13" i="30"/>
  <c r="AL45" i="9"/>
  <c r="AI57" i="9"/>
  <c r="F48" i="9"/>
  <c r="L76" i="9"/>
  <c r="G25" i="30"/>
  <c r="AM56" i="9"/>
  <c r="G21" i="30"/>
  <c r="G11" i="30"/>
  <c r="F28" i="9"/>
  <c r="K76" i="9"/>
  <c r="R76" i="9"/>
  <c r="G20" i="30"/>
  <c r="F20" i="9"/>
  <c r="AM20" i="9" s="1"/>
  <c r="AI17" i="9"/>
  <c r="AA76" i="9"/>
  <c r="G16" i="30"/>
  <c r="AL72" i="9"/>
  <c r="AD76" i="9"/>
  <c r="AN43" i="9"/>
  <c r="AG76" i="9"/>
  <c r="Z76" i="9"/>
  <c r="U37" i="30"/>
  <c r="AM40" i="9"/>
  <c r="G14" i="30"/>
  <c r="AL71" i="9"/>
  <c r="G7" i="30"/>
  <c r="F15" i="9"/>
  <c r="AM15" i="9" s="1"/>
  <c r="F36" i="9"/>
  <c r="AM36" i="9" s="1"/>
  <c r="F57" i="9"/>
  <c r="F47" i="9"/>
  <c r="AM47" i="9" s="1"/>
  <c r="U32" i="30"/>
  <c r="U36" i="30"/>
  <c r="AM29" i="9"/>
  <c r="F30" i="9"/>
  <c r="AL30" i="9" s="1"/>
  <c r="G35" i="30"/>
  <c r="U12" i="30"/>
  <c r="U21" i="30"/>
  <c r="J76" i="9"/>
  <c r="H76" i="9"/>
  <c r="F75" i="9"/>
  <c r="AM75" i="9" s="1"/>
  <c r="AJ57" i="9"/>
  <c r="G32" i="30"/>
  <c r="F37" i="9"/>
  <c r="F12" i="9"/>
  <c r="AM12" i="9" s="1"/>
  <c r="U20" i="30"/>
  <c r="AJ54" i="9"/>
  <c r="G76" i="9"/>
  <c r="U18" i="30"/>
  <c r="S76" i="9"/>
  <c r="AI33" i="9"/>
  <c r="AL33" i="9" s="1"/>
  <c r="G13" i="30"/>
  <c r="G34" i="30"/>
  <c r="G31" i="30"/>
  <c r="U25" i="30"/>
  <c r="AM24" i="9"/>
  <c r="U15" i="30"/>
  <c r="G26" i="30"/>
  <c r="AN13" i="9"/>
  <c r="F17" i="9"/>
  <c r="U38" i="30"/>
  <c r="U14" i="30"/>
  <c r="AI16" i="9"/>
  <c r="F68" i="9"/>
  <c r="AM68" i="9" s="1"/>
  <c r="U76" i="9"/>
  <c r="AL47" i="9"/>
  <c r="F32" i="9"/>
  <c r="AM32" i="9" s="1"/>
  <c r="U31" i="30"/>
  <c r="G40" i="30"/>
  <c r="F27" i="9"/>
  <c r="AM27" i="9" s="1"/>
  <c r="F58" i="9"/>
  <c r="AL37" i="9"/>
  <c r="U35" i="30"/>
  <c r="G12" i="30"/>
  <c r="AB76" i="9"/>
  <c r="F44" i="9"/>
  <c r="F69" i="9"/>
  <c r="AL69" i="9" s="1"/>
  <c r="Y76" i="9"/>
  <c r="U40" i="30"/>
  <c r="AH76" i="9"/>
  <c r="F74" i="9"/>
  <c r="AM74" i="9" s="1"/>
  <c r="F46" i="9"/>
  <c r="AM46" i="9" s="1"/>
  <c r="G19" i="30"/>
  <c r="G37" i="30"/>
  <c r="AJ49" i="9"/>
  <c r="F11" i="9"/>
  <c r="AL11" i="9" s="1"/>
  <c r="AJ22" i="9"/>
  <c r="AL22" i="9" s="1"/>
  <c r="P76" i="9"/>
  <c r="U11" i="30"/>
  <c r="F16" i="9"/>
  <c r="AL16" i="9" s="1"/>
  <c r="G30" i="30"/>
  <c r="G22" i="30"/>
  <c r="AL55" i="9"/>
  <c r="U33" i="30"/>
  <c r="F41" i="9"/>
  <c r="AM41" i="9" s="1"/>
  <c r="Q76" i="9"/>
  <c r="U8" i="30"/>
  <c r="F21" i="9"/>
  <c r="AM21" i="9" s="1"/>
  <c r="AL15" i="9"/>
  <c r="AL75" i="9"/>
  <c r="G29" i="30"/>
  <c r="M76" i="9"/>
  <c r="N76" i="9"/>
  <c r="AI54" i="9"/>
  <c r="F64" i="9"/>
  <c r="AM64" i="9" s="1"/>
  <c r="V76" i="9"/>
  <c r="O76" i="9"/>
  <c r="U23" i="30"/>
  <c r="U34" i="30"/>
  <c r="AN14" i="9"/>
  <c r="G36" i="30"/>
  <c r="G24" i="30"/>
  <c r="F59" i="9"/>
  <c r="AL59" i="9" s="1"/>
  <c r="U22" i="30"/>
  <c r="U17" i="30"/>
  <c r="F60" i="9"/>
  <c r="AL60" i="9" s="1"/>
  <c r="F38" i="9"/>
  <c r="AL38" i="9" s="1"/>
  <c r="F63" i="9"/>
  <c r="AL63" i="9" s="1"/>
  <c r="AK76" i="9"/>
  <c r="AJ58" i="9"/>
  <c r="F9" i="9"/>
  <c r="G27" i="30"/>
  <c r="G8" i="30"/>
  <c r="AL28" i="9"/>
  <c r="AM28" i="9"/>
  <c r="F65" i="9"/>
  <c r="G17" i="30"/>
  <c r="F52" i="9"/>
  <c r="F53" i="9"/>
  <c r="AM53" i="9" s="1"/>
  <c r="U29" i="30"/>
  <c r="AE76" i="9"/>
  <c r="F10" i="9"/>
  <c r="AM10" i="9" s="1"/>
  <c r="F35" i="9"/>
  <c r="AL35" i="9" s="1"/>
  <c r="AL17" i="9" l="1"/>
  <c r="AL48" i="9"/>
  <c r="AM65" i="9"/>
  <c r="AM52" i="9"/>
  <c r="AN52" i="9" s="1"/>
  <c r="AM44" i="9"/>
  <c r="AL66" i="9"/>
  <c r="AM48" i="9"/>
  <c r="AN48" i="9" s="1"/>
  <c r="AM37" i="9"/>
  <c r="AN37" i="9" s="1"/>
  <c r="AL57" i="9"/>
  <c r="AN71" i="9"/>
  <c r="P71" i="71" s="1"/>
  <c r="AL31" i="9"/>
  <c r="AL42" i="9"/>
  <c r="AL54" i="9"/>
  <c r="AM30" i="9"/>
  <c r="AL32" i="9"/>
  <c r="AL70" i="9"/>
  <c r="AL12" i="9"/>
  <c r="AM73" i="9"/>
  <c r="AN73" i="9" s="1"/>
  <c r="AL26" i="9"/>
  <c r="AN19" i="9"/>
  <c r="AM69" i="9"/>
  <c r="AN69" i="9" s="1"/>
  <c r="AL20" i="9"/>
  <c r="AL25" i="9"/>
  <c r="U42" i="30"/>
  <c r="AN66" i="9"/>
  <c r="AL65" i="9"/>
  <c r="AL44" i="9"/>
  <c r="AL68" i="9"/>
  <c r="AM49" i="9"/>
  <c r="AL58" i="9"/>
  <c r="AM17" i="9"/>
  <c r="AN17" i="9" s="1"/>
  <c r="AM50" i="9"/>
  <c r="AL50" i="9"/>
  <c r="AM33" i="9"/>
  <c r="AL36" i="9"/>
  <c r="U43" i="30"/>
  <c r="AI39" i="9"/>
  <c r="AI76" i="9" s="1"/>
  <c r="AM61" i="9"/>
  <c r="F76" i="9"/>
  <c r="AN53" i="9"/>
  <c r="AN74" i="9"/>
  <c r="AN46" i="9"/>
  <c r="AN27" i="9"/>
  <c r="AN64" i="9"/>
  <c r="AN10" i="9"/>
  <c r="AN21" i="9"/>
  <c r="AN12" i="9"/>
  <c r="AN75" i="9"/>
  <c r="AN15" i="9"/>
  <c r="AM59" i="9"/>
  <c r="AL74" i="9"/>
  <c r="AL49" i="9"/>
  <c r="AM54" i="9"/>
  <c r="AN24" i="9"/>
  <c r="AN42" i="9"/>
  <c r="AL46" i="9"/>
  <c r="AL21" i="9"/>
  <c r="AJ76" i="9"/>
  <c r="AM16" i="9"/>
  <c r="U28" i="30"/>
  <c r="AM60" i="9"/>
  <c r="AN56" i="9"/>
  <c r="AN8" i="9"/>
  <c r="AL10" i="9"/>
  <c r="P18" i="71"/>
  <c r="AM58" i="9"/>
  <c r="AM25" i="9"/>
  <c r="P51" i="71"/>
  <c r="AN32" i="9"/>
  <c r="AL52" i="9"/>
  <c r="AM63" i="9"/>
  <c r="AN44" i="9"/>
  <c r="G28" i="30"/>
  <c r="AM22" i="9"/>
  <c r="AL9" i="9"/>
  <c r="AL53" i="9"/>
  <c r="AN29" i="9"/>
  <c r="V40" i="30"/>
  <c r="G39" i="30"/>
  <c r="G41" i="30" s="1"/>
  <c r="P43" i="71"/>
  <c r="AM11" i="9"/>
  <c r="P19" i="71"/>
  <c r="P23" i="71"/>
  <c r="P14" i="71"/>
  <c r="AN70" i="9"/>
  <c r="AN41" i="9"/>
  <c r="AN47" i="9"/>
  <c r="P13" i="71"/>
  <c r="AM9" i="9"/>
  <c r="AM35" i="9"/>
  <c r="AL27" i="9"/>
  <c r="AN36" i="9"/>
  <c r="AL64" i="9"/>
  <c r="AN40" i="9"/>
  <c r="AM57" i="9"/>
  <c r="AM38" i="9"/>
  <c r="AN7" i="9"/>
  <c r="AM62" i="9"/>
  <c r="P55" i="71"/>
  <c r="U7" i="30"/>
  <c r="AN28" i="9"/>
  <c r="AN68" i="9"/>
  <c r="AL41" i="9"/>
  <c r="AN31" i="9"/>
  <c r="AN26" i="9"/>
  <c r="AN20" i="9"/>
  <c r="P34" i="71"/>
  <c r="P45" i="71"/>
  <c r="P67" i="71"/>
  <c r="P72" i="71"/>
  <c r="AN30" i="9" l="1"/>
  <c r="AN65" i="9"/>
  <c r="P65" i="71" s="1"/>
  <c r="P66" i="71"/>
  <c r="U39" i="30"/>
  <c r="U41" i="30" s="1"/>
  <c r="AN33" i="9"/>
  <c r="AN49" i="9"/>
  <c r="AN50" i="9"/>
  <c r="AM39" i="9"/>
  <c r="AL39" i="9"/>
  <c r="AL76" i="9" s="1"/>
  <c r="AN61" i="9"/>
  <c r="P31" i="71"/>
  <c r="P48" i="71"/>
  <c r="P69" i="71"/>
  <c r="AN62" i="9"/>
  <c r="P70" i="71"/>
  <c r="P44" i="71"/>
  <c r="P30" i="71"/>
  <c r="P32" i="71"/>
  <c r="AN54" i="9"/>
  <c r="AN59" i="9"/>
  <c r="P15" i="71"/>
  <c r="P17" i="71"/>
  <c r="P21" i="71"/>
  <c r="P46" i="71"/>
  <c r="P53" i="71"/>
  <c r="P20" i="71"/>
  <c r="AN38" i="9"/>
  <c r="P36" i="71"/>
  <c r="AN9" i="9"/>
  <c r="P29" i="71"/>
  <c r="AN25" i="9"/>
  <c r="P8" i="71"/>
  <c r="AN60" i="9"/>
  <c r="X40" i="30"/>
  <c r="P37" i="71"/>
  <c r="P12" i="71"/>
  <c r="P64" i="71"/>
  <c r="P27" i="71"/>
  <c r="P74" i="71"/>
  <c r="P7" i="71"/>
  <c r="AN35" i="9"/>
  <c r="P47" i="71"/>
  <c r="P41" i="71"/>
  <c r="AN11" i="9"/>
  <c r="AN22" i="9"/>
  <c r="P42" i="71"/>
  <c r="P73" i="71"/>
  <c r="P75" i="71"/>
  <c r="P52" i="71"/>
  <c r="P10" i="71"/>
  <c r="P26" i="71"/>
  <c r="P68" i="71"/>
  <c r="P28" i="71"/>
  <c r="AN57" i="9"/>
  <c r="P40" i="71"/>
  <c r="AN63" i="9"/>
  <c r="P33" i="71"/>
  <c r="AN58" i="9"/>
  <c r="P56" i="71"/>
  <c r="AN16" i="9"/>
  <c r="P24" i="71"/>
  <c r="P49" i="71" l="1"/>
  <c r="AN39" i="9"/>
  <c r="P50" i="71"/>
  <c r="P61" i="71"/>
  <c r="AM76" i="9"/>
  <c r="P60" i="71"/>
  <c r="P9" i="71"/>
  <c r="P38" i="71"/>
  <c r="P59" i="71"/>
  <c r="P62" i="71"/>
  <c r="O19" i="71"/>
  <c r="O21" i="71"/>
  <c r="O9" i="71"/>
  <c r="O8" i="71"/>
  <c r="O12" i="71"/>
  <c r="O70" i="71"/>
  <c r="O73" i="71"/>
  <c r="P58" i="71"/>
  <c r="P63" i="71"/>
  <c r="P57" i="71"/>
  <c r="P11" i="71"/>
  <c r="P35" i="71"/>
  <c r="P54" i="71"/>
  <c r="P22" i="71"/>
  <c r="P25" i="71"/>
  <c r="O11" i="71"/>
  <c r="O48" i="71"/>
  <c r="O14" i="71"/>
  <c r="O43" i="71"/>
  <c r="P16" i="71"/>
  <c r="O55" i="71" l="1"/>
  <c r="O69" i="71"/>
  <c r="O49" i="71"/>
  <c r="O25" i="71"/>
  <c r="O75" i="71"/>
  <c r="O37" i="71"/>
  <c r="O50" i="71"/>
  <c r="O54" i="71"/>
  <c r="O28" i="71"/>
  <c r="O33" i="71"/>
  <c r="O40" i="71"/>
  <c r="O17" i="71"/>
  <c r="O31" i="71"/>
  <c r="O46" i="71"/>
  <c r="P39" i="71"/>
  <c r="AE7" i="29"/>
  <c r="AF7" i="29" s="1"/>
  <c r="O60" i="71"/>
  <c r="O58" i="71"/>
  <c r="AN76" i="9"/>
  <c r="O13" i="71"/>
  <c r="O56" i="71"/>
  <c r="O16" i="71"/>
  <c r="O61" i="71"/>
  <c r="O30" i="71"/>
  <c r="O20" i="71"/>
  <c r="O44" i="71"/>
  <c r="O52" i="71"/>
  <c r="O41" i="71"/>
  <c r="O18" i="71"/>
  <c r="O27" i="71"/>
  <c r="O24" i="71"/>
  <c r="O64" i="71"/>
  <c r="AE8" i="29"/>
  <c r="AE15" i="29"/>
  <c r="AE14" i="29"/>
  <c r="AE13" i="29"/>
  <c r="AE12" i="29"/>
  <c r="AE11" i="29"/>
  <c r="O53" i="71"/>
  <c r="O74" i="71"/>
  <c r="O32" i="71"/>
  <c r="O35" i="71"/>
  <c r="O57" i="71"/>
  <c r="O62" i="71"/>
  <c r="O63" i="71"/>
  <c r="O22" i="71"/>
  <c r="O72" i="71" l="1"/>
  <c r="O51" i="71"/>
  <c r="O34" i="71"/>
  <c r="O26" i="71"/>
  <c r="O39" i="71"/>
  <c r="O59" i="71"/>
  <c r="O71" i="71"/>
  <c r="O47" i="71"/>
  <c r="O36" i="71"/>
  <c r="O38" i="71"/>
  <c r="O68" i="71"/>
  <c r="O29" i="71"/>
  <c r="O67" i="71"/>
  <c r="P76" i="71"/>
  <c r="O45" i="71"/>
  <c r="O42" i="71"/>
  <c r="O10" i="71"/>
  <c r="O65" i="71"/>
  <c r="O66" i="71"/>
  <c r="AF13" i="29"/>
  <c r="AF14" i="29"/>
  <c r="O15" i="71"/>
  <c r="AF11" i="29"/>
  <c r="AF15" i="29"/>
  <c r="O23" i="71"/>
  <c r="AF12" i="29"/>
  <c r="AF8" i="29"/>
  <c r="O76" i="71" l="1"/>
  <c r="AF16" i="29"/>
  <c r="AF18" i="29" s="1"/>
  <c r="AF9" i="29"/>
  <c r="O7" i="71"/>
  <c r="AF20" i="29" l="1"/>
  <c r="AL22" i="30" l="1"/>
  <c r="AL10" i="30"/>
  <c r="AL36" i="30"/>
  <c r="AL29" i="30"/>
  <c r="AL11" i="30"/>
  <c r="AL27" i="30"/>
  <c r="AL17" i="30"/>
  <c r="AL19" i="30"/>
  <c r="AL37" i="30"/>
  <c r="AL23" i="30"/>
  <c r="AL21" i="30"/>
  <c r="AL15" i="30"/>
  <c r="AL13" i="30"/>
  <c r="AL25" i="30"/>
  <c r="AL20" i="30"/>
  <c r="AL8" i="30"/>
  <c r="AL33" i="30"/>
  <c r="AL26" i="30"/>
  <c r="AL16" i="30"/>
  <c r="AL35" i="30"/>
  <c r="AL34" i="30"/>
  <c r="AL31" i="30"/>
  <c r="AL18" i="30"/>
  <c r="AL24" i="30"/>
  <c r="AL38" i="30"/>
  <c r="AL9" i="30"/>
  <c r="AL32" i="30"/>
  <c r="AL12" i="30"/>
  <c r="AL14" i="30"/>
  <c r="AL28" i="30"/>
  <c r="AL30" i="30"/>
  <c r="E8" i="17" l="1"/>
  <c r="E9" i="17"/>
  <c r="E12" i="17"/>
  <c r="E13" i="17"/>
  <c r="E11" i="17"/>
  <c r="AL7" i="30"/>
  <c r="AL39" i="30" s="1"/>
  <c r="AL41" i="30" s="1"/>
  <c r="E7" i="17"/>
  <c r="E10" i="17"/>
  <c r="E14" i="17" l="1"/>
  <c r="U9" i="17"/>
  <c r="U11" i="17"/>
  <c r="U10" i="17"/>
  <c r="U7" i="17"/>
  <c r="U13" i="17"/>
  <c r="U8" i="17"/>
  <c r="U12" i="17"/>
  <c r="U14" i="17" l="1"/>
  <c r="B8" i="8" l="1"/>
  <c r="AH14" i="29" l="1"/>
  <c r="AH12" i="29"/>
  <c r="AG16" i="29"/>
  <c r="AH11" i="29"/>
  <c r="AG9" i="29"/>
  <c r="AG20" i="29" s="1"/>
  <c r="AH7" i="29"/>
  <c r="AH13" i="29"/>
  <c r="AH15" i="29"/>
  <c r="AG18" i="29"/>
  <c r="AH8" i="29"/>
  <c r="K9" i="29" l="1"/>
  <c r="J9" i="16"/>
  <c r="AM29" i="30"/>
  <c r="AM35" i="30"/>
  <c r="AM33" i="30"/>
  <c r="AH16" i="29"/>
  <c r="AH18" i="29" s="1"/>
  <c r="AM37" i="30"/>
  <c r="AM11" i="30"/>
  <c r="AM19" i="30"/>
  <c r="AM38" i="30"/>
  <c r="AM31" i="30"/>
  <c r="AM12" i="30"/>
  <c r="AM14" i="30"/>
  <c r="AM32" i="30"/>
  <c r="AM10" i="30"/>
  <c r="AM23" i="30"/>
  <c r="AM25" i="30"/>
  <c r="AM36" i="30"/>
  <c r="AM30" i="30"/>
  <c r="AM13" i="30"/>
  <c r="AM9" i="30"/>
  <c r="AM16" i="30"/>
  <c r="AM26" i="30"/>
  <c r="AH9" i="29"/>
  <c r="AM22" i="30"/>
  <c r="AM20" i="30"/>
  <c r="I76" i="27"/>
  <c r="I84" i="27" s="1"/>
  <c r="AM15" i="30"/>
  <c r="AM7" i="30"/>
  <c r="AM24" i="30"/>
  <c r="AM28" i="30"/>
  <c r="AM21" i="30"/>
  <c r="AM27" i="30"/>
  <c r="AM18" i="30"/>
  <c r="AM17" i="30"/>
  <c r="AS76" i="9"/>
  <c r="I76" i="28"/>
  <c r="I84" i="28" s="1"/>
  <c r="I76" i="26"/>
  <c r="I84" i="26" s="1"/>
  <c r="AM34" i="30"/>
  <c r="AN22" i="30"/>
  <c r="AM8" i="30"/>
  <c r="AH20" i="29" l="1"/>
  <c r="AN29" i="30"/>
  <c r="AM39" i="30"/>
  <c r="AM41" i="30" s="1"/>
  <c r="AN17" i="30"/>
  <c r="AN21" i="30"/>
  <c r="AN28" i="30"/>
  <c r="AN20" i="30"/>
  <c r="AN30" i="30"/>
  <c r="AN36" i="30"/>
  <c r="AN25" i="30"/>
  <c r="AN7" i="30"/>
  <c r="AN10" i="30"/>
  <c r="AN27" i="30"/>
  <c r="AN26" i="30"/>
  <c r="AN9" i="30"/>
  <c r="AN13" i="30"/>
  <c r="AN12" i="30"/>
  <c r="AN31" i="30"/>
  <c r="AN19" i="30"/>
  <c r="AN35" i="30"/>
  <c r="AN14" i="30"/>
  <c r="AN38" i="30"/>
  <c r="AN37" i="30"/>
  <c r="AN34" i="30"/>
  <c r="AN18" i="30"/>
  <c r="AN15" i="30"/>
  <c r="AN24" i="30"/>
  <c r="AN32" i="30"/>
  <c r="AN11" i="30"/>
  <c r="AN33" i="30"/>
  <c r="AN8" i="30"/>
  <c r="K16" i="29"/>
  <c r="K18" i="29" s="1"/>
  <c r="AN16" i="30"/>
  <c r="AN23" i="30"/>
  <c r="K20" i="29" l="1"/>
  <c r="AN39" i="30"/>
  <c r="AN41" i="30" s="1"/>
  <c r="V37" i="30" l="1"/>
  <c r="V34" i="30"/>
  <c r="V36" i="30"/>
  <c r="V11" i="30"/>
  <c r="V14" i="30"/>
  <c r="V26" i="30"/>
  <c r="V17" i="30"/>
  <c r="V8" i="30"/>
  <c r="V30" i="30"/>
  <c r="V18" i="30"/>
  <c r="V27" i="30"/>
  <c r="V33" i="30"/>
  <c r="V20" i="30"/>
  <c r="V13" i="30"/>
  <c r="V22" i="30"/>
  <c r="V16" i="30"/>
  <c r="V31" i="30"/>
  <c r="V35" i="30"/>
  <c r="V12" i="30"/>
  <c r="V29" i="30"/>
  <c r="V15" i="30"/>
  <c r="V23" i="30"/>
  <c r="V32" i="30"/>
  <c r="V24" i="30"/>
  <c r="V7" i="30"/>
  <c r="V9" i="30"/>
  <c r="V10" i="30"/>
  <c r="V21" i="30"/>
  <c r="V19" i="30"/>
  <c r="V25" i="30"/>
  <c r="V38" i="30"/>
  <c r="V28" i="30"/>
  <c r="V39" i="30" l="1"/>
  <c r="V41" i="30" s="1"/>
  <c r="V11" i="17" l="1"/>
  <c r="V10" i="17"/>
  <c r="V12" i="17"/>
  <c r="V13" i="17"/>
  <c r="V7" i="17"/>
  <c r="V9" i="17"/>
  <c r="V8" i="17"/>
  <c r="V14" i="17" l="1"/>
  <c r="K45" i="27" l="1"/>
  <c r="L45" i="27" s="1"/>
  <c r="N45" i="27" s="1"/>
  <c r="K38" i="28"/>
  <c r="L38" i="28" s="1"/>
  <c r="N38" i="28" s="1"/>
  <c r="K32" i="27"/>
  <c r="L32" i="27" s="1"/>
  <c r="N32" i="27" s="1"/>
  <c r="K29" i="27" l="1"/>
  <c r="L29" i="27" s="1"/>
  <c r="N29" i="27" s="1"/>
  <c r="R29" i="27" s="1"/>
  <c r="K72" i="28"/>
  <c r="L72" i="28" s="1"/>
  <c r="N72" i="28" s="1"/>
  <c r="R72" i="28" s="1"/>
  <c r="P45" i="27"/>
  <c r="Q45" i="27" s="1"/>
  <c r="R45" i="27"/>
  <c r="AU72" i="9"/>
  <c r="P29" i="27"/>
  <c r="Q29" i="27" s="1"/>
  <c r="P38" i="28"/>
  <c r="Q38" i="28" s="1"/>
  <c r="R38" i="28"/>
  <c r="K8" i="27"/>
  <c r="L8" i="27" s="1"/>
  <c r="N8" i="27" s="1"/>
  <c r="AU55" i="9"/>
  <c r="AJ8" i="29"/>
  <c r="P67" i="10"/>
  <c r="AG22" i="10"/>
  <c r="AG18" i="10"/>
  <c r="AG14" i="10"/>
  <c r="AE20" i="10"/>
  <c r="L42" i="10"/>
  <c r="M70" i="10"/>
  <c r="M66" i="10"/>
  <c r="M66" i="11"/>
  <c r="M58" i="10"/>
  <c r="M46" i="10"/>
  <c r="M34" i="10"/>
  <c r="M26" i="10"/>
  <c r="M14" i="10"/>
  <c r="AJ53" i="10"/>
  <c r="AJ52" i="10"/>
  <c r="AJ25" i="10"/>
  <c r="R51" i="10"/>
  <c r="R47" i="10"/>
  <c r="R43" i="10"/>
  <c r="R39" i="10"/>
  <c r="X74" i="10"/>
  <c r="X66" i="10"/>
  <c r="X54" i="10"/>
  <c r="X50" i="10"/>
  <c r="X46" i="10"/>
  <c r="X42" i="10"/>
  <c r="N9" i="10"/>
  <c r="V35" i="10"/>
  <c r="V31" i="10"/>
  <c r="V31" i="11"/>
  <c r="V19" i="10"/>
  <c r="V15" i="10"/>
  <c r="T25" i="10"/>
  <c r="Y17" i="10"/>
  <c r="S70" i="10"/>
  <c r="S58" i="10"/>
  <c r="O57" i="10"/>
  <c r="O14" i="10"/>
  <c r="AB16" i="10"/>
  <c r="J70" i="10"/>
  <c r="J66" i="10"/>
  <c r="J54" i="10"/>
  <c r="J50" i="10"/>
  <c r="J46" i="10"/>
  <c r="J10" i="10"/>
  <c r="K73" i="10"/>
  <c r="K72" i="10"/>
  <c r="K53" i="10"/>
  <c r="K49" i="10"/>
  <c r="K29" i="10"/>
  <c r="K21" i="10"/>
  <c r="K20" i="10"/>
  <c r="AK52" i="10"/>
  <c r="AK44" i="10"/>
  <c r="F31" i="10"/>
  <c r="F23" i="10"/>
  <c r="AU47" i="9"/>
  <c r="AU75" i="9"/>
  <c r="AI72" i="10"/>
  <c r="AI71" i="10"/>
  <c r="AI51" i="10"/>
  <c r="AI35" i="10"/>
  <c r="AI16" i="10"/>
  <c r="AI15" i="10"/>
  <c r="AH75" i="10"/>
  <c r="AH71" i="10"/>
  <c r="AH59" i="10"/>
  <c r="AH51" i="10"/>
  <c r="AH47" i="10"/>
  <c r="AH39" i="10"/>
  <c r="AH27" i="10"/>
  <c r="AH23" i="10"/>
  <c r="AH19" i="10"/>
  <c r="AH15" i="10"/>
  <c r="AH15" i="11"/>
  <c r="AH11" i="10"/>
  <c r="AD73" i="10"/>
  <c r="AD41" i="10"/>
  <c r="AG75" i="10"/>
  <c r="AG74" i="10"/>
  <c r="AG19" i="10"/>
  <c r="AF66" i="10"/>
  <c r="AF65" i="10"/>
  <c r="AF49" i="10"/>
  <c r="AF34" i="10"/>
  <c r="AF33" i="10"/>
  <c r="AF18" i="10"/>
  <c r="AF17" i="10"/>
  <c r="Z65" i="10"/>
  <c r="Z64" i="10"/>
  <c r="Z48" i="10"/>
  <c r="Z33" i="10"/>
  <c r="Z32" i="10"/>
  <c r="Z17" i="10"/>
  <c r="Z16" i="10"/>
  <c r="Z10" i="10"/>
  <c r="AE67" i="10"/>
  <c r="L74" i="10"/>
  <c r="L73" i="10"/>
  <c r="L70" i="10"/>
  <c r="L62" i="10"/>
  <c r="L58" i="10"/>
  <c r="L54" i="10"/>
  <c r="L39" i="10"/>
  <c r="L38" i="10"/>
  <c r="L27" i="10"/>
  <c r="L26" i="10"/>
  <c r="AJ72" i="10"/>
  <c r="AJ64" i="10"/>
  <c r="R75" i="10"/>
  <c r="R56" i="10"/>
  <c r="R48" i="10"/>
  <c r="R44" i="10"/>
  <c r="R36" i="10"/>
  <c r="X75" i="10"/>
  <c r="X67" i="10"/>
  <c r="X55" i="10"/>
  <c r="X47" i="10"/>
  <c r="X43" i="10"/>
  <c r="N42" i="10"/>
  <c r="N41" i="10"/>
  <c r="N30" i="10"/>
  <c r="N29" i="10"/>
  <c r="N10" i="10"/>
  <c r="V75" i="10"/>
  <c r="U66" i="10"/>
  <c r="U62" i="10"/>
  <c r="U34" i="10"/>
  <c r="U30" i="10"/>
  <c r="U14" i="10"/>
  <c r="Q69" i="10"/>
  <c r="Q65" i="10"/>
  <c r="Q41" i="10"/>
  <c r="Q37" i="10"/>
  <c r="Q33" i="10"/>
  <c r="Q17" i="10"/>
  <c r="Q9" i="10"/>
  <c r="T16" i="10"/>
  <c r="T12" i="10"/>
  <c r="AC75" i="10"/>
  <c r="AC71" i="10"/>
  <c r="AC63" i="10"/>
  <c r="AC59" i="10"/>
  <c r="AC55" i="10"/>
  <c r="AC51" i="10"/>
  <c r="AC47" i="10"/>
  <c r="AC43" i="10"/>
  <c r="AC39" i="10"/>
  <c r="AC35" i="10"/>
  <c r="AC31" i="10"/>
  <c r="AC27" i="10"/>
  <c r="AC19" i="10"/>
  <c r="AC15" i="10"/>
  <c r="AC11" i="10"/>
  <c r="S71" i="10"/>
  <c r="S59" i="10"/>
  <c r="S26" i="10"/>
  <c r="S17" i="10"/>
  <c r="O49" i="10"/>
  <c r="AB75" i="10"/>
  <c r="AB72" i="10"/>
  <c r="AB64" i="10"/>
  <c r="AB48" i="10"/>
  <c r="AB48" i="11"/>
  <c r="AB36" i="10"/>
  <c r="AB32" i="10"/>
  <c r="AB28" i="10"/>
  <c r="AB13" i="10"/>
  <c r="I51" i="10"/>
  <c r="I43" i="10"/>
  <c r="I19" i="10"/>
  <c r="J47" i="10"/>
  <c r="K64" i="10"/>
  <c r="K40" i="10"/>
  <c r="AK61" i="10"/>
  <c r="AK45" i="10"/>
  <c r="AU15" i="9"/>
  <c r="K40" i="26"/>
  <c r="L40" i="26" s="1"/>
  <c r="N40" i="26" s="1"/>
  <c r="AU67" i="9"/>
  <c r="K55" i="28"/>
  <c r="L55" i="28" s="1"/>
  <c r="N55" i="28" s="1"/>
  <c r="K29" i="28"/>
  <c r="L29" i="28" s="1"/>
  <c r="N29" i="28" s="1"/>
  <c r="K37" i="28"/>
  <c r="L37" i="28" s="1"/>
  <c r="N37" i="28" s="1"/>
  <c r="AH72" i="10"/>
  <c r="AH60" i="10"/>
  <c r="AH52" i="10"/>
  <c r="AH48" i="10"/>
  <c r="AH40" i="10"/>
  <c r="AH28" i="10"/>
  <c r="AH20" i="10"/>
  <c r="AH16" i="10"/>
  <c r="P54" i="10"/>
  <c r="P35" i="10"/>
  <c r="P34" i="10"/>
  <c r="AD74" i="10"/>
  <c r="AD18" i="10"/>
  <c r="AD17" i="10"/>
  <c r="AD12" i="10"/>
  <c r="Z8" i="10"/>
  <c r="AE51" i="10"/>
  <c r="L63" i="10"/>
  <c r="L55" i="10"/>
  <c r="AJ73" i="10"/>
  <c r="R27" i="10"/>
  <c r="R19" i="10"/>
  <c r="R15" i="10"/>
  <c r="R11" i="10"/>
  <c r="X10" i="10"/>
  <c r="N73" i="10"/>
  <c r="N65" i="10"/>
  <c r="N61" i="10"/>
  <c r="N53" i="10"/>
  <c r="W72" i="10"/>
  <c r="W60" i="10"/>
  <c r="W48" i="10"/>
  <c r="W44" i="10"/>
  <c r="W39" i="10"/>
  <c r="W36" i="10"/>
  <c r="W28" i="10"/>
  <c r="W16" i="10"/>
  <c r="W12" i="10"/>
  <c r="W8" i="10"/>
  <c r="U15" i="10"/>
  <c r="Q18" i="10"/>
  <c r="AC8" i="10"/>
  <c r="S47" i="10"/>
  <c r="S46" i="10"/>
  <c r="S27" i="10"/>
  <c r="O41" i="10"/>
  <c r="AB49" i="10"/>
  <c r="AB45" i="10"/>
  <c r="AB29" i="10"/>
  <c r="I67" i="10"/>
  <c r="I35" i="10"/>
  <c r="J33" i="10"/>
  <c r="J29" i="10"/>
  <c r="J25" i="10"/>
  <c r="J21" i="10"/>
  <c r="J17" i="10"/>
  <c r="J16" i="10"/>
  <c r="J13" i="10"/>
  <c r="K65" i="10"/>
  <c r="K61" i="10"/>
  <c r="K60" i="10"/>
  <c r="K41" i="10"/>
  <c r="K33" i="10"/>
  <c r="K32" i="10"/>
  <c r="K17" i="10"/>
  <c r="K9" i="10"/>
  <c r="AK46" i="10"/>
  <c r="AJ14" i="29"/>
  <c r="R32" i="27"/>
  <c r="P32" i="27"/>
  <c r="Q32" i="27" s="1"/>
  <c r="AU30" i="9"/>
  <c r="K72" i="26"/>
  <c r="L72" i="26" s="1"/>
  <c r="N72" i="26" s="1"/>
  <c r="K18" i="26"/>
  <c r="L18" i="26" s="1"/>
  <c r="N18" i="26" s="1"/>
  <c r="K70" i="28"/>
  <c r="L70" i="28" s="1"/>
  <c r="N70" i="28" s="1"/>
  <c r="AJ15" i="29"/>
  <c r="AI8" i="10"/>
  <c r="P74" i="10"/>
  <c r="P66" i="10"/>
  <c r="P26" i="10"/>
  <c r="P22" i="10"/>
  <c r="AG71" i="10"/>
  <c r="AG70" i="10"/>
  <c r="AG62" i="10"/>
  <c r="AG51" i="10"/>
  <c r="AG50" i="10"/>
  <c r="AG39" i="10"/>
  <c r="AG38" i="10"/>
  <c r="AG30" i="10"/>
  <c r="AE52" i="10"/>
  <c r="AE35" i="10"/>
  <c r="AE19" i="10"/>
  <c r="AE15" i="10"/>
  <c r="AE11" i="10"/>
  <c r="M69" i="10"/>
  <c r="M65" i="10"/>
  <c r="M57" i="10"/>
  <c r="M45" i="10"/>
  <c r="M41" i="10"/>
  <c r="M37" i="10"/>
  <c r="M33" i="10"/>
  <c r="M29" i="10"/>
  <c r="M25" i="10"/>
  <c r="M13" i="10"/>
  <c r="AJ36" i="10"/>
  <c r="AJ32" i="10"/>
  <c r="AJ24" i="10"/>
  <c r="AJ20" i="10"/>
  <c r="AJ16" i="10"/>
  <c r="R16" i="10"/>
  <c r="R8" i="10"/>
  <c r="N74" i="10"/>
  <c r="N66" i="10"/>
  <c r="N62" i="10"/>
  <c r="W73" i="10"/>
  <c r="W69" i="10"/>
  <c r="W61" i="10"/>
  <c r="W13" i="10"/>
  <c r="W9" i="10"/>
  <c r="V51" i="10"/>
  <c r="V44" i="10"/>
  <c r="V43" i="10"/>
  <c r="T48" i="10"/>
  <c r="T44" i="10"/>
  <c r="T32" i="10"/>
  <c r="AA75" i="10"/>
  <c r="AA70" i="10"/>
  <c r="AA67" i="10"/>
  <c r="AA63" i="10"/>
  <c r="AA59" i="10"/>
  <c r="AA54" i="10"/>
  <c r="AA54" i="11"/>
  <c r="AA51" i="10"/>
  <c r="AA43" i="10"/>
  <c r="AA35" i="10"/>
  <c r="AA34" i="10"/>
  <c r="AA31" i="10"/>
  <c r="AA27" i="10"/>
  <c r="AA19" i="10"/>
  <c r="AA15" i="10"/>
  <c r="O65" i="10"/>
  <c r="O33" i="10"/>
  <c r="O29" i="10"/>
  <c r="O25" i="10"/>
  <c r="O21" i="10"/>
  <c r="O17" i="10"/>
  <c r="O13" i="10"/>
  <c r="AB25" i="10"/>
  <c r="I68" i="10"/>
  <c r="I36" i="10"/>
  <c r="I32" i="10"/>
  <c r="I31" i="10"/>
  <c r="J34" i="10"/>
  <c r="J34" i="11"/>
  <c r="J26" i="10"/>
  <c r="J14" i="10"/>
  <c r="K52" i="10"/>
  <c r="K28" i="10"/>
  <c r="AK75" i="10"/>
  <c r="AK75" i="11"/>
  <c r="AK20" i="10"/>
  <c r="F39" i="10"/>
  <c r="F38" i="10"/>
  <c r="F34" i="10"/>
  <c r="F30" i="10"/>
  <c r="F22" i="10"/>
  <c r="F18" i="10"/>
  <c r="F17" i="10"/>
  <c r="AI67" i="10"/>
  <c r="AG58" i="10"/>
  <c r="AG26" i="10"/>
  <c r="AF61" i="10"/>
  <c r="AF45" i="10"/>
  <c r="AF29" i="10"/>
  <c r="AF13" i="10"/>
  <c r="Z60" i="10"/>
  <c r="Z44" i="10"/>
  <c r="Z28" i="10"/>
  <c r="Z12" i="10"/>
  <c r="AE72" i="10"/>
  <c r="AE40" i="10"/>
  <c r="L46" i="10"/>
  <c r="L22" i="10"/>
  <c r="AJ48" i="10"/>
  <c r="R71" i="10"/>
  <c r="X26" i="10"/>
  <c r="N37" i="10"/>
  <c r="N25" i="10"/>
  <c r="V67" i="10"/>
  <c r="AA40" i="10"/>
  <c r="S42" i="10"/>
  <c r="O73" i="10"/>
  <c r="AB20" i="10"/>
  <c r="I55" i="10"/>
  <c r="K68" i="10"/>
  <c r="K56" i="10"/>
  <c r="AK25" i="10"/>
  <c r="F13" i="10"/>
  <c r="AI59" i="10"/>
  <c r="AI43" i="10"/>
  <c r="AI23" i="10"/>
  <c r="AI14" i="10"/>
  <c r="AH55" i="10"/>
  <c r="AH43" i="10"/>
  <c r="P70" i="10"/>
  <c r="P62" i="10"/>
  <c r="P42" i="10"/>
  <c r="P33" i="10"/>
  <c r="P21" i="10"/>
  <c r="AG73" i="10"/>
  <c r="AG72" i="10"/>
  <c r="AG67" i="10"/>
  <c r="AG66" i="10"/>
  <c r="AG55" i="10"/>
  <c r="AG54" i="10"/>
  <c r="AG46" i="10"/>
  <c r="AG35" i="10"/>
  <c r="AG34" i="10"/>
  <c r="AG10" i="10"/>
  <c r="AF74" i="10"/>
  <c r="AF73" i="10"/>
  <c r="AF58" i="10"/>
  <c r="AF57" i="10"/>
  <c r="AF42" i="10"/>
  <c r="AF41" i="10"/>
  <c r="AF26" i="10"/>
  <c r="AF25" i="10"/>
  <c r="AF10" i="10"/>
  <c r="AF9" i="10"/>
  <c r="Z73" i="10"/>
  <c r="Z72" i="10"/>
  <c r="Z57" i="10"/>
  <c r="Z56" i="10"/>
  <c r="Z41" i="10"/>
  <c r="Z40" i="10"/>
  <c r="Z25" i="10"/>
  <c r="Z24" i="10"/>
  <c r="Z18" i="10"/>
  <c r="AE68" i="10"/>
  <c r="AE36" i="10"/>
  <c r="L35" i="10"/>
  <c r="L34" i="10"/>
  <c r="M73" i="10"/>
  <c r="M61" i="10"/>
  <c r="M9" i="10"/>
  <c r="AJ68" i="10"/>
  <c r="AJ40" i="10"/>
  <c r="AJ15" i="10"/>
  <c r="AJ8" i="10"/>
  <c r="R68" i="10"/>
  <c r="R67" i="10"/>
  <c r="X70" i="10"/>
  <c r="X58" i="10"/>
  <c r="X23" i="10"/>
  <c r="X22" i="10"/>
  <c r="N69" i="10"/>
  <c r="N57" i="10"/>
  <c r="N34" i="10"/>
  <c r="N33" i="10"/>
  <c r="N22" i="10"/>
  <c r="N21" i="10"/>
  <c r="N21" i="11"/>
  <c r="W64" i="10"/>
  <c r="W32" i="10"/>
  <c r="V63" i="10"/>
  <c r="V48" i="10"/>
  <c r="V47" i="10"/>
  <c r="V42" i="10"/>
  <c r="V12" i="10"/>
  <c r="V11" i="10"/>
  <c r="U57" i="10"/>
  <c r="U53" i="10"/>
  <c r="U50" i="10"/>
  <c r="U49" i="10"/>
  <c r="U46" i="10"/>
  <c r="U18" i="10"/>
  <c r="U18" i="11"/>
  <c r="U11" i="10"/>
  <c r="U10" i="10"/>
  <c r="Q73" i="10"/>
  <c r="Q60" i="10"/>
  <c r="Q57" i="10"/>
  <c r="Q53" i="10"/>
  <c r="Q52" i="10"/>
  <c r="Q49" i="10"/>
  <c r="Q25" i="10"/>
  <c r="Q21" i="10"/>
  <c r="T72" i="10"/>
  <c r="T67" i="10"/>
  <c r="T64" i="10"/>
  <c r="T60" i="10"/>
  <c r="T56" i="10"/>
  <c r="T39" i="10"/>
  <c r="T23" i="10"/>
  <c r="T8" i="10"/>
  <c r="AA47" i="10"/>
  <c r="Y9" i="10"/>
  <c r="Y8" i="10"/>
  <c r="S50" i="10"/>
  <c r="S39" i="10"/>
  <c r="S38" i="10"/>
  <c r="S10" i="10"/>
  <c r="S9" i="10"/>
  <c r="O38" i="10"/>
  <c r="O9" i="10"/>
  <c r="AB68" i="10"/>
  <c r="AB52" i="10"/>
  <c r="AB51" i="10"/>
  <c r="J72" i="10"/>
  <c r="K19" i="10"/>
  <c r="AK64" i="10"/>
  <c r="AK32" i="10"/>
  <c r="AK18" i="10"/>
  <c r="AK10" i="10"/>
  <c r="H72" i="10"/>
  <c r="F26" i="10"/>
  <c r="F9" i="10"/>
  <c r="AI75" i="10"/>
  <c r="AI55" i="10"/>
  <c r="AI39" i="10"/>
  <c r="AI39" i="11"/>
  <c r="AI19" i="10"/>
  <c r="P58" i="10"/>
  <c r="P38" i="10"/>
  <c r="AD61" i="10"/>
  <c r="AD57" i="10"/>
  <c r="AD45" i="10"/>
  <c r="AD36" i="10"/>
  <c r="AD29" i="10"/>
  <c r="AD25" i="10"/>
  <c r="AG42" i="10"/>
  <c r="AF69" i="10"/>
  <c r="AF53" i="10"/>
  <c r="AF37" i="10"/>
  <c r="AF21" i="10"/>
  <c r="Z68" i="10"/>
  <c r="Z52" i="10"/>
  <c r="Z36" i="10"/>
  <c r="Z20" i="10"/>
  <c r="AE56" i="10"/>
  <c r="AE24" i="10"/>
  <c r="L53" i="10"/>
  <c r="L30" i="10"/>
  <c r="L10" i="10"/>
  <c r="X18" i="10"/>
  <c r="Q30" i="10"/>
  <c r="T28" i="10"/>
  <c r="S75" i="10"/>
  <c r="O61" i="10"/>
  <c r="O45" i="10"/>
  <c r="O44" i="10"/>
  <c r="AB27" i="10"/>
  <c r="I66" i="10"/>
  <c r="I23" i="10"/>
  <c r="J12" i="10"/>
  <c r="K36" i="10"/>
  <c r="K24" i="10"/>
  <c r="K23" i="10"/>
  <c r="AK72" i="10"/>
  <c r="AK40" i="10"/>
  <c r="AK12" i="10"/>
  <c r="F74" i="10"/>
  <c r="F70" i="10"/>
  <c r="F69" i="10"/>
  <c r="F66" i="10"/>
  <c r="F62" i="10"/>
  <c r="F61" i="10"/>
  <c r="F58" i="10"/>
  <c r="F54" i="10"/>
  <c r="F53" i="10"/>
  <c r="F50" i="10"/>
  <c r="F46" i="10"/>
  <c r="F42" i="10"/>
  <c r="K12" i="26"/>
  <c r="L12" i="26" s="1"/>
  <c r="N12" i="26" s="1"/>
  <c r="K12" i="28"/>
  <c r="L12" i="28" s="1"/>
  <c r="N12" i="28" s="1"/>
  <c r="K13" i="28"/>
  <c r="L13" i="28" s="1"/>
  <c r="N13" i="28" s="1"/>
  <c r="K13" i="27"/>
  <c r="L13" i="27" s="1"/>
  <c r="N13" i="27" s="1"/>
  <c r="K17" i="28"/>
  <c r="L17" i="28" s="1"/>
  <c r="N17" i="28" s="1"/>
  <c r="K17" i="27"/>
  <c r="L17" i="27" s="1"/>
  <c r="N17" i="27" s="1"/>
  <c r="K20" i="26"/>
  <c r="L20" i="26" s="1"/>
  <c r="N20" i="26" s="1"/>
  <c r="K20" i="28"/>
  <c r="L20" i="28" s="1"/>
  <c r="N20" i="28" s="1"/>
  <c r="K20" i="27"/>
  <c r="L20" i="27" s="1"/>
  <c r="N20" i="27" s="1"/>
  <c r="K21" i="26"/>
  <c r="L21" i="26" s="1"/>
  <c r="N21" i="26" s="1"/>
  <c r="K21" i="27"/>
  <c r="L21" i="27" s="1"/>
  <c r="N21" i="27" s="1"/>
  <c r="K21" i="28"/>
  <c r="L21" i="28" s="1"/>
  <c r="N21" i="28" s="1"/>
  <c r="K41" i="27"/>
  <c r="L41" i="27" s="1"/>
  <c r="N41" i="27" s="1"/>
  <c r="K44" i="26"/>
  <c r="L44" i="26" s="1"/>
  <c r="N44" i="26" s="1"/>
  <c r="K44" i="27"/>
  <c r="L44" i="27" s="1"/>
  <c r="N44" i="27" s="1"/>
  <c r="K48" i="26"/>
  <c r="L48" i="26" s="1"/>
  <c r="N48" i="26" s="1"/>
  <c r="K48" i="27"/>
  <c r="L48" i="27" s="1"/>
  <c r="N48" i="27" s="1"/>
  <c r="K53" i="28"/>
  <c r="L53" i="28" s="1"/>
  <c r="N53" i="28" s="1"/>
  <c r="K53" i="27"/>
  <c r="L53" i="27" s="1"/>
  <c r="N53" i="27" s="1"/>
  <c r="K56" i="26"/>
  <c r="L56" i="26" s="1"/>
  <c r="N56" i="26" s="1"/>
  <c r="K56" i="27"/>
  <c r="L56" i="27" s="1"/>
  <c r="N56" i="27" s="1"/>
  <c r="K57" i="27"/>
  <c r="L57" i="27" s="1"/>
  <c r="N57" i="27" s="1"/>
  <c r="K57" i="26"/>
  <c r="L57" i="26" s="1"/>
  <c r="N57" i="26" s="1"/>
  <c r="K61" i="27"/>
  <c r="L61" i="27" s="1"/>
  <c r="N61" i="27" s="1"/>
  <c r="K61" i="28"/>
  <c r="L61" i="28" s="1"/>
  <c r="N61" i="28" s="1"/>
  <c r="K65" i="28"/>
  <c r="L65" i="28" s="1"/>
  <c r="N65" i="28" s="1"/>
  <c r="K65" i="26"/>
  <c r="L65" i="26" s="1"/>
  <c r="N65" i="26" s="1"/>
  <c r="K68" i="26"/>
  <c r="L68" i="26" s="1"/>
  <c r="N68" i="26" s="1"/>
  <c r="K73" i="28"/>
  <c r="L73" i="28" s="1"/>
  <c r="N73" i="28" s="1"/>
  <c r="K17" i="26"/>
  <c r="L17" i="26" s="1"/>
  <c r="N17" i="26" s="1"/>
  <c r="K44" i="28"/>
  <c r="L44" i="28" s="1"/>
  <c r="N44" i="28" s="1"/>
  <c r="K8" i="26"/>
  <c r="L8" i="26" s="1"/>
  <c r="N8" i="26" s="1"/>
  <c r="K41" i="28"/>
  <c r="L41" i="28" s="1"/>
  <c r="N41" i="28" s="1"/>
  <c r="K57" i="28"/>
  <c r="L57" i="28" s="1"/>
  <c r="N57" i="28" s="1"/>
  <c r="K69" i="28"/>
  <c r="L69" i="28" s="1"/>
  <c r="N69" i="28" s="1"/>
  <c r="K73" i="26"/>
  <c r="L73" i="26" s="1"/>
  <c r="N73" i="26" s="1"/>
  <c r="K14" i="28"/>
  <c r="L14" i="28" s="1"/>
  <c r="N14" i="28" s="1"/>
  <c r="K60" i="27"/>
  <c r="L60" i="27" s="1"/>
  <c r="N60" i="27" s="1"/>
  <c r="K64" i="28"/>
  <c r="L64" i="28" s="1"/>
  <c r="N64" i="28" s="1"/>
  <c r="K37" i="27"/>
  <c r="L37" i="27" s="1"/>
  <c r="N37" i="27" s="1"/>
  <c r="K69" i="27"/>
  <c r="L69" i="27" s="1"/>
  <c r="N69" i="27" s="1"/>
  <c r="K64" i="26"/>
  <c r="L64" i="26" s="1"/>
  <c r="N64" i="26" s="1"/>
  <c r="K49" i="27"/>
  <c r="L49" i="27" s="1"/>
  <c r="N49" i="27" s="1"/>
  <c r="K65" i="27"/>
  <c r="L65" i="27" s="1"/>
  <c r="N65" i="27" s="1"/>
  <c r="K10" i="26"/>
  <c r="L10" i="26" s="1"/>
  <c r="N10" i="26" s="1"/>
  <c r="K27" i="27"/>
  <c r="L27" i="27" s="1"/>
  <c r="N27" i="27" s="1"/>
  <c r="K39" i="27"/>
  <c r="L39" i="27" s="1"/>
  <c r="N39" i="27" s="1"/>
  <c r="K47" i="27"/>
  <c r="L47" i="27" s="1"/>
  <c r="N47" i="27" s="1"/>
  <c r="K63" i="28"/>
  <c r="L63" i="28" s="1"/>
  <c r="N63" i="28" s="1"/>
  <c r="K75" i="28"/>
  <c r="L75" i="28" s="1"/>
  <c r="N75" i="28" s="1"/>
  <c r="K64" i="27"/>
  <c r="L64" i="27" s="1"/>
  <c r="N64" i="27" s="1"/>
  <c r="K29" i="26"/>
  <c r="L29" i="26" s="1"/>
  <c r="N29" i="26" s="1"/>
  <c r="K41" i="26"/>
  <c r="L41" i="26" s="1"/>
  <c r="N41" i="26" s="1"/>
  <c r="K49" i="26"/>
  <c r="L49" i="26" s="1"/>
  <c r="N49" i="26" s="1"/>
  <c r="K53" i="26"/>
  <c r="L53" i="26" s="1"/>
  <c r="N53" i="26" s="1"/>
  <c r="K24" i="28"/>
  <c r="L24" i="28" s="1"/>
  <c r="N24" i="28" s="1"/>
  <c r="K48" i="28"/>
  <c r="L48" i="28" s="1"/>
  <c r="N48" i="28" s="1"/>
  <c r="K68" i="28"/>
  <c r="L68" i="28" s="1"/>
  <c r="N68" i="28" s="1"/>
  <c r="K72" i="27"/>
  <c r="L72" i="27" s="1"/>
  <c r="N72" i="27" s="1"/>
  <c r="K50" i="26"/>
  <c r="L50" i="26" s="1"/>
  <c r="N50" i="26" s="1"/>
  <c r="K33" i="27"/>
  <c r="L33" i="27" s="1"/>
  <c r="N33" i="27" s="1"/>
  <c r="K19" i="27"/>
  <c r="L19" i="27" s="1"/>
  <c r="N19" i="27" s="1"/>
  <c r="K19" i="28"/>
  <c r="L19" i="28" s="1"/>
  <c r="N19" i="28" s="1"/>
  <c r="K54" i="26"/>
  <c r="L54" i="26" s="1"/>
  <c r="N54" i="26" s="1"/>
  <c r="K54" i="27"/>
  <c r="L54" i="27" s="1"/>
  <c r="N54" i="27" s="1"/>
  <c r="K62" i="28"/>
  <c r="L62" i="28" s="1"/>
  <c r="N62" i="28" s="1"/>
  <c r="K62" i="26"/>
  <c r="L62" i="26" s="1"/>
  <c r="N62" i="26" s="1"/>
  <c r="K62" i="27"/>
  <c r="L62" i="27" s="1"/>
  <c r="N62" i="27" s="1"/>
  <c r="K31" i="28"/>
  <c r="L31" i="28" s="1"/>
  <c r="N31" i="28" s="1"/>
  <c r="K31" i="26"/>
  <c r="L31" i="26" s="1"/>
  <c r="N31" i="26" s="1"/>
  <c r="K31" i="27"/>
  <c r="L31" i="27" s="1"/>
  <c r="N31" i="27" s="1"/>
  <c r="K58" i="28"/>
  <c r="L58" i="28" s="1"/>
  <c r="N58" i="28" s="1"/>
  <c r="K58" i="26"/>
  <c r="L58" i="26" s="1"/>
  <c r="N58" i="26" s="1"/>
  <c r="K22" i="27"/>
  <c r="L22" i="27" s="1"/>
  <c r="N22" i="27" s="1"/>
  <c r="K22" i="26"/>
  <c r="L22" i="26" s="1"/>
  <c r="N22" i="26" s="1"/>
  <c r="K22" i="28"/>
  <c r="L22" i="28" s="1"/>
  <c r="N22" i="28" s="1"/>
  <c r="K46" i="26"/>
  <c r="L46" i="26" s="1"/>
  <c r="N46" i="26" s="1"/>
  <c r="K46" i="27"/>
  <c r="L46" i="27" s="1"/>
  <c r="N46" i="27" s="1"/>
  <c r="K46" i="28"/>
  <c r="L46" i="28" s="1"/>
  <c r="N46" i="28" s="1"/>
  <c r="K67" i="28"/>
  <c r="L67" i="28" s="1"/>
  <c r="N67" i="28" s="1"/>
  <c r="K67" i="27"/>
  <c r="L67" i="27" s="1"/>
  <c r="N67" i="27" s="1"/>
  <c r="K27" i="26"/>
  <c r="L27" i="26" s="1"/>
  <c r="N27" i="26" s="1"/>
  <c r="K52" i="28"/>
  <c r="L52" i="28" s="1"/>
  <c r="N52" i="28" s="1"/>
  <c r="K52" i="27"/>
  <c r="L52" i="27" s="1"/>
  <c r="N52" i="27" s="1"/>
  <c r="K52" i="26"/>
  <c r="L52" i="26" s="1"/>
  <c r="N52" i="26" s="1"/>
  <c r="K71" i="28"/>
  <c r="L71" i="28" s="1"/>
  <c r="N71" i="28" s="1"/>
  <c r="K10" i="28"/>
  <c r="L10" i="28" s="1"/>
  <c r="N10" i="28" s="1"/>
  <c r="K73" i="27"/>
  <c r="L73" i="27" s="1"/>
  <c r="N73" i="27" s="1"/>
  <c r="K27" i="28"/>
  <c r="L27" i="28" s="1"/>
  <c r="N27" i="28" s="1"/>
  <c r="K49" i="28"/>
  <c r="L49" i="28" s="1"/>
  <c r="N49" i="28" s="1"/>
  <c r="K33" i="28"/>
  <c r="L33" i="28" s="1"/>
  <c r="N33" i="28" s="1"/>
  <c r="K61" i="26"/>
  <c r="L61" i="26" s="1"/>
  <c r="N61" i="26" s="1"/>
  <c r="K60" i="26"/>
  <c r="L60" i="26" s="1"/>
  <c r="N60" i="26" s="1"/>
  <c r="K40" i="27"/>
  <c r="L40" i="27" s="1"/>
  <c r="N40" i="27" s="1"/>
  <c r="K40" i="28"/>
  <c r="L40" i="28" s="1"/>
  <c r="N40" i="28" s="1"/>
  <c r="K32" i="28"/>
  <c r="L32" i="28" s="1"/>
  <c r="N32" i="28" s="1"/>
  <c r="K32" i="26"/>
  <c r="L32" i="26" s="1"/>
  <c r="N32" i="26" s="1"/>
  <c r="K24" i="27"/>
  <c r="L24" i="27" s="1"/>
  <c r="N24" i="27" s="1"/>
  <c r="K55" i="27"/>
  <c r="L55" i="27" s="1"/>
  <c r="N55" i="27" s="1"/>
  <c r="K38" i="26"/>
  <c r="L38" i="26" s="1"/>
  <c r="N38" i="26" s="1"/>
  <c r="K38" i="27"/>
  <c r="L38" i="27" s="1"/>
  <c r="N38" i="27" s="1"/>
  <c r="K45" i="28"/>
  <c r="L45" i="28" s="1"/>
  <c r="N45" i="28" s="1"/>
  <c r="K45" i="26"/>
  <c r="L45" i="26" s="1"/>
  <c r="N45" i="26" s="1"/>
  <c r="K11" i="28"/>
  <c r="L11" i="28" s="1"/>
  <c r="N11" i="28" s="1"/>
  <c r="K11" i="26"/>
  <c r="L11" i="26" s="1"/>
  <c r="N11" i="26" s="1"/>
  <c r="K9" i="28"/>
  <c r="L9" i="28" s="1"/>
  <c r="N9" i="28" s="1"/>
  <c r="K9" i="27"/>
  <c r="L9" i="27" s="1"/>
  <c r="N9" i="27" s="1"/>
  <c r="K9" i="26"/>
  <c r="L9" i="26" s="1"/>
  <c r="N9" i="26" s="1"/>
  <c r="K14" i="26"/>
  <c r="L14" i="26" s="1"/>
  <c r="N14" i="26" s="1"/>
  <c r="K14" i="27"/>
  <c r="L14" i="27" s="1"/>
  <c r="N14" i="27" s="1"/>
  <c r="K18" i="27"/>
  <c r="L18" i="27" s="1"/>
  <c r="N18" i="27" s="1"/>
  <c r="K30" i="27"/>
  <c r="L30" i="27" s="1"/>
  <c r="N30" i="27" s="1"/>
  <c r="K30" i="26"/>
  <c r="L30" i="26" s="1"/>
  <c r="N30" i="26" s="1"/>
  <c r="K39" i="28"/>
  <c r="L39" i="28" s="1"/>
  <c r="N39" i="28" s="1"/>
  <c r="K39" i="26"/>
  <c r="L39" i="26" s="1"/>
  <c r="N39" i="26" s="1"/>
  <c r="K42" i="26"/>
  <c r="L42" i="26" s="1"/>
  <c r="N42" i="26" s="1"/>
  <c r="K42" i="28"/>
  <c r="L42" i="28" s="1"/>
  <c r="N42" i="28" s="1"/>
  <c r="K42" i="27"/>
  <c r="L42" i="27" s="1"/>
  <c r="N42" i="27" s="1"/>
  <c r="K43" i="27"/>
  <c r="L43" i="27" s="1"/>
  <c r="N43" i="27" s="1"/>
  <c r="K43" i="28"/>
  <c r="L43" i="28" s="1"/>
  <c r="N43" i="28" s="1"/>
  <c r="K47" i="26"/>
  <c r="L47" i="26" s="1"/>
  <c r="N47" i="26" s="1"/>
  <c r="K47" i="28"/>
  <c r="L47" i="28" s="1"/>
  <c r="N47" i="28" s="1"/>
  <c r="K50" i="28"/>
  <c r="L50" i="28" s="1"/>
  <c r="N50" i="28" s="1"/>
  <c r="K63" i="27"/>
  <c r="L63" i="27" s="1"/>
  <c r="N63" i="27" s="1"/>
  <c r="K63" i="26"/>
  <c r="L63" i="26" s="1"/>
  <c r="N63" i="26" s="1"/>
  <c r="K66" i="26"/>
  <c r="L66" i="26" s="1"/>
  <c r="N66" i="26" s="1"/>
  <c r="K66" i="28"/>
  <c r="L66" i="28" s="1"/>
  <c r="N66" i="28" s="1"/>
  <c r="K70" i="26"/>
  <c r="L70" i="26" s="1"/>
  <c r="N70" i="26" s="1"/>
  <c r="K70" i="27"/>
  <c r="L70" i="27" s="1"/>
  <c r="N70" i="27" s="1"/>
  <c r="K74" i="26"/>
  <c r="L74" i="26" s="1"/>
  <c r="N74" i="26" s="1"/>
  <c r="K75" i="26"/>
  <c r="L75" i="26" s="1"/>
  <c r="N75" i="26" s="1"/>
  <c r="K75" i="27"/>
  <c r="L75" i="27" s="1"/>
  <c r="N75" i="27" s="1"/>
  <c r="K12" i="27"/>
  <c r="L12" i="27" s="1"/>
  <c r="N12" i="27" s="1"/>
  <c r="K68" i="27"/>
  <c r="L68" i="27" s="1"/>
  <c r="N68" i="27" s="1"/>
  <c r="K19" i="26"/>
  <c r="L19" i="26" s="1"/>
  <c r="N19" i="26" s="1"/>
  <c r="K43" i="26"/>
  <c r="L43" i="26" s="1"/>
  <c r="N43" i="26" s="1"/>
  <c r="K18" i="28"/>
  <c r="L18" i="28" s="1"/>
  <c r="N18" i="28" s="1"/>
  <c r="K30" i="28"/>
  <c r="L30" i="28" s="1"/>
  <c r="N30" i="28" s="1"/>
  <c r="K54" i="28"/>
  <c r="L54" i="28" s="1"/>
  <c r="N54" i="28" s="1"/>
  <c r="K74" i="28"/>
  <c r="L74" i="28" s="1"/>
  <c r="N74" i="28" s="1"/>
  <c r="K50" i="27"/>
  <c r="L50" i="27" s="1"/>
  <c r="N50" i="27" s="1"/>
  <c r="K66" i="27"/>
  <c r="L66" i="27" s="1"/>
  <c r="N66" i="27" s="1"/>
  <c r="K74" i="27"/>
  <c r="L74" i="27" s="1"/>
  <c r="N74" i="27" s="1"/>
  <c r="K13" i="26"/>
  <c r="L13" i="26" s="1"/>
  <c r="N13" i="26" s="1"/>
  <c r="K37" i="26"/>
  <c r="L37" i="26" s="1"/>
  <c r="N37" i="26" s="1"/>
  <c r="K56" i="28"/>
  <c r="L56" i="28" s="1"/>
  <c r="N56" i="28" s="1"/>
  <c r="K11" i="27"/>
  <c r="L11" i="27" s="1"/>
  <c r="N11" i="27" s="1"/>
  <c r="K55" i="26"/>
  <c r="L55" i="26" s="1"/>
  <c r="N55" i="26" s="1"/>
  <c r="K24" i="26"/>
  <c r="L24" i="26" s="1"/>
  <c r="N24" i="26" s="1"/>
  <c r="K58" i="27"/>
  <c r="L58" i="27" s="1"/>
  <c r="N58" i="27" s="1"/>
  <c r="K67" i="26"/>
  <c r="L67" i="26" s="1"/>
  <c r="N67" i="26" s="1"/>
  <c r="K10" i="27"/>
  <c r="L10" i="27" s="1"/>
  <c r="N10" i="27" s="1"/>
  <c r="K25" i="28"/>
  <c r="L25" i="28" s="1"/>
  <c r="N25" i="28" s="1"/>
  <c r="K25" i="26"/>
  <c r="L25" i="26" s="1"/>
  <c r="N25" i="26" s="1"/>
  <c r="K25" i="27"/>
  <c r="L25" i="27" s="1"/>
  <c r="N25" i="27" s="1"/>
  <c r="S38" i="11" l="1"/>
  <c r="N61" i="11"/>
  <c r="AD74" i="11"/>
  <c r="AH52" i="11"/>
  <c r="Q65" i="11"/>
  <c r="F53" i="11"/>
  <c r="AE36" i="11"/>
  <c r="Z41" i="11"/>
  <c r="O14" i="11"/>
  <c r="S70" i="11"/>
  <c r="Y17" i="11"/>
  <c r="AB27" i="11"/>
  <c r="M13" i="11"/>
  <c r="M57" i="11"/>
  <c r="K21" i="11"/>
  <c r="X23" i="11"/>
  <c r="Z73" i="11"/>
  <c r="O41" i="11"/>
  <c r="R56" i="11"/>
  <c r="R68" i="11"/>
  <c r="Z57" i="11"/>
  <c r="Z72" i="11"/>
  <c r="M69" i="11"/>
  <c r="AB32" i="11"/>
  <c r="S71" i="11"/>
  <c r="AC11" i="11"/>
  <c r="L73" i="11"/>
  <c r="Z10" i="11"/>
  <c r="AH27" i="11"/>
  <c r="T60" i="11"/>
  <c r="Z60" i="11"/>
  <c r="AG71" i="11"/>
  <c r="P22" i="11"/>
  <c r="L70" i="11"/>
  <c r="AE67" i="11"/>
  <c r="F61" i="11"/>
  <c r="AK12" i="11"/>
  <c r="AK40" i="11"/>
  <c r="H72" i="11"/>
  <c r="W32" i="11"/>
  <c r="AG46" i="11"/>
  <c r="AH43" i="11"/>
  <c r="O73" i="11"/>
  <c r="I31" i="11"/>
  <c r="O13" i="11"/>
  <c r="O33" i="11"/>
  <c r="T48" i="11"/>
  <c r="V44" i="11"/>
  <c r="W9" i="11"/>
  <c r="W69" i="11"/>
  <c r="M45" i="11"/>
  <c r="AI8" i="11"/>
  <c r="W8" i="11"/>
  <c r="AC47" i="11"/>
  <c r="AC55" i="11"/>
  <c r="AC71" i="11"/>
  <c r="X55" i="11"/>
  <c r="R36" i="11"/>
  <c r="L26" i="11"/>
  <c r="L39" i="11"/>
  <c r="Z48" i="11"/>
  <c r="AI71" i="11"/>
  <c r="AK52" i="11"/>
  <c r="P72" i="28"/>
  <c r="Q72" i="28" s="1"/>
  <c r="F54" i="11"/>
  <c r="F58" i="11"/>
  <c r="O44" i="11"/>
  <c r="S50" i="11"/>
  <c r="Q53" i="11"/>
  <c r="AF57" i="11"/>
  <c r="AG72" i="11"/>
  <c r="V67" i="11"/>
  <c r="AG58" i="11"/>
  <c r="F39" i="11"/>
  <c r="M41" i="11"/>
  <c r="P26" i="11"/>
  <c r="K17" i="11"/>
  <c r="J33" i="11"/>
  <c r="AH20" i="11"/>
  <c r="K40" i="11"/>
  <c r="AC15" i="11"/>
  <c r="AC39" i="11"/>
  <c r="AC51" i="11"/>
  <c r="U34" i="11"/>
  <c r="N41" i="11"/>
  <c r="Z16" i="11"/>
  <c r="AG74" i="11"/>
  <c r="K72" i="11"/>
  <c r="X66" i="11"/>
  <c r="X74" i="11"/>
  <c r="AI75" i="11"/>
  <c r="AB52" i="11"/>
  <c r="AG26" i="11"/>
  <c r="F38" i="11"/>
  <c r="AD61" i="11"/>
  <c r="AI51" i="11"/>
  <c r="J10" i="11"/>
  <c r="AB16" i="11"/>
  <c r="V35" i="11"/>
  <c r="N9" i="11"/>
  <c r="X50" i="11"/>
  <c r="R51" i="11"/>
  <c r="M46" i="11"/>
  <c r="R15" i="11"/>
  <c r="L55" i="11"/>
  <c r="AD12" i="11"/>
  <c r="AJ72" i="11"/>
  <c r="L27" i="11"/>
  <c r="AF66" i="11"/>
  <c r="AH47" i="11"/>
  <c r="AI16" i="11"/>
  <c r="AK44" i="11"/>
  <c r="K20" i="11"/>
  <c r="K29" i="11"/>
  <c r="K53" i="11"/>
  <c r="J54" i="11"/>
  <c r="F46" i="11"/>
  <c r="J12" i="11"/>
  <c r="I66" i="11"/>
  <c r="T28" i="11"/>
  <c r="AE24" i="11"/>
  <c r="S10" i="11"/>
  <c r="T23" i="11"/>
  <c r="Q25" i="11"/>
  <c r="Q52" i="11"/>
  <c r="Q57" i="11"/>
  <c r="U49" i="11"/>
  <c r="V42" i="11"/>
  <c r="V63" i="11"/>
  <c r="W64" i="11"/>
  <c r="N69" i="11"/>
  <c r="AJ68" i="11"/>
  <c r="Z25" i="11"/>
  <c r="AF41" i="11"/>
  <c r="AG67" i="11"/>
  <c r="R71" i="11"/>
  <c r="AJ48" i="11"/>
  <c r="O29" i="11"/>
  <c r="T44" i="11"/>
  <c r="V43" i="11"/>
  <c r="W61" i="11"/>
  <c r="R8" i="11"/>
  <c r="AJ24" i="11"/>
  <c r="M29" i="11"/>
  <c r="AG39" i="11"/>
  <c r="K61" i="11"/>
  <c r="S46" i="11"/>
  <c r="Q18" i="11"/>
  <c r="W28" i="11"/>
  <c r="AJ73" i="11"/>
  <c r="Z8" i="11"/>
  <c r="Q17" i="11"/>
  <c r="X43" i="11"/>
  <c r="Z32" i="11"/>
  <c r="AG75" i="11"/>
  <c r="AD41" i="11"/>
  <c r="F23" i="11"/>
  <c r="K69" i="26"/>
  <c r="L69" i="26" s="1"/>
  <c r="N69" i="26" s="1"/>
  <c r="F66" i="11"/>
  <c r="K36" i="11"/>
  <c r="L53" i="11"/>
  <c r="AD36" i="11"/>
  <c r="O9" i="11"/>
  <c r="AA47" i="11"/>
  <c r="T72" i="11"/>
  <c r="Q49" i="11"/>
  <c r="U11" i="11"/>
  <c r="U46" i="11"/>
  <c r="V12" i="11"/>
  <c r="V48" i="11"/>
  <c r="AJ15" i="11"/>
  <c r="AE68" i="11"/>
  <c r="AF9" i="11"/>
  <c r="AF10" i="11"/>
  <c r="AF25" i="11"/>
  <c r="AG55" i="11"/>
  <c r="AI14" i="11"/>
  <c r="I55" i="11"/>
  <c r="AA40" i="11"/>
  <c r="F30" i="11"/>
  <c r="J14" i="11"/>
  <c r="AA70" i="11"/>
  <c r="AA75" i="11"/>
  <c r="N62" i="11"/>
  <c r="AJ16" i="11"/>
  <c r="AG62" i="11"/>
  <c r="J17" i="11"/>
  <c r="AB45" i="11"/>
  <c r="P34" i="11"/>
  <c r="AH60" i="11"/>
  <c r="AB72" i="11"/>
  <c r="S59" i="11"/>
  <c r="X47" i="11"/>
  <c r="AJ25" i="11"/>
  <c r="AG14" i="11"/>
  <c r="K24" i="11"/>
  <c r="L30" i="11"/>
  <c r="AK32" i="11"/>
  <c r="AB68" i="11"/>
  <c r="Y9" i="11"/>
  <c r="T67" i="11"/>
  <c r="AB20" i="11"/>
  <c r="AA19" i="11"/>
  <c r="AA63" i="11"/>
  <c r="J47" i="11"/>
  <c r="I43" i="11"/>
  <c r="S17" i="11"/>
  <c r="S26" i="11"/>
  <c r="AC43" i="11"/>
  <c r="U30" i="11"/>
  <c r="AH11" i="11"/>
  <c r="J66" i="11"/>
  <c r="X46" i="11"/>
  <c r="M14" i="11"/>
  <c r="R18" i="26"/>
  <c r="P18" i="26"/>
  <c r="Q18" i="26" s="1"/>
  <c r="R63" i="28"/>
  <c r="P63" i="28"/>
  <c r="Q63" i="28" s="1"/>
  <c r="R65" i="26"/>
  <c r="P65" i="26"/>
  <c r="Q65" i="26" s="1"/>
  <c r="H17" i="10"/>
  <c r="H33" i="10"/>
  <c r="H49" i="10"/>
  <c r="H65" i="10"/>
  <c r="H70" i="10"/>
  <c r="AK31" i="10"/>
  <c r="AK63" i="10"/>
  <c r="O11" i="10"/>
  <c r="O43" i="10"/>
  <c r="O75" i="10"/>
  <c r="J48" i="10"/>
  <c r="Y22" i="10"/>
  <c r="Y38" i="10"/>
  <c r="Y54" i="10"/>
  <c r="Y70" i="10"/>
  <c r="K30" i="10"/>
  <c r="K62" i="10"/>
  <c r="J23" i="10"/>
  <c r="S68" i="10"/>
  <c r="AA29" i="10"/>
  <c r="AA61" i="10"/>
  <c r="T26" i="10"/>
  <c r="T58" i="10"/>
  <c r="Q19" i="10"/>
  <c r="Q51" i="10"/>
  <c r="Q51" i="11"/>
  <c r="AG16" i="10"/>
  <c r="AG32" i="10"/>
  <c r="AG48" i="10"/>
  <c r="AG64" i="10"/>
  <c r="Q31" i="10"/>
  <c r="Q63" i="10"/>
  <c r="U28" i="10"/>
  <c r="U60" i="10"/>
  <c r="V29" i="10"/>
  <c r="V61" i="10"/>
  <c r="W26" i="10"/>
  <c r="W58" i="10"/>
  <c r="W58" i="11"/>
  <c r="N19" i="10"/>
  <c r="N51" i="10"/>
  <c r="X16" i="10"/>
  <c r="X48" i="10"/>
  <c r="X48" i="11"/>
  <c r="AA37" i="10"/>
  <c r="AA69" i="10"/>
  <c r="U8" i="10"/>
  <c r="U40" i="10"/>
  <c r="U72" i="10"/>
  <c r="N31" i="10"/>
  <c r="N63" i="10"/>
  <c r="X28" i="10"/>
  <c r="X60" i="10"/>
  <c r="R29" i="10"/>
  <c r="R61" i="10"/>
  <c r="AJ26" i="10"/>
  <c r="AJ58" i="10"/>
  <c r="M19" i="10"/>
  <c r="M51" i="10"/>
  <c r="L16" i="10"/>
  <c r="L48" i="10"/>
  <c r="AE29" i="10"/>
  <c r="AE45" i="10"/>
  <c r="AE61" i="10"/>
  <c r="AD39" i="10"/>
  <c r="AD71" i="10"/>
  <c r="P36" i="10"/>
  <c r="P68" i="10"/>
  <c r="AI17" i="10"/>
  <c r="AI49" i="10"/>
  <c r="AD35" i="10"/>
  <c r="AD67" i="10"/>
  <c r="P32" i="10"/>
  <c r="P64" i="10"/>
  <c r="R25" i="27"/>
  <c r="P25" i="27"/>
  <c r="Q25" i="27" s="1"/>
  <c r="AU44" i="9"/>
  <c r="AU51" i="9"/>
  <c r="R24" i="26"/>
  <c r="P24" i="26"/>
  <c r="Q24" i="26" s="1"/>
  <c r="AU17" i="9"/>
  <c r="R37" i="26"/>
  <c r="P37" i="26"/>
  <c r="Q37" i="26" s="1"/>
  <c r="R50" i="27"/>
  <c r="P50" i="27"/>
  <c r="Q50" i="27" s="1"/>
  <c r="AU13" i="9"/>
  <c r="R54" i="28"/>
  <c r="P54" i="28"/>
  <c r="Q54" i="28" s="1"/>
  <c r="P43" i="26"/>
  <c r="Q43" i="26" s="1"/>
  <c r="R43" i="26"/>
  <c r="P68" i="27"/>
  <c r="Q68" i="27" s="1"/>
  <c r="R68" i="27"/>
  <c r="R75" i="27"/>
  <c r="P75" i="27"/>
  <c r="Q75" i="27" s="1"/>
  <c r="P70" i="27"/>
  <c r="Q70" i="27" s="1"/>
  <c r="R70" i="27"/>
  <c r="R63" i="26"/>
  <c r="P63" i="26"/>
  <c r="Q63" i="26" s="1"/>
  <c r="R47" i="28"/>
  <c r="P47" i="28"/>
  <c r="Q47" i="28" s="1"/>
  <c r="R42" i="27"/>
  <c r="P42" i="27"/>
  <c r="Q42" i="27" s="1"/>
  <c r="R39" i="28"/>
  <c r="P39" i="28"/>
  <c r="Q39" i="28" s="1"/>
  <c r="R9" i="27"/>
  <c r="P9" i="27"/>
  <c r="Q9" i="27" s="1"/>
  <c r="R38" i="26"/>
  <c r="P38" i="26"/>
  <c r="Q38" i="26" s="1"/>
  <c r="R32" i="28"/>
  <c r="P32" i="28"/>
  <c r="Q32" i="28" s="1"/>
  <c r="R61" i="26"/>
  <c r="P61" i="26"/>
  <c r="Q61" i="26" s="1"/>
  <c r="R73" i="27"/>
  <c r="P73" i="27"/>
  <c r="Q73" i="27" s="1"/>
  <c r="P10" i="28"/>
  <c r="Q10" i="28" s="1"/>
  <c r="R10" i="28"/>
  <c r="R52" i="27"/>
  <c r="P52" i="27"/>
  <c r="Q52" i="27" s="1"/>
  <c r="AU63" i="9"/>
  <c r="AU48" i="9"/>
  <c r="AU23" i="9"/>
  <c r="P46" i="27"/>
  <c r="Q46" i="27" s="1"/>
  <c r="R46" i="27"/>
  <c r="R22" i="27"/>
  <c r="P22" i="27"/>
  <c r="Q22" i="27" s="1"/>
  <c r="P58" i="28"/>
  <c r="Q58" i="28" s="1"/>
  <c r="R58" i="28"/>
  <c r="P62" i="28"/>
  <c r="Q62" i="28" s="1"/>
  <c r="R62" i="28"/>
  <c r="F52" i="10"/>
  <c r="AK26" i="10"/>
  <c r="F16" i="10"/>
  <c r="F48" i="10"/>
  <c r="AB55" i="10"/>
  <c r="O20" i="10"/>
  <c r="O56" i="10"/>
  <c r="AA14" i="10"/>
  <c r="AA58" i="10"/>
  <c r="T30" i="10"/>
  <c r="Q12" i="10"/>
  <c r="Q48" i="10"/>
  <c r="U29" i="10"/>
  <c r="AK58" i="10"/>
  <c r="K58" i="10"/>
  <c r="J61" i="10"/>
  <c r="AB22" i="10"/>
  <c r="O8" i="10"/>
  <c r="O28" i="10"/>
  <c r="S13" i="10"/>
  <c r="S44" i="10"/>
  <c r="S56" i="10"/>
  <c r="Q55" i="10"/>
  <c r="I22" i="10"/>
  <c r="O32" i="10"/>
  <c r="AC14" i="10"/>
  <c r="AC22" i="10"/>
  <c r="AC30" i="10"/>
  <c r="AC46" i="10"/>
  <c r="AC62" i="10"/>
  <c r="T31" i="10"/>
  <c r="Q24" i="10"/>
  <c r="V21" i="10"/>
  <c r="V53" i="10"/>
  <c r="W18" i="10"/>
  <c r="W55" i="10"/>
  <c r="N8" i="10"/>
  <c r="X21" i="10"/>
  <c r="R14" i="10"/>
  <c r="R42" i="10"/>
  <c r="R62" i="10"/>
  <c r="AJ34" i="10"/>
  <c r="M12" i="10"/>
  <c r="AE34" i="10"/>
  <c r="Z31" i="10"/>
  <c r="Z63" i="10"/>
  <c r="AF24" i="10"/>
  <c r="AF56" i="10"/>
  <c r="AD56" i="10"/>
  <c r="AI10" i="10"/>
  <c r="AI30" i="10"/>
  <c r="V26" i="10"/>
  <c r="V50" i="10"/>
  <c r="W35" i="10"/>
  <c r="W75" i="10"/>
  <c r="X40" i="10"/>
  <c r="X52" i="10"/>
  <c r="R41" i="10"/>
  <c r="L21" i="10"/>
  <c r="L60" i="10"/>
  <c r="V54" i="10"/>
  <c r="X56" i="10"/>
  <c r="R26" i="10"/>
  <c r="AJ54" i="10"/>
  <c r="L9" i="10"/>
  <c r="L56" i="10"/>
  <c r="AE46" i="10"/>
  <c r="AD16" i="10"/>
  <c r="AD68" i="10"/>
  <c r="AH38" i="10"/>
  <c r="AI54" i="10"/>
  <c r="P33" i="27"/>
  <c r="Q33" i="27" s="1"/>
  <c r="R33" i="27"/>
  <c r="P49" i="26"/>
  <c r="Q49" i="26" s="1"/>
  <c r="R49" i="26"/>
  <c r="P29" i="26"/>
  <c r="Q29" i="26" s="1"/>
  <c r="R29" i="26"/>
  <c r="AU57" i="9"/>
  <c r="R39" i="27"/>
  <c r="P39" i="27"/>
  <c r="Q39" i="27" s="1"/>
  <c r="AU18" i="9"/>
  <c r="P37" i="27"/>
  <c r="Q37" i="27" s="1"/>
  <c r="R37" i="27"/>
  <c r="R64" i="28"/>
  <c r="P64" i="28"/>
  <c r="Q64" i="28" s="1"/>
  <c r="P60" i="27"/>
  <c r="Q60" i="27" s="1"/>
  <c r="R60" i="27"/>
  <c r="AU38" i="9"/>
  <c r="P65" i="28"/>
  <c r="Q65" i="28" s="1"/>
  <c r="R65" i="28"/>
  <c r="R13" i="28"/>
  <c r="P13" i="28"/>
  <c r="Q13" i="28" s="1"/>
  <c r="AU50" i="9"/>
  <c r="K7" i="28"/>
  <c r="P17" i="26"/>
  <c r="Q17" i="26" s="1"/>
  <c r="R17" i="26"/>
  <c r="P56" i="27"/>
  <c r="Q56" i="27" s="1"/>
  <c r="R56" i="27"/>
  <c r="R53" i="28"/>
  <c r="P53" i="28"/>
  <c r="Q53" i="28" s="1"/>
  <c r="P48" i="27"/>
  <c r="Q48" i="27" s="1"/>
  <c r="R48" i="27"/>
  <c r="P41" i="27"/>
  <c r="Q41" i="27" s="1"/>
  <c r="R41" i="27"/>
  <c r="R12" i="26"/>
  <c r="P12" i="26"/>
  <c r="Q12" i="26" s="1"/>
  <c r="F27" i="10"/>
  <c r="F42" i="11"/>
  <c r="F50" i="11"/>
  <c r="F65" i="10"/>
  <c r="H69" i="10"/>
  <c r="AK72" i="11"/>
  <c r="K75" i="10"/>
  <c r="I34" i="10"/>
  <c r="I47" i="10"/>
  <c r="AB9" i="10"/>
  <c r="O61" i="11"/>
  <c r="S51" i="10"/>
  <c r="S75" i="11"/>
  <c r="Y20" i="10"/>
  <c r="Y27" i="10"/>
  <c r="Y27" i="11"/>
  <c r="Y32" i="10"/>
  <c r="Y48" i="10"/>
  <c r="Y64" i="10"/>
  <c r="Y75" i="10"/>
  <c r="T27" i="10"/>
  <c r="Q39" i="10"/>
  <c r="Q50" i="10"/>
  <c r="Q58" i="10"/>
  <c r="Q74" i="10"/>
  <c r="U23" i="10"/>
  <c r="U51" i="10"/>
  <c r="U71" i="10"/>
  <c r="V59" i="10"/>
  <c r="W33" i="10"/>
  <c r="W65" i="10"/>
  <c r="N58" i="10"/>
  <c r="X18" i="11"/>
  <c r="X59" i="10"/>
  <c r="AJ9" i="10"/>
  <c r="AJ29" i="10"/>
  <c r="M62" i="10"/>
  <c r="L10" i="11"/>
  <c r="AE8" i="10"/>
  <c r="AE60" i="10"/>
  <c r="AG11" i="10"/>
  <c r="AD21" i="10"/>
  <c r="AD45" i="11"/>
  <c r="P38" i="11"/>
  <c r="P58" i="11"/>
  <c r="AI74" i="10"/>
  <c r="F9" i="11"/>
  <c r="H8" i="10"/>
  <c r="H16" i="10"/>
  <c r="H24" i="10"/>
  <c r="H32" i="10"/>
  <c r="H40" i="10"/>
  <c r="H40" i="11"/>
  <c r="H48" i="10"/>
  <c r="H56" i="10"/>
  <c r="H64" i="10"/>
  <c r="H71" i="10"/>
  <c r="AK18" i="11"/>
  <c r="AK64" i="11"/>
  <c r="K45" i="10"/>
  <c r="K69" i="10"/>
  <c r="J36" i="10"/>
  <c r="J49" i="10"/>
  <c r="J62" i="10"/>
  <c r="O54" i="10"/>
  <c r="O70" i="10"/>
  <c r="S9" i="11"/>
  <c r="S30" i="10"/>
  <c r="S43" i="10"/>
  <c r="T8" i="11"/>
  <c r="T36" i="10"/>
  <c r="Q29" i="10"/>
  <c r="Q44" i="10"/>
  <c r="U10" i="11"/>
  <c r="U53" i="11"/>
  <c r="U69" i="10"/>
  <c r="V11" i="11"/>
  <c r="V27" i="10"/>
  <c r="V68" i="10"/>
  <c r="N13" i="10"/>
  <c r="N26" i="10"/>
  <c r="N38" i="10"/>
  <c r="N50" i="10"/>
  <c r="N57" i="11"/>
  <c r="X22" i="11"/>
  <c r="X45" i="10"/>
  <c r="X58" i="11"/>
  <c r="R18" i="10"/>
  <c r="R58" i="10"/>
  <c r="R67" i="11"/>
  <c r="AJ28" i="10"/>
  <c r="AJ40" i="11"/>
  <c r="M9" i="11"/>
  <c r="M73" i="11"/>
  <c r="L35" i="11"/>
  <c r="AE58" i="10"/>
  <c r="AE63" i="10"/>
  <c r="Z24" i="11"/>
  <c r="Z40" i="11"/>
  <c r="Z56" i="11"/>
  <c r="AF14" i="10"/>
  <c r="AF30" i="10"/>
  <c r="AF46" i="10"/>
  <c r="AF62" i="10"/>
  <c r="AG10" i="11"/>
  <c r="AG35" i="11"/>
  <c r="AG54" i="11"/>
  <c r="AD31" i="10"/>
  <c r="AD63" i="10"/>
  <c r="P14" i="10"/>
  <c r="P21" i="11"/>
  <c r="P42" i="11"/>
  <c r="P63" i="10"/>
  <c r="P70" i="11"/>
  <c r="AH55" i="11"/>
  <c r="AI23" i="11"/>
  <c r="AI44" i="10"/>
  <c r="AI57" i="10"/>
  <c r="F8" i="10"/>
  <c r="H11" i="10"/>
  <c r="H27" i="10"/>
  <c r="H43" i="10"/>
  <c r="H59" i="10"/>
  <c r="H75" i="10"/>
  <c r="AK57" i="10"/>
  <c r="K55" i="10"/>
  <c r="K68" i="11"/>
  <c r="I11" i="10"/>
  <c r="I40" i="10"/>
  <c r="I72" i="10"/>
  <c r="AB61" i="10"/>
  <c r="O40" i="10"/>
  <c r="O68" i="10"/>
  <c r="S42" i="11"/>
  <c r="Y12" i="10"/>
  <c r="AA9" i="10"/>
  <c r="AA32" i="10"/>
  <c r="AA56" i="10"/>
  <c r="AA64" i="10"/>
  <c r="AA72" i="10"/>
  <c r="T45" i="10"/>
  <c r="Q38" i="10"/>
  <c r="V36" i="10"/>
  <c r="W25" i="10"/>
  <c r="N25" i="11"/>
  <c r="N37" i="11"/>
  <c r="AJ44" i="10"/>
  <c r="L22" i="11"/>
  <c r="L46" i="11"/>
  <c r="AE44" i="10"/>
  <c r="AE72" i="11"/>
  <c r="Z12" i="11"/>
  <c r="Z28" i="11"/>
  <c r="Z44" i="11"/>
  <c r="AD8" i="10"/>
  <c r="P27" i="10"/>
  <c r="AH12" i="10"/>
  <c r="AH64" i="10"/>
  <c r="AI63" i="10"/>
  <c r="F14" i="10"/>
  <c r="F22" i="11"/>
  <c r="F34" i="11"/>
  <c r="AK20" i="11"/>
  <c r="J22" i="10"/>
  <c r="I68" i="11"/>
  <c r="AB24" i="10"/>
  <c r="O16" i="10"/>
  <c r="AA15" i="11"/>
  <c r="AA27" i="11"/>
  <c r="AA34" i="11"/>
  <c r="AA35" i="11"/>
  <c r="AA51" i="11"/>
  <c r="AA59" i="11"/>
  <c r="AA67" i="11"/>
  <c r="V51" i="11"/>
  <c r="W49" i="10"/>
  <c r="N74" i="11"/>
  <c r="AJ20" i="11"/>
  <c r="M28" i="10"/>
  <c r="M37" i="11"/>
  <c r="L51" i="10"/>
  <c r="AE19" i="11"/>
  <c r="AE52" i="11"/>
  <c r="AG30" i="11"/>
  <c r="AG38" i="11"/>
  <c r="AG50" i="11"/>
  <c r="AG51" i="11"/>
  <c r="AG70" i="11"/>
  <c r="P74" i="11"/>
  <c r="AK15" i="29"/>
  <c r="P72" i="26"/>
  <c r="Q72" i="26" s="1"/>
  <c r="R72" i="26"/>
  <c r="AK37" i="10"/>
  <c r="AK46" i="11"/>
  <c r="K33" i="11"/>
  <c r="K60" i="11"/>
  <c r="K65" i="11"/>
  <c r="J16" i="11"/>
  <c r="J29" i="11"/>
  <c r="I35" i="11"/>
  <c r="I48" i="10"/>
  <c r="I70" i="10"/>
  <c r="I75" i="10"/>
  <c r="S35" i="10"/>
  <c r="AC8" i="11"/>
  <c r="AC28" i="10"/>
  <c r="AC36" i="10"/>
  <c r="Q42" i="10"/>
  <c r="Q70" i="10"/>
  <c r="U67" i="10"/>
  <c r="W12" i="11"/>
  <c r="W24" i="10"/>
  <c r="W39" i="11"/>
  <c r="W48" i="11"/>
  <c r="N53" i="11"/>
  <c r="N65" i="11"/>
  <c r="X10" i="11"/>
  <c r="X31" i="10"/>
  <c r="R11" i="11"/>
  <c r="L71" i="10"/>
  <c r="AE43" i="10"/>
  <c r="AE51" i="11"/>
  <c r="AD18" i="11"/>
  <c r="AD22" i="10"/>
  <c r="P39" i="10"/>
  <c r="AH36" i="10"/>
  <c r="AH72" i="11"/>
  <c r="P29" i="28"/>
  <c r="Q29" i="28" s="1"/>
  <c r="R29" i="28"/>
  <c r="AV15" i="9"/>
  <c r="AY15" i="9" s="1"/>
  <c r="F10" i="10"/>
  <c r="AK22" i="10"/>
  <c r="AK45" i="11"/>
  <c r="K64" i="11"/>
  <c r="J43" i="10"/>
  <c r="I20" i="10"/>
  <c r="AB17" i="10"/>
  <c r="AB59" i="10"/>
  <c r="AB64" i="11"/>
  <c r="AC35" i="11"/>
  <c r="T12" i="11"/>
  <c r="T20" i="10"/>
  <c r="Q41" i="11"/>
  <c r="U26" i="10"/>
  <c r="U41" i="10"/>
  <c r="U58" i="10"/>
  <c r="U74" i="10"/>
  <c r="N10" i="11"/>
  <c r="N30" i="11"/>
  <c r="AJ64" i="11"/>
  <c r="L38" i="11"/>
  <c r="L54" i="11"/>
  <c r="L62" i="11"/>
  <c r="Z21" i="10"/>
  <c r="Z37" i="10"/>
  <c r="Z65" i="11"/>
  <c r="AF18" i="11"/>
  <c r="AF34" i="11"/>
  <c r="AF65" i="11"/>
  <c r="AG19" i="11"/>
  <c r="AD73" i="11"/>
  <c r="AH23" i="11"/>
  <c r="AH39" i="11"/>
  <c r="AH51" i="11"/>
  <c r="AH63" i="10"/>
  <c r="AH71" i="11"/>
  <c r="AI15" i="11"/>
  <c r="AI35" i="11"/>
  <c r="AI56" i="10"/>
  <c r="AV47" i="9"/>
  <c r="AY47" i="9" s="1"/>
  <c r="K49" i="11"/>
  <c r="J9" i="10"/>
  <c r="J50" i="11"/>
  <c r="J74" i="10"/>
  <c r="O26" i="10"/>
  <c r="O57" i="11"/>
  <c r="S61" i="10"/>
  <c r="S66" i="10"/>
  <c r="Y25" i="10"/>
  <c r="Y33" i="10"/>
  <c r="Y45" i="10"/>
  <c r="Y53" i="10"/>
  <c r="AA16" i="10"/>
  <c r="AA52" i="10"/>
  <c r="T25" i="11"/>
  <c r="T29" i="10"/>
  <c r="V19" i="11"/>
  <c r="X37" i="10"/>
  <c r="X42" i="11"/>
  <c r="X62" i="10"/>
  <c r="R39" i="11"/>
  <c r="AE74" i="10"/>
  <c r="AI9" i="10"/>
  <c r="AK8" i="29"/>
  <c r="AU27" i="9"/>
  <c r="R8" i="27"/>
  <c r="P8" i="27"/>
  <c r="Q8" i="27" s="1"/>
  <c r="AJ12" i="29"/>
  <c r="H21" i="10"/>
  <c r="H37" i="10"/>
  <c r="H53" i="10"/>
  <c r="AK39" i="10"/>
  <c r="AK71" i="10"/>
  <c r="S8" i="10"/>
  <c r="K34" i="10"/>
  <c r="K66" i="10"/>
  <c r="J27" i="10"/>
  <c r="I17" i="10"/>
  <c r="I49" i="10"/>
  <c r="AB14" i="10"/>
  <c r="AB46" i="10"/>
  <c r="O39" i="10"/>
  <c r="O71" i="10"/>
  <c r="S36" i="10"/>
  <c r="Y10" i="10"/>
  <c r="Y26" i="10"/>
  <c r="Y42" i="10"/>
  <c r="Y58" i="10"/>
  <c r="Y74" i="10"/>
  <c r="J60" i="10"/>
  <c r="I29" i="10"/>
  <c r="I61" i="10"/>
  <c r="AB26" i="10"/>
  <c r="AB58" i="10"/>
  <c r="O19" i="10"/>
  <c r="O51" i="10"/>
  <c r="S16" i="10"/>
  <c r="S48" i="10"/>
  <c r="S72" i="10"/>
  <c r="AG20" i="10"/>
  <c r="AG36" i="10"/>
  <c r="AG52" i="10"/>
  <c r="AG68" i="10"/>
  <c r="AA41" i="10"/>
  <c r="AA73" i="10"/>
  <c r="T38" i="10"/>
  <c r="T70" i="10"/>
  <c r="R17" i="10"/>
  <c r="R49" i="10"/>
  <c r="AJ14" i="10"/>
  <c r="AJ46" i="10"/>
  <c r="M39" i="10"/>
  <c r="M71" i="10"/>
  <c r="L36" i="10"/>
  <c r="L68" i="10"/>
  <c r="T34" i="10"/>
  <c r="T66" i="10"/>
  <c r="Q27" i="10"/>
  <c r="Q59" i="10"/>
  <c r="V9" i="10"/>
  <c r="V41" i="10"/>
  <c r="V73" i="10"/>
  <c r="W38" i="10"/>
  <c r="W70" i="10"/>
  <c r="AE17" i="10"/>
  <c r="AE33" i="10"/>
  <c r="AE49" i="10"/>
  <c r="AE65" i="10"/>
  <c r="AD9" i="10"/>
  <c r="AI69" i="10"/>
  <c r="AH37" i="10"/>
  <c r="AH69" i="10"/>
  <c r="AH33" i="10"/>
  <c r="AH65" i="10"/>
  <c r="AI29" i="10"/>
  <c r="AI61" i="10"/>
  <c r="P25" i="26"/>
  <c r="Q25" i="26" s="1"/>
  <c r="R25" i="26"/>
  <c r="R55" i="26"/>
  <c r="P55" i="26"/>
  <c r="Q55" i="26" s="1"/>
  <c r="R13" i="26"/>
  <c r="P13" i="26"/>
  <c r="Q13" i="26" s="1"/>
  <c r="AU73" i="9"/>
  <c r="AU37" i="9"/>
  <c r="P30" i="28"/>
  <c r="Q30" i="28" s="1"/>
  <c r="R30" i="28"/>
  <c r="P19" i="26"/>
  <c r="Q19" i="26" s="1"/>
  <c r="R19" i="26"/>
  <c r="P12" i="27"/>
  <c r="Q12" i="27" s="1"/>
  <c r="R12" i="27"/>
  <c r="AU71" i="9"/>
  <c r="P75" i="26"/>
  <c r="Q75" i="26" s="1"/>
  <c r="R75" i="26"/>
  <c r="R70" i="26"/>
  <c r="P70" i="26"/>
  <c r="Q70" i="26" s="1"/>
  <c r="P63" i="27"/>
  <c r="Q63" i="27" s="1"/>
  <c r="R63" i="27"/>
  <c r="R47" i="26"/>
  <c r="P47" i="26"/>
  <c r="Q47" i="26" s="1"/>
  <c r="R42" i="28"/>
  <c r="P42" i="28"/>
  <c r="Q42" i="28" s="1"/>
  <c r="R30" i="26"/>
  <c r="P30" i="26"/>
  <c r="Q30" i="26" s="1"/>
  <c r="R14" i="27"/>
  <c r="P14" i="27"/>
  <c r="Q14" i="27" s="1"/>
  <c r="R9" i="28"/>
  <c r="P9" i="28"/>
  <c r="Q9" i="28" s="1"/>
  <c r="P45" i="26"/>
  <c r="Q45" i="26" s="1"/>
  <c r="R45" i="26"/>
  <c r="P55" i="27"/>
  <c r="Q55" i="27" s="1"/>
  <c r="R55" i="27"/>
  <c r="P40" i="28"/>
  <c r="Q40" i="28" s="1"/>
  <c r="R40" i="28"/>
  <c r="AU56" i="9"/>
  <c r="AU32" i="9"/>
  <c r="AU60" i="9"/>
  <c r="K9" i="16"/>
  <c r="L7" i="16"/>
  <c r="R71" i="28"/>
  <c r="P71" i="28"/>
  <c r="Q71" i="28" s="1"/>
  <c r="R52" i="28"/>
  <c r="P52" i="28"/>
  <c r="Q52" i="28" s="1"/>
  <c r="AU49" i="9"/>
  <c r="R46" i="26"/>
  <c r="P46" i="26"/>
  <c r="Q46" i="26" s="1"/>
  <c r="R31" i="27"/>
  <c r="P31" i="27"/>
  <c r="Q31" i="27" s="1"/>
  <c r="AU25" i="9"/>
  <c r="P54" i="27"/>
  <c r="Q54" i="27" s="1"/>
  <c r="R54" i="27"/>
  <c r="R19" i="28"/>
  <c r="P19" i="28"/>
  <c r="Q19" i="28" s="1"/>
  <c r="F20" i="10"/>
  <c r="F36" i="10"/>
  <c r="F60" i="10"/>
  <c r="AK34" i="10"/>
  <c r="F24" i="10"/>
  <c r="F56" i="10"/>
  <c r="AK24" i="10"/>
  <c r="J56" i="10"/>
  <c r="S25" i="10"/>
  <c r="S57" i="10"/>
  <c r="AA22" i="10"/>
  <c r="Q68" i="10"/>
  <c r="U32" i="10"/>
  <c r="K26" i="10"/>
  <c r="AB54" i="10"/>
  <c r="S24" i="10"/>
  <c r="AA18" i="10"/>
  <c r="T43" i="10"/>
  <c r="U48" i="10"/>
  <c r="J57" i="10"/>
  <c r="I30" i="10"/>
  <c r="O60" i="10"/>
  <c r="S28" i="10"/>
  <c r="AC9" i="10"/>
  <c r="AC17" i="10"/>
  <c r="AC25" i="10"/>
  <c r="AC41" i="10"/>
  <c r="AC49" i="10"/>
  <c r="Y15" i="10"/>
  <c r="AA62" i="10"/>
  <c r="T59" i="10"/>
  <c r="V30" i="10"/>
  <c r="V62" i="10"/>
  <c r="W27" i="10"/>
  <c r="W67" i="10"/>
  <c r="N16" i="10"/>
  <c r="N40" i="10"/>
  <c r="X29" i="10"/>
  <c r="X53" i="10"/>
  <c r="M20" i="10"/>
  <c r="M44" i="10"/>
  <c r="AE13" i="10"/>
  <c r="Z39" i="10"/>
  <c r="Z71" i="10"/>
  <c r="AF32" i="10"/>
  <c r="AF64" i="10"/>
  <c r="AD10" i="10"/>
  <c r="AD24" i="10"/>
  <c r="AH26" i="10"/>
  <c r="AI42" i="10"/>
  <c r="V38" i="10"/>
  <c r="V58" i="10"/>
  <c r="W43" i="10"/>
  <c r="X9" i="10"/>
  <c r="R22" i="10"/>
  <c r="AJ22" i="10"/>
  <c r="AJ50" i="10"/>
  <c r="L24" i="10"/>
  <c r="L41" i="10"/>
  <c r="AE54" i="10"/>
  <c r="AF15" i="10"/>
  <c r="AF31" i="10"/>
  <c r="AF47" i="10"/>
  <c r="AG41" i="10"/>
  <c r="P60" i="10"/>
  <c r="U68" i="10"/>
  <c r="W50" i="10"/>
  <c r="R37" i="10"/>
  <c r="AJ18" i="10"/>
  <c r="AE62" i="10"/>
  <c r="AF27" i="10"/>
  <c r="AD28" i="10"/>
  <c r="P12" i="10"/>
  <c r="P56" i="10"/>
  <c r="P56" i="11"/>
  <c r="P50" i="26"/>
  <c r="Q50" i="26" s="1"/>
  <c r="R50" i="26"/>
  <c r="R72" i="27"/>
  <c r="P72" i="27"/>
  <c r="Q72" i="27" s="1"/>
  <c r="AU41" i="9"/>
  <c r="K8" i="28"/>
  <c r="L8" i="28" s="1"/>
  <c r="N8" i="28" s="1"/>
  <c r="R41" i="26"/>
  <c r="P41" i="26"/>
  <c r="Q41" i="26" s="1"/>
  <c r="P64" i="27"/>
  <c r="Q64" i="27" s="1"/>
  <c r="R64" i="27"/>
  <c r="P10" i="26"/>
  <c r="Q10" i="26" s="1"/>
  <c r="R10" i="26"/>
  <c r="P69" i="27"/>
  <c r="Q69" i="27" s="1"/>
  <c r="R69" i="27"/>
  <c r="AU19" i="9"/>
  <c r="P14" i="28"/>
  <c r="Q14" i="28" s="1"/>
  <c r="R14" i="28"/>
  <c r="P57" i="28"/>
  <c r="Q57" i="28" s="1"/>
  <c r="R57" i="28"/>
  <c r="AU34" i="9"/>
  <c r="P8" i="26"/>
  <c r="Q8" i="26" s="1"/>
  <c r="R8" i="26"/>
  <c r="L8" i="16"/>
  <c r="R68" i="26"/>
  <c r="P68" i="26"/>
  <c r="Q68" i="26" s="1"/>
  <c r="P61" i="28"/>
  <c r="Q61" i="28" s="1"/>
  <c r="R61" i="28"/>
  <c r="P57" i="26"/>
  <c r="Q57" i="26" s="1"/>
  <c r="R57" i="26"/>
  <c r="P56" i="26"/>
  <c r="Q56" i="26" s="1"/>
  <c r="R56" i="26"/>
  <c r="P48" i="26"/>
  <c r="Q48" i="26" s="1"/>
  <c r="R48" i="26"/>
  <c r="P44" i="27"/>
  <c r="Q44" i="27" s="1"/>
  <c r="R44" i="27"/>
  <c r="P21" i="27"/>
  <c r="Q21" i="27" s="1"/>
  <c r="R21" i="27"/>
  <c r="P20" i="26"/>
  <c r="Q20" i="26" s="1"/>
  <c r="R20" i="26"/>
  <c r="F57" i="10"/>
  <c r="F62" i="11"/>
  <c r="F69" i="11"/>
  <c r="F70" i="11"/>
  <c r="AK19" i="10"/>
  <c r="K23" i="11"/>
  <c r="J38" i="10"/>
  <c r="J59" i="10"/>
  <c r="I23" i="11"/>
  <c r="AB41" i="10"/>
  <c r="AB69" i="10"/>
  <c r="O45" i="11"/>
  <c r="S31" i="10"/>
  <c r="Y28" i="10"/>
  <c r="Y39" i="10"/>
  <c r="Y44" i="10"/>
  <c r="Y55" i="10"/>
  <c r="Y60" i="10"/>
  <c r="AA17" i="10"/>
  <c r="T9" i="10"/>
  <c r="T33" i="10"/>
  <c r="T33" i="11"/>
  <c r="T46" i="10"/>
  <c r="T57" i="10"/>
  <c r="T65" i="10"/>
  <c r="T73" i="10"/>
  <c r="Q22" i="10"/>
  <c r="Q30" i="11"/>
  <c r="V28" i="10"/>
  <c r="X14" i="10"/>
  <c r="AJ69" i="10"/>
  <c r="M27" i="10"/>
  <c r="AE28" i="10"/>
  <c r="AE56" i="11"/>
  <c r="Z20" i="11"/>
  <c r="Z36" i="11"/>
  <c r="Z52" i="11"/>
  <c r="Z68" i="11"/>
  <c r="AF21" i="11"/>
  <c r="AF37" i="11"/>
  <c r="AF53" i="11"/>
  <c r="AF69" i="11"/>
  <c r="AD15" i="10"/>
  <c r="AD29" i="11"/>
  <c r="AD33" i="10"/>
  <c r="AD52" i="10"/>
  <c r="AD57" i="11"/>
  <c r="AD65" i="10"/>
  <c r="P15" i="10"/>
  <c r="AH32" i="10"/>
  <c r="AH56" i="10"/>
  <c r="AI19" i="11"/>
  <c r="AI55" i="11"/>
  <c r="F26" i="11"/>
  <c r="AK10" i="11"/>
  <c r="K19" i="11"/>
  <c r="I12" i="10"/>
  <c r="I25" i="10"/>
  <c r="I60" i="10"/>
  <c r="AB8" i="10"/>
  <c r="AB39" i="10"/>
  <c r="AB51" i="11"/>
  <c r="O24" i="10"/>
  <c r="O38" i="11"/>
  <c r="S39" i="11"/>
  <c r="S54" i="10"/>
  <c r="Y8" i="11"/>
  <c r="AA10" i="10"/>
  <c r="T51" i="10"/>
  <c r="T56" i="11"/>
  <c r="T71" i="10"/>
  <c r="Q21" i="11"/>
  <c r="Q56" i="10"/>
  <c r="Q61" i="10"/>
  <c r="Q73" i="11"/>
  <c r="U25" i="10"/>
  <c r="U50" i="11"/>
  <c r="U57" i="11"/>
  <c r="W51" i="10"/>
  <c r="W63" i="10"/>
  <c r="N22" i="11"/>
  <c r="N34" i="11"/>
  <c r="X70" i="11"/>
  <c r="AJ12" i="10"/>
  <c r="AJ45" i="10"/>
  <c r="AJ60" i="10"/>
  <c r="AJ67" i="10"/>
  <c r="M36" i="10"/>
  <c r="M49" i="10"/>
  <c r="M61" i="11"/>
  <c r="L14" i="10"/>
  <c r="L19" i="10"/>
  <c r="L34" i="11"/>
  <c r="L47" i="10"/>
  <c r="L66" i="10"/>
  <c r="AE26" i="10"/>
  <c r="AE31" i="10"/>
  <c r="Z9" i="10"/>
  <c r="Z18" i="11"/>
  <c r="AF26" i="11"/>
  <c r="AF42" i="11"/>
  <c r="AF58" i="11"/>
  <c r="AF74" i="11"/>
  <c r="AG23" i="10"/>
  <c r="AG34" i="11"/>
  <c r="AG66" i="11"/>
  <c r="AG73" i="11"/>
  <c r="P33" i="11"/>
  <c r="P47" i="10"/>
  <c r="P62" i="11"/>
  <c r="AH30" i="10"/>
  <c r="AH42" i="10"/>
  <c r="AI28" i="10"/>
  <c r="AI43" i="11"/>
  <c r="AI60" i="10"/>
  <c r="AI68" i="10"/>
  <c r="F19" i="10"/>
  <c r="H18" i="10"/>
  <c r="H23" i="10"/>
  <c r="H34" i="10"/>
  <c r="H39" i="10"/>
  <c r="H50" i="10"/>
  <c r="H55" i="10"/>
  <c r="H66" i="10"/>
  <c r="AK25" i="11"/>
  <c r="K56" i="11"/>
  <c r="J30" i="10"/>
  <c r="I59" i="10"/>
  <c r="O69" i="10"/>
  <c r="S23" i="10"/>
  <c r="S67" i="10"/>
  <c r="U31" i="10"/>
  <c r="U39" i="10"/>
  <c r="W45" i="10"/>
  <c r="X26" i="11"/>
  <c r="X51" i="10"/>
  <c r="R40" i="10"/>
  <c r="AJ21" i="10"/>
  <c r="M30" i="10"/>
  <c r="L17" i="10"/>
  <c r="L75" i="10"/>
  <c r="L75" i="11"/>
  <c r="AE40" i="11"/>
  <c r="AF13" i="11"/>
  <c r="AF29" i="11"/>
  <c r="AF45" i="11"/>
  <c r="AF61" i="11"/>
  <c r="P50" i="10"/>
  <c r="AI31" i="10"/>
  <c r="AI47" i="10"/>
  <c r="F18" i="11"/>
  <c r="F43" i="10"/>
  <c r="F51" i="10"/>
  <c r="F59" i="10"/>
  <c r="F67" i="10"/>
  <c r="F75" i="10"/>
  <c r="AK68" i="10"/>
  <c r="AK70" i="10"/>
  <c r="K52" i="11"/>
  <c r="J26" i="11"/>
  <c r="I8" i="10"/>
  <c r="I36" i="11"/>
  <c r="AB25" i="11"/>
  <c r="O65" i="11"/>
  <c r="AA31" i="11"/>
  <c r="AA39" i="10"/>
  <c r="AA43" i="11"/>
  <c r="AA74" i="10"/>
  <c r="V56" i="10"/>
  <c r="V69" i="10"/>
  <c r="V72" i="10"/>
  <c r="W17" i="10"/>
  <c r="W37" i="10"/>
  <c r="W57" i="10"/>
  <c r="N54" i="10"/>
  <c r="N66" i="11"/>
  <c r="AJ36" i="11"/>
  <c r="M17" i="10"/>
  <c r="M25" i="11"/>
  <c r="M53" i="10"/>
  <c r="M68" i="10"/>
  <c r="AE15" i="11"/>
  <c r="AE35" i="11"/>
  <c r="AG63" i="10"/>
  <c r="P66" i="11"/>
  <c r="K26" i="27"/>
  <c r="L26" i="27" s="1"/>
  <c r="N26" i="27" s="1"/>
  <c r="K26" i="28"/>
  <c r="L26" i="28" s="1"/>
  <c r="N26" i="28" s="1"/>
  <c r="K26" i="26"/>
  <c r="L26" i="26" s="1"/>
  <c r="N26" i="26" s="1"/>
  <c r="AV30" i="9"/>
  <c r="AY30" i="9" s="1"/>
  <c r="AK14" i="29"/>
  <c r="AK62" i="10"/>
  <c r="K9" i="11"/>
  <c r="K32" i="11"/>
  <c r="J13" i="11"/>
  <c r="J25" i="11"/>
  <c r="I67" i="11"/>
  <c r="AB37" i="10"/>
  <c r="AB73" i="10"/>
  <c r="O46" i="10"/>
  <c r="S27" i="11"/>
  <c r="S47" i="11"/>
  <c r="AC16" i="10"/>
  <c r="AC44" i="10"/>
  <c r="AC52" i="10"/>
  <c r="AC60" i="10"/>
  <c r="AC68" i="10"/>
  <c r="T13" i="10"/>
  <c r="Q14" i="10"/>
  <c r="U27" i="10"/>
  <c r="U59" i="10"/>
  <c r="U75" i="10"/>
  <c r="W36" i="11"/>
  <c r="W44" i="11"/>
  <c r="W60" i="11"/>
  <c r="W68" i="10"/>
  <c r="W72" i="11"/>
  <c r="X15" i="10"/>
  <c r="R10" i="10"/>
  <c r="R19" i="11"/>
  <c r="R23" i="10"/>
  <c r="R31" i="10"/>
  <c r="AJ65" i="10"/>
  <c r="L63" i="11"/>
  <c r="AE42" i="10"/>
  <c r="AD17" i="11"/>
  <c r="AD30" i="10"/>
  <c r="AD38" i="10"/>
  <c r="AD46" i="10"/>
  <c r="AD54" i="10"/>
  <c r="AD62" i="10"/>
  <c r="AD70" i="10"/>
  <c r="P35" i="11"/>
  <c r="P55" i="10"/>
  <c r="AH8" i="10"/>
  <c r="AH28" i="11"/>
  <c r="AH48" i="11"/>
  <c r="P37" i="28"/>
  <c r="Q37" i="28" s="1"/>
  <c r="R37" i="28"/>
  <c r="AV67" i="9"/>
  <c r="AY67" i="9" s="1"/>
  <c r="AK49" i="10"/>
  <c r="AK61" i="11"/>
  <c r="K8" i="10"/>
  <c r="K12" i="10"/>
  <c r="J71" i="10"/>
  <c r="I19" i="11"/>
  <c r="I28" i="10"/>
  <c r="AB13" i="11"/>
  <c r="AB31" i="10"/>
  <c r="AB44" i="10"/>
  <c r="O49" i="11"/>
  <c r="S14" i="10"/>
  <c r="S18" i="10"/>
  <c r="AC19" i="11"/>
  <c r="AC23" i="10"/>
  <c r="AC31" i="11"/>
  <c r="AC63" i="11"/>
  <c r="AC67" i="10"/>
  <c r="AC75" i="11"/>
  <c r="Q13" i="10"/>
  <c r="Q37" i="11"/>
  <c r="U14" i="11"/>
  <c r="U33" i="10"/>
  <c r="U66" i="11"/>
  <c r="V32" i="10"/>
  <c r="V75" i="11"/>
  <c r="N29" i="11"/>
  <c r="X35" i="10"/>
  <c r="X67" i="11"/>
  <c r="X75" i="11"/>
  <c r="R48" i="11"/>
  <c r="R75" i="11"/>
  <c r="L58" i="11"/>
  <c r="L74" i="11"/>
  <c r="Z17" i="11"/>
  <c r="Z33" i="11"/>
  <c r="Z64" i="11"/>
  <c r="AF17" i="11"/>
  <c r="AF33" i="11"/>
  <c r="AF49" i="11"/>
  <c r="AF50" i="10"/>
  <c r="AD37" i="10"/>
  <c r="AH10" i="10"/>
  <c r="AH19" i="11"/>
  <c r="AH75" i="11"/>
  <c r="AI40" i="10"/>
  <c r="AI72" i="11"/>
  <c r="F15" i="10"/>
  <c r="AK8" i="10"/>
  <c r="AK13" i="10"/>
  <c r="AK17" i="10"/>
  <c r="AK29" i="10"/>
  <c r="AK60" i="10"/>
  <c r="K25" i="10"/>
  <c r="K73" i="11"/>
  <c r="J46" i="11"/>
  <c r="J70" i="11"/>
  <c r="I57" i="10"/>
  <c r="I64" i="10"/>
  <c r="O62" i="10"/>
  <c r="S58" i="11"/>
  <c r="Y41" i="10"/>
  <c r="Y61" i="10"/>
  <c r="Y69" i="10"/>
  <c r="AA44" i="10"/>
  <c r="T49" i="10"/>
  <c r="V15" i="11"/>
  <c r="V39" i="10"/>
  <c r="N20" i="10"/>
  <c r="X54" i="11"/>
  <c r="R35" i="10"/>
  <c r="R55" i="10"/>
  <c r="R66" i="10"/>
  <c r="AJ37" i="10"/>
  <c r="AJ57" i="10"/>
  <c r="M26" i="11"/>
  <c r="AE12" i="10"/>
  <c r="P11" i="10"/>
  <c r="P31" i="10"/>
  <c r="AU12" i="9"/>
  <c r="H9" i="10"/>
  <c r="H25" i="10"/>
  <c r="H41" i="10"/>
  <c r="H57" i="10"/>
  <c r="AK15" i="10"/>
  <c r="AK47" i="10"/>
  <c r="O27" i="10"/>
  <c r="O27" i="11"/>
  <c r="O59" i="10"/>
  <c r="J64" i="10"/>
  <c r="Y14" i="11"/>
  <c r="Y14" i="10"/>
  <c r="Y30" i="10"/>
  <c r="Y30" i="11"/>
  <c r="Y46" i="10"/>
  <c r="Y62" i="10"/>
  <c r="K14" i="10"/>
  <c r="K46" i="10"/>
  <c r="J39" i="10"/>
  <c r="AA13" i="10"/>
  <c r="AA45" i="10"/>
  <c r="T10" i="10"/>
  <c r="T42" i="10"/>
  <c r="T74" i="10"/>
  <c r="Q35" i="10"/>
  <c r="Q67" i="10"/>
  <c r="X20" i="10"/>
  <c r="L72" i="10"/>
  <c r="AG8" i="10"/>
  <c r="AG24" i="10"/>
  <c r="AG40" i="10"/>
  <c r="AG56" i="10"/>
  <c r="Q15" i="10"/>
  <c r="Q47" i="10"/>
  <c r="U12" i="10"/>
  <c r="U44" i="10"/>
  <c r="V13" i="10"/>
  <c r="V45" i="10"/>
  <c r="W10" i="10"/>
  <c r="W42" i="10"/>
  <c r="W74" i="10"/>
  <c r="N35" i="10"/>
  <c r="N35" i="11"/>
  <c r="N67" i="10"/>
  <c r="X32" i="10"/>
  <c r="X64" i="10"/>
  <c r="AA21" i="10"/>
  <c r="AA53" i="10"/>
  <c r="U24" i="10"/>
  <c r="U56" i="10"/>
  <c r="N15" i="10"/>
  <c r="N47" i="10"/>
  <c r="X12" i="10"/>
  <c r="X44" i="10"/>
  <c r="R13" i="10"/>
  <c r="R45" i="10"/>
  <c r="AJ10" i="10"/>
  <c r="AJ42" i="10"/>
  <c r="AJ74" i="10"/>
  <c r="M35" i="10"/>
  <c r="M67" i="10"/>
  <c r="L32" i="10"/>
  <c r="L64" i="10"/>
  <c r="AE21" i="10"/>
  <c r="AE37" i="10"/>
  <c r="AE53" i="10"/>
  <c r="AE69" i="10"/>
  <c r="AD13" i="10"/>
  <c r="AD23" i="10"/>
  <c r="AD23" i="11"/>
  <c r="AD55" i="10"/>
  <c r="P20" i="10"/>
  <c r="P52" i="10"/>
  <c r="AI33" i="10"/>
  <c r="AI65" i="10"/>
  <c r="AD19" i="10"/>
  <c r="AD51" i="10"/>
  <c r="P16" i="10"/>
  <c r="P48" i="10"/>
  <c r="P25" i="28"/>
  <c r="Q25" i="28" s="1"/>
  <c r="R25" i="28"/>
  <c r="R67" i="26"/>
  <c r="P67" i="26"/>
  <c r="Q67" i="26" s="1"/>
  <c r="AU45" i="9"/>
  <c r="AU36" i="9"/>
  <c r="P11" i="27"/>
  <c r="Q11" i="27" s="1"/>
  <c r="R11" i="27"/>
  <c r="M13" i="29"/>
  <c r="P74" i="27"/>
  <c r="Q74" i="27" s="1"/>
  <c r="R74" i="27"/>
  <c r="AU21" i="9"/>
  <c r="AU59" i="9"/>
  <c r="P66" i="28"/>
  <c r="Q66" i="28" s="1"/>
  <c r="R66" i="28"/>
  <c r="R43" i="28"/>
  <c r="P43" i="28"/>
  <c r="Q43" i="28" s="1"/>
  <c r="R42" i="26"/>
  <c r="P42" i="26"/>
  <c r="Q42" i="26" s="1"/>
  <c r="R30" i="27"/>
  <c r="P30" i="27"/>
  <c r="Q30" i="27" s="1"/>
  <c r="R14" i="26"/>
  <c r="P14" i="26"/>
  <c r="Q14" i="26" s="1"/>
  <c r="R11" i="26"/>
  <c r="P11" i="26"/>
  <c r="Q11" i="26" s="1"/>
  <c r="R45" i="28"/>
  <c r="P45" i="28"/>
  <c r="Q45" i="28" s="1"/>
  <c r="P40" i="27"/>
  <c r="Q40" i="27" s="1"/>
  <c r="R40" i="27"/>
  <c r="R33" i="28"/>
  <c r="P33" i="28"/>
  <c r="Q33" i="28" s="1"/>
  <c r="R27" i="28"/>
  <c r="P27" i="28"/>
  <c r="Q27" i="28" s="1"/>
  <c r="M14" i="29"/>
  <c r="AU43" i="9"/>
  <c r="M8" i="29"/>
  <c r="R67" i="27"/>
  <c r="P67" i="27"/>
  <c r="Q67" i="27" s="1"/>
  <c r="R22" i="28"/>
  <c r="P22" i="28"/>
  <c r="Q22" i="28" s="1"/>
  <c r="P31" i="26"/>
  <c r="Q31" i="26" s="1"/>
  <c r="R31" i="26"/>
  <c r="R62" i="27"/>
  <c r="P62" i="27"/>
  <c r="Q62" i="27" s="1"/>
  <c r="P54" i="26"/>
  <c r="Q54" i="26" s="1"/>
  <c r="R54" i="26"/>
  <c r="R19" i="27"/>
  <c r="P19" i="27"/>
  <c r="Q19" i="27" s="1"/>
  <c r="F68" i="10"/>
  <c r="F32" i="10"/>
  <c r="F64" i="10"/>
  <c r="J8" i="10"/>
  <c r="J32" i="10"/>
  <c r="AB11" i="10"/>
  <c r="AB35" i="10"/>
  <c r="T19" i="10"/>
  <c r="T55" i="10"/>
  <c r="U52" i="10"/>
  <c r="J28" i="10"/>
  <c r="I14" i="10"/>
  <c r="O64" i="10"/>
  <c r="AA26" i="10"/>
  <c r="Q8" i="10"/>
  <c r="U16" i="10"/>
  <c r="I42" i="10"/>
  <c r="S40" i="10"/>
  <c r="AC10" i="10"/>
  <c r="AC26" i="10"/>
  <c r="AC34" i="10"/>
  <c r="AC42" i="10"/>
  <c r="W30" i="10"/>
  <c r="N28" i="10"/>
  <c r="N48" i="10"/>
  <c r="X41" i="10"/>
  <c r="X61" i="10"/>
  <c r="R25" i="10"/>
  <c r="M32" i="10"/>
  <c r="M52" i="10"/>
  <c r="L8" i="10"/>
  <c r="L44" i="10"/>
  <c r="AE18" i="10"/>
  <c r="AE50" i="10"/>
  <c r="Z15" i="10"/>
  <c r="Z47" i="10"/>
  <c r="AF40" i="10"/>
  <c r="AH14" i="10"/>
  <c r="AH34" i="10"/>
  <c r="AH58" i="10"/>
  <c r="AI50" i="10"/>
  <c r="W15" i="10"/>
  <c r="W46" i="10"/>
  <c r="N68" i="10"/>
  <c r="R30" i="10"/>
  <c r="R30" i="11"/>
  <c r="R50" i="10"/>
  <c r="M40" i="10"/>
  <c r="L49" i="10"/>
  <c r="AE10" i="10"/>
  <c r="AE38" i="10"/>
  <c r="V22" i="10"/>
  <c r="W19" i="10"/>
  <c r="W59" i="10"/>
  <c r="X24" i="10"/>
  <c r="X24" i="11"/>
  <c r="X68" i="10"/>
  <c r="R57" i="10"/>
  <c r="M15" i="10"/>
  <c r="M56" i="10"/>
  <c r="L28" i="10"/>
  <c r="AE14" i="10"/>
  <c r="AF35" i="10"/>
  <c r="AD48" i="10"/>
  <c r="P24" i="10"/>
  <c r="P69" i="26"/>
  <c r="Q69" i="26" s="1"/>
  <c r="R69" i="26"/>
  <c r="AU69" i="9"/>
  <c r="R47" i="27"/>
  <c r="P47" i="27"/>
  <c r="Q47" i="27" s="1"/>
  <c r="P27" i="27"/>
  <c r="Q27" i="27" s="1"/>
  <c r="R27" i="27"/>
  <c r="AU42" i="9"/>
  <c r="R65" i="27"/>
  <c r="P65" i="27"/>
  <c r="Q65" i="27" s="1"/>
  <c r="R64" i="26"/>
  <c r="P64" i="26"/>
  <c r="Q64" i="26" s="1"/>
  <c r="P73" i="26"/>
  <c r="Q73" i="26" s="1"/>
  <c r="R73" i="26"/>
  <c r="R41" i="28"/>
  <c r="P41" i="28"/>
  <c r="Q41" i="28" s="1"/>
  <c r="AU26" i="9"/>
  <c r="AU22" i="9"/>
  <c r="AU14" i="9"/>
  <c r="R44" i="28"/>
  <c r="P44" i="28"/>
  <c r="Q44" i="28" s="1"/>
  <c r="R57" i="27"/>
  <c r="P57" i="27"/>
  <c r="Q57" i="27" s="1"/>
  <c r="R44" i="26"/>
  <c r="P44" i="26"/>
  <c r="Q44" i="26" s="1"/>
  <c r="P21" i="26"/>
  <c r="Q21" i="26" s="1"/>
  <c r="R21" i="26"/>
  <c r="P17" i="27"/>
  <c r="Q17" i="27" s="1"/>
  <c r="R17" i="27"/>
  <c r="R12" i="28"/>
  <c r="P12" i="28"/>
  <c r="Q12" i="28" s="1"/>
  <c r="F41" i="10"/>
  <c r="F49" i="10"/>
  <c r="AK41" i="10"/>
  <c r="K63" i="10"/>
  <c r="I46" i="10"/>
  <c r="I69" i="10"/>
  <c r="S55" i="10"/>
  <c r="Y24" i="10"/>
  <c r="Y35" i="10"/>
  <c r="Y40" i="10"/>
  <c r="Y51" i="10"/>
  <c r="Y56" i="10"/>
  <c r="Y72" i="10"/>
  <c r="AA48" i="10"/>
  <c r="Q46" i="10"/>
  <c r="Q54" i="10"/>
  <c r="Q62" i="10"/>
  <c r="U19" i="10"/>
  <c r="U47" i="10"/>
  <c r="U55" i="10"/>
  <c r="V55" i="10"/>
  <c r="W53" i="10"/>
  <c r="N14" i="10"/>
  <c r="N45" i="10"/>
  <c r="N70" i="10"/>
  <c r="X71" i="10"/>
  <c r="R60" i="10"/>
  <c r="AJ13" i="10"/>
  <c r="M50" i="10"/>
  <c r="M74" i="10"/>
  <c r="L67" i="10"/>
  <c r="AE64" i="10"/>
  <c r="AG42" i="11"/>
  <c r="AD25" i="11"/>
  <c r="AD44" i="10"/>
  <c r="H12" i="10"/>
  <c r="H20" i="10"/>
  <c r="H28" i="10"/>
  <c r="H36" i="10"/>
  <c r="H44" i="10"/>
  <c r="H52" i="10"/>
  <c r="H52" i="11"/>
  <c r="H60" i="10"/>
  <c r="H68" i="10"/>
  <c r="AK33" i="10"/>
  <c r="K57" i="10"/>
  <c r="J24" i="10"/>
  <c r="J37" i="10"/>
  <c r="J58" i="10"/>
  <c r="J72" i="11"/>
  <c r="O63" i="10"/>
  <c r="O74" i="10"/>
  <c r="S29" i="10"/>
  <c r="T35" i="10"/>
  <c r="T39" i="11"/>
  <c r="T64" i="11"/>
  <c r="Q20" i="10"/>
  <c r="Q28" i="10"/>
  <c r="Q32" i="10"/>
  <c r="Q45" i="10"/>
  <c r="Q60" i="11"/>
  <c r="U17" i="10"/>
  <c r="U70" i="10"/>
  <c r="V23" i="10"/>
  <c r="V64" i="10"/>
  <c r="N12" i="10"/>
  <c r="N33" i="11"/>
  <c r="N49" i="10"/>
  <c r="N56" i="10"/>
  <c r="X27" i="10"/>
  <c r="X57" i="10"/>
  <c r="R46" i="10"/>
  <c r="R59" i="10"/>
  <c r="R72" i="10"/>
  <c r="AJ8" i="11"/>
  <c r="AJ27" i="10"/>
  <c r="AJ38" i="10"/>
  <c r="AE55" i="10"/>
  <c r="AE59" i="10"/>
  <c r="Z29" i="10"/>
  <c r="Z45" i="10"/>
  <c r="Z61" i="10"/>
  <c r="Z61" i="11"/>
  <c r="AF73" i="11"/>
  <c r="AG47" i="10"/>
  <c r="AG47" i="11"/>
  <c r="AG59" i="10"/>
  <c r="AD43" i="10"/>
  <c r="P13" i="10"/>
  <c r="P18" i="10"/>
  <c r="P40" i="10"/>
  <c r="P69" i="10"/>
  <c r="AH54" i="10"/>
  <c r="AI21" i="10"/>
  <c r="AI48" i="10"/>
  <c r="AI59" i="11"/>
  <c r="F13" i="11"/>
  <c r="H19" i="10"/>
  <c r="H35" i="10"/>
  <c r="H51" i="10"/>
  <c r="H67" i="10"/>
  <c r="AK14" i="10"/>
  <c r="K13" i="10"/>
  <c r="K44" i="10"/>
  <c r="I15" i="10"/>
  <c r="AB19" i="10"/>
  <c r="AB33" i="10"/>
  <c r="AB70" i="10"/>
  <c r="O37" i="10"/>
  <c r="O53" i="10"/>
  <c r="AA28" i="10"/>
  <c r="AA36" i="10"/>
  <c r="AA60" i="10"/>
  <c r="AA68" i="10"/>
  <c r="T17" i="10"/>
  <c r="T62" i="10"/>
  <c r="V16" i="10"/>
  <c r="W21" i="10"/>
  <c r="AJ66" i="10"/>
  <c r="L18" i="10"/>
  <c r="AE48" i="10"/>
  <c r="AH24" i="10"/>
  <c r="AI67" i="11"/>
  <c r="F17" i="11"/>
  <c r="F33" i="10"/>
  <c r="K28" i="11"/>
  <c r="I32" i="11"/>
  <c r="O17" i="11"/>
  <c r="AA23" i="10"/>
  <c r="AA23" i="11"/>
  <c r="AA55" i="10"/>
  <c r="AA66" i="10"/>
  <c r="T32" i="11"/>
  <c r="T40" i="10"/>
  <c r="U9" i="10"/>
  <c r="V10" i="10"/>
  <c r="V49" i="10"/>
  <c r="W13" i="11"/>
  <c r="W73" i="11"/>
  <c r="R16" i="11"/>
  <c r="R20" i="10"/>
  <c r="R28" i="10"/>
  <c r="AJ19" i="10"/>
  <c r="AJ32" i="11"/>
  <c r="M33" i="11"/>
  <c r="L50" i="10"/>
  <c r="AE11" i="11"/>
  <c r="AG31" i="10"/>
  <c r="AG43" i="10"/>
  <c r="P10" i="10"/>
  <c r="P25" i="10"/>
  <c r="AI12" i="10"/>
  <c r="AU39" i="9"/>
  <c r="AK36" i="10"/>
  <c r="AK38" i="10"/>
  <c r="K41" i="11"/>
  <c r="J21" i="11"/>
  <c r="J41" i="10"/>
  <c r="I44" i="10"/>
  <c r="AB29" i="11"/>
  <c r="AB49" i="11"/>
  <c r="AB57" i="10"/>
  <c r="AC24" i="10"/>
  <c r="AC32" i="10"/>
  <c r="AC40" i="10"/>
  <c r="Q10" i="10"/>
  <c r="Q34" i="10"/>
  <c r="Q66" i="10"/>
  <c r="U15" i="11"/>
  <c r="W11" i="10"/>
  <c r="W20" i="10"/>
  <c r="N64" i="10"/>
  <c r="X8" i="10"/>
  <c r="X30" i="10"/>
  <c r="R27" i="11"/>
  <c r="AE47" i="10"/>
  <c r="AD26" i="10"/>
  <c r="P54" i="11"/>
  <c r="AH40" i="11"/>
  <c r="AH68" i="10"/>
  <c r="F12" i="10"/>
  <c r="AK30" i="10"/>
  <c r="K11" i="10"/>
  <c r="J51" i="10"/>
  <c r="J67" i="10"/>
  <c r="I39" i="10"/>
  <c r="I51" i="11"/>
  <c r="AB28" i="11"/>
  <c r="AB36" i="11"/>
  <c r="AB60" i="10"/>
  <c r="AB75" i="11"/>
  <c r="S22" i="10"/>
  <c r="S37" i="10"/>
  <c r="AC27" i="11"/>
  <c r="AC59" i="11"/>
  <c r="Q9" i="11"/>
  <c r="Q33" i="11"/>
  <c r="Q69" i="11"/>
  <c r="U38" i="10"/>
  <c r="U62" i="11"/>
  <c r="V20" i="10"/>
  <c r="N42" i="11"/>
  <c r="N46" i="10"/>
  <c r="R44" i="11"/>
  <c r="AJ75" i="10"/>
  <c r="L11" i="10"/>
  <c r="L31" i="10"/>
  <c r="L43" i="10"/>
  <c r="Z49" i="10"/>
  <c r="AF54" i="10"/>
  <c r="AF70" i="10"/>
  <c r="AG15" i="10"/>
  <c r="AD69" i="10"/>
  <c r="AH35" i="10"/>
  <c r="AH50" i="10"/>
  <c r="AH62" i="10"/>
  <c r="AH67" i="10"/>
  <c r="AI20" i="10"/>
  <c r="AI52" i="10"/>
  <c r="AV75" i="9"/>
  <c r="AY75" i="9" s="1"/>
  <c r="AU35" i="9"/>
  <c r="F31" i="11"/>
  <c r="K48" i="10"/>
  <c r="I27" i="10"/>
  <c r="AB15" i="10"/>
  <c r="O22" i="10"/>
  <c r="O30" i="10"/>
  <c r="S62" i="10"/>
  <c r="Y16" i="10"/>
  <c r="Y21" i="10"/>
  <c r="Y29" i="10"/>
  <c r="Y37" i="10"/>
  <c r="Y49" i="10"/>
  <c r="Y57" i="10"/>
  <c r="AA12" i="10"/>
  <c r="AA24" i="10"/>
  <c r="N17" i="10"/>
  <c r="R38" i="10"/>
  <c r="R47" i="11"/>
  <c r="R63" i="10"/>
  <c r="AJ17" i="10"/>
  <c r="AJ53" i="11"/>
  <c r="M22" i="10"/>
  <c r="M58" i="11"/>
  <c r="L42" i="11"/>
  <c r="AE71" i="10"/>
  <c r="AE75" i="10"/>
  <c r="AG22" i="11"/>
  <c r="P75" i="10"/>
  <c r="AI9" i="29"/>
  <c r="AJ7" i="29"/>
  <c r="AV55" i="9"/>
  <c r="AY55" i="9" s="1"/>
  <c r="AU11" i="9"/>
  <c r="AU7" i="9"/>
  <c r="AU16" i="9"/>
  <c r="H74" i="10"/>
  <c r="H13" i="10"/>
  <c r="H29" i="10"/>
  <c r="H45" i="10"/>
  <c r="H61" i="10"/>
  <c r="AK23" i="10"/>
  <c r="AK55" i="10"/>
  <c r="K18" i="10"/>
  <c r="K50" i="10"/>
  <c r="J11" i="10"/>
  <c r="I33" i="10"/>
  <c r="I65" i="10"/>
  <c r="AB30" i="10"/>
  <c r="AB62" i="10"/>
  <c r="O23" i="10"/>
  <c r="O23" i="11"/>
  <c r="O55" i="10"/>
  <c r="S20" i="10"/>
  <c r="S52" i="10"/>
  <c r="Y18" i="10"/>
  <c r="Y34" i="10"/>
  <c r="Y50" i="10"/>
  <c r="Y66" i="10"/>
  <c r="AA11" i="10"/>
  <c r="J44" i="10"/>
  <c r="I13" i="10"/>
  <c r="I45" i="10"/>
  <c r="AB10" i="10"/>
  <c r="AB42" i="10"/>
  <c r="AB74" i="10"/>
  <c r="O35" i="10"/>
  <c r="O67" i="10"/>
  <c r="S32" i="10"/>
  <c r="S64" i="10"/>
  <c r="AE9" i="10"/>
  <c r="AG12" i="10"/>
  <c r="AG28" i="10"/>
  <c r="AG44" i="10"/>
  <c r="AG60" i="10"/>
  <c r="AA25" i="10"/>
  <c r="AA57" i="10"/>
  <c r="T22" i="10"/>
  <c r="T54" i="10"/>
  <c r="R33" i="10"/>
  <c r="R65" i="10"/>
  <c r="AJ30" i="10"/>
  <c r="AJ62" i="10"/>
  <c r="M23" i="10"/>
  <c r="M55" i="10"/>
  <c r="L20" i="10"/>
  <c r="L52" i="10"/>
  <c r="T18" i="10"/>
  <c r="T50" i="10"/>
  <c r="Q11" i="10"/>
  <c r="Q43" i="10"/>
  <c r="Q75" i="10"/>
  <c r="V25" i="10"/>
  <c r="V57" i="10"/>
  <c r="W22" i="10"/>
  <c r="W54" i="10"/>
  <c r="AE25" i="10"/>
  <c r="AE41" i="10"/>
  <c r="AE57" i="10"/>
  <c r="AE73" i="10"/>
  <c r="AE73" i="11"/>
  <c r="AH21" i="10"/>
  <c r="AH53" i="10"/>
  <c r="AH17" i="10"/>
  <c r="AH49" i="10"/>
  <c r="AI13" i="10"/>
  <c r="AI45" i="10"/>
  <c r="P10" i="27"/>
  <c r="Q10" i="27" s="1"/>
  <c r="R10" i="27"/>
  <c r="P58" i="27"/>
  <c r="Q58" i="27" s="1"/>
  <c r="R58" i="27"/>
  <c r="L16" i="29"/>
  <c r="L18" i="29" s="1"/>
  <c r="M11" i="29"/>
  <c r="AU31" i="9"/>
  <c r="R56" i="28"/>
  <c r="P56" i="28"/>
  <c r="Q56" i="28" s="1"/>
  <c r="P66" i="27"/>
  <c r="Q66" i="27" s="1"/>
  <c r="R66" i="27"/>
  <c r="P74" i="28"/>
  <c r="Q74" i="28" s="1"/>
  <c r="R74" i="28"/>
  <c r="P18" i="28"/>
  <c r="Q18" i="28" s="1"/>
  <c r="R18" i="28"/>
  <c r="R74" i="26"/>
  <c r="P74" i="26"/>
  <c r="Q74" i="26" s="1"/>
  <c r="R66" i="26"/>
  <c r="P66" i="26"/>
  <c r="Q66" i="26" s="1"/>
  <c r="R50" i="28"/>
  <c r="P50" i="28"/>
  <c r="Q50" i="28" s="1"/>
  <c r="P43" i="27"/>
  <c r="Q43" i="27" s="1"/>
  <c r="R43" i="27"/>
  <c r="R39" i="26"/>
  <c r="P39" i="26"/>
  <c r="Q39" i="26" s="1"/>
  <c r="P18" i="27"/>
  <c r="Q18" i="27" s="1"/>
  <c r="R18" i="27"/>
  <c r="P9" i="26"/>
  <c r="Q9" i="26" s="1"/>
  <c r="R9" i="26"/>
  <c r="R11" i="28"/>
  <c r="P11" i="28"/>
  <c r="Q11" i="28" s="1"/>
  <c r="P38" i="27"/>
  <c r="Q38" i="27" s="1"/>
  <c r="R38" i="27"/>
  <c r="R24" i="27"/>
  <c r="P24" i="27"/>
  <c r="Q24" i="27" s="1"/>
  <c r="R32" i="26"/>
  <c r="P32" i="26"/>
  <c r="Q32" i="26" s="1"/>
  <c r="R60" i="26"/>
  <c r="P60" i="26"/>
  <c r="Q60" i="26" s="1"/>
  <c r="R49" i="28"/>
  <c r="P49" i="28"/>
  <c r="Q49" i="28" s="1"/>
  <c r="AU61" i="9"/>
  <c r="AU10" i="9"/>
  <c r="R52" i="26"/>
  <c r="P52" i="26"/>
  <c r="Q52" i="26" s="1"/>
  <c r="AU70" i="9"/>
  <c r="R27" i="26"/>
  <c r="P27" i="26"/>
  <c r="Q27" i="26" s="1"/>
  <c r="P67" i="28"/>
  <c r="Q67" i="28" s="1"/>
  <c r="R67" i="28"/>
  <c r="P46" i="28"/>
  <c r="Q46" i="28" s="1"/>
  <c r="R46" i="28"/>
  <c r="P22" i="26"/>
  <c r="Q22" i="26" s="1"/>
  <c r="R22" i="26"/>
  <c r="M15" i="29"/>
  <c r="R58" i="26"/>
  <c r="P58" i="26"/>
  <c r="Q58" i="26" s="1"/>
  <c r="R31" i="28"/>
  <c r="P31" i="28"/>
  <c r="Q31" i="28" s="1"/>
  <c r="P62" i="26"/>
  <c r="Q62" i="26" s="1"/>
  <c r="R62" i="26"/>
  <c r="F28" i="10"/>
  <c r="F44" i="10"/>
  <c r="F40" i="10"/>
  <c r="F72" i="10"/>
  <c r="J20" i="10"/>
  <c r="J40" i="10"/>
  <c r="J68" i="10"/>
  <c r="AB23" i="10"/>
  <c r="O12" i="10"/>
  <c r="O48" i="10"/>
  <c r="S45" i="10"/>
  <c r="AA50" i="10"/>
  <c r="T75" i="10"/>
  <c r="Q40" i="10"/>
  <c r="U20" i="10"/>
  <c r="U61" i="11"/>
  <c r="U61" i="10"/>
  <c r="J53" i="10"/>
  <c r="I26" i="10"/>
  <c r="I58" i="10"/>
  <c r="AB34" i="10"/>
  <c r="S53" i="10"/>
  <c r="U37" i="10"/>
  <c r="AA46" i="10"/>
  <c r="Q36" i="10"/>
  <c r="U36" i="10"/>
  <c r="I10" i="10"/>
  <c r="I54" i="10"/>
  <c r="O15" i="10"/>
  <c r="S60" i="10"/>
  <c r="AC13" i="10"/>
  <c r="AC21" i="10"/>
  <c r="AC29" i="10"/>
  <c r="AC37" i="10"/>
  <c r="AC45" i="10"/>
  <c r="T14" i="10"/>
  <c r="Q71" i="10"/>
  <c r="W47" i="10"/>
  <c r="N60" i="10"/>
  <c r="R54" i="10"/>
  <c r="M64" i="10"/>
  <c r="L25" i="10"/>
  <c r="L61" i="10"/>
  <c r="Z23" i="10"/>
  <c r="Z55" i="10"/>
  <c r="AF16" i="10"/>
  <c r="AF48" i="10"/>
  <c r="AH46" i="10"/>
  <c r="AI22" i="10"/>
  <c r="U64" i="10"/>
  <c r="V18" i="10"/>
  <c r="W23" i="10"/>
  <c r="N36" i="10"/>
  <c r="N71" i="10"/>
  <c r="X49" i="10"/>
  <c r="R53" i="10"/>
  <c r="M8" i="10"/>
  <c r="L13" i="10"/>
  <c r="AE22" i="10"/>
  <c r="AF23" i="10"/>
  <c r="AF39" i="10"/>
  <c r="AG57" i="10"/>
  <c r="AH22" i="10"/>
  <c r="AI58" i="10"/>
  <c r="V34" i="10"/>
  <c r="W31" i="10"/>
  <c r="W62" i="10"/>
  <c r="X36" i="10"/>
  <c r="R9" i="10"/>
  <c r="M24" i="10"/>
  <c r="L45" i="10"/>
  <c r="AE30" i="10"/>
  <c r="AF11" i="10"/>
  <c r="AF43" i="10"/>
  <c r="AD60" i="10"/>
  <c r="P44" i="10"/>
  <c r="AU62" i="9"/>
  <c r="R68" i="28"/>
  <c r="P68" i="28"/>
  <c r="Q68" i="28" s="1"/>
  <c r="R48" i="28"/>
  <c r="P48" i="28"/>
  <c r="Q48" i="28" s="1"/>
  <c r="P24" i="28"/>
  <c r="Q24" i="28" s="1"/>
  <c r="R24" i="28"/>
  <c r="P53" i="26"/>
  <c r="Q53" i="26" s="1"/>
  <c r="R53" i="26"/>
  <c r="M12" i="29"/>
  <c r="R75" i="28"/>
  <c r="P75" i="28"/>
  <c r="Q75" i="28" s="1"/>
  <c r="P49" i="27"/>
  <c r="Q49" i="27" s="1"/>
  <c r="R49" i="27"/>
  <c r="AU28" i="9"/>
  <c r="AU54" i="9"/>
  <c r="AU52" i="9"/>
  <c r="AU66" i="9"/>
  <c r="R69" i="28"/>
  <c r="P69" i="28"/>
  <c r="Q69" i="28" s="1"/>
  <c r="P21" i="28"/>
  <c r="Q21" i="28" s="1"/>
  <c r="R21" i="28"/>
  <c r="R20" i="28"/>
  <c r="P20" i="28"/>
  <c r="Q20" i="28" s="1"/>
  <c r="P73" i="28"/>
  <c r="Q73" i="28" s="1"/>
  <c r="R73" i="28"/>
  <c r="R61" i="27"/>
  <c r="P61" i="27"/>
  <c r="Q61" i="27" s="1"/>
  <c r="P53" i="27"/>
  <c r="Q53" i="27" s="1"/>
  <c r="R53" i="27"/>
  <c r="P20" i="27"/>
  <c r="Q20" i="27" s="1"/>
  <c r="R20" i="27"/>
  <c r="P17" i="28"/>
  <c r="Q17" i="28" s="1"/>
  <c r="R17" i="28"/>
  <c r="R13" i="27"/>
  <c r="P13" i="27"/>
  <c r="Q13" i="27" s="1"/>
  <c r="F73" i="10"/>
  <c r="AK73" i="10"/>
  <c r="J52" i="10"/>
  <c r="J63" i="10"/>
  <c r="AB53" i="10"/>
  <c r="O10" i="10"/>
  <c r="S11" i="10"/>
  <c r="Y19" i="10"/>
  <c r="Y31" i="11"/>
  <c r="Y31" i="10"/>
  <c r="Y36" i="10"/>
  <c r="Y36" i="11"/>
  <c r="Y52" i="10"/>
  <c r="Y63" i="10"/>
  <c r="Y68" i="10"/>
  <c r="Y68" i="11"/>
  <c r="T37" i="10"/>
  <c r="T53" i="10"/>
  <c r="T61" i="10"/>
  <c r="T69" i="10"/>
  <c r="Q26" i="10"/>
  <c r="V24" i="10"/>
  <c r="AJ56" i="10"/>
  <c r="M10" i="10"/>
  <c r="AE32" i="10"/>
  <c r="AD49" i="10"/>
  <c r="AD49" i="11"/>
  <c r="AD53" i="10"/>
  <c r="AD64" i="10"/>
  <c r="P8" i="10"/>
  <c r="P19" i="10"/>
  <c r="P71" i="10"/>
  <c r="AH44" i="10"/>
  <c r="F25" i="10"/>
  <c r="AK65" i="10"/>
  <c r="I16" i="10"/>
  <c r="I56" i="10"/>
  <c r="AB21" i="10"/>
  <c r="AB40" i="10"/>
  <c r="O34" i="10"/>
  <c r="S74" i="10"/>
  <c r="Y13" i="10"/>
  <c r="T52" i="10"/>
  <c r="T63" i="10"/>
  <c r="T68" i="10"/>
  <c r="Q64" i="10"/>
  <c r="U22" i="10"/>
  <c r="U54" i="10"/>
  <c r="V47" i="11"/>
  <c r="W52" i="10"/>
  <c r="X69" i="10"/>
  <c r="AJ41" i="10"/>
  <c r="AJ49" i="10"/>
  <c r="AJ61" i="10"/>
  <c r="M48" i="10"/>
  <c r="M60" i="10"/>
  <c r="L12" i="10"/>
  <c r="L15" i="10"/>
  <c r="L23" i="10"/>
  <c r="L40" i="10"/>
  <c r="L65" i="10"/>
  <c r="AE27" i="10"/>
  <c r="Z13" i="10"/>
  <c r="AG21" i="10"/>
  <c r="AG21" i="11"/>
  <c r="AG27" i="10"/>
  <c r="P43" i="10"/>
  <c r="P51" i="10"/>
  <c r="AH18" i="10"/>
  <c r="AH31" i="10"/>
  <c r="AI24" i="10"/>
  <c r="AI32" i="10"/>
  <c r="AI64" i="10"/>
  <c r="F35" i="10"/>
  <c r="H10" i="10"/>
  <c r="H15" i="10"/>
  <c r="H26" i="10"/>
  <c r="H26" i="11"/>
  <c r="H31" i="10"/>
  <c r="H42" i="10"/>
  <c r="H47" i="10"/>
  <c r="H58" i="10"/>
  <c r="H63" i="10"/>
  <c r="AK56" i="10"/>
  <c r="J18" i="10"/>
  <c r="I62" i="10"/>
  <c r="O18" i="10"/>
  <c r="S19" i="10"/>
  <c r="S63" i="10"/>
  <c r="Y11" i="10"/>
  <c r="U35" i="10"/>
  <c r="U63" i="10"/>
  <c r="W41" i="10"/>
  <c r="X39" i="10"/>
  <c r="R12" i="10"/>
  <c r="R52" i="10"/>
  <c r="AJ43" i="10"/>
  <c r="M18" i="10"/>
  <c r="M42" i="10"/>
  <c r="L59" i="10"/>
  <c r="AE16" i="10"/>
  <c r="P46" i="10"/>
  <c r="AI27" i="10"/>
  <c r="AI34" i="10"/>
  <c r="AI62" i="10"/>
  <c r="F47" i="10"/>
  <c r="F55" i="10"/>
  <c r="F63" i="10"/>
  <c r="F63" i="11"/>
  <c r="F71" i="10"/>
  <c r="AK28" i="10"/>
  <c r="AK69" i="10"/>
  <c r="AA30" i="10"/>
  <c r="AA38" i="10"/>
  <c r="AA42" i="10"/>
  <c r="AA71" i="10"/>
  <c r="V52" i="10"/>
  <c r="V60" i="10"/>
  <c r="V71" i="10"/>
  <c r="W29" i="10"/>
  <c r="R24" i="10"/>
  <c r="M16" i="10"/>
  <c r="M21" i="10"/>
  <c r="M65" i="11"/>
  <c r="AE23" i="10"/>
  <c r="AE23" i="11"/>
  <c r="P30" i="10"/>
  <c r="R70" i="28"/>
  <c r="P70" i="28"/>
  <c r="Q70" i="28" s="1"/>
  <c r="K34" i="28"/>
  <c r="L34" i="28" s="1"/>
  <c r="N34" i="28" s="1"/>
  <c r="K34" i="27"/>
  <c r="L34" i="27" s="1"/>
  <c r="N34" i="27" s="1"/>
  <c r="K34" i="26"/>
  <c r="L34" i="26" s="1"/>
  <c r="N34" i="26" s="1"/>
  <c r="AU8" i="9"/>
  <c r="AK54" i="10"/>
  <c r="K37" i="10"/>
  <c r="I52" i="10"/>
  <c r="I71" i="10"/>
  <c r="AB65" i="10"/>
  <c r="O42" i="10"/>
  <c r="O50" i="10"/>
  <c r="S15" i="10"/>
  <c r="AC12" i="10"/>
  <c r="AC20" i="10"/>
  <c r="AC48" i="10"/>
  <c r="AC56" i="10"/>
  <c r="AC64" i="10"/>
  <c r="AC72" i="10"/>
  <c r="T21" i="10"/>
  <c r="U43" i="10"/>
  <c r="W16" i="11"/>
  <c r="W40" i="10"/>
  <c r="W56" i="10"/>
  <c r="W71" i="10"/>
  <c r="N73" i="11"/>
  <c r="X11" i="10"/>
  <c r="X19" i="10"/>
  <c r="R32" i="10"/>
  <c r="AE39" i="10"/>
  <c r="AD34" i="10"/>
  <c r="AD42" i="10"/>
  <c r="AD50" i="10"/>
  <c r="AD58" i="10"/>
  <c r="AD66" i="10"/>
  <c r="P59" i="10"/>
  <c r="AH16" i="11"/>
  <c r="AI16" i="29"/>
  <c r="AI18" i="29" s="1"/>
  <c r="AJ11" i="29"/>
  <c r="P55" i="28"/>
  <c r="Q55" i="28" s="1"/>
  <c r="R55" i="28"/>
  <c r="P40" i="26"/>
  <c r="Q40" i="26" s="1"/>
  <c r="R40" i="26"/>
  <c r="AK48" i="10"/>
  <c r="AK53" i="10"/>
  <c r="K16" i="10"/>
  <c r="J55" i="10"/>
  <c r="J75" i="10"/>
  <c r="I24" i="10"/>
  <c r="I37" i="10"/>
  <c r="AB56" i="10"/>
  <c r="S21" i="10"/>
  <c r="S34" i="10"/>
  <c r="T15" i="10"/>
  <c r="U42" i="10"/>
  <c r="V40" i="10"/>
  <c r="N18" i="10"/>
  <c r="X63" i="10"/>
  <c r="R64" i="10"/>
  <c r="L57" i="10"/>
  <c r="Z53" i="10"/>
  <c r="Z69" i="10"/>
  <c r="AF22" i="10"/>
  <c r="AF38" i="10"/>
  <c r="AD11" i="10"/>
  <c r="AH59" i="11"/>
  <c r="AH74" i="10"/>
  <c r="AI36" i="10"/>
  <c r="AK9" i="10"/>
  <c r="AK16" i="10"/>
  <c r="AK21" i="10"/>
  <c r="I63" i="10"/>
  <c r="AB12" i="10"/>
  <c r="O58" i="10"/>
  <c r="O66" i="10"/>
  <c r="Y65" i="10"/>
  <c r="Y73" i="10"/>
  <c r="AA20" i="10"/>
  <c r="T24" i="10"/>
  <c r="T41" i="10"/>
  <c r="V8" i="10"/>
  <c r="X34" i="10"/>
  <c r="X38" i="10"/>
  <c r="R43" i="11"/>
  <c r="AJ33" i="10"/>
  <c r="AJ52" i="11"/>
  <c r="M34" i="11"/>
  <c r="M38" i="10"/>
  <c r="M54" i="10"/>
  <c r="M70" i="11"/>
  <c r="AE20" i="11"/>
  <c r="AG18" i="11"/>
  <c r="P23" i="10"/>
  <c r="P67" i="11"/>
  <c r="AV72" i="9"/>
  <c r="AY72" i="9" s="1"/>
  <c r="K36" i="27"/>
  <c r="L36" i="27" s="1"/>
  <c r="N36" i="27" s="1"/>
  <c r="K36" i="26"/>
  <c r="L36" i="26" s="1"/>
  <c r="N36" i="26" s="1"/>
  <c r="K36" i="28"/>
  <c r="L36" i="28" s="1"/>
  <c r="N36" i="28" s="1"/>
  <c r="K60" i="28"/>
  <c r="L60" i="28" s="1"/>
  <c r="N60" i="28" s="1"/>
  <c r="K33" i="26"/>
  <c r="L33" i="26" s="1"/>
  <c r="N33" i="26" s="1"/>
  <c r="K16" i="27"/>
  <c r="L16" i="27" s="1"/>
  <c r="N16" i="27" s="1"/>
  <c r="K16" i="26"/>
  <c r="L16" i="26" s="1"/>
  <c r="N16" i="26" s="1"/>
  <c r="K16" i="28"/>
  <c r="L16" i="28" s="1"/>
  <c r="N16" i="28" s="1"/>
  <c r="K59" i="28"/>
  <c r="L59" i="28" s="1"/>
  <c r="N59" i="28" s="1"/>
  <c r="K59" i="26"/>
  <c r="L59" i="26" s="1"/>
  <c r="N59" i="26" s="1"/>
  <c r="K59" i="27"/>
  <c r="L59" i="27" s="1"/>
  <c r="N59" i="27" s="1"/>
  <c r="K71" i="26"/>
  <c r="L71" i="26" s="1"/>
  <c r="N71" i="26" s="1"/>
  <c r="K71" i="27"/>
  <c r="L71" i="27" s="1"/>
  <c r="N71" i="27" s="1"/>
  <c r="K28" i="26"/>
  <c r="L28" i="26" s="1"/>
  <c r="N28" i="26" s="1"/>
  <c r="K28" i="27"/>
  <c r="L28" i="27" s="1"/>
  <c r="N28" i="27" s="1"/>
  <c r="K28" i="28"/>
  <c r="L28" i="28" s="1"/>
  <c r="N28" i="28" s="1"/>
  <c r="K51" i="26"/>
  <c r="L51" i="26" s="1"/>
  <c r="N51" i="26" s="1"/>
  <c r="K51" i="28"/>
  <c r="L51" i="28" s="1"/>
  <c r="N51" i="28" s="1"/>
  <c r="K51" i="27"/>
  <c r="L51" i="27" s="1"/>
  <c r="N51" i="27" s="1"/>
  <c r="K35" i="27"/>
  <c r="L35" i="27" s="1"/>
  <c r="N35" i="27" s="1"/>
  <c r="K35" i="26"/>
  <c r="L35" i="26" s="1"/>
  <c r="N35" i="26" s="1"/>
  <c r="K35" i="28"/>
  <c r="L35" i="28" s="1"/>
  <c r="N35" i="28" s="1"/>
  <c r="K15" i="27"/>
  <c r="L15" i="27" s="1"/>
  <c r="N15" i="27" s="1"/>
  <c r="K15" i="26"/>
  <c r="L15" i="26" s="1"/>
  <c r="N15" i="26" s="1"/>
  <c r="K23" i="28"/>
  <c r="L23" i="28" s="1"/>
  <c r="N23" i="28" s="1"/>
  <c r="K23" i="26"/>
  <c r="L23" i="26" s="1"/>
  <c r="N23" i="26" s="1"/>
  <c r="K23" i="27"/>
  <c r="L23" i="27" s="1"/>
  <c r="N23" i="27" s="1"/>
  <c r="AI12" i="11" l="1"/>
  <c r="AG43" i="11"/>
  <c r="AG11" i="11"/>
  <c r="AI21" i="11"/>
  <c r="AD19" i="11"/>
  <c r="AI65" i="11"/>
  <c r="W17" i="11"/>
  <c r="AK53" i="11"/>
  <c r="AD60" i="11"/>
  <c r="J40" i="11"/>
  <c r="Y37" i="11"/>
  <c r="Y45" i="11"/>
  <c r="AC12" i="11"/>
  <c r="M21" i="11"/>
  <c r="AA71" i="11"/>
  <c r="T52" i="11"/>
  <c r="AE49" i="11"/>
  <c r="Y26" i="11"/>
  <c r="K34" i="11"/>
  <c r="Z49" i="11"/>
  <c r="X30" i="11"/>
  <c r="AA48" i="11"/>
  <c r="AK70" i="11"/>
  <c r="AD35" i="11"/>
  <c r="I54" i="11"/>
  <c r="AB34" i="11"/>
  <c r="AI13" i="11"/>
  <c r="Y66" i="11"/>
  <c r="K18" i="11"/>
  <c r="R46" i="11"/>
  <c r="O74" i="11"/>
  <c r="AB11" i="11"/>
  <c r="T49" i="11"/>
  <c r="AB39" i="11"/>
  <c r="J59" i="11"/>
  <c r="O32" i="11"/>
  <c r="J61" i="11"/>
  <c r="AI17" i="11"/>
  <c r="O67" i="11"/>
  <c r="AA60" i="11"/>
  <c r="X15" i="11"/>
  <c r="W68" i="11"/>
  <c r="AI22" i="11"/>
  <c r="S60" i="11"/>
  <c r="M55" i="11"/>
  <c r="AH35" i="11"/>
  <c r="AG40" i="11"/>
  <c r="F51" i="11"/>
  <c r="X51" i="11"/>
  <c r="W49" i="11"/>
  <c r="O16" i="11"/>
  <c r="R58" i="11"/>
  <c r="AA38" i="11"/>
  <c r="H47" i="11"/>
  <c r="H61" i="11"/>
  <c r="AA53" i="11"/>
  <c r="U44" i="11"/>
  <c r="AH10" i="11"/>
  <c r="X35" i="11"/>
  <c r="AB8" i="11"/>
  <c r="M27" i="11"/>
  <c r="W65" i="11"/>
  <c r="Y32" i="11"/>
  <c r="I34" i="11"/>
  <c r="O58" i="11"/>
  <c r="N18" i="11"/>
  <c r="AF27" i="11"/>
  <c r="AK24" i="11"/>
  <c r="AE65" i="11"/>
  <c r="U58" i="11"/>
  <c r="I75" i="11"/>
  <c r="H59" i="11"/>
  <c r="H48" i="11"/>
  <c r="AD16" i="11"/>
  <c r="V21" i="11"/>
  <c r="AC46" i="11"/>
  <c r="O56" i="11"/>
  <c r="J68" i="11"/>
  <c r="L14" i="11"/>
  <c r="M49" i="11"/>
  <c r="AJ12" i="11"/>
  <c r="AE28" i="11"/>
  <c r="X9" i="11"/>
  <c r="AB58" i="11"/>
  <c r="S66" i="11"/>
  <c r="AA56" i="11"/>
  <c r="O40" i="11"/>
  <c r="P14" i="11"/>
  <c r="AJ29" i="11"/>
  <c r="R42" i="11"/>
  <c r="AA20" i="11"/>
  <c r="AI36" i="11"/>
  <c r="I24" i="11"/>
  <c r="K16" i="11"/>
  <c r="X11" i="11"/>
  <c r="W71" i="11"/>
  <c r="AG27" i="11"/>
  <c r="T61" i="11"/>
  <c r="F73" i="11"/>
  <c r="P44" i="11"/>
  <c r="J53" i="11"/>
  <c r="AE9" i="11"/>
  <c r="AA11" i="11"/>
  <c r="AE48" i="11"/>
  <c r="AE38" i="11"/>
  <c r="S14" i="11"/>
  <c r="AB44" i="11"/>
  <c r="U75" i="11"/>
  <c r="W37" i="11"/>
  <c r="H34" i="11"/>
  <c r="AJ45" i="11"/>
  <c r="AB41" i="11"/>
  <c r="V9" i="11"/>
  <c r="AA73" i="11"/>
  <c r="J60" i="11"/>
  <c r="AJ33" i="11"/>
  <c r="X38" i="11"/>
  <c r="Y65" i="11"/>
  <c r="AK21" i="11"/>
  <c r="AH74" i="11"/>
  <c r="I37" i="11"/>
  <c r="J55" i="11"/>
  <c r="AI64" i="11"/>
  <c r="AH18" i="11"/>
  <c r="I56" i="11"/>
  <c r="U37" i="11"/>
  <c r="AE25" i="11"/>
  <c r="AG12" i="11"/>
  <c r="AA24" i="11"/>
  <c r="O30" i="11"/>
  <c r="J51" i="11"/>
  <c r="Y24" i="11"/>
  <c r="AF35" i="11"/>
  <c r="M40" i="11"/>
  <c r="AH34" i="11"/>
  <c r="AF40" i="11"/>
  <c r="AE50" i="11"/>
  <c r="J28" i="11"/>
  <c r="AI33" i="11"/>
  <c r="Q67" i="11"/>
  <c r="H57" i="11"/>
  <c r="Y61" i="11"/>
  <c r="AC44" i="11"/>
  <c r="AE26" i="11"/>
  <c r="AE61" i="11"/>
  <c r="T26" i="11"/>
  <c r="AF39" i="11"/>
  <c r="Q43" i="11"/>
  <c r="T35" i="11"/>
  <c r="S55" i="11"/>
  <c r="N15" i="11"/>
  <c r="K25" i="11"/>
  <c r="AD62" i="11"/>
  <c r="AB37" i="11"/>
  <c r="AI60" i="11"/>
  <c r="AA10" i="11"/>
  <c r="S54" i="11"/>
  <c r="V38" i="11"/>
  <c r="AF64" i="11"/>
  <c r="F56" i="11"/>
  <c r="AH37" i="11"/>
  <c r="S16" i="11"/>
  <c r="Z37" i="11"/>
  <c r="U74" i="11"/>
  <c r="L71" i="11"/>
  <c r="AI54" i="11"/>
  <c r="W35" i="11"/>
  <c r="O28" i="11"/>
  <c r="Q12" i="11"/>
  <c r="F16" i="11"/>
  <c r="U60" i="11"/>
  <c r="Q19" i="11"/>
  <c r="AA61" i="11"/>
  <c r="H65" i="11"/>
  <c r="M54" i="11"/>
  <c r="M16" i="11"/>
  <c r="L59" i="11"/>
  <c r="M42" i="11"/>
  <c r="H58" i="11"/>
  <c r="H31" i="11"/>
  <c r="AD64" i="11"/>
  <c r="Q26" i="11"/>
  <c r="AF11" i="11"/>
  <c r="R9" i="11"/>
  <c r="Z55" i="11"/>
  <c r="T14" i="11"/>
  <c r="AC29" i="11"/>
  <c r="O48" i="11"/>
  <c r="W54" i="11"/>
  <c r="T54" i="11"/>
  <c r="AB42" i="11"/>
  <c r="AB62" i="11"/>
  <c r="AE75" i="11"/>
  <c r="AH50" i="11"/>
  <c r="AD69" i="11"/>
  <c r="AC40" i="11"/>
  <c r="AJ19" i="11"/>
  <c r="AB19" i="11"/>
  <c r="AI48" i="11"/>
  <c r="AG59" i="11"/>
  <c r="AE64" i="11"/>
  <c r="Y72" i="11"/>
  <c r="X68" i="11"/>
  <c r="N48" i="11"/>
  <c r="U16" i="11"/>
  <c r="W10" i="11"/>
  <c r="AE12" i="11"/>
  <c r="AJ57" i="11"/>
  <c r="Y41" i="11"/>
  <c r="O62" i="11"/>
  <c r="I64" i="11"/>
  <c r="AB31" i="11"/>
  <c r="I28" i="11"/>
  <c r="J71" i="11"/>
  <c r="AC52" i="11"/>
  <c r="AJ60" i="11"/>
  <c r="AG41" i="11"/>
  <c r="AG52" i="11"/>
  <c r="AK39" i="11"/>
  <c r="H21" i="11"/>
  <c r="W25" i="11"/>
  <c r="AF14" i="11"/>
  <c r="N13" i="11"/>
  <c r="S13" i="11"/>
  <c r="O43" i="11"/>
  <c r="R33" i="11"/>
  <c r="S28" i="11"/>
  <c r="AB61" i="11"/>
  <c r="O66" i="11"/>
  <c r="I63" i="11"/>
  <c r="AF22" i="11"/>
  <c r="T15" i="11"/>
  <c r="AC56" i="11"/>
  <c r="S19" i="11"/>
  <c r="F35" i="11"/>
  <c r="AE27" i="11"/>
  <c r="L15" i="11"/>
  <c r="T63" i="11"/>
  <c r="AB40" i="11"/>
  <c r="W47" i="11"/>
  <c r="AB23" i="11"/>
  <c r="T18" i="11"/>
  <c r="AJ62" i="11"/>
  <c r="Y29" i="11"/>
  <c r="I27" i="11"/>
  <c r="L11" i="11"/>
  <c r="F12" i="11"/>
  <c r="AA55" i="11"/>
  <c r="P40" i="11"/>
  <c r="P18" i="11"/>
  <c r="AE59" i="11"/>
  <c r="R59" i="11"/>
  <c r="K57" i="11"/>
  <c r="X71" i="11"/>
  <c r="F49" i="11"/>
  <c r="F41" i="11"/>
  <c r="M15" i="11"/>
  <c r="X61" i="11"/>
  <c r="AC42" i="11"/>
  <c r="AE69" i="11"/>
  <c r="V39" i="11"/>
  <c r="AC67" i="11"/>
  <c r="S23" i="11"/>
  <c r="AH56" i="11"/>
  <c r="R22" i="11"/>
  <c r="Z39" i="11"/>
  <c r="Y74" i="11"/>
  <c r="P27" i="11"/>
  <c r="AI44" i="11"/>
  <c r="N50" i="11"/>
  <c r="O54" i="11"/>
  <c r="L56" i="11"/>
  <c r="V50" i="11"/>
  <c r="R62" i="11"/>
  <c r="AC22" i="11"/>
  <c r="H17" i="11"/>
  <c r="AD42" i="11"/>
  <c r="R32" i="11"/>
  <c r="X19" i="11"/>
  <c r="AC64" i="11"/>
  <c r="I71" i="11"/>
  <c r="I52" i="11"/>
  <c r="P30" i="11"/>
  <c r="V60" i="11"/>
  <c r="F71" i="11"/>
  <c r="P46" i="11"/>
  <c r="X39" i="11"/>
  <c r="W41" i="11"/>
  <c r="L23" i="11"/>
  <c r="AJ41" i="11"/>
  <c r="U22" i="11"/>
  <c r="P19" i="11"/>
  <c r="V24" i="11"/>
  <c r="T69" i="11"/>
  <c r="J63" i="11"/>
  <c r="AI58" i="11"/>
  <c r="T24" i="11"/>
  <c r="Z53" i="11"/>
  <c r="X63" i="11"/>
  <c r="AD50" i="11"/>
  <c r="AE39" i="11"/>
  <c r="U43" i="11"/>
  <c r="S15" i="11"/>
  <c r="AB65" i="11"/>
  <c r="AK54" i="11"/>
  <c r="V71" i="11"/>
  <c r="AI34" i="11"/>
  <c r="R12" i="11"/>
  <c r="Y11" i="11"/>
  <c r="J18" i="11"/>
  <c r="AH31" i="11"/>
  <c r="AJ61" i="11"/>
  <c r="X69" i="11"/>
  <c r="W52" i="11"/>
  <c r="U54" i="11"/>
  <c r="O34" i="11"/>
  <c r="P71" i="11"/>
  <c r="Y63" i="11"/>
  <c r="AB53" i="11"/>
  <c r="AH22" i="11"/>
  <c r="AE22" i="11"/>
  <c r="N36" i="11"/>
  <c r="AF48" i="11"/>
  <c r="Z23" i="11"/>
  <c r="AC37" i="11"/>
  <c r="M38" i="11"/>
  <c r="X34" i="11"/>
  <c r="AK16" i="11"/>
  <c r="AD11" i="11"/>
  <c r="Z69" i="11"/>
  <c r="R64" i="11"/>
  <c r="S34" i="11"/>
  <c r="P59" i="11"/>
  <c r="W56" i="11"/>
  <c r="O42" i="11"/>
  <c r="K37" i="11"/>
  <c r="AA30" i="11"/>
  <c r="AI62" i="11"/>
  <c r="M18" i="11"/>
  <c r="H15" i="11"/>
  <c r="M48" i="11"/>
  <c r="F25" i="11"/>
  <c r="AF23" i="11"/>
  <c r="X49" i="11"/>
  <c r="R54" i="11"/>
  <c r="AC32" i="11"/>
  <c r="R50" i="11"/>
  <c r="X41" i="11"/>
  <c r="N28" i="11"/>
  <c r="AD55" i="11"/>
  <c r="AD13" i="11"/>
  <c r="AE37" i="11"/>
  <c r="AJ74" i="11"/>
  <c r="R45" i="11"/>
  <c r="R13" i="11"/>
  <c r="X12" i="11"/>
  <c r="AA21" i="11"/>
  <c r="V45" i="11"/>
  <c r="U12" i="11"/>
  <c r="AG24" i="11"/>
  <c r="X20" i="11"/>
  <c r="T10" i="11"/>
  <c r="J64" i="11"/>
  <c r="H41" i="11"/>
  <c r="AK17" i="11"/>
  <c r="AI40" i="11"/>
  <c r="AD37" i="11"/>
  <c r="K12" i="11"/>
  <c r="AD30" i="11"/>
  <c r="AE42" i="11"/>
  <c r="AJ65" i="11"/>
  <c r="Q14" i="11"/>
  <c r="AA74" i="11"/>
  <c r="AA39" i="11"/>
  <c r="AK68" i="11"/>
  <c r="AI47" i="11"/>
  <c r="H66" i="11"/>
  <c r="AE31" i="11"/>
  <c r="L66" i="11"/>
  <c r="I60" i="11"/>
  <c r="X14" i="11"/>
  <c r="V28" i="11"/>
  <c r="Q22" i="11"/>
  <c r="T57" i="11"/>
  <c r="Y44" i="11"/>
  <c r="J38" i="11"/>
  <c r="AK19" i="11"/>
  <c r="AE62" i="11"/>
  <c r="R37" i="11"/>
  <c r="V58" i="11"/>
  <c r="AI42" i="11"/>
  <c r="AE13" i="11"/>
  <c r="W27" i="11"/>
  <c r="T59" i="11"/>
  <c r="AK34" i="11"/>
  <c r="AI61" i="11"/>
  <c r="W70" i="11"/>
  <c r="R49" i="11"/>
  <c r="AG36" i="11"/>
  <c r="AB26" i="11"/>
  <c r="Y10" i="11"/>
  <c r="I49" i="11"/>
  <c r="AA52" i="11"/>
  <c r="S61" i="11"/>
  <c r="O26" i="11"/>
  <c r="U41" i="11"/>
  <c r="AB59" i="11"/>
  <c r="F10" i="11"/>
  <c r="AI63" i="11"/>
  <c r="Q38" i="11"/>
  <c r="I11" i="11"/>
  <c r="K55" i="11"/>
  <c r="H16" i="11"/>
  <c r="U71" i="11"/>
  <c r="Q50" i="11"/>
  <c r="Q48" i="11"/>
  <c r="F48" i="11"/>
  <c r="AD67" i="11"/>
  <c r="AI49" i="11"/>
  <c r="AE45" i="11"/>
  <c r="L16" i="11"/>
  <c r="X60" i="11"/>
  <c r="U40" i="11"/>
  <c r="U8" i="11"/>
  <c r="S53" i="11"/>
  <c r="S45" i="11"/>
  <c r="AH49" i="11"/>
  <c r="Y21" i="11"/>
  <c r="Y16" i="11"/>
  <c r="U9" i="11"/>
  <c r="AA68" i="11"/>
  <c r="H51" i="11"/>
  <c r="V23" i="11"/>
  <c r="Q28" i="11"/>
  <c r="S29" i="11"/>
  <c r="H20" i="11"/>
  <c r="W53" i="11"/>
  <c r="Q62" i="11"/>
  <c r="Y51" i="11"/>
  <c r="AK41" i="11"/>
  <c r="M35" i="11"/>
  <c r="AJ10" i="11"/>
  <c r="K14" i="11"/>
  <c r="AD54" i="11"/>
  <c r="AG63" i="11"/>
  <c r="M36" i="11"/>
  <c r="AJ67" i="11"/>
  <c r="AJ18" i="11"/>
  <c r="AF15" i="11"/>
  <c r="L24" i="11"/>
  <c r="W67" i="11"/>
  <c r="V30" i="11"/>
  <c r="AC25" i="11"/>
  <c r="T43" i="11"/>
  <c r="S24" i="11"/>
  <c r="K26" i="11"/>
  <c r="AA22" i="11"/>
  <c r="S25" i="11"/>
  <c r="AJ14" i="11"/>
  <c r="AB14" i="11"/>
  <c r="AH63" i="11"/>
  <c r="U67" i="11"/>
  <c r="H64" i="11"/>
  <c r="Q58" i="11"/>
  <c r="I47" i="11"/>
  <c r="AH38" i="11"/>
  <c r="X56" i="11"/>
  <c r="X52" i="11"/>
  <c r="AE34" i="11"/>
  <c r="W55" i="11"/>
  <c r="AC30" i="11"/>
  <c r="AD39" i="11"/>
  <c r="L48" i="11"/>
  <c r="AJ26" i="11"/>
  <c r="X16" i="11"/>
  <c r="O15" i="11"/>
  <c r="I10" i="11"/>
  <c r="Q40" i="11"/>
  <c r="F40" i="11"/>
  <c r="F44" i="11"/>
  <c r="AH21" i="11"/>
  <c r="Q75" i="11"/>
  <c r="AG60" i="11"/>
  <c r="I45" i="11"/>
  <c r="S52" i="11"/>
  <c r="K50" i="11"/>
  <c r="H74" i="11"/>
  <c r="M22" i="11"/>
  <c r="AJ17" i="11"/>
  <c r="S62" i="11"/>
  <c r="AI20" i="11"/>
  <c r="AF54" i="11"/>
  <c r="S22" i="11"/>
  <c r="AB60" i="11"/>
  <c r="I39" i="11"/>
  <c r="W11" i="11"/>
  <c r="Q66" i="11"/>
  <c r="AG31" i="11"/>
  <c r="L50" i="11"/>
  <c r="R28" i="11"/>
  <c r="V49" i="11"/>
  <c r="O53" i="11"/>
  <c r="AK14" i="11"/>
  <c r="H35" i="11"/>
  <c r="AE55" i="11"/>
  <c r="V64" i="11"/>
  <c r="J24" i="11"/>
  <c r="H60" i="11"/>
  <c r="H28" i="11"/>
  <c r="AD44" i="11"/>
  <c r="L67" i="11"/>
  <c r="N70" i="11"/>
  <c r="U19" i="11"/>
  <c r="K63" i="11"/>
  <c r="AE14" i="11"/>
  <c r="W19" i="11"/>
  <c r="N68" i="11"/>
  <c r="AH14" i="11"/>
  <c r="Z15" i="11"/>
  <c r="M52" i="11"/>
  <c r="X29" i="11"/>
  <c r="AC49" i="11"/>
  <c r="U48" i="11"/>
  <c r="AA18" i="11"/>
  <c r="AB54" i="11"/>
  <c r="U32" i="11"/>
  <c r="Q68" i="11"/>
  <c r="AH33" i="11"/>
  <c r="L9" i="11"/>
  <c r="R41" i="11"/>
  <c r="Z63" i="11"/>
  <c r="R14" i="11"/>
  <c r="Q55" i="11"/>
  <c r="AA14" i="11"/>
  <c r="AD71" i="11"/>
  <c r="AG48" i="11"/>
  <c r="K62" i="11"/>
  <c r="Y22" i="11"/>
  <c r="H70" i="11"/>
  <c r="Q36" i="11"/>
  <c r="U20" i="11"/>
  <c r="AH53" i="11"/>
  <c r="AE57" i="11"/>
  <c r="AE41" i="11"/>
  <c r="W22" i="11"/>
  <c r="L52" i="11"/>
  <c r="M23" i="11"/>
  <c r="AA57" i="11"/>
  <c r="AG28" i="11"/>
  <c r="O35" i="11"/>
  <c r="AB10" i="11"/>
  <c r="Y18" i="11"/>
  <c r="I33" i="11"/>
  <c r="H45" i="11"/>
  <c r="AA12" i="11"/>
  <c r="K48" i="11"/>
  <c r="AI52" i="11"/>
  <c r="AJ75" i="11"/>
  <c r="N46" i="11"/>
  <c r="V20" i="11"/>
  <c r="U38" i="11"/>
  <c r="S37" i="11"/>
  <c r="W20" i="11"/>
  <c r="AK38" i="11"/>
  <c r="L18" i="11"/>
  <c r="K13" i="11"/>
  <c r="AA26" i="11"/>
  <c r="F32" i="11"/>
  <c r="AD51" i="11"/>
  <c r="AE21" i="11"/>
  <c r="L64" i="11"/>
  <c r="N47" i="11"/>
  <c r="N67" i="11"/>
  <c r="J39" i="11"/>
  <c r="Y46" i="11"/>
  <c r="O59" i="11"/>
  <c r="R35" i="11"/>
  <c r="N20" i="11"/>
  <c r="Y69" i="11"/>
  <c r="I57" i="11"/>
  <c r="AK13" i="11"/>
  <c r="AC23" i="11"/>
  <c r="R31" i="11"/>
  <c r="T13" i="11"/>
  <c r="AB73" i="11"/>
  <c r="F59" i="11"/>
  <c r="R40" i="11"/>
  <c r="H39" i="11"/>
  <c r="AH42" i="11"/>
  <c r="I12" i="11"/>
  <c r="AD65" i="11"/>
  <c r="AD52" i="11"/>
  <c r="T73" i="11"/>
  <c r="T46" i="11"/>
  <c r="AA17" i="11"/>
  <c r="Y39" i="11"/>
  <c r="F57" i="11"/>
  <c r="P60" i="11"/>
  <c r="AD10" i="11"/>
  <c r="X53" i="11"/>
  <c r="AA62" i="11"/>
  <c r="O60" i="11"/>
  <c r="F20" i="11"/>
  <c r="AI29" i="11"/>
  <c r="AH69" i="11"/>
  <c r="W38" i="11"/>
  <c r="T34" i="11"/>
  <c r="T38" i="11"/>
  <c r="S48" i="11"/>
  <c r="O39" i="11"/>
  <c r="K66" i="11"/>
  <c r="H37" i="11"/>
  <c r="AI9" i="11"/>
  <c r="Y53" i="11"/>
  <c r="AC28" i="11"/>
  <c r="S35" i="11"/>
  <c r="T45" i="11"/>
  <c r="H75" i="11"/>
  <c r="AF62" i="11"/>
  <c r="S30" i="11"/>
  <c r="O70" i="11"/>
  <c r="K69" i="11"/>
  <c r="F65" i="11"/>
  <c r="T31" i="11"/>
  <c r="X28" i="11"/>
  <c r="W26" i="11"/>
  <c r="AG64" i="11"/>
  <c r="AA29" i="11"/>
  <c r="Y38" i="11"/>
  <c r="Q72" i="10"/>
  <c r="J73" i="10"/>
  <c r="AB63" i="10"/>
  <c r="I18" i="10"/>
  <c r="AK43" i="10"/>
  <c r="AV60" i="9"/>
  <c r="AY60" i="9" s="1"/>
  <c r="AV56" i="9"/>
  <c r="AY56" i="9" s="1"/>
  <c r="AV73" i="9"/>
  <c r="AY73" i="9" s="1"/>
  <c r="AU20" i="9"/>
  <c r="AU64" i="9"/>
  <c r="BA47" i="9"/>
  <c r="BF47" i="9"/>
  <c r="AI46" i="10"/>
  <c r="AD72" i="10"/>
  <c r="AF60" i="10"/>
  <c r="AF12" i="10"/>
  <c r="H43" i="11"/>
  <c r="AO31" i="30"/>
  <c r="AI18" i="10"/>
  <c r="AD21" i="11"/>
  <c r="AD14" i="10"/>
  <c r="AF52" i="10"/>
  <c r="AE8" i="11"/>
  <c r="M62" i="11"/>
  <c r="X13" i="10"/>
  <c r="N32" i="10"/>
  <c r="V59" i="11"/>
  <c r="Q74" i="11"/>
  <c r="AA65" i="10"/>
  <c r="AF51" i="10"/>
  <c r="Z58" i="10"/>
  <c r="AE46" i="11"/>
  <c r="R26" i="11"/>
  <c r="N11" i="10"/>
  <c r="L21" i="11"/>
  <c r="N39" i="10"/>
  <c r="W75" i="11"/>
  <c r="AI70" i="10"/>
  <c r="P41" i="10"/>
  <c r="AD56" i="11"/>
  <c r="AF24" i="11"/>
  <c r="L33" i="10"/>
  <c r="N8" i="11"/>
  <c r="AC54" i="10"/>
  <c r="S65" i="10"/>
  <c r="J35" i="10"/>
  <c r="U45" i="10"/>
  <c r="AB22" i="11"/>
  <c r="K58" i="11"/>
  <c r="U29" i="11"/>
  <c r="AA58" i="11"/>
  <c r="AB55" i="11"/>
  <c r="AK26" i="11"/>
  <c r="AV13" i="9"/>
  <c r="AY13" i="9" s="1"/>
  <c r="P32" i="11"/>
  <c r="P36" i="11"/>
  <c r="AJ58" i="11"/>
  <c r="U72" i="11"/>
  <c r="AA37" i="11"/>
  <c r="N19" i="11"/>
  <c r="V29" i="11"/>
  <c r="Q31" i="11"/>
  <c r="AG16" i="11"/>
  <c r="J23" i="11"/>
  <c r="Y54" i="11"/>
  <c r="O75" i="11"/>
  <c r="AK31" i="11"/>
  <c r="H33" i="11"/>
  <c r="R35" i="27"/>
  <c r="P35" i="27"/>
  <c r="Q35" i="27" s="1"/>
  <c r="J76" i="27"/>
  <c r="J84" i="27" s="1"/>
  <c r="K7" i="27"/>
  <c r="R59" i="27"/>
  <c r="P59" i="27"/>
  <c r="Q59" i="27" s="1"/>
  <c r="Z59" i="10"/>
  <c r="AA49" i="10"/>
  <c r="AO26" i="30"/>
  <c r="AD20" i="10"/>
  <c r="AD47" i="10"/>
  <c r="X73" i="10"/>
  <c r="AC53" i="10"/>
  <c r="AO20" i="30"/>
  <c r="AV26" i="9"/>
  <c r="AY26" i="9" s="1"/>
  <c r="AJ23" i="10"/>
  <c r="K74" i="10"/>
  <c r="I38" i="10"/>
  <c r="F45" i="10"/>
  <c r="N13" i="29"/>
  <c r="AV45" i="9"/>
  <c r="AY45" i="9" s="1"/>
  <c r="BA30" i="9"/>
  <c r="BF30" i="9"/>
  <c r="Z70" i="10"/>
  <c r="J76" i="26"/>
  <c r="J84" i="26" s="1"/>
  <c r="K7" i="26"/>
  <c r="P51" i="27"/>
  <c r="Q51" i="27" s="1"/>
  <c r="R51" i="27"/>
  <c r="R59" i="26"/>
  <c r="P59" i="26"/>
  <c r="Q59" i="26" s="1"/>
  <c r="P16" i="27"/>
  <c r="Q16" i="27" s="1"/>
  <c r="R16" i="27"/>
  <c r="R33" i="26"/>
  <c r="P33" i="26"/>
  <c r="Q33" i="26" s="1"/>
  <c r="AK11" i="29"/>
  <c r="P34" i="27"/>
  <c r="Q34" i="27" s="1"/>
  <c r="R34" i="27"/>
  <c r="AG69" i="10"/>
  <c r="Z75" i="10"/>
  <c r="Z27" i="10"/>
  <c r="Z27" i="11"/>
  <c r="AD53" i="11"/>
  <c r="L29" i="10"/>
  <c r="Y52" i="11"/>
  <c r="S49" i="10"/>
  <c r="AV54" i="9"/>
  <c r="AY54" i="9" s="1"/>
  <c r="N12" i="29"/>
  <c r="AV62" i="9"/>
  <c r="AY62" i="9" s="1"/>
  <c r="AH70" i="10"/>
  <c r="AF75" i="10"/>
  <c r="Z50" i="10"/>
  <c r="M59" i="10"/>
  <c r="P72" i="10"/>
  <c r="AJ39" i="10"/>
  <c r="AH66" i="10"/>
  <c r="L61" i="11"/>
  <c r="AJ71" i="10"/>
  <c r="K42" i="10"/>
  <c r="AV61" i="9"/>
  <c r="AY61" i="9" s="1"/>
  <c r="N11" i="29"/>
  <c r="AV7" i="9"/>
  <c r="AV35" i="9"/>
  <c r="AY35" i="9" s="1"/>
  <c r="P45" i="10"/>
  <c r="W34" i="10"/>
  <c r="AB33" i="11"/>
  <c r="AJ55" i="10"/>
  <c r="V74" i="10"/>
  <c r="V17" i="10"/>
  <c r="AV69" i="9"/>
  <c r="AY69" i="9" s="1"/>
  <c r="AJ13" i="29"/>
  <c r="AI25" i="10"/>
  <c r="AH9" i="10"/>
  <c r="AG49" i="10"/>
  <c r="M75" i="10"/>
  <c r="V70" i="10"/>
  <c r="AD27" i="10"/>
  <c r="AC18" i="10"/>
  <c r="AB38" i="10"/>
  <c r="O64" i="11"/>
  <c r="Q23" i="10"/>
  <c r="AA33" i="10"/>
  <c r="S33" i="10"/>
  <c r="AB66" i="10"/>
  <c r="I50" i="10"/>
  <c r="J65" i="10"/>
  <c r="K59" i="10"/>
  <c r="AK42" i="10"/>
  <c r="F64" i="11"/>
  <c r="M16" i="29"/>
  <c r="M18" i="29" s="1"/>
  <c r="N14" i="29"/>
  <c r="T42" i="11"/>
  <c r="L9" i="29"/>
  <c r="L20" i="29" s="1"/>
  <c r="M7" i="29"/>
  <c r="BF67" i="9"/>
  <c r="BA67" i="9"/>
  <c r="O21" i="11"/>
  <c r="AD75" i="10"/>
  <c r="V14" i="10"/>
  <c r="K43" i="10"/>
  <c r="AI38" i="10"/>
  <c r="AV41" i="9"/>
  <c r="AY41" i="9" s="1"/>
  <c r="AG33" i="10"/>
  <c r="N23" i="10"/>
  <c r="U68" i="11"/>
  <c r="AF63" i="10"/>
  <c r="M72" i="10"/>
  <c r="W66" i="10"/>
  <c r="AJ51" i="10"/>
  <c r="AB18" i="10"/>
  <c r="K54" i="10"/>
  <c r="T11" i="10"/>
  <c r="K71" i="10"/>
  <c r="K27" i="10"/>
  <c r="AV25" i="9"/>
  <c r="AY25" i="9" s="1"/>
  <c r="L9" i="16"/>
  <c r="M7" i="16"/>
  <c r="L68" i="11"/>
  <c r="AL8" i="29"/>
  <c r="J43" i="11"/>
  <c r="BF15" i="9"/>
  <c r="BA15" i="9"/>
  <c r="P39" i="11"/>
  <c r="AE43" i="11"/>
  <c r="AC36" i="11"/>
  <c r="I48" i="11"/>
  <c r="AK37" i="11"/>
  <c r="AL15" i="29"/>
  <c r="AH12" i="11"/>
  <c r="AD8" i="11"/>
  <c r="AA64" i="11"/>
  <c r="Y12" i="11"/>
  <c r="O68" i="11"/>
  <c r="I40" i="11"/>
  <c r="AK57" i="11"/>
  <c r="H27" i="11"/>
  <c r="F8" i="11"/>
  <c r="AI57" i="11"/>
  <c r="AD31" i="11"/>
  <c r="AJ28" i="11"/>
  <c r="N26" i="11"/>
  <c r="T36" i="11"/>
  <c r="S43" i="11"/>
  <c r="J49" i="11"/>
  <c r="J36" i="11"/>
  <c r="AI74" i="11"/>
  <c r="AF20" i="10"/>
  <c r="Z35" i="10"/>
  <c r="AE60" i="11"/>
  <c r="R21" i="10"/>
  <c r="W33" i="11"/>
  <c r="U23" i="11"/>
  <c r="Q39" i="11"/>
  <c r="T27" i="11"/>
  <c r="Y64" i="11"/>
  <c r="Y59" i="10"/>
  <c r="Y20" i="11"/>
  <c r="S51" i="11"/>
  <c r="AB9" i="11"/>
  <c r="F27" i="11"/>
  <c r="AV50" i="9"/>
  <c r="AY50" i="9" s="1"/>
  <c r="AH73" i="10"/>
  <c r="AJ54" i="11"/>
  <c r="AI66" i="10"/>
  <c r="AH13" i="10"/>
  <c r="L60" i="11"/>
  <c r="AJ70" i="10"/>
  <c r="AJ11" i="10"/>
  <c r="X40" i="11"/>
  <c r="V26" i="11"/>
  <c r="AF56" i="11"/>
  <c r="AE66" i="10"/>
  <c r="X21" i="11"/>
  <c r="V53" i="11"/>
  <c r="Q24" i="11"/>
  <c r="AC62" i="11"/>
  <c r="AC38" i="10"/>
  <c r="AC14" i="11"/>
  <c r="AB50" i="10"/>
  <c r="I22" i="11"/>
  <c r="S56" i="11"/>
  <c r="S44" i="11"/>
  <c r="O8" i="11"/>
  <c r="AK58" i="11"/>
  <c r="T30" i="11"/>
  <c r="I9" i="10"/>
  <c r="K15" i="10"/>
  <c r="AK11" i="10"/>
  <c r="AK35" i="10"/>
  <c r="AV48" i="9"/>
  <c r="AY48" i="9" s="1"/>
  <c r="AV44" i="9"/>
  <c r="AY44" i="9" s="1"/>
  <c r="P64" i="11"/>
  <c r="P68" i="11"/>
  <c r="AE29" i="11"/>
  <c r="M19" i="11"/>
  <c r="R29" i="11"/>
  <c r="N31" i="11"/>
  <c r="AA69" i="11"/>
  <c r="N51" i="11"/>
  <c r="V61" i="11"/>
  <c r="Q63" i="11"/>
  <c r="AG32" i="11"/>
  <c r="Y70" i="11"/>
  <c r="J48" i="11"/>
  <c r="H49" i="11"/>
  <c r="R23" i="27"/>
  <c r="P23" i="27"/>
  <c r="Q23" i="27" s="1"/>
  <c r="AU65" i="9"/>
  <c r="R71" i="26"/>
  <c r="P71" i="26"/>
  <c r="Q71" i="26" s="1"/>
  <c r="R16" i="26"/>
  <c r="P16" i="26"/>
  <c r="Q16" i="26" s="1"/>
  <c r="R36" i="27"/>
  <c r="P36" i="27"/>
  <c r="Q36" i="27" s="1"/>
  <c r="AO27" i="30"/>
  <c r="P57" i="10"/>
  <c r="AP21" i="30"/>
  <c r="AV66" i="9"/>
  <c r="AY66" i="9" s="1"/>
  <c r="W62" i="11"/>
  <c r="AH45" i="10"/>
  <c r="AF71" i="10"/>
  <c r="Z62" i="10"/>
  <c r="M31" i="10"/>
  <c r="AI53" i="10"/>
  <c r="U73" i="10"/>
  <c r="AC69" i="10"/>
  <c r="J31" i="10"/>
  <c r="AK27" i="10"/>
  <c r="AV70" i="9"/>
  <c r="AY70" i="9" s="1"/>
  <c r="AV11" i="9"/>
  <c r="AY11" i="9" s="1"/>
  <c r="V10" i="11"/>
  <c r="Y67" i="10"/>
  <c r="Z74" i="10"/>
  <c r="AH57" i="10"/>
  <c r="R73" i="10"/>
  <c r="AC74" i="10"/>
  <c r="AK74" i="10"/>
  <c r="AV21" i="9"/>
  <c r="AY21" i="9" s="1"/>
  <c r="O36" i="10"/>
  <c r="N44" i="10"/>
  <c r="AI11" i="10"/>
  <c r="Z38" i="10"/>
  <c r="P49" i="10"/>
  <c r="R23" i="26"/>
  <c r="P23" i="26"/>
  <c r="Q23" i="26" s="1"/>
  <c r="AU33" i="9"/>
  <c r="R28" i="27"/>
  <c r="P28" i="27"/>
  <c r="Q28" i="27" s="1"/>
  <c r="R23" i="28"/>
  <c r="P23" i="28"/>
  <c r="Q23" i="28" s="1"/>
  <c r="R35" i="28"/>
  <c r="P35" i="28"/>
  <c r="Q35" i="28" s="1"/>
  <c r="R51" i="28"/>
  <c r="P51" i="28"/>
  <c r="Q51" i="28" s="1"/>
  <c r="P28" i="26"/>
  <c r="Q28" i="26" s="1"/>
  <c r="R28" i="26"/>
  <c r="R59" i="28"/>
  <c r="P59" i="28"/>
  <c r="Q59" i="28" s="1"/>
  <c r="R60" i="28"/>
  <c r="P60" i="28"/>
  <c r="Q60" i="28" s="1"/>
  <c r="P36" i="28"/>
  <c r="Q36" i="28" s="1"/>
  <c r="R36" i="28"/>
  <c r="BF72" i="9"/>
  <c r="BA72" i="9"/>
  <c r="T41" i="11"/>
  <c r="U42" i="11"/>
  <c r="AC20" i="11"/>
  <c r="AV8" i="9"/>
  <c r="AY8" i="9" s="1"/>
  <c r="P34" i="28"/>
  <c r="Q34" i="28" s="1"/>
  <c r="R34" i="28"/>
  <c r="W29" i="11"/>
  <c r="AK28" i="11"/>
  <c r="F47" i="11"/>
  <c r="R52" i="11"/>
  <c r="N24" i="10"/>
  <c r="U35" i="11"/>
  <c r="S41" i="10"/>
  <c r="I62" i="11"/>
  <c r="H63" i="11"/>
  <c r="P43" i="11"/>
  <c r="AP31" i="30"/>
  <c r="M60" i="11"/>
  <c r="AK65" i="11"/>
  <c r="AH44" i="11"/>
  <c r="P37" i="10"/>
  <c r="X33" i="10"/>
  <c r="T37" i="11"/>
  <c r="Y19" i="11"/>
  <c r="O10" i="11"/>
  <c r="L45" i="11"/>
  <c r="R69" i="10"/>
  <c r="N55" i="10"/>
  <c r="V34" i="11"/>
  <c r="AG25" i="10"/>
  <c r="AF55" i="10"/>
  <c r="AF55" i="11"/>
  <c r="Z46" i="10"/>
  <c r="Z14" i="10"/>
  <c r="M43" i="10"/>
  <c r="X72" i="10"/>
  <c r="N59" i="10"/>
  <c r="P9" i="10"/>
  <c r="AG45" i="10"/>
  <c r="M64" i="11"/>
  <c r="N60" i="11"/>
  <c r="Q71" i="11"/>
  <c r="AC61" i="10"/>
  <c r="AC45" i="11"/>
  <c r="AC13" i="11"/>
  <c r="AB71" i="10"/>
  <c r="I26" i="11"/>
  <c r="J19" i="10"/>
  <c r="AA50" i="11"/>
  <c r="AB43" i="10"/>
  <c r="F72" i="11"/>
  <c r="H73" i="10"/>
  <c r="F21" i="10"/>
  <c r="N15" i="29"/>
  <c r="AI45" i="11"/>
  <c r="V25" i="11"/>
  <c r="T50" i="11"/>
  <c r="R65" i="11"/>
  <c r="S32" i="11"/>
  <c r="J44" i="11"/>
  <c r="Y34" i="11"/>
  <c r="O55" i="11"/>
  <c r="I65" i="11"/>
  <c r="J11" i="11"/>
  <c r="AK23" i="11"/>
  <c r="H13" i="11"/>
  <c r="AV16" i="9"/>
  <c r="AY16" i="9" s="1"/>
  <c r="BA55" i="9"/>
  <c r="BF55" i="9"/>
  <c r="AI20" i="29"/>
  <c r="N17" i="11"/>
  <c r="Y49" i="11"/>
  <c r="AB15" i="11"/>
  <c r="AH62" i="11"/>
  <c r="AF70" i="11"/>
  <c r="L31" i="11"/>
  <c r="J67" i="11"/>
  <c r="AE47" i="11"/>
  <c r="N64" i="11"/>
  <c r="Q10" i="11"/>
  <c r="AB57" i="11"/>
  <c r="AV39" i="9"/>
  <c r="AY39" i="9" s="1"/>
  <c r="P10" i="11"/>
  <c r="AA66" i="11"/>
  <c r="F33" i="11"/>
  <c r="AH24" i="11"/>
  <c r="T17" i="11"/>
  <c r="AA28" i="11"/>
  <c r="S12" i="10"/>
  <c r="AB70" i="11"/>
  <c r="K44" i="11"/>
  <c r="H62" i="10"/>
  <c r="H19" i="11"/>
  <c r="P69" i="11"/>
  <c r="AD43" i="11"/>
  <c r="Z29" i="11"/>
  <c r="AJ27" i="11"/>
  <c r="R72" i="11"/>
  <c r="X27" i="11"/>
  <c r="N49" i="11"/>
  <c r="N12" i="11"/>
  <c r="U17" i="11"/>
  <c r="Q45" i="11"/>
  <c r="Q32" i="11"/>
  <c r="H36" i="11"/>
  <c r="R60" i="11"/>
  <c r="N14" i="11"/>
  <c r="V55" i="11"/>
  <c r="U47" i="11"/>
  <c r="Q46" i="11"/>
  <c r="Y35" i="11"/>
  <c r="I46" i="11"/>
  <c r="AV22" i="9"/>
  <c r="AY22" i="9" s="1"/>
  <c r="AU58" i="9"/>
  <c r="AD48" i="11"/>
  <c r="Z42" i="10"/>
  <c r="M56" i="11"/>
  <c r="R57" i="11"/>
  <c r="W59" i="11"/>
  <c r="AI41" i="10"/>
  <c r="L49" i="11"/>
  <c r="W15" i="11"/>
  <c r="AH58" i="11"/>
  <c r="Z47" i="11"/>
  <c r="L44" i="11"/>
  <c r="L8" i="11"/>
  <c r="AJ59" i="10"/>
  <c r="R25" i="11"/>
  <c r="V65" i="10"/>
  <c r="V65" i="11"/>
  <c r="U65" i="10"/>
  <c r="AC66" i="10"/>
  <c r="AC50" i="10"/>
  <c r="AC26" i="11"/>
  <c r="S40" i="11"/>
  <c r="J69" i="10"/>
  <c r="K22" i="10"/>
  <c r="I14" i="11"/>
  <c r="U52" i="11"/>
  <c r="T19" i="11"/>
  <c r="J8" i="11"/>
  <c r="F11" i="10"/>
  <c r="AV59" i="9"/>
  <c r="AY59" i="9" s="1"/>
  <c r="AV36" i="9"/>
  <c r="AY36" i="9" s="1"/>
  <c r="P20" i="11"/>
  <c r="M67" i="11"/>
  <c r="U24" i="11"/>
  <c r="X32" i="11"/>
  <c r="W42" i="11"/>
  <c r="Q47" i="11"/>
  <c r="AG56" i="11"/>
  <c r="L72" i="11"/>
  <c r="T74" i="11"/>
  <c r="AA13" i="11"/>
  <c r="K46" i="11"/>
  <c r="Y62" i="11"/>
  <c r="AK15" i="11"/>
  <c r="H9" i="11"/>
  <c r="P11" i="11"/>
  <c r="AJ37" i="11"/>
  <c r="R55" i="11"/>
  <c r="AK29" i="11"/>
  <c r="F15" i="11"/>
  <c r="V32" i="11"/>
  <c r="U33" i="11"/>
  <c r="T16" i="11"/>
  <c r="P55" i="11"/>
  <c r="AD70" i="11"/>
  <c r="AD38" i="11"/>
  <c r="U27" i="11"/>
  <c r="AC60" i="11"/>
  <c r="AK62" i="11"/>
  <c r="R26" i="26"/>
  <c r="P26" i="26"/>
  <c r="Q26" i="26" s="1"/>
  <c r="M53" i="11"/>
  <c r="M17" i="11"/>
  <c r="W57" i="11"/>
  <c r="V69" i="11"/>
  <c r="F67" i="11"/>
  <c r="AJ63" i="10"/>
  <c r="R70" i="10"/>
  <c r="U31" i="11"/>
  <c r="S67" i="11"/>
  <c r="O52" i="10"/>
  <c r="I59" i="11"/>
  <c r="H50" i="11"/>
  <c r="H18" i="11"/>
  <c r="AG23" i="11"/>
  <c r="Z9" i="11"/>
  <c r="L47" i="11"/>
  <c r="L19" i="11"/>
  <c r="W51" i="11"/>
  <c r="T51" i="11"/>
  <c r="AG53" i="10"/>
  <c r="Y71" i="10"/>
  <c r="Y55" i="11"/>
  <c r="AB69" i="11"/>
  <c r="M8" i="16"/>
  <c r="AV34" i="9"/>
  <c r="AY34" i="9" s="1"/>
  <c r="P8" i="28"/>
  <c r="Q8" i="28" s="1"/>
  <c r="R8" i="28"/>
  <c r="AH41" i="10"/>
  <c r="Z34" i="10"/>
  <c r="V66" i="10"/>
  <c r="AF31" i="11"/>
  <c r="Z54" i="10"/>
  <c r="Z22" i="10"/>
  <c r="AJ22" i="11"/>
  <c r="P73" i="10"/>
  <c r="P29" i="10"/>
  <c r="AD24" i="11"/>
  <c r="AG29" i="10"/>
  <c r="Z71" i="11"/>
  <c r="M20" i="11"/>
  <c r="N16" i="11"/>
  <c r="AC73" i="10"/>
  <c r="AC57" i="10"/>
  <c r="AC33" i="10"/>
  <c r="AC9" i="11"/>
  <c r="J57" i="11"/>
  <c r="K38" i="10"/>
  <c r="S57" i="11"/>
  <c r="I73" i="10"/>
  <c r="J56" i="11"/>
  <c r="F36" i="11"/>
  <c r="F37" i="10"/>
  <c r="AV32" i="9"/>
  <c r="AY32" i="9" s="1"/>
  <c r="AV71" i="9"/>
  <c r="AY71" i="9" s="1"/>
  <c r="AV37" i="9"/>
  <c r="AY37" i="9" s="1"/>
  <c r="AD9" i="11"/>
  <c r="AE17" i="11"/>
  <c r="V41" i="11"/>
  <c r="Q59" i="11"/>
  <c r="T66" i="11"/>
  <c r="M71" i="11"/>
  <c r="M39" i="11"/>
  <c r="T70" i="11"/>
  <c r="AG68" i="11"/>
  <c r="S72" i="11"/>
  <c r="O19" i="11"/>
  <c r="I29" i="11"/>
  <c r="Y42" i="11"/>
  <c r="O71" i="11"/>
  <c r="AB46" i="11"/>
  <c r="J27" i="11"/>
  <c r="AK71" i="11"/>
  <c r="AU24" i="9"/>
  <c r="AK12" i="29"/>
  <c r="AV27" i="9"/>
  <c r="AY27" i="9" s="1"/>
  <c r="Z21" i="11"/>
  <c r="U26" i="11"/>
  <c r="T20" i="11"/>
  <c r="I20" i="11"/>
  <c r="AH36" i="11"/>
  <c r="X31" i="11"/>
  <c r="Q42" i="11"/>
  <c r="I70" i="11"/>
  <c r="F14" i="11"/>
  <c r="AH64" i="11"/>
  <c r="AF28" i="10"/>
  <c r="AE44" i="11"/>
  <c r="AA72" i="11"/>
  <c r="AA9" i="11"/>
  <c r="I72" i="11"/>
  <c r="H54" i="10"/>
  <c r="H11" i="11"/>
  <c r="P63" i="11"/>
  <c r="AD63" i="11"/>
  <c r="AE63" i="11"/>
  <c r="X45" i="11"/>
  <c r="N38" i="11"/>
  <c r="V27" i="11"/>
  <c r="U69" i="11"/>
  <c r="Q29" i="11"/>
  <c r="J62" i="11"/>
  <c r="K45" i="11"/>
  <c r="H32" i="11"/>
  <c r="AD32" i="10"/>
  <c r="AF68" i="10"/>
  <c r="AF36" i="10"/>
  <c r="Z51" i="10"/>
  <c r="AJ9" i="11"/>
  <c r="U51" i="11"/>
  <c r="Y75" i="11"/>
  <c r="Y48" i="11"/>
  <c r="Y43" i="10"/>
  <c r="K75" i="11"/>
  <c r="H69" i="11"/>
  <c r="AV38" i="9"/>
  <c r="AY38" i="9" s="1"/>
  <c r="AV18" i="9"/>
  <c r="AY18" i="9" s="1"/>
  <c r="AV57" i="9"/>
  <c r="AY57" i="9" s="1"/>
  <c r="P53" i="10"/>
  <c r="AG17" i="10"/>
  <c r="AF19" i="10"/>
  <c r="Z26" i="10"/>
  <c r="N75" i="10"/>
  <c r="V54" i="11"/>
  <c r="N27" i="10"/>
  <c r="AI30" i="11"/>
  <c r="AI10" i="11"/>
  <c r="P17" i="10"/>
  <c r="Z31" i="11"/>
  <c r="L69" i="10"/>
  <c r="M12" i="11"/>
  <c r="AJ34" i="11"/>
  <c r="W18" i="11"/>
  <c r="K51" i="10"/>
  <c r="K70" i="10"/>
  <c r="F52" i="11"/>
  <c r="M51" i="11"/>
  <c r="R61" i="11"/>
  <c r="N63" i="11"/>
  <c r="U28" i="11"/>
  <c r="T58" i="11"/>
  <c r="K30" i="11"/>
  <c r="O11" i="11"/>
  <c r="AK63" i="11"/>
  <c r="K15" i="28"/>
  <c r="L15" i="28" s="1"/>
  <c r="N15" i="28" s="1"/>
  <c r="P28" i="28"/>
  <c r="Q28" i="28" s="1"/>
  <c r="R28" i="28"/>
  <c r="AU46" i="9"/>
  <c r="R34" i="26"/>
  <c r="P34" i="26"/>
  <c r="Q34" i="26" s="1"/>
  <c r="AD40" i="10"/>
  <c r="Z30" i="10"/>
  <c r="Y23" i="10"/>
  <c r="O72" i="10"/>
  <c r="K67" i="10"/>
  <c r="AK50" i="10"/>
  <c r="AU40" i="9"/>
  <c r="AK7" i="29"/>
  <c r="AI26" i="10"/>
  <c r="H30" i="10"/>
  <c r="AV14" i="9"/>
  <c r="AY14" i="9" s="1"/>
  <c r="AJ35" i="10"/>
  <c r="AF8" i="10"/>
  <c r="V33" i="10"/>
  <c r="AC58" i="10"/>
  <c r="P26" i="27"/>
  <c r="Q26" i="27" s="1"/>
  <c r="R26" i="27"/>
  <c r="I8" i="11"/>
  <c r="R34" i="10"/>
  <c r="AU74" i="9"/>
  <c r="Z66" i="10"/>
  <c r="AE54" i="11"/>
  <c r="AD59" i="10"/>
  <c r="AG61" i="10"/>
  <c r="AC65" i="10"/>
  <c r="R15" i="27"/>
  <c r="P15" i="27"/>
  <c r="Q15" i="27" s="1"/>
  <c r="R15" i="26"/>
  <c r="P15" i="26"/>
  <c r="Q15" i="26" s="1"/>
  <c r="P35" i="26"/>
  <c r="Q35" i="26" s="1"/>
  <c r="R35" i="26"/>
  <c r="AU9" i="9"/>
  <c r="P51" i="26"/>
  <c r="Q51" i="26" s="1"/>
  <c r="R51" i="26"/>
  <c r="R71" i="27"/>
  <c r="P71" i="27"/>
  <c r="Q71" i="27" s="1"/>
  <c r="R16" i="28"/>
  <c r="P16" i="28"/>
  <c r="Q16" i="28" s="1"/>
  <c r="AU53" i="9"/>
  <c r="R36" i="26"/>
  <c r="P36" i="26"/>
  <c r="Q36" i="26" s="1"/>
  <c r="P23" i="11"/>
  <c r="V8" i="11"/>
  <c r="Y73" i="11"/>
  <c r="AB12" i="11"/>
  <c r="AK9" i="11"/>
  <c r="AF38" i="11"/>
  <c r="L57" i="11"/>
  <c r="S21" i="11"/>
  <c r="J75" i="11"/>
  <c r="AK48" i="11"/>
  <c r="AD66" i="11"/>
  <c r="AD34" i="11"/>
  <c r="T21" i="11"/>
  <c r="AC72" i="11"/>
  <c r="AC48" i="11"/>
  <c r="O50" i="11"/>
  <c r="V52" i="11"/>
  <c r="AA42" i="11"/>
  <c r="AK69" i="11"/>
  <c r="F55" i="11"/>
  <c r="AI27" i="11"/>
  <c r="P65" i="10"/>
  <c r="AG37" i="10"/>
  <c r="Z43" i="10"/>
  <c r="Z11" i="10"/>
  <c r="L37" i="10"/>
  <c r="AJ43" i="11"/>
  <c r="X25" i="10"/>
  <c r="U63" i="11"/>
  <c r="Q16" i="10"/>
  <c r="AA8" i="10"/>
  <c r="S63" i="11"/>
  <c r="O18" i="11"/>
  <c r="J45" i="10"/>
  <c r="H42" i="11"/>
  <c r="H10" i="11"/>
  <c r="AI32" i="11"/>
  <c r="P51" i="11"/>
  <c r="Z13" i="11"/>
  <c r="L65" i="11"/>
  <c r="AJ49" i="11"/>
  <c r="Q64" i="11"/>
  <c r="Y13" i="11"/>
  <c r="AB21" i="11"/>
  <c r="AO14" i="30"/>
  <c r="P8" i="11"/>
  <c r="AE32" i="11"/>
  <c r="M10" i="11"/>
  <c r="AJ56" i="11"/>
  <c r="X17" i="10"/>
  <c r="V37" i="10"/>
  <c r="T53" i="11"/>
  <c r="Y47" i="10"/>
  <c r="S11" i="11"/>
  <c r="J52" i="11"/>
  <c r="AK73" i="11"/>
  <c r="AV52" i="9"/>
  <c r="AY52" i="9" s="1"/>
  <c r="AV28" i="9"/>
  <c r="AY28" i="9" s="1"/>
  <c r="AI37" i="10"/>
  <c r="AH29" i="10"/>
  <c r="AG65" i="10"/>
  <c r="AF43" i="11"/>
  <c r="AE30" i="11"/>
  <c r="M24" i="11"/>
  <c r="X36" i="11"/>
  <c r="W31" i="11"/>
  <c r="AG57" i="11"/>
  <c r="L13" i="11"/>
  <c r="M8" i="11"/>
  <c r="R53" i="11"/>
  <c r="N71" i="11"/>
  <c r="W23" i="11"/>
  <c r="U64" i="11"/>
  <c r="AH46" i="11"/>
  <c r="AF16" i="11"/>
  <c r="L25" i="11"/>
  <c r="AJ31" i="10"/>
  <c r="AC21" i="11"/>
  <c r="AB47" i="10"/>
  <c r="J15" i="10"/>
  <c r="U36" i="11"/>
  <c r="AA46" i="11"/>
  <c r="I58" i="11"/>
  <c r="T75" i="11"/>
  <c r="O12" i="11"/>
  <c r="I53" i="10"/>
  <c r="J20" i="11"/>
  <c r="F28" i="11"/>
  <c r="AV10" i="9"/>
  <c r="AY10" i="9" s="1"/>
  <c r="AV31" i="9"/>
  <c r="AY31" i="9" s="1"/>
  <c r="AH17" i="11"/>
  <c r="V57" i="11"/>
  <c r="Q11" i="11"/>
  <c r="L20" i="11"/>
  <c r="AJ30" i="11"/>
  <c r="T22" i="11"/>
  <c r="AA25" i="11"/>
  <c r="AG44" i="11"/>
  <c r="S64" i="11"/>
  <c r="AB74" i="11"/>
  <c r="I13" i="11"/>
  <c r="Y50" i="11"/>
  <c r="S20" i="11"/>
  <c r="AB30" i="11"/>
  <c r="AK55" i="11"/>
  <c r="H29" i="11"/>
  <c r="AU68" i="9"/>
  <c r="AT76" i="9"/>
  <c r="P75" i="11"/>
  <c r="R63" i="11"/>
  <c r="R38" i="11"/>
  <c r="Y57" i="11"/>
  <c r="O22" i="11"/>
  <c r="BF75" i="9"/>
  <c r="BA75" i="9"/>
  <c r="AH67" i="11"/>
  <c r="AG15" i="11"/>
  <c r="L43" i="11"/>
  <c r="K11" i="11"/>
  <c r="AD26" i="11"/>
  <c r="X8" i="11"/>
  <c r="Q34" i="11"/>
  <c r="I44" i="11"/>
  <c r="J41" i="11"/>
  <c r="AK36" i="11"/>
  <c r="P25" i="11"/>
  <c r="R20" i="11"/>
  <c r="AJ66" i="11"/>
  <c r="N52" i="10"/>
  <c r="W21" i="11"/>
  <c r="T62" i="11"/>
  <c r="AA36" i="11"/>
  <c r="O37" i="11"/>
  <c r="I15" i="11"/>
  <c r="H67" i="11"/>
  <c r="H46" i="10"/>
  <c r="AH54" i="11"/>
  <c r="P13" i="11"/>
  <c r="Z45" i="11"/>
  <c r="AJ38" i="11"/>
  <c r="X57" i="11"/>
  <c r="U70" i="11"/>
  <c r="Q20" i="11"/>
  <c r="O63" i="11"/>
  <c r="J58" i="11"/>
  <c r="AK33" i="11"/>
  <c r="H44" i="11"/>
  <c r="H12" i="11"/>
  <c r="M74" i="11"/>
  <c r="AJ13" i="11"/>
  <c r="N45" i="11"/>
  <c r="U55" i="11"/>
  <c r="Q54" i="11"/>
  <c r="Y56" i="11"/>
  <c r="I69" i="11"/>
  <c r="AV42" i="9"/>
  <c r="AY42" i="9" s="1"/>
  <c r="AI73" i="10"/>
  <c r="AH61" i="10"/>
  <c r="P24" i="11"/>
  <c r="AF67" i="10"/>
  <c r="L28" i="11"/>
  <c r="N43" i="10"/>
  <c r="V22" i="11"/>
  <c r="AE10" i="11"/>
  <c r="M63" i="10"/>
  <c r="W46" i="11"/>
  <c r="AI50" i="11"/>
  <c r="P61" i="10"/>
  <c r="AF72" i="10"/>
  <c r="AE18" i="11"/>
  <c r="M32" i="11"/>
  <c r="N72" i="10"/>
  <c r="W30" i="11"/>
  <c r="AC34" i="11"/>
  <c r="AC10" i="11"/>
  <c r="I42" i="11"/>
  <c r="Q8" i="11"/>
  <c r="T55" i="11"/>
  <c r="S69" i="10"/>
  <c r="O31" i="10"/>
  <c r="I21" i="10"/>
  <c r="J32" i="11"/>
  <c r="AK67" i="10"/>
  <c r="F68" i="11"/>
  <c r="N8" i="29"/>
  <c r="AV43" i="9"/>
  <c r="AY43" i="9" s="1"/>
  <c r="P48" i="11"/>
  <c r="P16" i="11"/>
  <c r="P52" i="11"/>
  <c r="AE53" i="11"/>
  <c r="L32" i="11"/>
  <c r="AJ42" i="11"/>
  <c r="X44" i="11"/>
  <c r="U56" i="11"/>
  <c r="X64" i="11"/>
  <c r="W74" i="11"/>
  <c r="V13" i="11"/>
  <c r="Q15" i="11"/>
  <c r="AG8" i="11"/>
  <c r="Q35" i="11"/>
  <c r="AA45" i="11"/>
  <c r="AK47" i="11"/>
  <c r="H25" i="11"/>
  <c r="AV12" i="9"/>
  <c r="AY12" i="9" s="1"/>
  <c r="P31" i="11"/>
  <c r="R66" i="11"/>
  <c r="AA44" i="11"/>
  <c r="AK60" i="11"/>
  <c r="AK8" i="11"/>
  <c r="Q13" i="11"/>
  <c r="S18" i="11"/>
  <c r="K8" i="11"/>
  <c r="AK49" i="11"/>
  <c r="AH8" i="11"/>
  <c r="R23" i="11"/>
  <c r="R10" i="11"/>
  <c r="AL14" i="29"/>
  <c r="R26" i="28"/>
  <c r="P26" i="28"/>
  <c r="Q26" i="28" s="1"/>
  <c r="N54" i="11"/>
  <c r="V72" i="11"/>
  <c r="F75" i="11"/>
  <c r="F43" i="11"/>
  <c r="AI31" i="11"/>
  <c r="L17" i="11"/>
  <c r="AJ21" i="11"/>
  <c r="W14" i="10"/>
  <c r="U39" i="11"/>
  <c r="O69" i="11"/>
  <c r="H55" i="11"/>
  <c r="H23" i="11"/>
  <c r="F19" i="11"/>
  <c r="AI28" i="11"/>
  <c r="W63" i="11"/>
  <c r="U25" i="11"/>
  <c r="Q61" i="11"/>
  <c r="I25" i="11"/>
  <c r="AH32" i="11"/>
  <c r="P28" i="10"/>
  <c r="P15" i="11"/>
  <c r="AD33" i="11"/>
  <c r="AD15" i="11"/>
  <c r="AJ69" i="11"/>
  <c r="V46" i="10"/>
  <c r="T65" i="11"/>
  <c r="T9" i="11"/>
  <c r="Y60" i="11"/>
  <c r="Y28" i="11"/>
  <c r="S31" i="11"/>
  <c r="F74" i="11"/>
  <c r="AV19" i="9"/>
  <c r="AY19" i="9" s="1"/>
  <c r="P12" i="11"/>
  <c r="AD28" i="11"/>
  <c r="AF59" i="10"/>
  <c r="M47" i="10"/>
  <c r="X65" i="10"/>
  <c r="W50" i="11"/>
  <c r="AG9" i="10"/>
  <c r="AF47" i="11"/>
  <c r="L41" i="11"/>
  <c r="AJ50" i="11"/>
  <c r="W43" i="11"/>
  <c r="AH26" i="11"/>
  <c r="AF32" i="11"/>
  <c r="M44" i="11"/>
  <c r="R74" i="10"/>
  <c r="N40" i="11"/>
  <c r="V62" i="11"/>
  <c r="Y15" i="11"/>
  <c r="AC41" i="11"/>
  <c r="AC17" i="11"/>
  <c r="AB67" i="10"/>
  <c r="K10" i="10"/>
  <c r="O47" i="10"/>
  <c r="AK66" i="10"/>
  <c r="T47" i="10"/>
  <c r="K47" i="10"/>
  <c r="AK59" i="10"/>
  <c r="F24" i="11"/>
  <c r="F60" i="11"/>
  <c r="AV49" i="9"/>
  <c r="AY49" i="9" s="1"/>
  <c r="AH65" i="11"/>
  <c r="AI69" i="11"/>
  <c r="AE33" i="11"/>
  <c r="V73" i="11"/>
  <c r="Q27" i="11"/>
  <c r="L36" i="11"/>
  <c r="AJ46" i="11"/>
  <c r="R17" i="11"/>
  <c r="AA41" i="11"/>
  <c r="AG20" i="11"/>
  <c r="O51" i="11"/>
  <c r="Y58" i="11"/>
  <c r="S36" i="11"/>
  <c r="I17" i="11"/>
  <c r="S8" i="11"/>
  <c r="H53" i="11"/>
  <c r="AJ9" i="29"/>
  <c r="AE74" i="11"/>
  <c r="X62" i="11"/>
  <c r="X37" i="11"/>
  <c r="T29" i="11"/>
  <c r="Y33" i="11"/>
  <c r="Y25" i="11"/>
  <c r="J74" i="11"/>
  <c r="J9" i="11"/>
  <c r="AB17" i="11"/>
  <c r="Q70" i="11"/>
  <c r="L51" i="11"/>
  <c r="M28" i="11"/>
  <c r="O25" i="11"/>
  <c r="AB24" i="11"/>
  <c r="AF44" i="10"/>
  <c r="AJ44" i="11"/>
  <c r="V36" i="11"/>
  <c r="U13" i="10"/>
  <c r="K31" i="10"/>
  <c r="H38" i="10"/>
  <c r="R18" i="11"/>
  <c r="V68" i="11"/>
  <c r="Q44" i="11"/>
  <c r="H8" i="11"/>
  <c r="Z67" i="10"/>
  <c r="Z19" i="10"/>
  <c r="AU29" i="9"/>
  <c r="L7" i="28"/>
  <c r="AH25" i="10"/>
  <c r="AE70" i="10"/>
  <c r="M11" i="10"/>
  <c r="AJ47" i="10"/>
  <c r="AG13" i="10"/>
  <c r="U21" i="10"/>
  <c r="AC70" i="10"/>
  <c r="I74" i="10"/>
  <c r="K35" i="10"/>
  <c r="O20" i="11"/>
  <c r="I41" i="10"/>
  <c r="K39" i="10"/>
  <c r="AK51" i="10"/>
  <c r="F29" i="10"/>
  <c r="AV23" i="9"/>
  <c r="AY23" i="9" s="1"/>
  <c r="AV63" i="9"/>
  <c r="AY63" i="9" s="1"/>
  <c r="AV17" i="9"/>
  <c r="AY17" i="9" s="1"/>
  <c r="AV51" i="9"/>
  <c r="AY51" i="9" s="1"/>
  <c r="K76" i="28" l="1"/>
  <c r="K84" i="28" s="1"/>
  <c r="AJ59" i="11"/>
  <c r="AG33" i="11"/>
  <c r="P73" i="11"/>
  <c r="Z22" i="11"/>
  <c r="R69" i="11"/>
  <c r="AH70" i="11"/>
  <c r="V17" i="11"/>
  <c r="N72" i="11"/>
  <c r="AI73" i="11"/>
  <c r="AJ11" i="11"/>
  <c r="AI66" i="11"/>
  <c r="AI70" i="11"/>
  <c r="N39" i="11"/>
  <c r="N11" i="11"/>
  <c r="X17" i="11"/>
  <c r="P17" i="11"/>
  <c r="H54" i="11"/>
  <c r="AA33" i="11"/>
  <c r="V70" i="11"/>
  <c r="L33" i="11"/>
  <c r="AF60" i="11"/>
  <c r="AK43" i="11"/>
  <c r="AK67" i="11"/>
  <c r="I21" i="11"/>
  <c r="O31" i="11"/>
  <c r="K70" i="11"/>
  <c r="Z74" i="11"/>
  <c r="I9" i="11"/>
  <c r="AJ39" i="11"/>
  <c r="P41" i="11"/>
  <c r="R34" i="11"/>
  <c r="K67" i="11"/>
  <c r="F11" i="11"/>
  <c r="J65" i="11"/>
  <c r="Q23" i="11"/>
  <c r="Z67" i="11"/>
  <c r="M47" i="11"/>
  <c r="V37" i="11"/>
  <c r="Y23" i="11"/>
  <c r="AC57" i="11"/>
  <c r="AG29" i="11"/>
  <c r="P29" i="11"/>
  <c r="U65" i="11"/>
  <c r="AC69" i="11"/>
  <c r="Z70" i="11"/>
  <c r="F45" i="11"/>
  <c r="AH25" i="11"/>
  <c r="AF44" i="11"/>
  <c r="O47" i="11"/>
  <c r="S69" i="11"/>
  <c r="P61" i="11"/>
  <c r="AH61" i="11"/>
  <c r="J15" i="11"/>
  <c r="AG65" i="11"/>
  <c r="Z51" i="11"/>
  <c r="I73" i="11"/>
  <c r="K38" i="11"/>
  <c r="S41" i="11"/>
  <c r="N24" i="11"/>
  <c r="Z62" i="11"/>
  <c r="AI25" i="11"/>
  <c r="Z50" i="11"/>
  <c r="AF75" i="11"/>
  <c r="W14" i="11"/>
  <c r="AD20" i="11"/>
  <c r="S65" i="11"/>
  <c r="AI38" i="11"/>
  <c r="AG13" i="11"/>
  <c r="AU76" i="9"/>
  <c r="Z66" i="11"/>
  <c r="AF8" i="11"/>
  <c r="O72" i="11"/>
  <c r="K15" i="11"/>
  <c r="AC38" i="11"/>
  <c r="AJ70" i="11"/>
  <c r="AH13" i="11"/>
  <c r="AH73" i="11"/>
  <c r="Z35" i="11"/>
  <c r="AK66" i="11"/>
  <c r="X65" i="11"/>
  <c r="N43" i="11"/>
  <c r="AI37" i="11"/>
  <c r="AD32" i="11"/>
  <c r="AC33" i="11"/>
  <c r="AG53" i="11"/>
  <c r="O52" i="11"/>
  <c r="AJ63" i="11"/>
  <c r="S12" i="11"/>
  <c r="F21" i="11"/>
  <c r="AB71" i="11"/>
  <c r="AC61" i="11"/>
  <c r="AG45" i="11"/>
  <c r="N59" i="11"/>
  <c r="Z38" i="11"/>
  <c r="AH57" i="11"/>
  <c r="K54" i="11"/>
  <c r="W66" i="11"/>
  <c r="K43" i="11"/>
  <c r="M75" i="11"/>
  <c r="W34" i="11"/>
  <c r="AC54" i="11"/>
  <c r="N32" i="11"/>
  <c r="Z19" i="11"/>
  <c r="H38" i="11"/>
  <c r="P28" i="11"/>
  <c r="Y47" i="11"/>
  <c r="Z43" i="11"/>
  <c r="AG17" i="11"/>
  <c r="Y43" i="11"/>
  <c r="AF68" i="11"/>
  <c r="AH41" i="11"/>
  <c r="R70" i="11"/>
  <c r="AI41" i="11"/>
  <c r="H73" i="11"/>
  <c r="P49" i="11"/>
  <c r="AK74" i="11"/>
  <c r="P57" i="11"/>
  <c r="AF20" i="11"/>
  <c r="K27" i="11"/>
  <c r="AF63" i="11"/>
  <c r="AJ55" i="11"/>
  <c r="P45" i="11"/>
  <c r="I38" i="11"/>
  <c r="X73" i="11"/>
  <c r="AA65" i="11"/>
  <c r="Q72" i="11"/>
  <c r="I41" i="11"/>
  <c r="K35" i="11"/>
  <c r="AJ47" i="11"/>
  <c r="Z34" i="11"/>
  <c r="AB38" i="11"/>
  <c r="V74" i="11"/>
  <c r="P72" i="11"/>
  <c r="AJ23" i="11"/>
  <c r="AC53" i="11"/>
  <c r="AP7" i="30"/>
  <c r="I61" i="11"/>
  <c r="AK59" i="11"/>
  <c r="BF19" i="9"/>
  <c r="BA19" i="9"/>
  <c r="AF72" i="11"/>
  <c r="M63" i="11"/>
  <c r="AO32" i="30"/>
  <c r="G17" i="10"/>
  <c r="AL17" i="10" s="1"/>
  <c r="BF31" i="9"/>
  <c r="BA31" i="9"/>
  <c r="AH29" i="11"/>
  <c r="BF52" i="9"/>
  <c r="BA52" i="9"/>
  <c r="L12" i="11"/>
  <c r="J45" i="11"/>
  <c r="X25" i="11"/>
  <c r="L37" i="11"/>
  <c r="P65" i="11"/>
  <c r="G20" i="10"/>
  <c r="AL20" i="10" s="1"/>
  <c r="G61" i="10"/>
  <c r="AL61" i="10" s="1"/>
  <c r="BF18" i="9"/>
  <c r="BA18" i="9"/>
  <c r="AO7" i="30"/>
  <c r="G39" i="10"/>
  <c r="AL39" i="10" s="1"/>
  <c r="AO35" i="30"/>
  <c r="AL12" i="29"/>
  <c r="BA37" i="9"/>
  <c r="BF37" i="9"/>
  <c r="AC73" i="11"/>
  <c r="Z54" i="11"/>
  <c r="V66" i="11"/>
  <c r="J69" i="11"/>
  <c r="AC66" i="11"/>
  <c r="AP32" i="30"/>
  <c r="BF22" i="9"/>
  <c r="BA22" i="9"/>
  <c r="AP26" i="30"/>
  <c r="H62" i="11"/>
  <c r="AO13" i="30"/>
  <c r="R7" i="10"/>
  <c r="R76" i="10" s="1"/>
  <c r="BB55" i="9"/>
  <c r="J19" i="11"/>
  <c r="P9" i="11"/>
  <c r="AP33" i="30"/>
  <c r="AG25" i="11"/>
  <c r="N55" i="11"/>
  <c r="X33" i="11"/>
  <c r="P37" i="11"/>
  <c r="AP23" i="30"/>
  <c r="BA8" i="9"/>
  <c r="BF8" i="9"/>
  <c r="AQ35" i="30"/>
  <c r="BB72" i="9"/>
  <c r="AI11" i="11"/>
  <c r="O36" i="11"/>
  <c r="AP37" i="30"/>
  <c r="AP12" i="30"/>
  <c r="BF21" i="9"/>
  <c r="BA21" i="9"/>
  <c r="AC74" i="11"/>
  <c r="Y67" i="11"/>
  <c r="BA70" i="9"/>
  <c r="BF70" i="9"/>
  <c r="U73" i="11"/>
  <c r="BF66" i="9"/>
  <c r="BA66" i="9"/>
  <c r="AV65" i="9"/>
  <c r="AY65" i="9" s="1"/>
  <c r="BA48" i="9"/>
  <c r="BF48" i="9"/>
  <c r="R21" i="11"/>
  <c r="G22" i="10"/>
  <c r="AN15" i="29"/>
  <c r="AM15" i="29"/>
  <c r="BB15" i="9"/>
  <c r="AG7" i="10"/>
  <c r="AG76" i="10" s="1"/>
  <c r="M72" i="11"/>
  <c r="AP9" i="30"/>
  <c r="V14" i="11"/>
  <c r="BB67" i="9"/>
  <c r="N7" i="29"/>
  <c r="M9" i="29"/>
  <c r="M20" i="29" s="1"/>
  <c r="AO12" i="30"/>
  <c r="AB66" i="11"/>
  <c r="AD27" i="11"/>
  <c r="AH9" i="11"/>
  <c r="BF35" i="9"/>
  <c r="BA35" i="9"/>
  <c r="BF61" i="9"/>
  <c r="BA61" i="9"/>
  <c r="BF62" i="9"/>
  <c r="BA62" i="9"/>
  <c r="S49" i="11"/>
  <c r="L29" i="11"/>
  <c r="Z75" i="11"/>
  <c r="AL11" i="29"/>
  <c r="K76" i="26"/>
  <c r="K84" i="26" s="1"/>
  <c r="L7" i="26"/>
  <c r="I7" i="10"/>
  <c r="I76" i="10" s="1"/>
  <c r="K74" i="11"/>
  <c r="AO38" i="30"/>
  <c r="AD47" i="11"/>
  <c r="G24" i="10"/>
  <c r="AL24" i="10" s="1"/>
  <c r="X13" i="11"/>
  <c r="AD14" i="11"/>
  <c r="AQ28" i="30"/>
  <c r="BB47" i="9"/>
  <c r="AV20" i="9"/>
  <c r="AY20" i="9" s="1"/>
  <c r="AB63" i="11"/>
  <c r="BF51" i="9"/>
  <c r="BA51" i="9"/>
  <c r="BA63" i="9"/>
  <c r="BF63" i="9"/>
  <c r="F29" i="11"/>
  <c r="K39" i="11"/>
  <c r="U21" i="11"/>
  <c r="AE70" i="11"/>
  <c r="AV29" i="9"/>
  <c r="AY29" i="9" s="1"/>
  <c r="G28" i="10"/>
  <c r="AL28" i="10" s="1"/>
  <c r="BA49" i="9"/>
  <c r="BF49" i="9"/>
  <c r="T47" i="11"/>
  <c r="I30" i="11"/>
  <c r="AO28" i="30"/>
  <c r="BA12" i="9"/>
  <c r="BF12" i="9"/>
  <c r="BA43" i="9"/>
  <c r="BF43" i="9"/>
  <c r="R8" i="29"/>
  <c r="AB35" i="11"/>
  <c r="N52" i="11"/>
  <c r="AP27" i="30"/>
  <c r="I53" i="11"/>
  <c r="AQ21" i="30"/>
  <c r="AA8" i="11"/>
  <c r="Z11" i="11"/>
  <c r="AG37" i="11"/>
  <c r="AP35" i="30"/>
  <c r="AV9" i="9"/>
  <c r="AY9" i="9" s="1"/>
  <c r="AV74" i="9"/>
  <c r="AY74" i="9" s="1"/>
  <c r="V33" i="11"/>
  <c r="BA14" i="9"/>
  <c r="BF14" i="9"/>
  <c r="G72" i="10"/>
  <c r="AL72" i="10" s="1"/>
  <c r="AL7" i="29"/>
  <c r="AK9" i="29"/>
  <c r="AV46" i="9"/>
  <c r="AY46" i="9" s="1"/>
  <c r="AF19" i="11"/>
  <c r="BF32" i="9"/>
  <c r="BA32" i="9"/>
  <c r="O8" i="16"/>
  <c r="R8" i="16" s="1"/>
  <c r="AO9" i="30"/>
  <c r="BA36" i="9"/>
  <c r="BF36" i="9"/>
  <c r="AQ27" i="30"/>
  <c r="AO18" i="30"/>
  <c r="Z14" i="11"/>
  <c r="C72" i="10"/>
  <c r="N44" i="11"/>
  <c r="BF11" i="9"/>
  <c r="BA11" i="9"/>
  <c r="BA44" i="9"/>
  <c r="BF44" i="9"/>
  <c r="AE66" i="11"/>
  <c r="AD68" i="11"/>
  <c r="AQ34" i="30"/>
  <c r="AO10" i="30"/>
  <c r="BF25" i="9"/>
  <c r="BA25" i="9"/>
  <c r="AB18" i="11"/>
  <c r="AQ17" i="30"/>
  <c r="O14" i="29"/>
  <c r="P14" i="29"/>
  <c r="AG49" i="11"/>
  <c r="AK13" i="29"/>
  <c r="X7" i="10"/>
  <c r="X76" i="10" s="1"/>
  <c r="P11" i="29"/>
  <c r="O11" i="29"/>
  <c r="N16" i="29"/>
  <c r="N18" i="29" s="1"/>
  <c r="BF54" i="9"/>
  <c r="BA54" i="9"/>
  <c r="AQ31" i="30"/>
  <c r="G12" i="10"/>
  <c r="AL12" i="10" s="1"/>
  <c r="C30" i="10"/>
  <c r="AQ13" i="30"/>
  <c r="P13" i="29"/>
  <c r="O13" i="29"/>
  <c r="AA49" i="11"/>
  <c r="BA13" i="9"/>
  <c r="BF13" i="9"/>
  <c r="U45" i="11"/>
  <c r="J76" i="28"/>
  <c r="J84" i="28" s="1"/>
  <c r="AF52" i="11"/>
  <c r="AJ7" i="10"/>
  <c r="AJ76" i="10" s="1"/>
  <c r="AP30" i="30"/>
  <c r="AP10" i="30"/>
  <c r="AP29" i="30"/>
  <c r="BF73" i="9"/>
  <c r="BA73" i="9"/>
  <c r="BA60" i="9"/>
  <c r="BF60" i="9"/>
  <c r="AC70" i="11"/>
  <c r="M11" i="11"/>
  <c r="U13" i="11"/>
  <c r="K47" i="11"/>
  <c r="K10" i="11"/>
  <c r="AB67" i="11"/>
  <c r="R74" i="11"/>
  <c r="AO25" i="30"/>
  <c r="AG9" i="11"/>
  <c r="AO36" i="30"/>
  <c r="P47" i="11"/>
  <c r="W45" i="11"/>
  <c r="AM14" i="29"/>
  <c r="AN14" i="29"/>
  <c r="AQ37" i="30"/>
  <c r="AF67" i="11"/>
  <c r="BA42" i="9"/>
  <c r="BF42" i="9"/>
  <c r="AP38" i="30"/>
  <c r="BB75" i="9"/>
  <c r="AB47" i="11"/>
  <c r="AO33" i="30"/>
  <c r="BF28" i="9"/>
  <c r="BA28" i="9"/>
  <c r="Q7" i="10"/>
  <c r="Q76" i="10" s="1"/>
  <c r="AG61" i="11"/>
  <c r="AI26" i="11"/>
  <c r="AP8" i="30"/>
  <c r="Z26" i="11"/>
  <c r="BA57" i="9"/>
  <c r="BF57" i="9"/>
  <c r="BF38" i="9"/>
  <c r="BA38" i="9"/>
  <c r="BA27" i="9"/>
  <c r="BF27" i="9"/>
  <c r="AV24" i="9"/>
  <c r="AY24" i="9" s="1"/>
  <c r="BA71" i="9"/>
  <c r="BF71" i="9"/>
  <c r="Y71" i="11"/>
  <c r="AV58" i="9"/>
  <c r="AY58" i="9" s="1"/>
  <c r="J37" i="11"/>
  <c r="G40" i="10"/>
  <c r="AL40" i="10" s="1"/>
  <c r="AO22" i="30"/>
  <c r="BA39" i="9"/>
  <c r="BF39" i="9"/>
  <c r="C55" i="10"/>
  <c r="BF16" i="9"/>
  <c r="BA16" i="9"/>
  <c r="O15" i="29"/>
  <c r="P15" i="29"/>
  <c r="AP14" i="30"/>
  <c r="G75" i="10"/>
  <c r="AL75" i="10" s="1"/>
  <c r="AV33" i="9"/>
  <c r="AY33" i="9" s="1"/>
  <c r="AP19" i="30"/>
  <c r="G33" i="10"/>
  <c r="AL33" i="10" s="1"/>
  <c r="AK27" i="11"/>
  <c r="S68" i="11"/>
  <c r="BF50" i="9"/>
  <c r="BA50" i="9"/>
  <c r="AP28" i="30"/>
  <c r="C15" i="10"/>
  <c r="AO15" i="30"/>
  <c r="M9" i="16"/>
  <c r="O7" i="16"/>
  <c r="AP13" i="30"/>
  <c r="C67" i="10"/>
  <c r="AC7" i="10"/>
  <c r="AC76" i="10" s="1"/>
  <c r="G71" i="10"/>
  <c r="AL71" i="10" s="1"/>
  <c r="AQ26" i="30"/>
  <c r="AP22" i="30"/>
  <c r="AE7" i="10"/>
  <c r="AE76" i="10" s="1"/>
  <c r="BA45" i="9"/>
  <c r="BF45" i="9"/>
  <c r="BF26" i="9"/>
  <c r="BA26" i="9"/>
  <c r="G60" i="10"/>
  <c r="AL60" i="10" s="1"/>
  <c r="G9" i="10"/>
  <c r="AL9" i="10" s="1"/>
  <c r="AO21" i="30"/>
  <c r="G44" i="10"/>
  <c r="AL44" i="10" s="1"/>
  <c r="AV64" i="9"/>
  <c r="AY64" i="9" s="1"/>
  <c r="BF17" i="9"/>
  <c r="BA17" i="9"/>
  <c r="BF23" i="9"/>
  <c r="BA23" i="9"/>
  <c r="I74" i="11"/>
  <c r="L76" i="28"/>
  <c r="L84" i="28" s="1"/>
  <c r="N7" i="28"/>
  <c r="AA32" i="11"/>
  <c r="AD7" i="10"/>
  <c r="AD76" i="10" s="1"/>
  <c r="AP20" i="30"/>
  <c r="C75" i="10"/>
  <c r="AM75" i="10" s="1"/>
  <c r="AV68" i="9"/>
  <c r="AY68" i="9" s="1"/>
  <c r="BA10" i="9"/>
  <c r="BF10" i="9"/>
  <c r="S73" i="10"/>
  <c r="AO23" i="30"/>
  <c r="AV53" i="9"/>
  <c r="AY53" i="9" s="1"/>
  <c r="AC65" i="11"/>
  <c r="AO17" i="30"/>
  <c r="AV40" i="9"/>
  <c r="AY40" i="9" s="1"/>
  <c r="R15" i="28"/>
  <c r="P15" i="28"/>
  <c r="Q15" i="28" s="1"/>
  <c r="N27" i="11"/>
  <c r="N75" i="11"/>
  <c r="P53" i="11"/>
  <c r="AF36" i="11"/>
  <c r="AP34" i="30"/>
  <c r="F37" i="11"/>
  <c r="BF34" i="9"/>
  <c r="BA34" i="9"/>
  <c r="AP17" i="30"/>
  <c r="BF59" i="9"/>
  <c r="BA59" i="9"/>
  <c r="G14" i="10"/>
  <c r="G56" i="10"/>
  <c r="AL56" i="10" s="1"/>
  <c r="G8" i="10"/>
  <c r="AL8" i="10" s="1"/>
  <c r="AO37" i="30"/>
  <c r="AO11" i="30"/>
  <c r="V18" i="11"/>
  <c r="X72" i="11"/>
  <c r="AO24" i="30"/>
  <c r="S74" i="11"/>
  <c r="AH7" i="10"/>
  <c r="AH76" i="10" s="1"/>
  <c r="R73" i="11"/>
  <c r="AI53" i="11"/>
  <c r="AH45" i="11"/>
  <c r="AK11" i="11"/>
  <c r="AO30" i="30"/>
  <c r="AP8" i="29"/>
  <c r="AO29" i="30"/>
  <c r="T11" i="11"/>
  <c r="N23" i="11"/>
  <c r="BF41" i="9"/>
  <c r="BA41" i="9"/>
  <c r="AD75" i="11"/>
  <c r="AO16" i="30"/>
  <c r="AO34" i="30"/>
  <c r="AO19" i="30"/>
  <c r="S33" i="11"/>
  <c r="BA69" i="9"/>
  <c r="BF69" i="9"/>
  <c r="AY7" i="9"/>
  <c r="AO8" i="30"/>
  <c r="AH66" i="11"/>
  <c r="O12" i="29"/>
  <c r="P12" i="29"/>
  <c r="AG69" i="11"/>
  <c r="AJ16" i="29"/>
  <c r="BB30" i="9"/>
  <c r="AP16" i="30"/>
  <c r="K76" i="27"/>
  <c r="K84" i="27" s="1"/>
  <c r="L7" i="27"/>
  <c r="AD72" i="11"/>
  <c r="G55" i="10"/>
  <c r="AL55" i="10" s="1"/>
  <c r="C47" i="10"/>
  <c r="AP15" i="30"/>
  <c r="BF56" i="9"/>
  <c r="BA56" i="9"/>
  <c r="J73" i="11"/>
  <c r="AM72" i="10" l="1"/>
  <c r="W24" i="11"/>
  <c r="V56" i="11"/>
  <c r="J30" i="11"/>
  <c r="H71" i="11"/>
  <c r="AV76" i="9"/>
  <c r="AY76" i="9"/>
  <c r="AD22" i="11"/>
  <c r="L76" i="27"/>
  <c r="L84" i="27" s="1"/>
  <c r="N7" i="27"/>
  <c r="C69" i="10"/>
  <c r="W13" i="17"/>
  <c r="H24" i="11"/>
  <c r="AQ32" i="30"/>
  <c r="C59" i="10"/>
  <c r="G63" i="10"/>
  <c r="AL63" i="10" s="1"/>
  <c r="H30" i="11"/>
  <c r="AK56" i="11"/>
  <c r="BA68" i="9"/>
  <c r="BF68" i="9"/>
  <c r="BB23" i="9"/>
  <c r="O7" i="10"/>
  <c r="O76" i="10" s="1"/>
  <c r="C26" i="10"/>
  <c r="S7" i="10"/>
  <c r="S76" i="10" s="1"/>
  <c r="AR31" i="30"/>
  <c r="G21" i="10"/>
  <c r="AL21" i="10" s="1"/>
  <c r="J42" i="10"/>
  <c r="L40" i="11"/>
  <c r="AP24" i="30"/>
  <c r="AP11" i="30"/>
  <c r="C16" i="10"/>
  <c r="G48" i="10"/>
  <c r="AL48" i="10" s="1"/>
  <c r="G65" i="10"/>
  <c r="AL65" i="10" s="1"/>
  <c r="BB71" i="9"/>
  <c r="BB27" i="9"/>
  <c r="C57" i="10"/>
  <c r="W34" i="30"/>
  <c r="C28" i="10"/>
  <c r="AM28" i="10" s="1"/>
  <c r="AC24" i="11"/>
  <c r="N56" i="11"/>
  <c r="U59" i="11"/>
  <c r="BB60" i="9"/>
  <c r="BB54" i="9"/>
  <c r="C25" i="10"/>
  <c r="C11" i="10"/>
  <c r="AB7" i="10"/>
  <c r="AB76" i="10" s="1"/>
  <c r="M50" i="11"/>
  <c r="K22" i="11"/>
  <c r="C32" i="10"/>
  <c r="AQ8" i="30"/>
  <c r="P7" i="10"/>
  <c r="P76" i="10" s="1"/>
  <c r="BB43" i="9"/>
  <c r="AP36" i="30"/>
  <c r="BB51" i="9"/>
  <c r="W21" i="30"/>
  <c r="W27" i="30"/>
  <c r="AQ10" i="30"/>
  <c r="BB61" i="9"/>
  <c r="AR34" i="30"/>
  <c r="AE58" i="11"/>
  <c r="BB48" i="9"/>
  <c r="BA65" i="9"/>
  <c r="BF65" i="9"/>
  <c r="BB70" i="9"/>
  <c r="C55" i="11"/>
  <c r="C22" i="10"/>
  <c r="C37" i="10"/>
  <c r="C52" i="10"/>
  <c r="C31" i="10"/>
  <c r="C19" i="10"/>
  <c r="W26" i="30"/>
  <c r="C56" i="10"/>
  <c r="AM56" i="10" s="1"/>
  <c r="C30" i="11"/>
  <c r="AJ20" i="29"/>
  <c r="AJ18" i="29"/>
  <c r="Q12" i="29"/>
  <c r="R12" i="29" s="1"/>
  <c r="BB69" i="9"/>
  <c r="AQ9" i="30"/>
  <c r="BB41" i="9"/>
  <c r="G59" i="10"/>
  <c r="AL59" i="10" s="1"/>
  <c r="J7" i="10"/>
  <c r="AD58" i="11"/>
  <c r="AQ33" i="30"/>
  <c r="AK30" i="11"/>
  <c r="V16" i="11"/>
  <c r="O46" i="11"/>
  <c r="BB34" i="9"/>
  <c r="G29" i="10"/>
  <c r="AL29" i="10" s="1"/>
  <c r="W31" i="30"/>
  <c r="BF53" i="9"/>
  <c r="BA53" i="9"/>
  <c r="AR37" i="30"/>
  <c r="P7" i="28"/>
  <c r="R7" i="28"/>
  <c r="R76" i="28" s="1"/>
  <c r="R84" i="28" s="1"/>
  <c r="N76" i="28"/>
  <c r="N84" i="28" s="1"/>
  <c r="C17" i="10"/>
  <c r="AM17" i="10" s="1"/>
  <c r="W24" i="30"/>
  <c r="W15" i="30"/>
  <c r="G45" i="10"/>
  <c r="AL45" i="10" s="1"/>
  <c r="BA64" i="9"/>
  <c r="BF64" i="9"/>
  <c r="AQ16" i="30"/>
  <c r="C50" i="10"/>
  <c r="G49" i="10"/>
  <c r="AL49" i="10" s="1"/>
  <c r="Q15" i="29"/>
  <c r="R15" i="29" s="1"/>
  <c r="G68" i="10"/>
  <c r="AL68" i="10" s="1"/>
  <c r="BF24" i="9"/>
  <c r="BA24" i="9"/>
  <c r="BB38" i="9"/>
  <c r="BB57" i="9"/>
  <c r="W40" i="11"/>
  <c r="AR21" i="30"/>
  <c r="AQ20" i="30"/>
  <c r="C42" i="10"/>
  <c r="W9" i="17"/>
  <c r="BB73" i="9"/>
  <c r="BB13" i="9"/>
  <c r="Q13" i="29"/>
  <c r="R13" i="29" s="1"/>
  <c r="C54" i="10"/>
  <c r="AQ22" i="30"/>
  <c r="AR26" i="30"/>
  <c r="AL13" i="29"/>
  <c r="G70" i="10"/>
  <c r="AL70" i="10" s="1"/>
  <c r="Q14" i="29"/>
  <c r="R14" i="29" s="1"/>
  <c r="G36" i="10"/>
  <c r="AL36" i="10" s="1"/>
  <c r="C44" i="10"/>
  <c r="AM44" i="10" s="1"/>
  <c r="AQ14" i="30"/>
  <c r="G43" i="10"/>
  <c r="AL43" i="10" s="1"/>
  <c r="H68" i="11"/>
  <c r="AI56" i="11"/>
  <c r="F7" i="10"/>
  <c r="C14" i="10"/>
  <c r="W35" i="30"/>
  <c r="BA74" i="9"/>
  <c r="BF74" i="9"/>
  <c r="R24" i="11"/>
  <c r="I16" i="11"/>
  <c r="T8" i="29"/>
  <c r="AD46" i="11"/>
  <c r="C63" i="10"/>
  <c r="C51" i="10"/>
  <c r="W11" i="17"/>
  <c r="W10" i="30"/>
  <c r="M7" i="10"/>
  <c r="M76" i="10" s="1"/>
  <c r="BA20" i="9"/>
  <c r="BF20" i="9"/>
  <c r="C47" i="11"/>
  <c r="AR13" i="30"/>
  <c r="AK16" i="29"/>
  <c r="AK18" i="29" s="1"/>
  <c r="C61" i="10"/>
  <c r="AM61" i="10" s="1"/>
  <c r="BB35" i="9"/>
  <c r="AO15" i="29"/>
  <c r="AP15" i="29" s="1"/>
  <c r="BB66" i="9"/>
  <c r="BB21" i="9"/>
  <c r="C72" i="11"/>
  <c r="T68" i="11"/>
  <c r="G53" i="10"/>
  <c r="AL53" i="10" s="1"/>
  <c r="AR27" i="30"/>
  <c r="T40" i="11"/>
  <c r="P50" i="11"/>
  <c r="BB37" i="9"/>
  <c r="BB18" i="9"/>
  <c r="W18" i="30"/>
  <c r="W12" i="17"/>
  <c r="W28" i="30"/>
  <c r="G42" i="10"/>
  <c r="G7" i="10"/>
  <c r="X59" i="11"/>
  <c r="H7" i="10"/>
  <c r="AR8" i="29"/>
  <c r="G35" i="10"/>
  <c r="AL35" i="10" s="1"/>
  <c r="N58" i="11"/>
  <c r="AQ23" i="30"/>
  <c r="AF7" i="10"/>
  <c r="AF76" i="10" s="1"/>
  <c r="Q56" i="11"/>
  <c r="AE16" i="11"/>
  <c r="C10" i="10"/>
  <c r="G38" i="10"/>
  <c r="AL38" i="10" s="1"/>
  <c r="C23" i="10"/>
  <c r="W29" i="30"/>
  <c r="W36" i="30"/>
  <c r="G31" i="10"/>
  <c r="AL31" i="10" s="1"/>
  <c r="C45" i="10"/>
  <c r="AM45" i="10" s="1"/>
  <c r="AR17" i="30"/>
  <c r="G54" i="10"/>
  <c r="AL54" i="10" s="1"/>
  <c r="G10" i="10"/>
  <c r="AL10" i="10" s="1"/>
  <c r="BA33" i="9"/>
  <c r="BF33" i="9"/>
  <c r="AI24" i="11"/>
  <c r="AM55" i="10"/>
  <c r="C39" i="10"/>
  <c r="AM39" i="10" s="1"/>
  <c r="C38" i="10"/>
  <c r="W38" i="30"/>
  <c r="W37" i="30"/>
  <c r="BB28" i="9"/>
  <c r="T7" i="10"/>
  <c r="T76" i="10" s="1"/>
  <c r="J22" i="11"/>
  <c r="G67" i="10"/>
  <c r="AL67" i="10" s="1"/>
  <c r="AR28" i="30"/>
  <c r="G51" i="10"/>
  <c r="AL51" i="10" s="1"/>
  <c r="G27" i="10"/>
  <c r="AL27" i="10" s="1"/>
  <c r="Q11" i="29"/>
  <c r="O16" i="29"/>
  <c r="U7" i="10"/>
  <c r="U76" i="10" s="1"/>
  <c r="BB44" i="9"/>
  <c r="BB11" i="9"/>
  <c r="AA7" i="10"/>
  <c r="AA76" i="10" s="1"/>
  <c r="G41" i="10"/>
  <c r="AL41" i="10" s="1"/>
  <c r="C36" i="10"/>
  <c r="AM36" i="10" s="1"/>
  <c r="AI68" i="11"/>
  <c r="Y8" i="16"/>
  <c r="T8" i="16"/>
  <c r="BA46" i="9"/>
  <c r="BF46" i="9"/>
  <c r="E15" i="10"/>
  <c r="AP7" i="29"/>
  <c r="AL9" i="29"/>
  <c r="BB14" i="9"/>
  <c r="C12" i="10"/>
  <c r="AM12" i="10" s="1"/>
  <c r="AP25" i="30"/>
  <c r="C49" i="10"/>
  <c r="BB63" i="9"/>
  <c r="AQ29" i="30"/>
  <c r="AQ30" i="30"/>
  <c r="L76" i="26"/>
  <c r="L84" i="26" s="1"/>
  <c r="N7" i="26"/>
  <c r="BB62" i="9"/>
  <c r="C35" i="10"/>
  <c r="R7" i="29"/>
  <c r="N9" i="29"/>
  <c r="N20" i="29" s="1"/>
  <c r="C15" i="11"/>
  <c r="H56" i="11"/>
  <c r="C70" i="10"/>
  <c r="AM70" i="10" s="1"/>
  <c r="C21" i="10"/>
  <c r="AM21" i="10" s="1"/>
  <c r="C8" i="10"/>
  <c r="AM8" i="10" s="1"/>
  <c r="AP18" i="30"/>
  <c r="G16" i="10"/>
  <c r="AL16" i="10" s="1"/>
  <c r="AF50" i="11"/>
  <c r="AN12" i="29"/>
  <c r="AM12" i="29"/>
  <c r="C18" i="10"/>
  <c r="AD40" i="11"/>
  <c r="AB56" i="11"/>
  <c r="BB52" i="9"/>
  <c r="BB31" i="9"/>
  <c r="Y40" i="11"/>
  <c r="AC16" i="11"/>
  <c r="M30" i="11"/>
  <c r="BB19" i="9"/>
  <c r="BB56" i="9"/>
  <c r="BF7" i="9"/>
  <c r="BA7" i="9"/>
  <c r="C41" i="10"/>
  <c r="G13" i="10"/>
  <c r="AL13" i="10" s="1"/>
  <c r="G23" i="10"/>
  <c r="AR35" i="30"/>
  <c r="V7" i="10"/>
  <c r="V76" i="10" s="1"/>
  <c r="AH68" i="11"/>
  <c r="Z7" i="10"/>
  <c r="Z76" i="10" s="1"/>
  <c r="BB59" i="9"/>
  <c r="C34" i="10"/>
  <c r="G52" i="10"/>
  <c r="AL52" i="10" s="1"/>
  <c r="AF46" i="11"/>
  <c r="G15" i="10"/>
  <c r="BA40" i="9"/>
  <c r="BF40" i="9"/>
  <c r="BB10" i="9"/>
  <c r="M68" i="11"/>
  <c r="AH30" i="11"/>
  <c r="BB17" i="9"/>
  <c r="AQ15" i="30"/>
  <c r="BB26" i="9"/>
  <c r="BB45" i="9"/>
  <c r="O9" i="16"/>
  <c r="R7" i="16"/>
  <c r="BB50" i="9"/>
  <c r="BB16" i="9"/>
  <c r="BB39" i="9"/>
  <c r="BA58" i="9"/>
  <c r="BF58" i="9"/>
  <c r="T71" i="11"/>
  <c r="C71" i="10"/>
  <c r="AM71" i="10" s="1"/>
  <c r="C27" i="10"/>
  <c r="AM27" i="10" s="1"/>
  <c r="AK22" i="11"/>
  <c r="AF30" i="11"/>
  <c r="L69" i="11"/>
  <c r="V40" i="11"/>
  <c r="C75" i="11"/>
  <c r="BB42" i="9"/>
  <c r="AO14" i="29"/>
  <c r="AP14" i="29" s="1"/>
  <c r="G64" i="10"/>
  <c r="AL64" i="10" s="1"/>
  <c r="W25" i="30"/>
  <c r="W22" i="30"/>
  <c r="C60" i="10"/>
  <c r="AM60" i="10" s="1"/>
  <c r="C73" i="10"/>
  <c r="C13" i="10"/>
  <c r="P16" i="29"/>
  <c r="BB25" i="9"/>
  <c r="AQ19" i="30"/>
  <c r="G73" i="10"/>
  <c r="AL73" i="10" s="1"/>
  <c r="BB36" i="9"/>
  <c r="BB32" i="9"/>
  <c r="AA16" i="11"/>
  <c r="G19" i="10"/>
  <c r="AL19" i="10" s="1"/>
  <c r="G46" i="10"/>
  <c r="AL46" i="10" s="1"/>
  <c r="G37" i="10"/>
  <c r="AL37" i="10" s="1"/>
  <c r="W13" i="30"/>
  <c r="BA9" i="9"/>
  <c r="BF9" i="9"/>
  <c r="AQ38" i="30"/>
  <c r="C43" i="10"/>
  <c r="BB12" i="9"/>
  <c r="AC68" i="11"/>
  <c r="BB49" i="9"/>
  <c r="BF29" i="9"/>
  <c r="BA29" i="9"/>
  <c r="W19" i="30"/>
  <c r="AK7" i="10"/>
  <c r="AK76" i="10" s="1"/>
  <c r="L7" i="10"/>
  <c r="L76" i="10" s="1"/>
  <c r="G47" i="10"/>
  <c r="AL47" i="10" s="1"/>
  <c r="AM11" i="29"/>
  <c r="AN11" i="29"/>
  <c r="C62" i="10"/>
  <c r="C67" i="11"/>
  <c r="C48" i="10"/>
  <c r="AM48" i="10" s="1"/>
  <c r="C66" i="10"/>
  <c r="BB8" i="9"/>
  <c r="AE71" i="11"/>
  <c r="G11" i="10"/>
  <c r="AL11" i="10" s="1"/>
  <c r="G32" i="10"/>
  <c r="AL32" i="10" s="1"/>
  <c r="BB22" i="9"/>
  <c r="O24" i="11"/>
  <c r="AO39" i="30"/>
  <c r="AO41" i="30" s="1"/>
  <c r="W30" i="30"/>
  <c r="G25" i="10"/>
  <c r="AL25" i="10" s="1"/>
  <c r="AM41" i="10" l="1"/>
  <c r="AP39" i="30"/>
  <c r="AP41" i="30" s="1"/>
  <c r="AL42" i="10"/>
  <c r="Z58" i="11"/>
  <c r="J76" i="10"/>
  <c r="AM49" i="10"/>
  <c r="AQ12" i="30"/>
  <c r="AM63" i="10"/>
  <c r="AM43" i="10"/>
  <c r="AM38" i="10"/>
  <c r="AM59" i="10"/>
  <c r="J31" i="11"/>
  <c r="I18" i="11"/>
  <c r="K51" i="11"/>
  <c r="X12" i="30"/>
  <c r="AF51" i="11"/>
  <c r="AF12" i="11"/>
  <c r="AM42" i="10"/>
  <c r="AM31" i="10"/>
  <c r="AM11" i="10"/>
  <c r="AB50" i="11"/>
  <c r="I50" i="11"/>
  <c r="M31" i="11"/>
  <c r="AR9" i="30"/>
  <c r="AR7" i="30"/>
  <c r="K7" i="10"/>
  <c r="K76" i="10" s="1"/>
  <c r="C50" i="11"/>
  <c r="C26" i="11"/>
  <c r="C10" i="11"/>
  <c r="M43" i="11"/>
  <c r="BB7" i="9"/>
  <c r="BA76" i="9"/>
  <c r="X30" i="30"/>
  <c r="X13" i="30"/>
  <c r="AR19" i="30"/>
  <c r="C11" i="11"/>
  <c r="Y7" i="10"/>
  <c r="Y76" i="10" s="1"/>
  <c r="C21" i="11"/>
  <c r="BB74" i="9"/>
  <c r="AR8" i="30"/>
  <c r="C73" i="11"/>
  <c r="X37" i="30"/>
  <c r="AC58" i="11"/>
  <c r="C38" i="11"/>
  <c r="AS17" i="30"/>
  <c r="BB64" i="9"/>
  <c r="X29" i="30"/>
  <c r="AF28" i="11"/>
  <c r="T12" i="29"/>
  <c r="W12" i="29" s="1"/>
  <c r="Q16" i="11"/>
  <c r="AF71" i="11"/>
  <c r="W8" i="17"/>
  <c r="C54" i="11"/>
  <c r="C60" i="11"/>
  <c r="C71" i="11"/>
  <c r="X24" i="30"/>
  <c r="BB68" i="9"/>
  <c r="AT35" i="30"/>
  <c r="G50" i="10"/>
  <c r="AL50" i="10" s="1"/>
  <c r="AM47" i="10"/>
  <c r="AO11" i="29"/>
  <c r="AR30" i="30"/>
  <c r="AR10" i="30"/>
  <c r="AD59" i="11"/>
  <c r="C32" i="11"/>
  <c r="AM73" i="10"/>
  <c r="AK51" i="11"/>
  <c r="AJ31" i="11"/>
  <c r="X34" i="30"/>
  <c r="C58" i="10"/>
  <c r="C39" i="11"/>
  <c r="AQ11" i="30"/>
  <c r="R9" i="16"/>
  <c r="Y7" i="16"/>
  <c r="T7" i="16"/>
  <c r="BB40" i="9"/>
  <c r="X13" i="17"/>
  <c r="AQ7" i="30"/>
  <c r="C56" i="11"/>
  <c r="X20" i="30"/>
  <c r="AO12" i="29"/>
  <c r="AP12" i="29" s="1"/>
  <c r="R9" i="29"/>
  <c r="T7" i="29"/>
  <c r="AJ71" i="11"/>
  <c r="J35" i="11"/>
  <c r="C63" i="11"/>
  <c r="K31" i="11"/>
  <c r="C14" i="11"/>
  <c r="C46" i="10"/>
  <c r="AM46" i="10" s="1"/>
  <c r="U8" i="16"/>
  <c r="X22" i="30"/>
  <c r="C28" i="11"/>
  <c r="C33" i="10"/>
  <c r="AM33" i="10" s="1"/>
  <c r="Z42" i="11"/>
  <c r="AT8" i="29"/>
  <c r="C18" i="11"/>
  <c r="C37" i="11"/>
  <c r="AQ18" i="30"/>
  <c r="AK35" i="11"/>
  <c r="AK42" i="11"/>
  <c r="C20" i="10"/>
  <c r="AM20" i="10" s="1"/>
  <c r="AR29" i="30"/>
  <c r="N7" i="10"/>
  <c r="N76" i="10" s="1"/>
  <c r="T14" i="29"/>
  <c r="W14" i="29" s="1"/>
  <c r="AM54" i="10"/>
  <c r="T13" i="29"/>
  <c r="W13" i="29" s="1"/>
  <c r="BB24" i="9"/>
  <c r="AC50" i="11"/>
  <c r="X36" i="30"/>
  <c r="BB53" i="9"/>
  <c r="C65" i="10"/>
  <c r="AM65" i="10" s="1"/>
  <c r="C61" i="11"/>
  <c r="X11" i="17"/>
  <c r="AK20" i="29"/>
  <c r="G74" i="10"/>
  <c r="AL74" i="10" s="1"/>
  <c r="C27" i="11"/>
  <c r="AM67" i="10"/>
  <c r="G18" i="10"/>
  <c r="AL18" i="10" s="1"/>
  <c r="G34" i="10"/>
  <c r="AL34" i="10" s="1"/>
  <c r="W20" i="30"/>
  <c r="G69" i="10"/>
  <c r="AL69" i="10" s="1"/>
  <c r="C29" i="10"/>
  <c r="AM29" i="10" s="1"/>
  <c r="C49" i="11"/>
  <c r="C12" i="11"/>
  <c r="BB9" i="9"/>
  <c r="X8" i="17"/>
  <c r="AR14" i="29"/>
  <c r="AR23" i="30"/>
  <c r="C19" i="11"/>
  <c r="V46" i="11"/>
  <c r="AL15" i="10"/>
  <c r="AS26" i="30"/>
  <c r="Q16" i="29"/>
  <c r="R11" i="29"/>
  <c r="AR20" i="30"/>
  <c r="G62" i="10"/>
  <c r="AL62" i="10" s="1"/>
  <c r="AM10" i="10"/>
  <c r="AS35" i="30"/>
  <c r="X12" i="17"/>
  <c r="AB43" i="11"/>
  <c r="C48" i="11"/>
  <c r="W16" i="30"/>
  <c r="X35" i="30"/>
  <c r="AR15" i="30"/>
  <c r="G30" i="10"/>
  <c r="C22" i="11"/>
  <c r="Z59" i="11"/>
  <c r="W9" i="30"/>
  <c r="X27" i="30"/>
  <c r="BB29" i="9"/>
  <c r="AQ36" i="30"/>
  <c r="C9" i="10"/>
  <c r="AM9" i="10" s="1"/>
  <c r="W23" i="30"/>
  <c r="C25" i="11"/>
  <c r="AM13" i="10"/>
  <c r="C42" i="11"/>
  <c r="AS21" i="30"/>
  <c r="W7" i="10"/>
  <c r="W76" i="10" s="1"/>
  <c r="C45" i="11"/>
  <c r="C17" i="11"/>
  <c r="G26" i="10"/>
  <c r="AL26" i="10" s="1"/>
  <c r="C59" i="11"/>
  <c r="AR32" i="30"/>
  <c r="BF76" i="9"/>
  <c r="C7" i="10"/>
  <c r="C52" i="11"/>
  <c r="AT34" i="30"/>
  <c r="R7" i="26"/>
  <c r="R76" i="26" s="1"/>
  <c r="R84" i="26" s="1"/>
  <c r="N76" i="26"/>
  <c r="N84" i="26" s="1"/>
  <c r="P7" i="26"/>
  <c r="X9" i="30"/>
  <c r="X23" i="30"/>
  <c r="AR7" i="29"/>
  <c r="AP9" i="29"/>
  <c r="G66" i="10"/>
  <c r="AL66" i="10" s="1"/>
  <c r="C44" i="11"/>
  <c r="X25" i="30"/>
  <c r="BB33" i="9"/>
  <c r="C66" i="11"/>
  <c r="AR15" i="29"/>
  <c r="K71" i="11"/>
  <c r="AI18" i="11"/>
  <c r="BB20" i="9"/>
  <c r="AM51" i="10"/>
  <c r="AQ25" i="30"/>
  <c r="C74" i="10"/>
  <c r="AL16" i="29"/>
  <c r="AL18" i="29" s="1"/>
  <c r="E23" i="10" s="1"/>
  <c r="AM23" i="10" s="1"/>
  <c r="AM13" i="29"/>
  <c r="AM16" i="29" s="1"/>
  <c r="AN13" i="29"/>
  <c r="G57" i="10"/>
  <c r="AL57" i="10" s="1"/>
  <c r="X38" i="30"/>
  <c r="C57" i="11"/>
  <c r="H14" i="10"/>
  <c r="AL14" i="10" s="1"/>
  <c r="P76" i="28"/>
  <c r="P84" i="28" s="1"/>
  <c r="Q7" i="28"/>
  <c r="Q76" i="28" s="1"/>
  <c r="Q84" i="28" s="1"/>
  <c r="C34" i="11"/>
  <c r="AR12" i="30"/>
  <c r="C69" i="11"/>
  <c r="AM52" i="10"/>
  <c r="C70" i="11"/>
  <c r="BB65" i="9"/>
  <c r="C51" i="11"/>
  <c r="AR38" i="30"/>
  <c r="X14" i="30"/>
  <c r="AM32" i="10"/>
  <c r="AR14" i="30"/>
  <c r="AM25" i="10"/>
  <c r="X11" i="30"/>
  <c r="AM15" i="10"/>
  <c r="AM26" i="10"/>
  <c r="X15" i="30"/>
  <c r="C68" i="10"/>
  <c r="AM68" i="10" s="1"/>
  <c r="X31" i="30"/>
  <c r="AK50" i="11"/>
  <c r="AM69" i="10"/>
  <c r="P7" i="27"/>
  <c r="N76" i="27"/>
  <c r="N84" i="27" s="1"/>
  <c r="R7" i="27"/>
  <c r="R76" i="27" s="1"/>
  <c r="R84" i="27" s="1"/>
  <c r="AT13" i="30"/>
  <c r="Z46" i="11"/>
  <c r="X21" i="30"/>
  <c r="C36" i="11"/>
  <c r="X26" i="30"/>
  <c r="AS27" i="30"/>
  <c r="C8" i="11"/>
  <c r="K42" i="11"/>
  <c r="AS13" i="30"/>
  <c r="X16" i="30"/>
  <c r="AI7" i="10"/>
  <c r="AI76" i="10" s="1"/>
  <c r="P20" i="29"/>
  <c r="P18" i="29"/>
  <c r="AF59" i="11"/>
  <c r="BB58" i="9"/>
  <c r="C16" i="11"/>
  <c r="AQ24" i="30"/>
  <c r="C40" i="10"/>
  <c r="AM40" i="10" s="1"/>
  <c r="Z30" i="11"/>
  <c r="K59" i="11"/>
  <c r="C31" i="11"/>
  <c r="AM35" i="10"/>
  <c r="C62" i="11"/>
  <c r="H22" i="10"/>
  <c r="AL22" i="10" s="1"/>
  <c r="X19" i="30"/>
  <c r="BB46" i="9"/>
  <c r="AR22" i="30"/>
  <c r="O20" i="29"/>
  <c r="O18" i="29"/>
  <c r="AR33" i="30"/>
  <c r="H46" i="11"/>
  <c r="AS34" i="30"/>
  <c r="C35" i="11"/>
  <c r="M59" i="11"/>
  <c r="W12" i="30"/>
  <c r="W8" i="29"/>
  <c r="W14" i="30"/>
  <c r="F76" i="10"/>
  <c r="C13" i="11"/>
  <c r="AS28" i="30"/>
  <c r="W11" i="30"/>
  <c r="C24" i="10"/>
  <c r="AM24" i="10" s="1"/>
  <c r="T15" i="29"/>
  <c r="W15" i="29" s="1"/>
  <c r="AS31" i="30"/>
  <c r="C64" i="10"/>
  <c r="AM64" i="10" s="1"/>
  <c r="C53" i="10"/>
  <c r="AM53" i="10" s="1"/>
  <c r="AJ35" i="11"/>
  <c r="C41" i="11"/>
  <c r="X28" i="30"/>
  <c r="AM19" i="10"/>
  <c r="X18" i="30"/>
  <c r="AM37" i="10"/>
  <c r="AT27" i="30"/>
  <c r="AJ51" i="11"/>
  <c r="AI46" i="11"/>
  <c r="C43" i="11"/>
  <c r="G58" i="10"/>
  <c r="AL58" i="10" s="1"/>
  <c r="AC18" i="11"/>
  <c r="X9" i="17"/>
  <c r="AT21" i="30"/>
  <c r="AM16" i="10"/>
  <c r="AR16" i="30"/>
  <c r="C23" i="11"/>
  <c r="AS37" i="30"/>
  <c r="Y59" i="11"/>
  <c r="AS7" i="30" l="1"/>
  <c r="AM50" i="10"/>
  <c r="E76" i="10"/>
  <c r="AL23" i="10"/>
  <c r="AM66" i="10"/>
  <c r="AM34" i="10"/>
  <c r="AM18" i="10"/>
  <c r="AM18" i="29"/>
  <c r="AM20" i="29"/>
  <c r="Z12" i="17"/>
  <c r="C65" i="11"/>
  <c r="Y18" i="30"/>
  <c r="Z24" i="30"/>
  <c r="Y34" i="30"/>
  <c r="X10" i="30"/>
  <c r="AL30" i="10"/>
  <c r="AM30" i="10"/>
  <c r="T11" i="29"/>
  <c r="R16" i="29"/>
  <c r="R18" i="29" s="1"/>
  <c r="AN16" i="29"/>
  <c r="AS38" i="30"/>
  <c r="AR25" i="30"/>
  <c r="AR18" i="30"/>
  <c r="G76" i="10"/>
  <c r="Y13" i="17"/>
  <c r="Z35" i="30"/>
  <c r="Z25" i="30"/>
  <c r="C46" i="11"/>
  <c r="Y28" i="30"/>
  <c r="Y19" i="30"/>
  <c r="Y20" i="30"/>
  <c r="C76" i="10"/>
  <c r="AM7" i="10"/>
  <c r="AS30" i="30"/>
  <c r="Q18" i="29"/>
  <c r="Q20" i="29"/>
  <c r="AV35" i="30"/>
  <c r="J42" i="11"/>
  <c r="Y38" i="30"/>
  <c r="AS8" i="30"/>
  <c r="W8" i="30"/>
  <c r="S73" i="11"/>
  <c r="Z9" i="30"/>
  <c r="C40" i="11"/>
  <c r="U7" i="16"/>
  <c r="T9" i="16"/>
  <c r="C68" i="11"/>
  <c r="AS12" i="30"/>
  <c r="H76" i="10"/>
  <c r="C7" i="11"/>
  <c r="BB76" i="9"/>
  <c r="Z13" i="17"/>
  <c r="AR11" i="30"/>
  <c r="Y25" i="30"/>
  <c r="Y36" i="30"/>
  <c r="AT31" i="30"/>
  <c r="AS16" i="30"/>
  <c r="AS19" i="30"/>
  <c r="AR12" i="29"/>
  <c r="AT22" i="30"/>
  <c r="W17" i="30"/>
  <c r="AO13" i="29"/>
  <c r="AP13" i="29" s="1"/>
  <c r="Z16" i="30"/>
  <c r="Z26" i="30"/>
  <c r="AT29" i="30"/>
  <c r="Y35" i="30"/>
  <c r="Y29" i="30"/>
  <c r="AD15" i="29"/>
  <c r="Y15" i="29"/>
  <c r="Y37" i="30"/>
  <c r="Y13" i="30"/>
  <c r="C58" i="11"/>
  <c r="Y21" i="30"/>
  <c r="Q7" i="27"/>
  <c r="Q76" i="27" s="1"/>
  <c r="Q84" i="27" s="1"/>
  <c r="P76" i="27"/>
  <c r="P84" i="27" s="1"/>
  <c r="Z28" i="30"/>
  <c r="AT15" i="29"/>
  <c r="C33" i="11"/>
  <c r="AT7" i="29"/>
  <c r="AR9" i="29"/>
  <c r="Z19" i="30"/>
  <c r="Z20" i="30"/>
  <c r="AR24" i="30"/>
  <c r="AS10" i="30"/>
  <c r="Y26" i="30"/>
  <c r="Y11" i="17"/>
  <c r="Z22" i="30"/>
  <c r="AT17" i="30"/>
  <c r="AT14" i="29"/>
  <c r="AT28" i="30"/>
  <c r="AM62" i="10"/>
  <c r="Z31" i="30"/>
  <c r="Z11" i="30"/>
  <c r="Y14" i="30"/>
  <c r="C53" i="11"/>
  <c r="Z38" i="30"/>
  <c r="AS20" i="30"/>
  <c r="AL20" i="29"/>
  <c r="Y23" i="30"/>
  <c r="T9" i="29"/>
  <c r="W7" i="29"/>
  <c r="AV34" i="30"/>
  <c r="AP11" i="29"/>
  <c r="AM57" i="10"/>
  <c r="Z9" i="17"/>
  <c r="C64" i="11"/>
  <c r="AT33" i="30"/>
  <c r="Y15" i="30"/>
  <c r="Z30" i="30"/>
  <c r="Z21" i="30"/>
  <c r="AT16" i="30"/>
  <c r="Y16" i="30"/>
  <c r="AS33" i="30"/>
  <c r="Y22" i="30"/>
  <c r="AT32" i="30"/>
  <c r="AT37" i="30"/>
  <c r="AS14" i="30"/>
  <c r="AD13" i="29"/>
  <c r="Y13" i="29"/>
  <c r="AD14" i="29"/>
  <c r="Y14" i="29"/>
  <c r="Y9" i="30"/>
  <c r="Y27" i="30"/>
  <c r="C74" i="11"/>
  <c r="Y24" i="30"/>
  <c r="Y12" i="17"/>
  <c r="AL7" i="10"/>
  <c r="Y8" i="29"/>
  <c r="AD8" i="29"/>
  <c r="AR36" i="30"/>
  <c r="Z15" i="30"/>
  <c r="W10" i="17"/>
  <c r="Z29" i="30"/>
  <c r="Z37" i="30"/>
  <c r="AS29" i="30"/>
  <c r="AT19" i="30"/>
  <c r="Z13" i="30"/>
  <c r="Y30" i="30"/>
  <c r="AS32" i="30"/>
  <c r="Z34" i="30"/>
  <c r="AS15" i="30"/>
  <c r="AM22" i="10"/>
  <c r="Z36" i="30"/>
  <c r="AM74" i="10"/>
  <c r="C20" i="11"/>
  <c r="Q7" i="26"/>
  <c r="Q76" i="26" s="1"/>
  <c r="Q84" i="26" s="1"/>
  <c r="P76" i="26"/>
  <c r="P84" i="26" s="1"/>
  <c r="W32" i="30"/>
  <c r="AS23" i="30"/>
  <c r="AT26" i="30"/>
  <c r="C29" i="11"/>
  <c r="Z11" i="17"/>
  <c r="Z18" i="30"/>
  <c r="AS22" i="30"/>
  <c r="W33" i="30"/>
  <c r="C9" i="11"/>
  <c r="AT10" i="30"/>
  <c r="AV13" i="30"/>
  <c r="W7" i="30"/>
  <c r="Y31" i="30"/>
  <c r="Y11" i="30"/>
  <c r="Z14" i="30"/>
  <c r="W7" i="17"/>
  <c r="W14" i="17" s="1"/>
  <c r="C24" i="11"/>
  <c r="AM14" i="10"/>
  <c r="AU8" i="29"/>
  <c r="Z23" i="30"/>
  <c r="AQ39" i="30"/>
  <c r="AQ41" i="30" s="1"/>
  <c r="Y9" i="16"/>
  <c r="AM58" i="10"/>
  <c r="Z27" i="30"/>
  <c r="AV21" i="30"/>
  <c r="Y9" i="17"/>
  <c r="AV27" i="30"/>
  <c r="Y12" i="29"/>
  <c r="AD12" i="29"/>
  <c r="AT23" i="30"/>
  <c r="R20" i="29" l="1"/>
  <c r="AO16" i="29"/>
  <c r="AO20" i="29" s="1"/>
  <c r="AR39" i="30"/>
  <c r="AR41" i="30" s="1"/>
  <c r="G9" i="11"/>
  <c r="AL9" i="11" s="1"/>
  <c r="AM9" i="11" s="1"/>
  <c r="AS9" i="30"/>
  <c r="Z10" i="30"/>
  <c r="AV16" i="30"/>
  <c r="AL76" i="10"/>
  <c r="AA37" i="30"/>
  <c r="AA29" i="30"/>
  <c r="AV23" i="30"/>
  <c r="Z13" i="29"/>
  <c r="AX35" i="30"/>
  <c r="I7" i="11"/>
  <c r="I76" i="11" s="1"/>
  <c r="AS18" i="30"/>
  <c r="AX27" i="30"/>
  <c r="AA18" i="30"/>
  <c r="AT8" i="30"/>
  <c r="AA34" i="30"/>
  <c r="Z15" i="29"/>
  <c r="AA13" i="30"/>
  <c r="AS11" i="30"/>
  <c r="AX21" i="30"/>
  <c r="AT12" i="29"/>
  <c r="X10" i="17"/>
  <c r="C76" i="11"/>
  <c r="AA9" i="17"/>
  <c r="AA14" i="30"/>
  <c r="AV31" i="30"/>
  <c r="AM76" i="10"/>
  <c r="G72" i="11"/>
  <c r="AL72" i="11" s="1"/>
  <c r="Z12" i="29"/>
  <c r="W39" i="30"/>
  <c r="W41" i="30" s="1"/>
  <c r="AV28" i="30"/>
  <c r="X7" i="30"/>
  <c r="AS36" i="30"/>
  <c r="Z14" i="29"/>
  <c r="AH7" i="11"/>
  <c r="AH76" i="11" s="1"/>
  <c r="AX13" i="30"/>
  <c r="AA19" i="30"/>
  <c r="AA27" i="30"/>
  <c r="AD7" i="29"/>
  <c r="W9" i="29"/>
  <c r="Y7" i="29"/>
  <c r="AT38" i="30"/>
  <c r="AU14" i="29"/>
  <c r="G56" i="11"/>
  <c r="AL56" i="11" s="1"/>
  <c r="AT30" i="30"/>
  <c r="AT36" i="30"/>
  <c r="Q7" i="11"/>
  <c r="Q76" i="11" s="1"/>
  <c r="X7" i="17"/>
  <c r="X14" i="17" s="1"/>
  <c r="AA35" i="30"/>
  <c r="AA31" i="30"/>
  <c r="AT24" i="30"/>
  <c r="AN18" i="29"/>
  <c r="AN20" i="29"/>
  <c r="AT12" i="30"/>
  <c r="AV22" i="30"/>
  <c r="AV17" i="30"/>
  <c r="AV32" i="30"/>
  <c r="Y12" i="30"/>
  <c r="AT15" i="30"/>
  <c r="G44" i="11"/>
  <c r="AL44" i="11" s="1"/>
  <c r="X8" i="30"/>
  <c r="AS25" i="30"/>
  <c r="AT14" i="30"/>
  <c r="AV29" i="30"/>
  <c r="AU7" i="29"/>
  <c r="AT9" i="29"/>
  <c r="AU15" i="29"/>
  <c r="AA36" i="30"/>
  <c r="AV19" i="30"/>
  <c r="X17" i="30"/>
  <c r="AR13" i="29"/>
  <c r="Y10" i="30"/>
  <c r="AV26" i="30"/>
  <c r="AV33" i="30"/>
  <c r="AX34" i="30"/>
  <c r="AA23" i="30"/>
  <c r="X33" i="30"/>
  <c r="Y8" i="17"/>
  <c r="AT20" i="30"/>
  <c r="AS24" i="30"/>
  <c r="Z8" i="29"/>
  <c r="X32" i="30"/>
  <c r="Z12" i="30"/>
  <c r="R7" i="11"/>
  <c r="R76" i="11" s="1"/>
  <c r="AP16" i="29"/>
  <c r="AR11" i="29"/>
  <c r="AV10" i="30"/>
  <c r="G61" i="11"/>
  <c r="AL61" i="11" s="1"/>
  <c r="G24" i="11"/>
  <c r="AL24" i="11" s="1"/>
  <c r="AA11" i="17"/>
  <c r="H22" i="11"/>
  <c r="AA38" i="30"/>
  <c r="U9" i="16"/>
  <c r="AG7" i="11"/>
  <c r="AG76" i="11" s="1"/>
  <c r="G55" i="11"/>
  <c r="AL55" i="11" s="1"/>
  <c r="AA11" i="30"/>
  <c r="AV37" i="30"/>
  <c r="T16" i="29"/>
  <c r="T18" i="29" s="1"/>
  <c r="W11" i="29"/>
  <c r="AA26" i="30"/>
  <c r="AA28" i="30"/>
  <c r="AA20" i="30"/>
  <c r="AS39" i="30" l="1"/>
  <c r="AS41" i="30" s="1"/>
  <c r="AO18" i="29"/>
  <c r="G14" i="11"/>
  <c r="AX31" i="30"/>
  <c r="AD23" i="30"/>
  <c r="AD9" i="17"/>
  <c r="AF7" i="11"/>
  <c r="AF76" i="11" s="1"/>
  <c r="AX26" i="30"/>
  <c r="AA7" i="11"/>
  <c r="AA76" i="11" s="1"/>
  <c r="AI34" i="30"/>
  <c r="G17" i="11"/>
  <c r="AL17" i="11" s="1"/>
  <c r="AD36" i="30"/>
  <c r="AT11" i="29"/>
  <c r="AR16" i="29"/>
  <c r="G37" i="11"/>
  <c r="AL37" i="11" s="1"/>
  <c r="AC7" i="11"/>
  <c r="AC76" i="11" s="1"/>
  <c r="AA13" i="17"/>
  <c r="AI26" i="30"/>
  <c r="G71" i="11"/>
  <c r="AL71" i="11" s="1"/>
  <c r="AT13" i="29"/>
  <c r="AD11" i="17"/>
  <c r="E15" i="11"/>
  <c r="AU9" i="29"/>
  <c r="AX10" i="30"/>
  <c r="T20" i="29"/>
  <c r="G28" i="11"/>
  <c r="AL28" i="11" s="1"/>
  <c r="AD14" i="30"/>
  <c r="AX29" i="30"/>
  <c r="AM56" i="11"/>
  <c r="AD9" i="29"/>
  <c r="V7" i="11"/>
  <c r="V76" i="11" s="1"/>
  <c r="AI29" i="30"/>
  <c r="U7" i="11"/>
  <c r="U76" i="11" s="1"/>
  <c r="AV20" i="30"/>
  <c r="AI20" i="30"/>
  <c r="AD11" i="30"/>
  <c r="AD38" i="30"/>
  <c r="H7" i="11"/>
  <c r="G20" i="11"/>
  <c r="AL20" i="11" s="1"/>
  <c r="AI23" i="30"/>
  <c r="W16" i="29"/>
  <c r="W18" i="29" s="1"/>
  <c r="Y11" i="29"/>
  <c r="AD11" i="29"/>
  <c r="AE7" i="11"/>
  <c r="AE76" i="11" s="1"/>
  <c r="AM55" i="11"/>
  <c r="AI9" i="17"/>
  <c r="AV7" i="30"/>
  <c r="X7" i="11"/>
  <c r="X76" i="11" s="1"/>
  <c r="AX19" i="30"/>
  <c r="AD34" i="30"/>
  <c r="AI18" i="30"/>
  <c r="AP18" i="29"/>
  <c r="AP20" i="29"/>
  <c r="Y7" i="30"/>
  <c r="G41" i="11"/>
  <c r="AL41" i="11" s="1"/>
  <c r="AD37" i="30"/>
  <c r="AA22" i="30"/>
  <c r="AX17" i="30"/>
  <c r="G23" i="11"/>
  <c r="AI31" i="30"/>
  <c r="AV30" i="30"/>
  <c r="AD27" i="30"/>
  <c r="G35" i="11"/>
  <c r="AL35" i="11" s="1"/>
  <c r="AI19" i="30"/>
  <c r="G21" i="11"/>
  <c r="AL21" i="11" s="1"/>
  <c r="G7" i="11"/>
  <c r="G75" i="11"/>
  <c r="AL75" i="11" s="1"/>
  <c r="AI13" i="30"/>
  <c r="AA15" i="30"/>
  <c r="Z7" i="29"/>
  <c r="Y9" i="29"/>
  <c r="G13" i="11"/>
  <c r="AL13" i="11" s="1"/>
  <c r="AY35" i="30"/>
  <c r="AA24" i="30"/>
  <c r="AA12" i="17"/>
  <c r="G15" i="11"/>
  <c r="AL15" i="11" s="1"/>
  <c r="AX22" i="30"/>
  <c r="AX28" i="30"/>
  <c r="AX37" i="30"/>
  <c r="AI11" i="30"/>
  <c r="AA25" i="30"/>
  <c r="Y33" i="30"/>
  <c r="AY34" i="30"/>
  <c r="G27" i="11"/>
  <c r="AL27" i="11" s="1"/>
  <c r="Y17" i="30"/>
  <c r="G54" i="11"/>
  <c r="AL54" i="11" s="1"/>
  <c r="AM61" i="11"/>
  <c r="AT25" i="30"/>
  <c r="AT11" i="30"/>
  <c r="AI37" i="30"/>
  <c r="G53" i="11"/>
  <c r="AL53" i="11" s="1"/>
  <c r="AX32" i="30"/>
  <c r="AD28" i="30"/>
  <c r="AD26" i="30"/>
  <c r="AD35" i="30"/>
  <c r="AV36" i="30"/>
  <c r="AD19" i="30"/>
  <c r="G12" i="11"/>
  <c r="AL12" i="11" s="1"/>
  <c r="G65" i="11"/>
  <c r="AL65" i="11" s="1"/>
  <c r="Z8" i="17"/>
  <c r="AD13" i="30"/>
  <c r="AA30" i="30"/>
  <c r="AD29" i="30"/>
  <c r="S7" i="11"/>
  <c r="S76" i="11" s="1"/>
  <c r="X39" i="30"/>
  <c r="X41" i="30" s="1"/>
  <c r="AM72" i="11"/>
  <c r="AJ7" i="11"/>
  <c r="AJ76" i="11" s="1"/>
  <c r="AT7" i="30"/>
  <c r="AV12" i="30"/>
  <c r="AD7" i="11"/>
  <c r="AD76" i="11" s="1"/>
  <c r="AI38" i="30"/>
  <c r="AU12" i="29"/>
  <c r="Y32" i="30"/>
  <c r="AY13" i="30"/>
  <c r="G22" i="11"/>
  <c r="AL22" i="11" s="1"/>
  <c r="G68" i="11"/>
  <c r="AL68" i="11" s="1"/>
  <c r="AX33" i="30"/>
  <c r="AI36" i="30"/>
  <c r="AV8" i="30"/>
  <c r="AD18" i="30"/>
  <c r="Y8" i="30"/>
  <c r="AY27" i="30"/>
  <c r="Z7" i="11"/>
  <c r="Z76" i="11" s="1"/>
  <c r="AM24" i="11"/>
  <c r="AI28" i="30"/>
  <c r="AV24" i="30"/>
  <c r="AD31" i="30"/>
  <c r="AI35" i="30"/>
  <c r="Y7" i="17"/>
  <c r="AA21" i="30"/>
  <c r="AI11" i="17"/>
  <c r="G39" i="11"/>
  <c r="AL39" i="11" s="1"/>
  <c r="G60" i="11"/>
  <c r="AL60" i="11" s="1"/>
  <c r="AK7" i="11"/>
  <c r="AK76" i="11" s="1"/>
  <c r="AV38" i="30"/>
  <c r="AI27" i="30"/>
  <c r="AT18" i="30"/>
  <c r="AM44" i="11"/>
  <c r="AA9" i="30"/>
  <c r="G40" i="11"/>
  <c r="AL40" i="11" s="1"/>
  <c r="G51" i="11"/>
  <c r="AL51" i="11" s="1"/>
  <c r="AI14" i="30"/>
  <c r="Y10" i="17"/>
  <c r="AY21" i="30"/>
  <c r="AT9" i="30"/>
  <c r="M7" i="11"/>
  <c r="M76" i="11" s="1"/>
  <c r="AV14" i="30"/>
  <c r="AX23" i="30"/>
  <c r="AX16" i="30"/>
  <c r="AV15" i="30"/>
  <c r="AA16" i="30"/>
  <c r="G8" i="11"/>
  <c r="AL8" i="11" s="1"/>
  <c r="G33" i="11"/>
  <c r="AL33" i="11" s="1"/>
  <c r="G63" i="11"/>
  <c r="AL63" i="11" s="1"/>
  <c r="AD20" i="30"/>
  <c r="G38" i="11"/>
  <c r="AL38" i="11" s="1"/>
  <c r="G11" i="11"/>
  <c r="AL11" i="11" s="1"/>
  <c r="G25" i="11"/>
  <c r="AL25" i="11" s="1"/>
  <c r="AD8" i="17" l="1"/>
  <c r="B10" i="8"/>
  <c r="B11" i="8" s="1"/>
  <c r="W20" i="29"/>
  <c r="AX12" i="30"/>
  <c r="G43" i="11"/>
  <c r="AL43" i="11" s="1"/>
  <c r="AY10" i="30"/>
  <c r="AM60" i="11"/>
  <c r="AF26" i="30"/>
  <c r="Z17" i="30"/>
  <c r="AI25" i="30"/>
  <c r="AD16" i="30"/>
  <c r="AM12" i="11"/>
  <c r="AD22" i="30"/>
  <c r="AX20" i="30"/>
  <c r="AM15" i="11"/>
  <c r="G18" i="11"/>
  <c r="AL18" i="11" s="1"/>
  <c r="AX36" i="30"/>
  <c r="AA8" i="17"/>
  <c r="AD16" i="29"/>
  <c r="AD18" i="29" s="1"/>
  <c r="O7" i="11"/>
  <c r="O76" i="11" s="1"/>
  <c r="AM28" i="11"/>
  <c r="AV18" i="30"/>
  <c r="P7" i="11"/>
  <c r="P76" i="11" s="1"/>
  <c r="AD21" i="30"/>
  <c r="AX24" i="30"/>
  <c r="AF28" i="30"/>
  <c r="AR18" i="29"/>
  <c r="AR20" i="29"/>
  <c r="Z8" i="30"/>
  <c r="AY33" i="30"/>
  <c r="G45" i="11"/>
  <c r="AL45" i="11" s="1"/>
  <c r="AA12" i="30"/>
  <c r="AM11" i="11"/>
  <c r="AF11" i="30"/>
  <c r="AM33" i="11"/>
  <c r="AM8" i="11"/>
  <c r="Y14" i="17"/>
  <c r="AY32" i="30"/>
  <c r="AT39" i="30"/>
  <c r="AT41" i="30" s="1"/>
  <c r="AI12" i="17"/>
  <c r="AD24" i="30"/>
  <c r="AY16" i="30"/>
  <c r="AF14" i="30"/>
  <c r="G52" i="11"/>
  <c r="AL52" i="11" s="1"/>
  <c r="AM27" i="11"/>
  <c r="T7" i="11"/>
  <c r="T76" i="11" s="1"/>
  <c r="G59" i="11"/>
  <c r="AL59" i="11" s="1"/>
  <c r="G64" i="11"/>
  <c r="AL64" i="11" s="1"/>
  <c r="AV25" i="30"/>
  <c r="G69" i="11"/>
  <c r="AL69" i="11" s="1"/>
  <c r="Y16" i="29"/>
  <c r="Y18" i="29" s="1"/>
  <c r="Z11" i="29"/>
  <c r="G47" i="11"/>
  <c r="AL47" i="11" s="1"/>
  <c r="AD15" i="30"/>
  <c r="AX38" i="30"/>
  <c r="L7" i="11"/>
  <c r="L76" i="11" s="1"/>
  <c r="W7" i="11"/>
  <c r="W76" i="11" s="1"/>
  <c r="AY17" i="30"/>
  <c r="G19" i="11"/>
  <c r="AL19" i="11" s="1"/>
  <c r="AM37" i="11"/>
  <c r="AT16" i="29"/>
  <c r="AU11" i="29"/>
  <c r="AI13" i="17"/>
  <c r="AV11" i="30"/>
  <c r="AF9" i="17"/>
  <c r="AY28" i="30"/>
  <c r="G46" i="11"/>
  <c r="AL46" i="11" s="1"/>
  <c r="AI9" i="30"/>
  <c r="AM13" i="11"/>
  <c r="AF38" i="30"/>
  <c r="AM63" i="11"/>
  <c r="AY29" i="30"/>
  <c r="AI30" i="30"/>
  <c r="AM40" i="11"/>
  <c r="AF19" i="30"/>
  <c r="AM39" i="11"/>
  <c r="AF34" i="30"/>
  <c r="AA10" i="30"/>
  <c r="AM68" i="11"/>
  <c r="AM22" i="11"/>
  <c r="AB7" i="11"/>
  <c r="AB76" i="11" s="1"/>
  <c r="AM65" i="11"/>
  <c r="AG11" i="17"/>
  <c r="AI22" i="30"/>
  <c r="AX8" i="30"/>
  <c r="G36" i="11"/>
  <c r="AL36" i="11" s="1"/>
  <c r="G58" i="11"/>
  <c r="AL58" i="11" s="1"/>
  <c r="G10" i="11"/>
  <c r="AL10" i="11" s="1"/>
  <c r="G16" i="11"/>
  <c r="AL16" i="11" s="1"/>
  <c r="AM75" i="11"/>
  <c r="G29" i="11"/>
  <c r="AL29" i="11" s="1"/>
  <c r="G73" i="11"/>
  <c r="AL73" i="11" s="1"/>
  <c r="AM41" i="11"/>
  <c r="AY26" i="30"/>
  <c r="AV9" i="30"/>
  <c r="AF13" i="30"/>
  <c r="G48" i="11"/>
  <c r="AL48" i="11" s="1"/>
  <c r="AF27" i="30"/>
  <c r="AX30" i="30"/>
  <c r="AU13" i="29"/>
  <c r="AF31" i="30"/>
  <c r="AY19" i="30"/>
  <c r="Z33" i="30"/>
  <c r="Z32" i="30"/>
  <c r="AF29" i="30"/>
  <c r="AX7" i="30"/>
  <c r="AM51" i="11"/>
  <c r="G42" i="11"/>
  <c r="AL42" i="11" s="1"/>
  <c r="AF36" i="30"/>
  <c r="Z9" i="29"/>
  <c r="AM35" i="11"/>
  <c r="AM20" i="11"/>
  <c r="Z7" i="30"/>
  <c r="Z10" i="17"/>
  <c r="AM25" i="11"/>
  <c r="AM38" i="11"/>
  <c r="J7" i="11"/>
  <c r="J76" i="11" s="1"/>
  <c r="G67" i="11"/>
  <c r="AL67" i="11" s="1"/>
  <c r="G70" i="11"/>
  <c r="AL70" i="11" s="1"/>
  <c r="AD30" i="30"/>
  <c r="AD13" i="17"/>
  <c r="G49" i="11"/>
  <c r="AL49" i="11" s="1"/>
  <c r="AG9" i="17"/>
  <c r="AD25" i="30"/>
  <c r="AY37" i="30"/>
  <c r="AF20" i="30"/>
  <c r="AI16" i="30"/>
  <c r="AD12" i="17"/>
  <c r="AI24" i="30"/>
  <c r="AX14" i="30"/>
  <c r="AD9" i="30"/>
  <c r="AF11" i="17"/>
  <c r="AM53" i="11"/>
  <c r="F7" i="11"/>
  <c r="AM54" i="11"/>
  <c r="AM21" i="11"/>
  <c r="AI7" i="11"/>
  <c r="AI76" i="11" s="1"/>
  <c r="Z7" i="17"/>
  <c r="AF35" i="30"/>
  <c r="G32" i="11"/>
  <c r="AL32" i="11" s="1"/>
  <c r="Y39" i="30"/>
  <c r="Y41" i="30" s="1"/>
  <c r="AF23" i="30"/>
  <c r="AY31" i="30"/>
  <c r="AY22" i="30"/>
  <c r="AX15" i="30"/>
  <c r="AY23" i="30"/>
  <c r="AI15" i="30"/>
  <c r="AI21" i="30"/>
  <c r="AM71" i="11"/>
  <c r="AF37" i="30"/>
  <c r="AF18" i="30"/>
  <c r="AM17" i="11"/>
  <c r="G31" i="11"/>
  <c r="AL31" i="11" s="1"/>
  <c r="Y20" i="29" l="1"/>
  <c r="AD20" i="29"/>
  <c r="AF8" i="17"/>
  <c r="AA33" i="30"/>
  <c r="AM31" i="11"/>
  <c r="G34" i="11"/>
  <c r="AL34" i="11" s="1"/>
  <c r="AM32" i="11"/>
  <c r="Z14" i="17"/>
  <c r="F76" i="11"/>
  <c r="AX11" i="30"/>
  <c r="AG38" i="30"/>
  <c r="AX9" i="30"/>
  <c r="AM48" i="11"/>
  <c r="AX25" i="30"/>
  <c r="AM58" i="11"/>
  <c r="AM36" i="11"/>
  <c r="AY14" i="30"/>
  <c r="AF12" i="17"/>
  <c r="AG13" i="17"/>
  <c r="AG35" i="30"/>
  <c r="AM46" i="11"/>
  <c r="Z16" i="29"/>
  <c r="Z18" i="29" s="1"/>
  <c r="AM69" i="11"/>
  <c r="AY20" i="30"/>
  <c r="G66" i="11"/>
  <c r="AL66" i="11" s="1"/>
  <c r="AG29" i="30"/>
  <c r="G57" i="11"/>
  <c r="AL57" i="11" s="1"/>
  <c r="AM43" i="11"/>
  <c r="AX18" i="30"/>
  <c r="AM70" i="11"/>
  <c r="AD12" i="30"/>
  <c r="H14" i="11"/>
  <c r="AG11" i="30"/>
  <c r="AG18" i="30"/>
  <c r="N7" i="11"/>
  <c r="N76" i="11" s="1"/>
  <c r="G26" i="11"/>
  <c r="AL26" i="11" s="1"/>
  <c r="AG12" i="17"/>
  <c r="AA8" i="30"/>
  <c r="AT18" i="29"/>
  <c r="AT20" i="29"/>
  <c r="AM19" i="11"/>
  <c r="AG28" i="30"/>
  <c r="AY24" i="30"/>
  <c r="AF22" i="30"/>
  <c r="AM52" i="11"/>
  <c r="AG19" i="30"/>
  <c r="AA32" i="30"/>
  <c r="AM18" i="11"/>
  <c r="AG20" i="30"/>
  <c r="AG13" i="30"/>
  <c r="AY36" i="30"/>
  <c r="AA7" i="30"/>
  <c r="G74" i="11"/>
  <c r="AL74" i="11" s="1"/>
  <c r="AG34" i="30"/>
  <c r="AG31" i="30"/>
  <c r="Y7" i="11"/>
  <c r="Y76" i="11" s="1"/>
  <c r="AM49" i="11"/>
  <c r="AG26" i="30"/>
  <c r="AY12" i="30"/>
  <c r="AF15" i="30"/>
  <c r="AM42" i="11"/>
  <c r="AM29" i="11"/>
  <c r="AM16" i="11"/>
  <c r="AM10" i="11"/>
  <c r="AA7" i="17"/>
  <c r="AG14" i="30"/>
  <c r="AF24" i="30"/>
  <c r="AG23" i="30"/>
  <c r="AF21" i="30"/>
  <c r="AY30" i="30"/>
  <c r="AG27" i="30"/>
  <c r="AA10" i="17"/>
  <c r="AM59" i="11"/>
  <c r="AG36" i="30"/>
  <c r="AF25" i="30"/>
  <c r="AF30" i="30"/>
  <c r="G62" i="11"/>
  <c r="AL62" i="11" s="1"/>
  <c r="AY38" i="30"/>
  <c r="AY15" i="30"/>
  <c r="AD10" i="30"/>
  <c r="AY8" i="30"/>
  <c r="K7" i="11"/>
  <c r="K76" i="11" s="1"/>
  <c r="AM67" i="11"/>
  <c r="Z39" i="30"/>
  <c r="Z41" i="30" s="1"/>
  <c r="AG37" i="30"/>
  <c r="AM73" i="11"/>
  <c r="AF9" i="30"/>
  <c r="AF16" i="30"/>
  <c r="AF13" i="17"/>
  <c r="AV39" i="30"/>
  <c r="AV41" i="30" s="1"/>
  <c r="AU16" i="29"/>
  <c r="AM47" i="11"/>
  <c r="G50" i="11"/>
  <c r="AL50" i="11" s="1"/>
  <c r="AM64" i="11"/>
  <c r="G30" i="11"/>
  <c r="AL30" i="11" s="1"/>
  <c r="AA17" i="30"/>
  <c r="AM45" i="11"/>
  <c r="AX39" i="30" l="1"/>
  <c r="AX41" i="30" s="1"/>
  <c r="Z20" i="29"/>
  <c r="AM30" i="11"/>
  <c r="AD32" i="30"/>
  <c r="AD7" i="30"/>
  <c r="AY7" i="30"/>
  <c r="AY18" i="30"/>
  <c r="AA39" i="30"/>
  <c r="AA41" i="30" s="1"/>
  <c r="AF10" i="30"/>
  <c r="AY25" i="30"/>
  <c r="AI12" i="30"/>
  <c r="AD33" i="30"/>
  <c r="AD7" i="17"/>
  <c r="AM34" i="11"/>
  <c r="AG24" i="30"/>
  <c r="AY11" i="30"/>
  <c r="AD8" i="30"/>
  <c r="AA14" i="17"/>
  <c r="H76" i="11"/>
  <c r="AL14" i="11"/>
  <c r="AM66" i="11"/>
  <c r="AG22" i="30"/>
  <c r="AF12" i="30"/>
  <c r="AG8" i="17"/>
  <c r="AM50" i="11"/>
  <c r="AI8" i="17"/>
  <c r="AM62" i="11"/>
  <c r="AI32" i="30"/>
  <c r="G76" i="11"/>
  <c r="AG30" i="30"/>
  <c r="AM26" i="11"/>
  <c r="AI33" i="30"/>
  <c r="AI17" i="30"/>
  <c r="AG9" i="30"/>
  <c r="AG25" i="30"/>
  <c r="AU18" i="29"/>
  <c r="E23" i="11" s="1"/>
  <c r="AU20" i="29"/>
  <c r="AI10" i="30"/>
  <c r="AG16" i="30"/>
  <c r="AM74" i="11"/>
  <c r="AG21" i="30"/>
  <c r="AY9" i="30"/>
  <c r="AG15" i="30"/>
  <c r="AM57" i="11"/>
  <c r="AD17" i="30"/>
  <c r="AD10" i="17"/>
  <c r="AL7" i="11"/>
  <c r="AF7" i="17" l="1"/>
  <c r="AM7" i="11"/>
  <c r="AG12" i="30"/>
  <c r="AF32" i="30"/>
  <c r="AF33" i="30"/>
  <c r="AF7" i="30"/>
  <c r="AI10" i="17"/>
  <c r="AF17" i="30"/>
  <c r="AD14" i="17"/>
  <c r="AF8" i="30"/>
  <c r="AI8" i="30"/>
  <c r="E76" i="11"/>
  <c r="AL23" i="11"/>
  <c r="AL76" i="11" s="1"/>
  <c r="AG10" i="30"/>
  <c r="AM14" i="11"/>
  <c r="AF10" i="17"/>
  <c r="AI7" i="30"/>
  <c r="AI7" i="17"/>
  <c r="AY39" i="30"/>
  <c r="AY41" i="30" s="1"/>
  <c r="AD39" i="30"/>
  <c r="AD41" i="30" s="1"/>
  <c r="AF14" i="17" l="1"/>
  <c r="AI14" i="17"/>
  <c r="AI39" i="30"/>
  <c r="AI41" i="30" s="1"/>
  <c r="AG8" i="30"/>
  <c r="AG7" i="17"/>
  <c r="AF39" i="30"/>
  <c r="AF41" i="30" s="1"/>
  <c r="AG33" i="30"/>
  <c r="AG10" i="17"/>
  <c r="AG7" i="30"/>
  <c r="AG17" i="30"/>
  <c r="AG32" i="30"/>
  <c r="AM23" i="11"/>
  <c r="AM76" i="11" s="1"/>
  <c r="AG14" i="17" l="1"/>
  <c r="AG39" i="30"/>
  <c r="AG41" i="30" s="1"/>
</calcChain>
</file>

<file path=xl/sharedStrings.xml><?xml version="1.0" encoding="utf-8"?>
<sst xmlns="http://schemas.openxmlformats.org/spreadsheetml/2006/main" count="12346" uniqueCount="1397">
  <si>
    <t>School 
System</t>
  </si>
  <si>
    <t>City of Baker</t>
  </si>
  <si>
    <t>Zachary Community</t>
  </si>
  <si>
    <t>STATE TOTAL</t>
  </si>
  <si>
    <t>Acadia</t>
  </si>
  <si>
    <t>Allen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</si>
  <si>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</si>
  <si>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</si>
  <si>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</si>
  <si>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</si>
  <si>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</si>
  <si>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</si>
  <si>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</si>
  <si>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</si>
  <si>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Caldwell</t>
  </si>
  <si>
    <t>Cameron</t>
  </si>
  <si>
    <t>Catahoula</t>
  </si>
  <si>
    <t>Claiborne</t>
  </si>
  <si>
    <t>Concordia</t>
  </si>
  <si>
    <t>DeSoto</t>
  </si>
  <si>
    <t>East Baton Rouge</t>
  </si>
  <si>
    <t>East Carroll</t>
  </si>
  <si>
    <t>East Feliciana</t>
  </si>
  <si>
    <t>Evangeline</t>
  </si>
  <si>
    <t>Franklin</t>
  </si>
  <si>
    <t>Grant</t>
  </si>
  <si>
    <t>Iberia</t>
  </si>
  <si>
    <t>Iberville</t>
  </si>
  <si>
    <t>Jackson</t>
  </si>
  <si>
    <t>Jefferson</t>
  </si>
  <si>
    <t>Jefferson Davis</t>
  </si>
  <si>
    <t>Lafayette</t>
  </si>
  <si>
    <t>Lafourche</t>
  </si>
  <si>
    <t>LaSalle</t>
  </si>
  <si>
    <t>Lincoln</t>
  </si>
  <si>
    <t>Livingston</t>
  </si>
  <si>
    <t>Madison</t>
  </si>
  <si>
    <t>Morehouse</t>
  </si>
  <si>
    <t>Natchitoches</t>
  </si>
  <si>
    <t>Orleans</t>
  </si>
  <si>
    <t>Ouachita</t>
  </si>
  <si>
    <t>Plaquemines</t>
  </si>
  <si>
    <t>Pointe Coupee</t>
  </si>
  <si>
    <t>Rapides</t>
  </si>
  <si>
    <t>Red River</t>
  </si>
  <si>
    <t>Richland</t>
  </si>
  <si>
    <t>Sabine</t>
  </si>
  <si>
    <t>St. Bernard</t>
  </si>
  <si>
    <t>St. Charles</t>
  </si>
  <si>
    <t>St. Helena</t>
  </si>
  <si>
    <t>St. James</t>
  </si>
  <si>
    <t>St. Landry</t>
  </si>
  <si>
    <t>St. Martin</t>
  </si>
  <si>
    <t>St. Mary</t>
  </si>
  <si>
    <t>St. Tammany</t>
  </si>
  <si>
    <t>Tangipahoa</t>
  </si>
  <si>
    <t>Tensas</t>
  </si>
  <si>
    <t>Terrebonne</t>
  </si>
  <si>
    <t>Union</t>
  </si>
  <si>
    <t>Vermilion</t>
  </si>
  <si>
    <t>Vernon</t>
  </si>
  <si>
    <t>Washington</t>
  </si>
  <si>
    <t>Webster</t>
  </si>
  <si>
    <t>West Baton Rouge</t>
  </si>
  <si>
    <t>West Carroll</t>
  </si>
  <si>
    <t>West Feliciana</t>
  </si>
  <si>
    <t>Winn</t>
  </si>
  <si>
    <t>City of Monroe</t>
  </si>
  <si>
    <t>City of Bogalusa</t>
  </si>
  <si>
    <t>STATE TOTALS</t>
  </si>
  <si>
    <t xml:space="preserve">TOTAL </t>
  </si>
  <si>
    <t>MFP Formula Items</t>
  </si>
  <si>
    <t>Rank</t>
  </si>
  <si>
    <t>St. John the Baptist</t>
  </si>
  <si>
    <t>Central Community</t>
  </si>
  <si>
    <t>3a</t>
  </si>
  <si>
    <t>3b</t>
  </si>
  <si>
    <t>3c</t>
  </si>
  <si>
    <t xml:space="preserve">Rank
</t>
  </si>
  <si>
    <t>School
System</t>
  </si>
  <si>
    <t>Per Pupil
Amount</t>
  </si>
  <si>
    <t>001</t>
  </si>
  <si>
    <t>003</t>
  </si>
  <si>
    <t>004</t>
  </si>
  <si>
    <t>006</t>
  </si>
  <si>
    <t>007</t>
  </si>
  <si>
    <t>008</t>
  </si>
  <si>
    <t>009</t>
  </si>
  <si>
    <t>010</t>
  </si>
  <si>
    <t>011</t>
  </si>
  <si>
    <t>017</t>
  </si>
  <si>
    <t>019</t>
  </si>
  <si>
    <t>021</t>
  </si>
  <si>
    <t>022</t>
  </si>
  <si>
    <t>023</t>
  </si>
  <si>
    <t>024</t>
  </si>
  <si>
    <t>025</t>
  </si>
  <si>
    <t>026</t>
  </si>
  <si>
    <t>028</t>
  </si>
  <si>
    <t>029</t>
  </si>
  <si>
    <t>031</t>
  </si>
  <si>
    <t>032</t>
  </si>
  <si>
    <t>034</t>
  </si>
  <si>
    <t>035</t>
  </si>
  <si>
    <t>036</t>
  </si>
  <si>
    <t>037</t>
  </si>
  <si>
    <t>038</t>
  </si>
  <si>
    <t>039</t>
  </si>
  <si>
    <t>040</t>
  </si>
  <si>
    <t>042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</si>
  <si>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</si>
  <si>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</si>
  <si>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</si>
  <si>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</si>
  <si>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</si>
  <si>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</si>
  <si>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</si>
  <si>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</si>
  <si>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</si>
  <si>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</si>
  <si>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055</t>
  </si>
  <si>
    <t>056</t>
  </si>
  <si>
    <t>057</t>
  </si>
  <si>
    <t>059</t>
  </si>
  <si>
    <t>061</t>
  </si>
  <si>
    <t>065</t>
  </si>
  <si>
    <t>066</t>
  </si>
  <si>
    <t>068</t>
  </si>
  <si>
    <t>Office of Juvenile Justice</t>
  </si>
  <si>
    <t>Without Continuation of Prior Year Pay Raises</t>
  </si>
  <si>
    <t>With Continuation of Prior Year Pay Raises</t>
  </si>
  <si>
    <t>(6a)</t>
  </si>
  <si>
    <t>Acadia Parish</t>
  </si>
  <si>
    <t>002</t>
  </si>
  <si>
    <t>Allen Parish</t>
  </si>
  <si>
    <t>Ascension Parish</t>
  </si>
  <si>
    <t>Assumption Parish</t>
  </si>
  <si>
    <t>005</t>
  </si>
  <si>
    <t>Avoyelles Parish</t>
  </si>
  <si>
    <t>Beauregard Parish</t>
  </si>
  <si>
    <t>Bienville Parish</t>
  </si>
  <si>
    <t>Bossier Parish</t>
  </si>
  <si>
    <t>Caddo Parish</t>
  </si>
  <si>
    <t>Calcasieu Parish</t>
  </si>
  <si>
    <t>Caldwell Parish</t>
  </si>
  <si>
    <t>012</t>
  </si>
  <si>
    <t>Cameron Parish</t>
  </si>
  <si>
    <t>013</t>
  </si>
  <si>
    <t>Catahoula Parish</t>
  </si>
  <si>
    <t>014</t>
  </si>
  <si>
    <t>Claiborne Parish</t>
  </si>
  <si>
    <t>015</t>
  </si>
  <si>
    <t>Concordia Parish</t>
  </si>
  <si>
    <t>016</t>
  </si>
  <si>
    <t>DeSoto Parish</t>
  </si>
  <si>
    <t>East Baton Rouge Parish</t>
  </si>
  <si>
    <t>018</t>
  </si>
  <si>
    <t>East Carroll Parish</t>
  </si>
  <si>
    <t>East Feliciana Parish</t>
  </si>
  <si>
    <t>020</t>
  </si>
  <si>
    <t>Evangeline Parish</t>
  </si>
  <si>
    <t>Franklin Parish</t>
  </si>
  <si>
    <t>Grant Parish</t>
  </si>
  <si>
    <t>Iberia Parish</t>
  </si>
  <si>
    <t>Iberville Parish</t>
  </si>
  <si>
    <t>Jackson Parish</t>
  </si>
  <si>
    <t>Jefferson Parish</t>
  </si>
  <si>
    <t>027</t>
  </si>
  <si>
    <t>Jefferson Davis Parish</t>
  </si>
  <si>
    <t>Lafayette Parish</t>
  </si>
  <si>
    <t>Lafourche Parish</t>
  </si>
  <si>
    <t>030</t>
  </si>
  <si>
    <t>LaSalle Parish</t>
  </si>
  <si>
    <t>Lincoln Parish</t>
  </si>
  <si>
    <t>Livingston Parish</t>
  </si>
  <si>
    <t>033</t>
  </si>
  <si>
    <t>Madison Parish</t>
  </si>
  <si>
    <t>Morehouse Parish</t>
  </si>
  <si>
    <t>Natchitoches Parish</t>
  </si>
  <si>
    <t>Orleans Parish</t>
  </si>
  <si>
    <t>Ouachita Parish</t>
  </si>
  <si>
    <t>Plaquemines Parish</t>
  </si>
  <si>
    <t>Pointe Coupee Parish</t>
  </si>
  <si>
    <t>Rapides Parish</t>
  </si>
  <si>
    <t>041</t>
  </si>
  <si>
    <t>Red River Parish</t>
  </si>
  <si>
    <t>Richland Parish</t>
  </si>
  <si>
    <t>043</t>
  </si>
  <si>
    <t>Sabine Parish</t>
  </si>
  <si>
    <t>St. Bernard Parish</t>
  </si>
  <si>
    <t>St. Charles Parish</t>
  </si>
  <si>
    <t>St. Helena Parish</t>
  </si>
  <si>
    <t>St. James Parish</t>
  </si>
  <si>
    <t>St. John the Baptist Parish</t>
  </si>
  <si>
    <t>St. Landry Parish</t>
  </si>
  <si>
    <t>St. Martin Parish</t>
  </si>
  <si>
    <t>St. Mary Parish</t>
  </si>
  <si>
    <t>St. Tammany Parish</t>
  </si>
  <si>
    <t>Tangipahoa Parish</t>
  </si>
  <si>
    <t>054</t>
  </si>
  <si>
    <t>Tensas Parish</t>
  </si>
  <si>
    <t>Terrebonne Parish</t>
  </si>
  <si>
    <t>Union Parish</t>
  </si>
  <si>
    <t>Vermilion Parish</t>
  </si>
  <si>
    <t>058</t>
  </si>
  <si>
    <t>Vernon Parish</t>
  </si>
  <si>
    <t>Washington Parish</t>
  </si>
  <si>
    <t>060</t>
  </si>
  <si>
    <t>Webster Parish</t>
  </si>
  <si>
    <t>West Baton Rouge Parish</t>
  </si>
  <si>
    <t>062</t>
  </si>
  <si>
    <t>West Carroll Parish</t>
  </si>
  <si>
    <t>063</t>
  </si>
  <si>
    <t>West Feliciana Parish</t>
  </si>
  <si>
    <t>064</t>
  </si>
  <si>
    <t>Winn Parish</t>
  </si>
  <si>
    <t>City of Monroe School District</t>
  </si>
  <si>
    <t>City of Bogalusa School District</t>
  </si>
  <si>
    <t>067</t>
  </si>
  <si>
    <t>Zachary Community School District</t>
  </si>
  <si>
    <t>City of Baker School District</t>
  </si>
  <si>
    <t>069</t>
  </si>
  <si>
    <t>Central Community School District</t>
  </si>
  <si>
    <t>Mid-Year Adjustment for Students</t>
  </si>
  <si>
    <t>Total
Mid-Year
Adjustment
for Students</t>
  </si>
  <si>
    <t xml:space="preserve">State
Cost
Allocation
Monthly
Payment
</t>
  </si>
  <si>
    <t>Legacy Type 2 Charter Schools</t>
  </si>
  <si>
    <t>T3, C8</t>
  </si>
  <si>
    <t>T3, C1</t>
  </si>
  <si>
    <t>T3, C2</t>
  </si>
  <si>
    <t>T3, C3</t>
  </si>
  <si>
    <t>T3, C4</t>
  </si>
  <si>
    <t>T3, C6</t>
  </si>
  <si>
    <t>T7, C3c</t>
  </si>
  <si>
    <t>T4, C2</t>
  </si>
  <si>
    <t>LSU Lab School</t>
  </si>
  <si>
    <t>Southern Lab School</t>
  </si>
  <si>
    <t>Total Legacy Type 2 Charter Schools</t>
  </si>
  <si>
    <t>Total Statewide</t>
  </si>
  <si>
    <t>Total City/Parish</t>
  </si>
  <si>
    <t xml:space="preserve">Louisiana Key Academy </t>
  </si>
  <si>
    <t xml:space="preserve">Delta Charter School </t>
  </si>
  <si>
    <t>Supplemental Course Allocation</t>
  </si>
  <si>
    <t xml:space="preserve">Southwest LA Charter School </t>
  </si>
  <si>
    <t xml:space="preserve">D'Arbonne Woods </t>
  </si>
  <si>
    <t xml:space="preserve">Int'l High School of N. O. </t>
  </si>
  <si>
    <t xml:space="preserve">Lake Charles Charter Academy </t>
  </si>
  <si>
    <t xml:space="preserve">Lycee Francois de la Nouvelle Orleans </t>
  </si>
  <si>
    <t xml:space="preserve">J. S. Clark Leadership Academy </t>
  </si>
  <si>
    <t>Impact Charter</t>
  </si>
  <si>
    <t>Advantage Charter Academy</t>
  </si>
  <si>
    <t>Lake Charles College Prep</t>
  </si>
  <si>
    <t>Northeast Claiborne Charter</t>
  </si>
  <si>
    <t>Acadiana Renaissance</t>
  </si>
  <si>
    <t>Lafayette Renaissance</t>
  </si>
  <si>
    <t>(2a)</t>
  </si>
  <si>
    <t>(3a)</t>
  </si>
  <si>
    <t>Monthly
Payments</t>
  </si>
  <si>
    <t>Balance
Due</t>
  </si>
  <si>
    <t>T3, C33</t>
  </si>
  <si>
    <t>T4, C7</t>
  </si>
  <si>
    <t>Iberville Charter Academy</t>
  </si>
  <si>
    <t>Other
Revenue</t>
  </si>
  <si>
    <t>Projected
Yield of
Sales Tax
Rate of</t>
  </si>
  <si>
    <t xml:space="preserve"> YTD
Payments</t>
  </si>
  <si>
    <t>Balance
Remaining</t>
  </si>
  <si>
    <t>Pay Raise &amp;
Insurance
Supplement
Amounts
from Prior
Years</t>
  </si>
  <si>
    <t>Continuation of Prior
Year Pay Raises</t>
  </si>
  <si>
    <t>A02</t>
  </si>
  <si>
    <t>3A1001</t>
  </si>
  <si>
    <t>3A3001</t>
  </si>
  <si>
    <t>3A4001</t>
  </si>
  <si>
    <t>3A7001</t>
  </si>
  <si>
    <t>(4a)</t>
  </si>
  <si>
    <t>T3, C12</t>
  </si>
  <si>
    <t>T4, C9</t>
  </si>
  <si>
    <t>3A8001</t>
  </si>
  <si>
    <t>3B1001</t>
  </si>
  <si>
    <t>3A3002</t>
  </si>
  <si>
    <t>3B5001</t>
  </si>
  <si>
    <t>3B6001</t>
  </si>
  <si>
    <t>3B6002</t>
  </si>
  <si>
    <t>3AP001</t>
  </si>
  <si>
    <t>3AP002</t>
  </si>
  <si>
    <t>3B9001</t>
  </si>
  <si>
    <t>3AQ001</t>
  </si>
  <si>
    <t>3B1002</t>
  </si>
  <si>
    <t>Salaries for
Foreign
Associate/
Escadrille
Teachers</t>
  </si>
  <si>
    <t>Add-On
Student
Units</t>
  </si>
  <si>
    <t>Supplemental
Course
Allocation</t>
  </si>
  <si>
    <t>Level 4 Funds Paid Monthly</t>
  </si>
  <si>
    <t>Continuation
of Prior Year
Pay Raises</t>
  </si>
  <si>
    <t>Level 4 Funds Paid Annually</t>
  </si>
  <si>
    <t>MFP State Cost Allocation</t>
  </si>
  <si>
    <t>Supplemental Course Allocation (SCA)</t>
  </si>
  <si>
    <t>Levels 1 &amp; 2
State Cost
Allocation</t>
  </si>
  <si>
    <t>State Cost
Allocation
of Level 2</t>
  </si>
  <si>
    <t>Local Deduction Property Tax</t>
  </si>
  <si>
    <t>Local Deduction Sales Tax</t>
  </si>
  <si>
    <t>TABLE 1: STATE LEVEL SUMMARY</t>
  </si>
  <si>
    <t>MFP Local Revenue Representation 
for Youth in Secure Care</t>
  </si>
  <si>
    <t>Adjusted
Local
Revenue
Representation
Per Pupil
including
OJJ</t>
  </si>
  <si>
    <t>State Cost
Allocation</t>
  </si>
  <si>
    <t>Local
Revenue
Representation</t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</si>
  <si>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without
Continuation
of Prior Year
Pay Raises</t>
    </r>
  </si>
  <si>
    <t>State Cost
Allocation
Monthly
Payment</t>
  </si>
  <si>
    <t>3AP003</t>
  </si>
  <si>
    <t>Avoyelles Public Charter School</t>
  </si>
  <si>
    <t>New Orleans Center for Creative Arts</t>
  </si>
  <si>
    <t>Delhi Charter School</t>
  </si>
  <si>
    <t>The MAX Charter School</t>
  </si>
  <si>
    <t>Louisiana Virtual Charter Academy</t>
  </si>
  <si>
    <t>LA School for Math, Science and the Arts</t>
  </si>
  <si>
    <t>New Vision Learning</t>
  </si>
  <si>
    <t>Glencoe Charter School</t>
  </si>
  <si>
    <t>International School of LA</t>
  </si>
  <si>
    <t>Belle Chasse Academy</t>
  </si>
  <si>
    <t>Total New Type 2 Charter Schools</t>
  </si>
  <si>
    <t>(5a)</t>
  </si>
  <si>
    <t>(6b)</t>
  </si>
  <si>
    <t>11a</t>
  </si>
  <si>
    <t>Career Development Fund (CDF)</t>
  </si>
  <si>
    <t>Willow Charter Academy</t>
  </si>
  <si>
    <t>Caddo
Parish</t>
  </si>
  <si>
    <t>Celerity Lanier Charter School</t>
  </si>
  <si>
    <t>Celerity Crestworth Charter School</t>
  </si>
  <si>
    <t>Celerity Dalton Charter School</t>
  </si>
  <si>
    <t>Capitol High School</t>
  </si>
  <si>
    <t>Madison Prep</t>
  </si>
  <si>
    <t>Kenilworth Science and Tech</t>
  </si>
  <si>
    <t>Baton Rouge University Prep</t>
  </si>
  <si>
    <t>Democracy Prep</t>
  </si>
  <si>
    <t>Baton Rouge College Prep</t>
  </si>
  <si>
    <t>Level 4 Allocations</t>
  </si>
  <si>
    <t>Foreign Assoc/Escadrille Salaries</t>
  </si>
  <si>
    <t>T3, C5</t>
  </si>
  <si>
    <t>T4, C10</t>
  </si>
  <si>
    <t xml:space="preserve">State Cost
Allocation
Monthly
Payment
</t>
  </si>
  <si>
    <t>Total
Local Revenue Representation
due monthly
to Other
Public Schools</t>
  </si>
  <si>
    <t>High Cost
Services
Allocation</t>
  </si>
  <si>
    <t>deduct TIF in Livingston</t>
  </si>
  <si>
    <t>WAV001</t>
  </si>
  <si>
    <t>WAX001</t>
  </si>
  <si>
    <t>WAU001</t>
  </si>
  <si>
    <t>High Cost Services Allocation</t>
  </si>
  <si>
    <t>Foreign Assoc/Escadrille Stipends</t>
  </si>
  <si>
    <t>State Total</t>
  </si>
  <si>
    <t>Initial
Funding
for SCA</t>
  </si>
  <si>
    <t>Allocation
Based on
6% Adder
or
Minimum</t>
  </si>
  <si>
    <t>Total Lab &amp; State Approved Schools</t>
  </si>
  <si>
    <r>
      <t xml:space="preserve">Local Cost
Allocation of
Level 1
</t>
    </r>
    <r>
      <rPr>
        <sz val="10"/>
        <color rgb="FF000080"/>
        <rFont val="Arial"/>
        <family val="2"/>
      </rPr>
      <t>(Deduction for
Property
&amp; Sales and
Other Revenues)</t>
    </r>
  </si>
  <si>
    <r>
      <t xml:space="preserve">Local Cost
Allocation of
Level 1 with
75% max Local
Cost Allocation
</t>
    </r>
    <r>
      <rPr>
        <sz val="10"/>
        <color rgb="FF000080"/>
        <rFont val="Arial"/>
        <family val="2"/>
      </rPr>
      <t>(Deduction for
Property
&amp; Sales and
Other Revenues)</t>
    </r>
  </si>
  <si>
    <t>Ad Valorem Renewable Taxes</t>
  </si>
  <si>
    <t/>
  </si>
  <si>
    <t>Debt Service Taxes</t>
  </si>
  <si>
    <r>
      <rPr>
        <b/>
        <sz val="18"/>
        <color indexed="18"/>
        <rFont val="Arial"/>
        <family val="2"/>
      </rPr>
      <t xml:space="preserve">Table 5C1-A
Madison Prep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343001)
(Opened 09/10)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</si>
  <si>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Local Revenue Representation</t>
  </si>
  <si>
    <t>Level 2</t>
  </si>
  <si>
    <t>Per Pupil</t>
  </si>
  <si>
    <t>Per
Pupil
Amount</t>
  </si>
  <si>
    <r>
      <rPr>
        <b/>
        <sz val="18"/>
        <color indexed="18"/>
        <rFont val="Arial"/>
        <family val="2"/>
      </rPr>
      <t>Table 5C1-F
Lake Charles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346001)
(Opened 11/12)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</si>
  <si>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r>
      <t xml:space="preserve">Return to
State
</t>
    </r>
    <r>
      <rPr>
        <sz val="10"/>
        <color indexed="18"/>
        <rFont val="Arial"/>
        <family val="2"/>
      </rPr>
      <t>(10%)</t>
    </r>
  </si>
  <si>
    <r>
      <rPr>
        <b/>
        <sz val="18"/>
        <color indexed="18"/>
        <rFont val="Arial"/>
        <family val="2"/>
      </rPr>
      <t>Table 5C1-B
D'Arbonne Woods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341001)
(Opened 09/10)
(Not in a District Building)</t>
    </r>
  </si>
  <si>
    <t>State Subtotal</t>
  </si>
  <si>
    <t>State Grand Total With Level 4</t>
  </si>
  <si>
    <r>
      <rPr>
        <b/>
        <sz val="18"/>
        <color indexed="18"/>
        <rFont val="Arial"/>
        <family val="2"/>
      </rPr>
      <t>Table 5A2-D
Avoyelles Public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333001)
(Opened 00/01)
(Not in a District Building)</t>
    </r>
  </si>
  <si>
    <t>Orleans (Total)*</t>
  </si>
  <si>
    <t>Orleans (In a District Building)*</t>
  </si>
  <si>
    <t>Orleans (Not In a District Building)*</t>
  </si>
  <si>
    <t>Avoyelles Public Charter</t>
  </si>
  <si>
    <t>The MAX</t>
  </si>
  <si>
    <t>T4, C14</t>
  </si>
  <si>
    <t>T3, C34</t>
  </si>
  <si>
    <t>Per
Pupil</t>
  </si>
  <si>
    <r>
      <t xml:space="preserve">Louisiana Virtual Charter Academy </t>
    </r>
    <r>
      <rPr>
        <sz val="9"/>
        <rFont val="Arial"/>
        <family val="2"/>
      </rPr>
      <t>(90%)</t>
    </r>
  </si>
  <si>
    <t>Table 5A1
Lab Schools</t>
  </si>
  <si>
    <t>Southern University
Lab School</t>
  </si>
  <si>
    <t>Louisiana State
University Lab School</t>
  </si>
  <si>
    <t>Total Local
Revenue
Representation
+/- Mid-Year
Adjustments</t>
  </si>
  <si>
    <t>Total Local
Revenue
Representation
+/- Mid-Year
Adjustments
- Admin Fee</t>
  </si>
  <si>
    <t>Total Local
Revenue
Representation
+/- Mid-Year
Adjustments
- Admin Fee
+/- Audit Adj.</t>
  </si>
  <si>
    <t>Table 5C1
New Type 2
Charter Schools</t>
  </si>
  <si>
    <t>Table 5A2
Legacy Type 2
Charter Schools</t>
  </si>
  <si>
    <r>
      <rPr>
        <b/>
        <sz val="18"/>
        <color indexed="18"/>
        <rFont val="Arial"/>
        <family val="2"/>
      </rPr>
      <t>Table 5A2-A
New Vision
Learning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321001)
(Opened 98/99)
(Not in a District Building)</t>
    </r>
  </si>
  <si>
    <r>
      <rPr>
        <b/>
        <sz val="18"/>
        <color indexed="18"/>
        <rFont val="Arial"/>
        <family val="2"/>
      </rPr>
      <t>Table 5A2-E
Delhi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336001)
(Opened 01/02)
(Not in a District Building)</t>
    </r>
  </si>
  <si>
    <r>
      <rPr>
        <b/>
        <sz val="18"/>
        <color indexed="18"/>
        <rFont val="Arial"/>
        <family val="2"/>
      </rPr>
      <t>Table 5A2-F
Belle Chase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337001)
(Opened 02/03)
(Not in a District Building)</t>
    </r>
  </si>
  <si>
    <r>
      <rPr>
        <b/>
        <sz val="18"/>
        <color indexed="18"/>
        <rFont val="Arial"/>
        <family val="2"/>
      </rPr>
      <t>Table 5A2-H
The MAX
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340001)
(Opened 07/08)
(Not in a District Building)</t>
    </r>
  </si>
  <si>
    <r>
      <t xml:space="preserve">State Cost
Allocation
Per Pupil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</si>
  <si>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
2, &amp; 3 without
Continuation
of Prior Year
Pay Raises)</t>
    </r>
  </si>
  <si>
    <r>
      <t xml:space="preserve">State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</si>
  <si>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State
Admin Fee</t>
  </si>
  <si>
    <t>Total
Admin
Fee</t>
  </si>
  <si>
    <t>Local Revenue
Representation
Monthly
Payment</t>
  </si>
  <si>
    <t>State
Admin
Fee
to RSD
1.75%</t>
  </si>
  <si>
    <t>Admin
Fee to
RSD
1.75%</t>
  </si>
  <si>
    <r>
      <t xml:space="preserve">Total MFP
State Cost
Allocation
</t>
    </r>
    <r>
      <rPr>
        <sz val="10"/>
        <color indexed="18"/>
        <rFont val="Arial"/>
        <family val="2"/>
      </rPr>
      <t>(Levels 1,
2, &amp; 3)</t>
    </r>
  </si>
  <si>
    <t>Total MFP
State Cost
Allocation
+/- Mid-Year
Adjustments</t>
  </si>
  <si>
    <t>Total MFP
State Cost
Allocation
+/- Mid-Year
Adjustments
- Admin Fee</t>
  </si>
  <si>
    <t>Total MFP
State Cost
Allocation
+/- Mid-Year
Adjustments
- Admin Fee
+/- Audit Adj.
+ Total Level 4</t>
  </si>
  <si>
    <t>Total MFP
State Cost
Allocation
+/- Mid-Year
Adjustments
- Admin Fee
+/- Audit
Adjustments</t>
  </si>
  <si>
    <t xml:space="preserve">New Orleans Military/Maritime Acdmy </t>
  </si>
  <si>
    <r>
      <rPr>
        <b/>
        <sz val="18"/>
        <color indexed="18"/>
        <rFont val="Arial"/>
        <family val="2"/>
      </rPr>
      <t>Table 5A2-B
Glencoe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329001)
(Opened 99/00)
(Not in a District Building)</t>
    </r>
  </si>
  <si>
    <t>LAVCA 10% Return to State</t>
  </si>
  <si>
    <t>Total
State Cost 
Allocations
to Other
Public
Schools</t>
  </si>
  <si>
    <r>
      <t>Total MFP
Payment 
Amount</t>
    </r>
    <r>
      <rPr>
        <b/>
        <sz val="10"/>
        <color rgb="FF000080"/>
        <rFont val="Arial"/>
        <family val="2"/>
      </rPr>
      <t xml:space="preserve"> minus</t>
    </r>
    <r>
      <rPr>
        <b/>
        <sz val="10"/>
        <color indexed="18"/>
        <rFont val="Arial"/>
        <family val="2"/>
      </rPr>
      <t xml:space="preserve">
Local Revenue
Representation
due to Other
Public Schools</t>
    </r>
  </si>
  <si>
    <r>
      <t xml:space="preserve">Total MFP
State Cost
Allocation
</t>
    </r>
    <r>
      <rPr>
        <sz val="10"/>
        <color rgb="FF000080"/>
        <rFont val="Arial"/>
        <family val="2"/>
      </rPr>
      <t>(Levels 1, 2,
&amp; 3 with
Continuation
of Prior Year
Pay Raises)</t>
    </r>
  </si>
  <si>
    <t>Minus State Cost Allocations to Other Public Schools</t>
  </si>
  <si>
    <t>Office of
Juvenile
Justice
Table 5A3</t>
  </si>
  <si>
    <t>Total
Local Revenue
Representation
due to Other
Public Schools</t>
  </si>
  <si>
    <t>Total MFP
Payment
Amount minus
Local Revenue
Representation 
due to Other
Public Schools</t>
  </si>
  <si>
    <t>Local Revenue Representation Due Monthly to Other Public Schools</t>
  </si>
  <si>
    <t>Local Revenue Representation Due to Other Public Schools</t>
  </si>
  <si>
    <t>Total</t>
  </si>
  <si>
    <t>W1A001</t>
  </si>
  <si>
    <t>W1B001</t>
  </si>
  <si>
    <t>W2B001</t>
  </si>
  <si>
    <t>W3A001</t>
  </si>
  <si>
    <t>W3B001</t>
  </si>
  <si>
    <t>W4A001</t>
  </si>
  <si>
    <t>W4B001</t>
  </si>
  <si>
    <t>W5B001</t>
  </si>
  <si>
    <t>W6B001</t>
  </si>
  <si>
    <t>W7A001</t>
  </si>
  <si>
    <t>W7B001</t>
  </si>
  <si>
    <t>W8A001</t>
  </si>
  <si>
    <t>WAG001</t>
  </si>
  <si>
    <t>WAK001</t>
  </si>
  <si>
    <t>WAL001</t>
  </si>
  <si>
    <t>Total
MFP
Funded</t>
  </si>
  <si>
    <t>Total
Table 3</t>
  </si>
  <si>
    <t>WX1001</t>
  </si>
  <si>
    <t>WB2001</t>
  </si>
  <si>
    <t>WAP001</t>
  </si>
  <si>
    <t>W8B001</t>
  </si>
  <si>
    <t>WAO001</t>
  </si>
  <si>
    <t>WAQ001</t>
  </si>
  <si>
    <t>W9B001</t>
  </si>
  <si>
    <t>GEO Prep Academy</t>
  </si>
  <si>
    <r>
      <rPr>
        <b/>
        <sz val="18"/>
        <color indexed="18"/>
        <rFont val="Arial"/>
        <family val="2"/>
      </rPr>
      <t>Table 5C1-H
Southwest LA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WAK001)
(Opened 12/13)
(Not in a District Building)</t>
    </r>
  </si>
  <si>
    <r>
      <rPr>
        <b/>
        <sz val="18"/>
        <color indexed="18"/>
        <rFont val="Arial"/>
        <family val="2"/>
      </rPr>
      <t>Table 5C1-I
Louisiana Key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W7A001)
(Opened 13/14)
(Not in a District Building)</t>
    </r>
  </si>
  <si>
    <r>
      <rPr>
        <b/>
        <sz val="18"/>
        <color indexed="18"/>
        <rFont val="Arial"/>
        <family val="2"/>
      </rPr>
      <t>Table 5C1-N
Delta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W4A001)
(Opened 13/14)
(Not in a District Building)</t>
    </r>
  </si>
  <si>
    <r>
      <rPr>
        <b/>
        <sz val="18"/>
        <color indexed="18"/>
        <rFont val="Arial"/>
        <family val="2"/>
      </rPr>
      <t>Table 5C1-O
Impact Charter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W8A001)
(Opened 14/15)
(Not in a District Building)</t>
    </r>
  </si>
  <si>
    <r>
      <rPr>
        <b/>
        <sz val="18"/>
        <color indexed="18"/>
        <rFont val="Arial"/>
        <family val="2"/>
      </rPr>
      <t>Table 5C1-Q
Advantage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W1B001)
(Opened 14/15)
(Not in a District Building)</t>
    </r>
  </si>
  <si>
    <r>
      <rPr>
        <b/>
        <sz val="18"/>
        <color indexed="18"/>
        <rFont val="Arial"/>
        <family val="2"/>
      </rPr>
      <t>Table 5C1-R
Iberville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W3B001)
(Opened 14/15)
(Not in a District Building)</t>
    </r>
  </si>
  <si>
    <r>
      <rPr>
        <b/>
        <sz val="18"/>
        <color indexed="18"/>
        <rFont val="Arial"/>
        <family val="2"/>
      </rPr>
      <t>Table 5C1-S
Lake Charles College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W4B001)
(Opened 14/15)
(Not in a District Building)</t>
    </r>
  </si>
  <si>
    <r>
      <rPr>
        <b/>
        <sz val="18"/>
        <color indexed="18"/>
        <rFont val="Arial"/>
        <family val="2"/>
      </rPr>
      <t>Table 5C1-T
Northeast Claiborne Charter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W5B001)
(Opened 14/15)
(Not in a District Building)</t>
    </r>
  </si>
  <si>
    <r>
      <rPr>
        <b/>
        <sz val="18"/>
        <color indexed="18"/>
        <rFont val="Arial"/>
        <family val="2"/>
      </rPr>
      <t>Table 5C1-U
Acadiana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W6B001)
(Opened 14/15)
(Not in a District Building)</t>
    </r>
  </si>
  <si>
    <r>
      <rPr>
        <b/>
        <sz val="18"/>
        <color indexed="18"/>
        <rFont val="Arial"/>
        <family val="2"/>
      </rPr>
      <t>Table 5C1-V
Lafayette Renaissance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W7B001)
(Opened 14/15)
(Not in a District Building)</t>
    </r>
  </si>
  <si>
    <r>
      <rPr>
        <b/>
        <sz val="18"/>
        <color indexed="18"/>
        <rFont val="Arial"/>
        <family val="2"/>
      </rPr>
      <t>Table 5C1-W
Willow 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W2B001)
(Opened 14/15)
(Not in a District Building)</t>
    </r>
  </si>
  <si>
    <r>
      <rPr>
        <b/>
        <sz val="18"/>
        <color indexed="18"/>
        <rFont val="Arial"/>
        <family val="2"/>
      </rPr>
      <t xml:space="preserve">Table 5C2
Louisiana Virtual
Charter Academy 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WAG001)
(Opened 11/12)
(Not in a District Building)</t>
    </r>
  </si>
  <si>
    <t>Monthly
Payment
Amount
Table 2</t>
  </si>
  <si>
    <r>
      <t xml:space="preserve">Total
Level 3
State Cost
Allocation
</t>
    </r>
    <r>
      <rPr>
        <sz val="10"/>
        <color indexed="18"/>
        <rFont val="Arial"/>
        <family val="2"/>
      </rPr>
      <t>(Without Continuation
of Prior Year
Pay Raises)</t>
    </r>
  </si>
  <si>
    <r>
      <t xml:space="preserve">Total
Level 3
State Cost
Allocation
</t>
    </r>
    <r>
      <rPr>
        <sz val="10"/>
        <color indexed="18"/>
        <rFont val="Arial"/>
        <family val="2"/>
      </rPr>
      <t>(With Continuation
of Prior Year
Pay Raises)</t>
    </r>
  </si>
  <si>
    <t>Table 5A3
Office of Juvenile
Justice (OJJ)</t>
  </si>
  <si>
    <t>Eligible
Local
Revenue
Level 2</t>
  </si>
  <si>
    <t>Local Cost
Allocation
of Level 2</t>
  </si>
  <si>
    <t>Local
Revenue
as Percent
of Total
State and
Local</t>
  </si>
  <si>
    <t>Total
Due to
District
(+)</t>
  </si>
  <si>
    <t>Total
Due to
State
(-)</t>
  </si>
  <si>
    <r>
      <rPr>
        <b/>
        <sz val="18"/>
        <color indexed="18"/>
        <rFont val="Arial"/>
        <family val="2"/>
      </rPr>
      <t>Table 5C1-Y
GEO Prep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WAU001)
(Opened 15/16)
(Not in a District Building)</t>
    </r>
  </si>
  <si>
    <t xml:space="preserve">New Orleans Military/Maritime Academy </t>
  </si>
  <si>
    <t>W33001</t>
  </si>
  <si>
    <t>Lincoln Prep School</t>
  </si>
  <si>
    <r>
      <rPr>
        <b/>
        <sz val="18"/>
        <color indexed="18"/>
        <rFont val="Arial"/>
        <family val="2"/>
      </rPr>
      <t>Table 5A5
Louisiana School
for Math, Science
and the Arts
(LSMSA)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302006)</t>
    </r>
  </si>
  <si>
    <r>
      <t xml:space="preserve">State Cost &amp;
Local Cost
Allocation
Per Pupil
</t>
    </r>
    <r>
      <rPr>
        <sz val="10"/>
        <color indexed="18"/>
        <rFont val="Arial"/>
        <family val="2"/>
      </rPr>
      <t>(Levels 1, 2,
&amp; 3 without
Continuation
of Prior Year
Pay Raises)</t>
    </r>
  </si>
  <si>
    <r>
      <t xml:space="preserve">State Cost &amp;
Local Cost
Allocation
</t>
    </r>
    <r>
      <rPr>
        <sz val="10"/>
        <color indexed="18"/>
        <rFont val="Arial"/>
        <family val="2"/>
      </rPr>
      <t>(Levels 1, 2,
&amp; 3 without
Continuation
of Prior Year
Pay Raises)</t>
    </r>
  </si>
  <si>
    <t>Total MFP
State Cost &amp;
Local Cost
Allocation
+/- Mid-Year
Adjustments</t>
  </si>
  <si>
    <t>Per Pupil
Amount
Adjusted for
Year Round
School &amp; 50%
Special Ed</t>
  </si>
  <si>
    <t>Per Pupil
Amount
Adjusted for
Year Round
School</t>
  </si>
  <si>
    <t>Orleans*</t>
  </si>
  <si>
    <t>Verification 2</t>
  </si>
  <si>
    <t>Verification 1</t>
  </si>
  <si>
    <t>Economy-of-Scale Funding</t>
  </si>
  <si>
    <t>Gifted and Talented Funding</t>
  </si>
  <si>
    <t>Students With Disabilities</t>
  </si>
  <si>
    <t>Career &amp; Technical Units</t>
  </si>
  <si>
    <t>Base Funding</t>
  </si>
  <si>
    <t xml:space="preserve">Total 
Weighted
Membership
and/or Units </t>
  </si>
  <si>
    <t>Level 1
Base</t>
  </si>
  <si>
    <t>Level 3
Continuation
of Prior Year
Pay Raises</t>
  </si>
  <si>
    <t>Desoto</t>
  </si>
  <si>
    <t>St. John</t>
  </si>
  <si>
    <t>City Of Monroe</t>
  </si>
  <si>
    <t>City Of Bogalusa</t>
  </si>
  <si>
    <t>City Of Baker</t>
  </si>
  <si>
    <t>State Average</t>
  </si>
  <si>
    <t>Unweighted
Per Pupil
Without
Continuation
of Prior Year
Pay Raises</t>
  </si>
  <si>
    <t>Unweighted
Per Pupil
With
Continuation
of Prior Year
Pay Raises</t>
  </si>
  <si>
    <t>School System</t>
  </si>
  <si>
    <t>Legacy Type 2
Charter Schools</t>
  </si>
  <si>
    <t>Career &amp;
Technical
Education</t>
  </si>
  <si>
    <t>Students
With
Disabilities</t>
  </si>
  <si>
    <t>Gifted &amp;
Talented</t>
  </si>
  <si>
    <t>In a District
Building</t>
  </si>
  <si>
    <t>Not In a
District
Building</t>
  </si>
  <si>
    <t>Col. 1 + Col. 2
+ Col. 3</t>
  </si>
  <si>
    <t>Col. 4 + Col. 5</t>
  </si>
  <si>
    <t>Col. 1 + Col. 2 +
Col. 3 + Col. 12</t>
  </si>
  <si>
    <t>* Continuation of prior year pay raise varies by LEA</t>
  </si>
  <si>
    <r>
      <rPr>
        <b/>
        <sz val="18"/>
        <color indexed="18"/>
        <rFont val="Arial"/>
        <family val="2"/>
      </rPr>
      <t>Table 5C1-AD
Greater Grace
Charter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W37001)
(Opened 16/17)
(Not in a District Building)</t>
    </r>
  </si>
  <si>
    <t>W37001</t>
  </si>
  <si>
    <t>Continuation
of Prior Year
Pay Raises
State Cost
Allocation</t>
  </si>
  <si>
    <t>Unweighted
State Cost
Allocation
Without
Continuation
of Prior Year
Pay Raises</t>
  </si>
  <si>
    <t>Unweighted</t>
  </si>
  <si>
    <r>
      <t xml:space="preserve">Per
Pupil
</t>
    </r>
    <r>
      <rPr>
        <sz val="10"/>
        <color indexed="18"/>
        <rFont val="Arial"/>
        <family val="2"/>
      </rPr>
      <t xml:space="preserve">
(90%)</t>
    </r>
  </si>
  <si>
    <r>
      <t xml:space="preserve">Unweighted
Per Pupil With
Continuation
of Prior Year
Pay Raises
</t>
    </r>
    <r>
      <rPr>
        <sz val="10"/>
        <color indexed="18"/>
        <rFont val="Arial"/>
        <family val="2"/>
      </rPr>
      <t>(90%)</t>
    </r>
  </si>
  <si>
    <t>Unweighted
State Cost
Allocation
With
Continuation
of Prior Year
Pay Raises</t>
  </si>
  <si>
    <t>First Year
Teacher
Stipends</t>
  </si>
  <si>
    <t>Total
Stipend
Allocation</t>
  </si>
  <si>
    <t>Total Salary
Allocation</t>
  </si>
  <si>
    <t>University View Academy</t>
  </si>
  <si>
    <r>
      <t xml:space="preserve">University View Academy </t>
    </r>
    <r>
      <rPr>
        <sz val="9"/>
        <rFont val="Arial"/>
        <family val="2"/>
      </rPr>
      <t>(90%)</t>
    </r>
  </si>
  <si>
    <t>Percent
of Total
Level 1
Funding</t>
  </si>
  <si>
    <t>Level 1
State Cost
Allocation
Dollars</t>
  </si>
  <si>
    <t>Per Pupil Amount</t>
  </si>
  <si>
    <t>Weighted
Add-on 
Students</t>
  </si>
  <si>
    <t>Parish
Revenue
Amount</t>
  </si>
  <si>
    <t>Parish
Mill
Rate</t>
  </si>
  <si>
    <t>Combined
Sales
Percent</t>
  </si>
  <si>
    <t>Computed
Sales Tax
Base With
Growth Cap Of</t>
  </si>
  <si>
    <t>Debt
Rate</t>
  </si>
  <si>
    <t>Percent
Change of
Computed
Sales Tax
Base</t>
  </si>
  <si>
    <t>Non
Debt
Rate</t>
  </si>
  <si>
    <t>Thrive</t>
  </si>
  <si>
    <t>Noble Minds</t>
  </si>
  <si>
    <t>JCFA
Lafayette</t>
  </si>
  <si>
    <t>Collegiate Academies</t>
  </si>
  <si>
    <t>T5C1A, C16</t>
  </si>
  <si>
    <t>T5C1B, C16</t>
  </si>
  <si>
    <t>T5C1C, C16</t>
  </si>
  <si>
    <t>T5C1D, C16</t>
  </si>
  <si>
    <t>T5C1E, C16</t>
  </si>
  <si>
    <t>T5C1F, C16</t>
  </si>
  <si>
    <t>T5C1G, C16</t>
  </si>
  <si>
    <t>T5C1H, C16</t>
  </si>
  <si>
    <t>T5C1I, C16</t>
  </si>
  <si>
    <t>T5C1J, C16</t>
  </si>
  <si>
    <t>T5C1M, C16</t>
  </si>
  <si>
    <t>T5C1N, C16</t>
  </si>
  <si>
    <t>T5C1O, C16</t>
  </si>
  <si>
    <t>T5C1Q, C16</t>
  </si>
  <si>
    <t>T5C1R, C16</t>
  </si>
  <si>
    <t>T5C1S, C16</t>
  </si>
  <si>
    <t>T5C1T, C16</t>
  </si>
  <si>
    <t>T5C1U, C16</t>
  </si>
  <si>
    <t>T5C1V, C16</t>
  </si>
  <si>
    <t>T5C1W, C16</t>
  </si>
  <si>
    <t>T5C1Y, C16</t>
  </si>
  <si>
    <t>T5C1Z, C16</t>
  </si>
  <si>
    <t>T5C1AD, C16</t>
  </si>
  <si>
    <t>T5C2,
C16 + C17</t>
  </si>
  <si>
    <t>T5C3,
C16 + C17</t>
  </si>
  <si>
    <t>Combined Sales Percent</t>
  </si>
  <si>
    <t>Total Avg. Mill Rate Including Debt</t>
  </si>
  <si>
    <t>C3 + C6 + C7</t>
  </si>
  <si>
    <t>Link in File</t>
  </si>
  <si>
    <t>Formula</t>
  </si>
  <si>
    <t>C1 - C2</t>
  </si>
  <si>
    <t>Prior Year
T7, C3</t>
  </si>
  <si>
    <t>KPC 62220
C3</t>
  </si>
  <si>
    <t>KPC 62320
C3</t>
  </si>
  <si>
    <t>KPC 62320
C5</t>
  </si>
  <si>
    <t>KPC 62320
C6</t>
  </si>
  <si>
    <t>KPC 62320
C7</t>
  </si>
  <si>
    <t>C5 + C7 + C11</t>
  </si>
  <si>
    <t>KPC 62620
C3</t>
  </si>
  <si>
    <t>KPC 62620
C5</t>
  </si>
  <si>
    <t>KPC 62620
C6</t>
  </si>
  <si>
    <t>KPC 62620
C7</t>
  </si>
  <si>
    <t>C14 + C18</t>
  </si>
  <si>
    <t>C4 + C6
+ C13</t>
  </si>
  <si>
    <t>C5 + C7
+ C14</t>
  </si>
  <si>
    <t>C11 + C18</t>
  </si>
  <si>
    <t>KPC 63320
C3</t>
  </si>
  <si>
    <t>KPC 63320
C4</t>
  </si>
  <si>
    <t>KPC 63320
C5</t>
  </si>
  <si>
    <t>Prior Year
T7, C32</t>
  </si>
  <si>
    <t>KPC 6700, 6850, 7000, 7150, 12200, 12300, 12400, and 50% of 2250 &amp; 2300</t>
  </si>
  <si>
    <t>Input
(Prior Year
Budget Letter)</t>
  </si>
  <si>
    <t>Input
(AFR in Access)</t>
  </si>
  <si>
    <t>D'Arbonne
Woods
Charter
School</t>
  </si>
  <si>
    <t>Madison
Preparatory
Academy</t>
  </si>
  <si>
    <t>University
View
Academy</t>
  </si>
  <si>
    <t>Lake
Charles
Charter
Academy</t>
  </si>
  <si>
    <t>Lycee
Francais
de la
Nouvelle-
Orleans</t>
  </si>
  <si>
    <t>New
Orleans
Military/
Maritime
Academy</t>
  </si>
  <si>
    <t>Advantage
Charter
Academy</t>
  </si>
  <si>
    <t>Willow
Charter
Academy</t>
  </si>
  <si>
    <t>Lincoln
Prep
School</t>
  </si>
  <si>
    <t>Greater
Grace</t>
  </si>
  <si>
    <t>Iberville
Charter
Academy</t>
  </si>
  <si>
    <t>Delta
Charter
School</t>
  </si>
  <si>
    <t>Lake
Charles
College
Prep</t>
  </si>
  <si>
    <t>Northeast
Claiborne
Charter</t>
  </si>
  <si>
    <t>Acadiana
Renaissance
Charter
Academy</t>
  </si>
  <si>
    <t>Louisiana
Key
Academy</t>
  </si>
  <si>
    <t>Lafayette
Renaissance
Charter
Academy</t>
  </si>
  <si>
    <t>Impact
Charter</t>
  </si>
  <si>
    <t>Louisiana
Virtual
Charter
Academy</t>
  </si>
  <si>
    <t>Southwest
Louisiana
Charter
School</t>
  </si>
  <si>
    <t>JS Clark
Leadership
Academy</t>
  </si>
  <si>
    <t>GEO Prep
Academy</t>
  </si>
  <si>
    <t>LSU 
Lab
School</t>
  </si>
  <si>
    <t>Southern
University
Lab
School</t>
  </si>
  <si>
    <t>Louisiana
School
for Math
Science
&amp; the Arts</t>
  </si>
  <si>
    <t>New
Orleans
Center for
Creative
Arts</t>
  </si>
  <si>
    <t>Base, C1</t>
  </si>
  <si>
    <t>Base, C3</t>
  </si>
  <si>
    <t>Base, C4</t>
  </si>
  <si>
    <t>Base, C5</t>
  </si>
  <si>
    <t>Base, C6</t>
  </si>
  <si>
    <t>Base, C7</t>
  </si>
  <si>
    <t>Base, C8</t>
  </si>
  <si>
    <t>Base, C9</t>
  </si>
  <si>
    <t>Base, C10</t>
  </si>
  <si>
    <t>Base, C12</t>
  </si>
  <si>
    <t>Base, C13</t>
  </si>
  <si>
    <t>Base, C16</t>
  </si>
  <si>
    <t>Base, C17</t>
  </si>
  <si>
    <t>Base, C18</t>
  </si>
  <si>
    <t>Base, C20</t>
  </si>
  <si>
    <t>Base, C21</t>
  </si>
  <si>
    <t>Base, C22</t>
  </si>
  <si>
    <t>Base, C23</t>
  </si>
  <si>
    <t>Base, C24</t>
  </si>
  <si>
    <t>Base, C25</t>
  </si>
  <si>
    <t>Base, C26</t>
  </si>
  <si>
    <t>Base, C28</t>
  </si>
  <si>
    <t>Base, C29</t>
  </si>
  <si>
    <t>Base, C30</t>
  </si>
  <si>
    <t>Base, C31</t>
  </si>
  <si>
    <t>Base, C33</t>
  </si>
  <si>
    <t>Base, C34</t>
  </si>
  <si>
    <t>Base, C35</t>
  </si>
  <si>
    <t>Base, C37</t>
  </si>
  <si>
    <t>Base, C41</t>
  </si>
  <si>
    <t>Base, C42</t>
  </si>
  <si>
    <t>Base, C43</t>
  </si>
  <si>
    <t>Base, C44</t>
  </si>
  <si>
    <t>Base, C45</t>
  </si>
  <si>
    <t>Base, C46</t>
  </si>
  <si>
    <t>Base, C48</t>
  </si>
  <si>
    <t>Base, C49</t>
  </si>
  <si>
    <t>Link to "Counts in Budget Letter"</t>
  </si>
  <si>
    <t>W18001</t>
  </si>
  <si>
    <t>Noble
Minds</t>
  </si>
  <si>
    <t>W1D001</t>
  </si>
  <si>
    <t>WJ5001</t>
  </si>
  <si>
    <t>WZ8001</t>
  </si>
  <si>
    <t>Baton
Rouge
Univ. Prep</t>
  </si>
  <si>
    <t>Collegiate
Academy</t>
  </si>
  <si>
    <t>Sum(C1:C39)</t>
  </si>
  <si>
    <t>Base, C50</t>
  </si>
  <si>
    <t>Base, C52</t>
  </si>
  <si>
    <t>Base, C53</t>
  </si>
  <si>
    <t>Sum(C40:C53)</t>
  </si>
  <si>
    <t>C3 ÷ C2</t>
  </si>
  <si>
    <t>C1 x C4</t>
  </si>
  <si>
    <t>C5 ÷ C3</t>
  </si>
  <si>
    <t>C7 ÷ C2</t>
  </si>
  <si>
    <t>C1 x C8</t>
  </si>
  <si>
    <t>T3, C2a</t>
  </si>
  <si>
    <t>C9 ÷ C10</t>
  </si>
  <si>
    <t>C12 ÷ C2</t>
  </si>
  <si>
    <t>C1 x C13</t>
  </si>
  <si>
    <t>T3, C3a</t>
  </si>
  <si>
    <t>C14 ÷ C15</t>
  </si>
  <si>
    <t>C17 ÷ C2</t>
  </si>
  <si>
    <t>C1 x C18</t>
  </si>
  <si>
    <t>T3, C4a</t>
  </si>
  <si>
    <t>C19 ÷ C20</t>
  </si>
  <si>
    <t>C22 ÷ C2</t>
  </si>
  <si>
    <t>C2 x C23</t>
  </si>
  <si>
    <t>T3, C5a</t>
  </si>
  <si>
    <t>C24 ÷ C25</t>
  </si>
  <si>
    <t>C27 ÷ C2</t>
  </si>
  <si>
    <t>C1 x C28</t>
  </si>
  <si>
    <t>C29 ÷ C30</t>
  </si>
  <si>
    <t>Per Pupil, C6</t>
  </si>
  <si>
    <t>T3, C23</t>
  </si>
  <si>
    <t>T3, C28</t>
  </si>
  <si>
    <t>C1 + C2 + C3</t>
  </si>
  <si>
    <t>Historical Data</t>
  </si>
  <si>
    <t>C4 + C5</t>
  </si>
  <si>
    <t>Per Pupil, C11</t>
  </si>
  <si>
    <t>Per Pupil, C16</t>
  </si>
  <si>
    <t>Per Pupil, C21</t>
  </si>
  <si>
    <t>Per Pupil, C26</t>
  </si>
  <si>
    <t>C1 + C2 + C3 + C12</t>
  </si>
  <si>
    <t>Values</t>
  </si>
  <si>
    <t>Link to Charter Per Pupil</t>
  </si>
  <si>
    <t>T5A3, C14</t>
  </si>
  <si>
    <t>T5C2,
C37 + C40</t>
  </si>
  <si>
    <t>T5C3,
C37 + C40</t>
  </si>
  <si>
    <t>T5C1A,
C36 + C39</t>
  </si>
  <si>
    <t>T5C1B,
C36 + C39</t>
  </si>
  <si>
    <t>T5C1C,
C36 + C39</t>
  </si>
  <si>
    <t>T5C1D,
C36 + C39</t>
  </si>
  <si>
    <t>T5C1E,
C36 + C39</t>
  </si>
  <si>
    <t>T5C1F,
C36 + C39</t>
  </si>
  <si>
    <t>T5C1G,
C36 + C39</t>
  </si>
  <si>
    <t>T5C1H,
C36 + C39</t>
  </si>
  <si>
    <t>T5C1I,
C36 + C39</t>
  </si>
  <si>
    <t>T5C1J,
C36 + C39</t>
  </si>
  <si>
    <t>T5C1M,
C36 + C39</t>
  </si>
  <si>
    <t>T5C1N,
C36 + C39</t>
  </si>
  <si>
    <t>T5C1O,
C36 + C39</t>
  </si>
  <si>
    <t>T5C1Q,
C36 + C39</t>
  </si>
  <si>
    <t>T5C1R,
C36 + C39</t>
  </si>
  <si>
    <t>T5C1S,
C36 + C39</t>
  </si>
  <si>
    <t>T5C1T,
C36 + C39</t>
  </si>
  <si>
    <t>T5C1U,
C36 + C39</t>
  </si>
  <si>
    <t>T5C1V,
C36 + C39</t>
  </si>
  <si>
    <t>T5C1W,
C36 + C39</t>
  </si>
  <si>
    <t>T5C1Y,
C36 + C39</t>
  </si>
  <si>
    <t>T5C1Z,
C36 + C39</t>
  </si>
  <si>
    <t>T5C1AE,
C36 + C39</t>
  </si>
  <si>
    <t>T5C1AF,
C36 + C39</t>
  </si>
  <si>
    <t>T5C1AG,
C36 + C39</t>
  </si>
  <si>
    <t>T5C1AH,
C36 + C39</t>
  </si>
  <si>
    <t>T5A3, C17</t>
  </si>
  <si>
    <t>Career &amp;
Technical
Units
(CTE)</t>
  </si>
  <si>
    <t>T8, C36</t>
  </si>
  <si>
    <t>C1 x C6b</t>
  </si>
  <si>
    <t>C2 + C3 +
C4 + C5 + C6</t>
  </si>
  <si>
    <t>C1 + C7</t>
  </si>
  <si>
    <t>C8 x C9</t>
  </si>
  <si>
    <t>T6, C8</t>
  </si>
  <si>
    <t>C10 - C11a</t>
  </si>
  <si>
    <t>C12 ÷ C10</t>
  </si>
  <si>
    <t>C11a ÷ C10</t>
  </si>
  <si>
    <t>C11a ÷ C1</t>
  </si>
  <si>
    <t>If C16 - C11a &gt; 0,
C16 - C11a</t>
  </si>
  <si>
    <t>Lesser of
C17 and C19</t>
  </si>
  <si>
    <t>If C20 - C21 &gt; 0,
C20 - C21</t>
  </si>
  <si>
    <t>C22 ÷ C1</t>
  </si>
  <si>
    <t>C22 ÷ C20</t>
  </si>
  <si>
    <t>C12 + C22</t>
  </si>
  <si>
    <t>C25 ÷ C1</t>
  </si>
  <si>
    <t>C27 ÷ C1</t>
  </si>
  <si>
    <t>C25 + C27</t>
  </si>
  <si>
    <t>C29 ÷ C1</t>
  </si>
  <si>
    <t>C31 ÷ C1</t>
  </si>
  <si>
    <t>C25 + C31</t>
  </si>
  <si>
    <t>C33 ÷ C1</t>
  </si>
  <si>
    <t>Rank High
to Low</t>
  </si>
  <si>
    <t>C11a + C20</t>
  </si>
  <si>
    <t>Resolution</t>
  </si>
  <si>
    <t>August</t>
  </si>
  <si>
    <t>April</t>
  </si>
  <si>
    <t>C4 + C6</t>
  </si>
  <si>
    <t>January</t>
  </si>
  <si>
    <t>HCS
Allocation</t>
  </si>
  <si>
    <t>C12 + C13</t>
  </si>
  <si>
    <t>C2 + C7 + C9
+ C10 + C14</t>
  </si>
  <si>
    <t>Per Pupil ($E$3)
Resolution</t>
  </si>
  <si>
    <t>Per Pupil ($G$3)
Resolution</t>
  </si>
  <si>
    <t>Per Pupil ($I$3)
Resolution</t>
  </si>
  <si>
    <t>Per Pupil ($L$3)
Resolution</t>
  </si>
  <si>
    <t>Input</t>
  </si>
  <si>
    <t>Per Pupil ($O$3)
Resolution</t>
  </si>
  <si>
    <t>T8</t>
  </si>
  <si>
    <t>C1 x C2</t>
  </si>
  <si>
    <t>C7 + C8</t>
  </si>
  <si>
    <t>C6 + C9</t>
  </si>
  <si>
    <t>Link to Mid-Year File</t>
  </si>
  <si>
    <t>Link to Audit File</t>
  </si>
  <si>
    <t>Link to Prior Month</t>
  </si>
  <si>
    <t>(26a)</t>
  </si>
  <si>
    <t>(30a)</t>
  </si>
  <si>
    <t>SD, C7</t>
  </si>
  <si>
    <t>C6 x C7</t>
  </si>
  <si>
    <t>SD, C8</t>
  </si>
  <si>
    <t>C9 x C10</t>
  </si>
  <si>
    <t>SD, C9</t>
  </si>
  <si>
    <t>C12 x C13</t>
  </si>
  <si>
    <t>SD, C10</t>
  </si>
  <si>
    <t>C15 x C16</t>
  </si>
  <si>
    <t>C19 + C20</t>
  </si>
  <si>
    <t>C18 + C21</t>
  </si>
  <si>
    <t>C22 x -.25%</t>
  </si>
  <si>
    <t>C22 + C23</t>
  </si>
  <si>
    <t>C26 - C27</t>
  </si>
  <si>
    <t>T4, C2; T4, C14</t>
  </si>
  <si>
    <t>T4, C7; T4, C9; T4, C10</t>
  </si>
  <si>
    <t>C5 - C6</t>
  </si>
  <si>
    <t>C1 + C11</t>
  </si>
  <si>
    <t>C14 - C15</t>
  </si>
  <si>
    <t>Link to OJJ ADM</t>
  </si>
  <si>
    <t>C12 - C13</t>
  </si>
  <si>
    <t>Value</t>
  </si>
  <si>
    <t>Link to Prior Month,</t>
  </si>
  <si>
    <t>SD, C12</t>
  </si>
  <si>
    <t>C39 + C40</t>
  </si>
  <si>
    <t>T8A</t>
  </si>
  <si>
    <t>C11 + C12</t>
  </si>
  <si>
    <t>C38 + C39</t>
  </si>
  <si>
    <t>C40 - C41</t>
  </si>
  <si>
    <t>(24a)</t>
  </si>
  <si>
    <t>(28a)</t>
  </si>
  <si>
    <t>SD, C6</t>
  </si>
  <si>
    <t>C4 x C5</t>
  </si>
  <si>
    <t>C7 x C8</t>
  </si>
  <si>
    <t>C10 x C11</t>
  </si>
  <si>
    <t>C13 x C14</t>
  </si>
  <si>
    <t>C17 + C18</t>
  </si>
  <si>
    <t>C16 + C19</t>
  </si>
  <si>
    <t>C20 x -.25%</t>
  </si>
  <si>
    <t>C20 + C21</t>
  </si>
  <si>
    <t>C24 - C25</t>
  </si>
  <si>
    <t>C1 x C29</t>
  </si>
  <si>
    <t>C29 x C31</t>
  </si>
  <si>
    <t>C29 x C33 x .5</t>
  </si>
  <si>
    <t>C32 + C34</t>
  </si>
  <si>
    <t>C30 + C35</t>
  </si>
  <si>
    <t>C36 x -.25%</t>
  </si>
  <si>
    <t>C36 + C37</t>
  </si>
  <si>
    <t>C18 + C19</t>
  </si>
  <si>
    <t>C16 + C20</t>
  </si>
  <si>
    <t>C21 x -.25%</t>
  </si>
  <si>
    <t>C21 + C22</t>
  </si>
  <si>
    <t>C25 - C26</t>
  </si>
  <si>
    <t>C1 x C30</t>
  </si>
  <si>
    <t>C30 x C32</t>
  </si>
  <si>
    <t>C30 x C34 x .5</t>
  </si>
  <si>
    <t>C33 + C35</t>
  </si>
  <si>
    <t>C31 + C36</t>
  </si>
  <si>
    <t>C37 x -.25%</t>
  </si>
  <si>
    <t>C37 + C38</t>
  </si>
  <si>
    <t>C41 - C42</t>
  </si>
  <si>
    <r>
      <rPr>
        <b/>
        <sz val="18"/>
        <color indexed="18"/>
        <rFont val="Arial"/>
        <family val="2"/>
      </rPr>
      <t>Table 5A6
Thrive Academy of Baton Rouge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3C1001)</t>
    </r>
  </si>
  <si>
    <t>3C1001</t>
  </si>
  <si>
    <t>JCFA - Lafayette</t>
  </si>
  <si>
    <t>Collegiate Academy (EBR)</t>
  </si>
  <si>
    <t>Total
Level 4</t>
  </si>
  <si>
    <t>Second &amp;
Third Year
Teacher
Stipends</t>
  </si>
  <si>
    <t>Linwood Public Charter (RSD Operated)</t>
  </si>
  <si>
    <t>GEO Prep Mid-City of Great BR</t>
  </si>
  <si>
    <r>
      <rPr>
        <b/>
        <sz val="18"/>
        <color indexed="18"/>
        <rFont val="Arial"/>
        <family val="2"/>
      </rPr>
      <t>Table 5C1-AE
Noble Minds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W18001)
(Opened 17/18)
(Not in a District Building)</t>
    </r>
  </si>
  <si>
    <r>
      <rPr>
        <b/>
        <sz val="18"/>
        <color indexed="18"/>
        <rFont val="Arial"/>
        <family val="2"/>
      </rPr>
      <t>Table 5C1-AF
JCFA Lafayette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W1D001)
(Opened 17/18)
(Not in a District Building)</t>
    </r>
  </si>
  <si>
    <r>
      <rPr>
        <b/>
        <sz val="18"/>
        <color indexed="18"/>
        <rFont val="Arial"/>
        <family val="2"/>
      </rPr>
      <t>Table 5C1-AG
Collegiate
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WJ5001)
(Opened 17/18)
(Not in a District Building)</t>
    </r>
  </si>
  <si>
    <r>
      <rPr>
        <b/>
        <sz val="18"/>
        <color indexed="18"/>
        <rFont val="Arial"/>
        <family val="2"/>
      </rPr>
      <t>Table 5C1-AH
Baton Rouge University Prep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WAQ001)
(Opened 17/18)
(Not in a District Building)</t>
    </r>
  </si>
  <si>
    <t>T5C1AH, C16</t>
  </si>
  <si>
    <t>Link out
of File</t>
  </si>
  <si>
    <t>GEO Prep 
Mid-City of 
Greater 
Baton Rouge</t>
  </si>
  <si>
    <t>Thrive Academy</t>
  </si>
  <si>
    <t>RSD
Operated
&amp;
Type 5
Charters</t>
  </si>
  <si>
    <t>JCFA - East</t>
  </si>
  <si>
    <r>
      <rPr>
        <b/>
        <sz val="18"/>
        <color indexed="18"/>
        <rFont val="Arial"/>
        <family val="2"/>
      </rPr>
      <t>Table 5C1-J
JCFA - East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W1A001)
(Opened 13/14)
(Not in a District Building)</t>
    </r>
  </si>
  <si>
    <t>JCFA
East</t>
  </si>
  <si>
    <t>Athlos Academy of Jefferson Parish</t>
  </si>
  <si>
    <t>New Harmony High School</t>
  </si>
  <si>
    <r>
      <t xml:space="preserve">Actual Sales
and Property
Tax Revenues
</t>
    </r>
    <r>
      <rPr>
        <sz val="10"/>
        <color indexed="18"/>
        <rFont val="Arial"/>
        <family val="2"/>
      </rPr>
      <t>(Including Debt)</t>
    </r>
    <r>
      <rPr>
        <b/>
        <sz val="10"/>
        <color indexed="18"/>
        <rFont val="Arial"/>
        <family val="2"/>
      </rPr>
      <t xml:space="preserve">
Plus Other
Revenue</t>
    </r>
  </si>
  <si>
    <r>
      <rPr>
        <b/>
        <sz val="18"/>
        <color indexed="18"/>
        <rFont val="Arial"/>
        <family val="2"/>
      </rPr>
      <t>Table 5C1-AI
New Harmony High 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WBQ001)
(Opened 18/19)
(Not in a District Building)</t>
    </r>
  </si>
  <si>
    <t>WBQ001</t>
  </si>
  <si>
    <r>
      <rPr>
        <b/>
        <sz val="18"/>
        <color indexed="18"/>
        <rFont val="Arial"/>
        <family val="2"/>
      </rPr>
      <t>Table 5C1-AJ
Athlos Academy of Jefferson Parish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WBR001)
(Opened 18/19)
(Not in a District Building)</t>
    </r>
  </si>
  <si>
    <t>WBR001</t>
  </si>
  <si>
    <t>Economically
Disadvantaged</t>
  </si>
  <si>
    <t>Economically Disadvantaged</t>
  </si>
  <si>
    <t>Total MFP
State Cost
Allocation
+/- Mid-Year
Adjustments
- Admin Fee
+/- Audit Adj.
+ Monthly
Level 4</t>
  </si>
  <si>
    <t>T5C1AI,
C36 + C39</t>
  </si>
  <si>
    <t>T5C1AJ,
C36 + C39</t>
  </si>
  <si>
    <t>T5C1A, C43</t>
  </si>
  <si>
    <t>T5C1B, C43</t>
  </si>
  <si>
    <t>T5C1C, C43</t>
  </si>
  <si>
    <t>T5C1D, C43</t>
  </si>
  <si>
    <t>T5C1E, C43</t>
  </si>
  <si>
    <t>T5C1F, C43</t>
  </si>
  <si>
    <t>T5C1G, C43</t>
  </si>
  <si>
    <t>T5C1H, C43</t>
  </si>
  <si>
    <t>T5C1I, C43</t>
  </si>
  <si>
    <t>T5C1J, C43</t>
  </si>
  <si>
    <t>T5C1M, C43</t>
  </si>
  <si>
    <t>T5C1N, C43</t>
  </si>
  <si>
    <t>If C16 - C11a &lt; 0, C16 - C11a</t>
  </si>
  <si>
    <t>C5a x 60%</t>
  </si>
  <si>
    <t>C4a x 150%</t>
  </si>
  <si>
    <t>C3a x 6%</t>
  </si>
  <si>
    <t>C2a x 22%</t>
  </si>
  <si>
    <t>Per Pupil (I3)
C5 ÷ C6</t>
  </si>
  <si>
    <t>Per Pupil (K3)
Resolution</t>
  </si>
  <si>
    <t>C1 x T3 C1</t>
  </si>
  <si>
    <t>Foreign Language Associate Salary Allocation</t>
  </si>
  <si>
    <t>SIS Multistats</t>
  </si>
  <si>
    <t>Link to Prior Month File</t>
  </si>
  <si>
    <t>Total MFP State Cost Allocation
+/- Mid-Year Adjs
+/- Audit Adjs
+ Monthly Level 4</t>
  </si>
  <si>
    <t>Total MFP State Cost Allocation
+/- Mid-Year Adjs
+/- Audit Adjs
+ Total Level 4</t>
  </si>
  <si>
    <t>Link to October Tab in Mid-Year File</t>
  </si>
  <si>
    <t>Link to February Tab in Mid-Year File</t>
  </si>
  <si>
    <t>Prior Month File:
C17 + C19</t>
  </si>
  <si>
    <t>Link to October Tab
in Mid-Year File</t>
  </si>
  <si>
    <t>Link to February Tab
in Mid-Year File</t>
  </si>
  <si>
    <t>Prior Month File: C27 + C29</t>
  </si>
  <si>
    <t>Link to SWD Tab in Student Count File</t>
  </si>
  <si>
    <t>Link to GT Tab in Student Count File</t>
  </si>
  <si>
    <t>Link to CTE Tab in Student Count File</t>
  </si>
  <si>
    <t>Link to ED Tab in Student Count File</t>
  </si>
  <si>
    <t>Career &amp; Technical Units (CTE)</t>
  </si>
  <si>
    <t>Students with Disabilities (SWD)</t>
  </si>
  <si>
    <t>Gifted &amp; Talented (GT)</t>
  </si>
  <si>
    <t>Economically Disadvantaged (ED)</t>
  </si>
  <si>
    <t>Link to ED
Tab in
Student
Count File</t>
  </si>
  <si>
    <t>Link to CTE
Tab in
Student
Count File</t>
  </si>
  <si>
    <t>Link to SWD
Tab in
Student
Count File</t>
  </si>
  <si>
    <t>Link to GT
Tab in
Student
Count File</t>
  </si>
  <si>
    <t>C28 ÷ Months Remaining</t>
  </si>
  <si>
    <t>Total MFP State
Cost Allocation
+/- Mid-Year Adjs
- Admin Fee
+/- Audit Adjs
+ Monthly Level 4</t>
  </si>
  <si>
    <t>Total MFP State
Cost Allocation
+/- Mid-Year Adjs
- Admin Fee
+/- Audit Adjs
+ Total Level 4</t>
  </si>
  <si>
    <r>
      <t xml:space="preserve">C10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C12</t>
    </r>
  </si>
  <si>
    <t>Link to OJJ Tab in Student Count File</t>
  </si>
  <si>
    <t>C2 x 131.64%</t>
  </si>
  <si>
    <t>C3 + $1,470</t>
  </si>
  <si>
    <t>Prior Month File: C6 + C8</t>
  </si>
  <si>
    <t>Total
State Cost
Allocation
for OJJ
Secure Care
Students
+ Monthly Level 4</t>
  </si>
  <si>
    <t>Prior Month File: C15 + C17</t>
  </si>
  <si>
    <t>C16 ÷ Months Remaining</t>
  </si>
  <si>
    <t>C7 ÷ Months Remaining</t>
  </si>
  <si>
    <t>Total MFP
State Cost &amp;
Local Cost
Allocation
+/- Mid-Year Adjs
+/- Audit Adjs
+ Monthly Level 4</t>
  </si>
  <si>
    <t>Total MFP
State Cost &amp;
Local Cost
Allocation
+/- Mid-Year Adjs
+/- Audit Adjs
+ Total Level 4</t>
  </si>
  <si>
    <r>
      <t xml:space="preserve">C14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Remaining Months</t>
    </r>
  </si>
  <si>
    <t>Prior Month File: C13 + C15</t>
  </si>
  <si>
    <t>T3, C30</t>
  </si>
  <si>
    <t>C20 - C21</t>
  </si>
  <si>
    <t>C22 ÷ Months Remaining</t>
  </si>
  <si>
    <t>Total
Local Revenue
Representation</t>
  </si>
  <si>
    <t>Total
Local Revenue
Representation
+/- Mid-Year Adjustments</t>
  </si>
  <si>
    <t>Total
Local Revenue
Representation
+/- Mid-Year Adjustments
- Admin Fee</t>
  </si>
  <si>
    <t>Total
Local Revenue
Representation
+/- Mid-Year
Adjustments
- Admin Fee
 +/- Audit Adjs</t>
  </si>
  <si>
    <r>
      <t xml:space="preserve">Table 5B2
RSD Operated
&amp; Type 5
Charter Schools
</t>
    </r>
    <r>
      <rPr>
        <sz val="12"/>
        <color indexed="18"/>
        <rFont val="Arial"/>
        <family val="2"/>
      </rPr>
      <t>(In Caddo Parish &amp;
East Baton Rouge Parish)</t>
    </r>
  </si>
  <si>
    <t>Prior Month File:
C41 + C43</t>
  </si>
  <si>
    <t>Prior Month File:
C21 + C23</t>
  </si>
  <si>
    <t>C24 + C25 + C26a</t>
  </si>
  <si>
    <t>C26 + C30a</t>
  </si>
  <si>
    <t>C22 + C23 + C24a</t>
  </si>
  <si>
    <t>Prior Month File: C25 + C27</t>
  </si>
  <si>
    <t>C26 ÷ Remaining Months</t>
  </si>
  <si>
    <t>C24 + C28a</t>
  </si>
  <si>
    <t>C42 ÷ Remaining Months</t>
  </si>
  <si>
    <t>Admin Fee
to the
Dept. of
Education
0.25%</t>
  </si>
  <si>
    <r>
      <t xml:space="preserve">C26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</si>
  <si>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 C26 + C28</t>
  </si>
  <si>
    <r>
      <t xml:space="preserve">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</si>
  <si>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t>Prior Month File:
C42 + C44</t>
  </si>
  <si>
    <t>C43 ÷ Remaining Months</t>
  </si>
  <si>
    <t>State Admin
Fee to the
Dept. of
Education
0.25%</t>
  </si>
  <si>
    <t>Local Revenue
Representation</t>
  </si>
  <si>
    <t>Total
Local Revenue
Representation
+/- Mid-Year
Adjustments</t>
  </si>
  <si>
    <t>Total
Local Revenue
Representation
+/- Mid-Year
Adjustments
- Admin Fee</t>
  </si>
  <si>
    <t>Total
Local Revenue
Representation
+/- Mid-Year
Adjustments
- Admin Fee
+/- Audit Adj.</t>
  </si>
  <si>
    <t xml:space="preserve">Local Revenue
Representation
Monthly
Payment
</t>
  </si>
  <si>
    <t>If C11 &gt; C10 x 75%,
C10 x 75%, C11</t>
  </si>
  <si>
    <t>If C1 &lt; 7,500,
7,500 - C1</t>
  </si>
  <si>
    <t>C6a ÷ 37,500</t>
  </si>
  <si>
    <t>C10 x 34%</t>
  </si>
  <si>
    <t>If C20 &gt; 0, C20 x C14 x 1.72</t>
  </si>
  <si>
    <t>T5C1O, C43</t>
  </si>
  <si>
    <t>T5C1Q, C43</t>
  </si>
  <si>
    <t>T5C1R, C43</t>
  </si>
  <si>
    <t>T5C1S, C43</t>
  </si>
  <si>
    <t>T5C1T, C43</t>
  </si>
  <si>
    <t>T5C1U, C43</t>
  </si>
  <si>
    <t>T5C1V, C43</t>
  </si>
  <si>
    <t>T5C1W, C43</t>
  </si>
  <si>
    <t>T5C1Y, C43</t>
  </si>
  <si>
    <t>T5C1Z, C43</t>
  </si>
  <si>
    <t>T5C1AE, C43</t>
  </si>
  <si>
    <t>T5C1AF, C43</t>
  </si>
  <si>
    <t>T5C1AG, C43</t>
  </si>
  <si>
    <t>T5C1AH, C43</t>
  </si>
  <si>
    <t>T5C1AI, C43</t>
  </si>
  <si>
    <t>T5C1AJ, C43</t>
  </si>
  <si>
    <t>T5C2, C44</t>
  </si>
  <si>
    <t>T5C3, C44</t>
  </si>
  <si>
    <t>Total MFP
Allocation
- State Cost
Allocations to
Other Public Schools
+/- Adjustments
+ Total Level 4</t>
  </si>
  <si>
    <t>T5C1AE, C16</t>
  </si>
  <si>
    <t>T5C1AF, C16</t>
  </si>
  <si>
    <t>T5C1AG, C16</t>
  </si>
  <si>
    <t>C16 - C17</t>
  </si>
  <si>
    <r>
      <t xml:space="preserve">C18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Months Remaining</t>
    </r>
  </si>
  <si>
    <r>
      <t xml:space="preserve">City/Parish
Per Pupil
</t>
    </r>
    <r>
      <rPr>
        <sz val="10"/>
        <color rgb="FF000080"/>
        <rFont val="Arial"/>
        <family val="2"/>
      </rPr>
      <t>(After State Cost
Allocations to
Other Public
Schools)</t>
    </r>
  </si>
  <si>
    <t>Economically
Disadvantaged
(ED)</t>
  </si>
  <si>
    <t>Students
with
Disabilities
(SWD)</t>
  </si>
  <si>
    <t>C1 x $21,000</t>
  </si>
  <si>
    <t>C3 x $6,000</t>
  </si>
  <si>
    <t>C5 x $4,000</t>
  </si>
  <si>
    <t>C11 x $59</t>
  </si>
  <si>
    <r>
      <t xml:space="preserve">(C3 - C3a)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C3a</t>
    </r>
  </si>
  <si>
    <t>If C3b &gt; 10%,
3a x (1 + 10%)</t>
  </si>
  <si>
    <r>
      <t xml:space="preserve">(C19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</si>
  <si>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r>
      <t xml:space="preserve">(C12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</si>
  <si>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Level 1 &amp;
Eligible
Level 2
Local Cost
Allocation</t>
  </si>
  <si>
    <t>Placeholder for Closed LEAs</t>
  </si>
  <si>
    <t>Prior Years Audit Adjustments
City/Parish Only</t>
  </si>
  <si>
    <r>
      <rPr>
        <b/>
        <sz val="18"/>
        <color indexed="18"/>
        <rFont val="Arial"/>
        <family val="2"/>
      </rPr>
      <t>Table 5C3
University
View Academy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345001)
(Opened 11/12)
(Not in a District Building)</t>
    </r>
  </si>
  <si>
    <r>
      <rPr>
        <b/>
        <sz val="18"/>
        <color indexed="18"/>
        <rFont val="Arial"/>
        <family val="2"/>
      </rPr>
      <t>Table 5C1-Z
Lincoln Prep
School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W33001)
(Opened 16/17)
(Not in a District Building)</t>
    </r>
  </si>
  <si>
    <r>
      <rPr>
        <b/>
        <sz val="18"/>
        <color indexed="18"/>
        <rFont val="Arial"/>
        <family val="2"/>
      </rPr>
      <t>Table 5C1-M
Geo Prep
Mid-City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WZ8001)
(Opened 13/14)
(Not in a District Building)</t>
    </r>
  </si>
  <si>
    <r>
      <rPr>
        <b/>
        <sz val="17"/>
        <color indexed="18"/>
        <rFont val="Arial"/>
        <family val="2"/>
      </rPr>
      <t>Table 5C1-D
New Orleans Military/Maritime 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348001)
(Opened 11/12)
(Not in a District Building)</t>
    </r>
  </si>
  <si>
    <r>
      <rPr>
        <b/>
        <sz val="17"/>
        <color indexed="18"/>
        <rFont val="Arial"/>
        <family val="2"/>
      </rPr>
      <t>Table 5C1-C
International High School of New Orleans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344001)
(Opened 10/11)
(In an Orleans District Building)</t>
    </r>
  </si>
  <si>
    <r>
      <rPr>
        <b/>
        <sz val="17"/>
        <color indexed="18"/>
        <rFont val="Arial"/>
        <family val="2"/>
      </rPr>
      <t>Table 5C1-G
J. S. Clark
Leadership
Academy</t>
    </r>
    <r>
      <rPr>
        <b/>
        <sz val="8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WAL001)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(Opened 12/13)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(Not in a District Building)</t>
    </r>
  </si>
  <si>
    <t>GEO Prep Mid-City of Greater B. R.</t>
  </si>
  <si>
    <t>City/Parish
MFP
Membership</t>
  </si>
  <si>
    <t>New Type 2 Charter Schools</t>
  </si>
  <si>
    <t>Lab &amp; State Approved Schools</t>
  </si>
  <si>
    <t>Int'l High
School of
New Orleans</t>
  </si>
  <si>
    <t>New Vision
Learning
Academy</t>
  </si>
  <si>
    <t>VB Glencoe
Charter
School</t>
  </si>
  <si>
    <t>Int'l School
of Louisiana</t>
  </si>
  <si>
    <t>Avoyelles
Public
Charter
School</t>
  </si>
  <si>
    <t>Delhi
Charter
School</t>
  </si>
  <si>
    <t>Belle
Chasse
Academy</t>
  </si>
  <si>
    <t>The MAX
Charter
School</t>
  </si>
  <si>
    <t>T4, C2 + T4, C14</t>
  </si>
  <si>
    <t>T4, C7 + T4, C9 + T4, C10</t>
  </si>
  <si>
    <t>Univ View 10% Return to State</t>
  </si>
  <si>
    <r>
      <t xml:space="preserve">Levels 1,
2 &amp; 3
State Cost
Allocation
Per Pupil
</t>
    </r>
    <r>
      <rPr>
        <sz val="9"/>
        <color indexed="18"/>
        <rFont val="Arial"/>
        <family val="2"/>
      </rPr>
      <t>(Table 3,
Col 34)</t>
    </r>
  </si>
  <si>
    <t>Career
Development
Fund
Allocation</t>
  </si>
  <si>
    <t>Economy-
of-Scale:
If &lt; 7,500,
then
7,500 less
February
Membership</t>
  </si>
  <si>
    <t>Mid-Year Student Allocations</t>
  </si>
  <si>
    <t>N/A</t>
  </si>
  <si>
    <r>
      <t xml:space="preserve">MFP State
Average
Per Pupil
</t>
    </r>
    <r>
      <rPr>
        <sz val="10"/>
        <color indexed="18"/>
        <rFont val="Arial"/>
        <family val="2"/>
      </rPr>
      <t>(Levels 1, 2,
&amp; 3 without
Continuation
of Prior Year
Pay Raises)</t>
    </r>
  </si>
  <si>
    <t>New
Harmony
High
School</t>
  </si>
  <si>
    <t>Athlos
Academy
of Jefferson
Parish</t>
  </si>
  <si>
    <t>Tab Order</t>
  </si>
  <si>
    <t>T5C1AI, C16</t>
  </si>
  <si>
    <t>T5C1AJ, C16</t>
  </si>
  <si>
    <t>Ad Valorem
Constitutional Tax</t>
  </si>
  <si>
    <r>
      <t xml:space="preserve">Total Local
Deduction
</t>
    </r>
    <r>
      <rPr>
        <sz val="10"/>
        <color indexed="18"/>
        <rFont val="Arial"/>
        <family val="2"/>
      </rPr>
      <t>(Property,
Sales, and
Other Revenue)</t>
    </r>
  </si>
  <si>
    <t>Athlos Academy</t>
  </si>
  <si>
    <t>T5C1AK, C43</t>
  </si>
  <si>
    <t>T5C1AL, C43</t>
  </si>
  <si>
    <t>Kenilworth Middle</t>
  </si>
  <si>
    <t>Total RSD Operated</t>
  </si>
  <si>
    <t>Madison
Prep
343001</t>
  </si>
  <si>
    <t>D'Arbonne
Woods
341001</t>
  </si>
  <si>
    <t>International
High School
344001</t>
  </si>
  <si>
    <t>New
Orleans
Military/
Maritime
348001</t>
  </si>
  <si>
    <t>Lycee
Francais
347001</t>
  </si>
  <si>
    <t>Lake
Charles
Charter
346001</t>
  </si>
  <si>
    <t>J.S. Clark
Academy
WAL001</t>
  </si>
  <si>
    <t>Southwest
Louisiana
Charter
WAK001</t>
  </si>
  <si>
    <t>Louisiana
Key
Academy
W7A001</t>
  </si>
  <si>
    <t>JCFA
East
W1A001</t>
  </si>
  <si>
    <t>GEO Prep
Mid-City
WZ8001</t>
  </si>
  <si>
    <t>Delta 
Charter
School
W4A001</t>
  </si>
  <si>
    <t>Impact
Charter
W8A001</t>
  </si>
  <si>
    <t>Advantage
Charter
Academy
W1B001</t>
  </si>
  <si>
    <t>Iberville
Charter
Academy
W3B001</t>
  </si>
  <si>
    <t>Lake
Charles
College
Preparatory
W4B001</t>
  </si>
  <si>
    <t>Northeast
Claiborne
Charter
W5B001</t>
  </si>
  <si>
    <t>Acadiana
Renaissance
W6B001</t>
  </si>
  <si>
    <t>Lafayette
Renaissance
W7B001</t>
  </si>
  <si>
    <t>Willow
Charter
Academy
W2B001</t>
  </si>
  <si>
    <t>GEO
Prep
Academy
WAU001</t>
  </si>
  <si>
    <t>Lincoln
Prep
School
W33001</t>
  </si>
  <si>
    <t>JCFA
Lafayette
W1D001</t>
  </si>
  <si>
    <t>Collegiate
Academy
WJ5001</t>
  </si>
  <si>
    <t>Baton
Rouge
University
Prep
WAQ001</t>
  </si>
  <si>
    <t>New
Harmony
High
School
WBQ001</t>
  </si>
  <si>
    <t>Athlos
Academy
of Jefferson
Parish
WBR001</t>
  </si>
  <si>
    <t>Louisiana
Virtual
Charter
Academy
WAG001</t>
  </si>
  <si>
    <t>University
View
Academy
345001</t>
  </si>
  <si>
    <r>
      <rPr>
        <b/>
        <sz val="16"/>
        <color indexed="18"/>
        <rFont val="Arial"/>
        <family val="2"/>
      </rPr>
      <t>Table 5A2-C
International
School of Louisiana</t>
    </r>
    <r>
      <rPr>
        <b/>
        <sz val="8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(Site Code 331001)
(Opened 00/01)</t>
    </r>
    <r>
      <rPr>
        <sz val="11"/>
        <color indexed="18"/>
        <rFont val="Arial"/>
        <family val="2"/>
      </rPr>
      <t xml:space="preserve">
</t>
    </r>
    <r>
      <rPr>
        <sz val="10"/>
        <color indexed="18"/>
        <rFont val="Arial"/>
        <family val="2"/>
      </rPr>
      <t>(Orleans District Building
&amp; Non District Building)</t>
    </r>
  </si>
  <si>
    <t>Historical Formula Allocation</t>
  </si>
  <si>
    <t>Certificated
Staff
FTE Count</t>
  </si>
  <si>
    <t>Pay Raise Amount</t>
  </si>
  <si>
    <t>Retirement Allocation</t>
  </si>
  <si>
    <t xml:space="preserve">
Total 
Cost</t>
  </si>
  <si>
    <t>Non-Certificated Staff
FTE Count</t>
  </si>
  <si>
    <t>Total Staff
FTE Count</t>
  </si>
  <si>
    <t>Total 
Pay Raise
Cost</t>
  </si>
  <si>
    <t xml:space="preserve">Total Retirement Cost </t>
  </si>
  <si>
    <t>Grand Total</t>
  </si>
  <si>
    <t>LA School for Math, Science &amp; the Arts</t>
  </si>
  <si>
    <t>FY2019-20
Certificated
&amp; Non-Certificated
Pay Raises</t>
  </si>
  <si>
    <t>T3B, C12</t>
  </si>
  <si>
    <t>Level 3 FY2019-20 Pay Raises</t>
  </si>
  <si>
    <t>Total Labs &amp; State Approved Schools**</t>
  </si>
  <si>
    <t>Total Labs, State Approved Schools, and Legacy Type 2 Charters</t>
  </si>
  <si>
    <t>Redistribution
Allocation
$38,456,219</t>
  </si>
  <si>
    <t>Grand Total
Level 3
State Cost
Allocation</t>
  </si>
  <si>
    <t>C3 + C5 + C7</t>
  </si>
  <si>
    <t>C2 + C3 + C5 + C7</t>
  </si>
  <si>
    <t>C6 x $100</t>
  </si>
  <si>
    <t>T3A, C8</t>
  </si>
  <si>
    <t>T3A, C9</t>
  </si>
  <si>
    <r>
      <t xml:space="preserve">Total MFP
State Cost
Allocation
</t>
    </r>
    <r>
      <rPr>
        <sz val="10"/>
        <color indexed="18"/>
        <rFont val="Arial"/>
        <family val="2"/>
      </rPr>
      <t>(Levels 1, 2,
&amp; 3 with
Pay Raises)</t>
    </r>
  </si>
  <si>
    <t>C3 + C5 + C6</t>
  </si>
  <si>
    <t>C8 + C9</t>
  </si>
  <si>
    <t>C7 + C10</t>
  </si>
  <si>
    <t>C13 + C14 + C15</t>
  </si>
  <si>
    <t>C16 + C20 + C21 + C22</t>
  </si>
  <si>
    <t>C36 ÷ C1</t>
  </si>
  <si>
    <t>C36 ÷ C44</t>
  </si>
  <si>
    <t>C40 ÷ C1</t>
  </si>
  <si>
    <t>C40 ÷ C44</t>
  </si>
  <si>
    <t>C36 + C40</t>
  </si>
  <si>
    <t>C44 ÷ C1</t>
  </si>
  <si>
    <t>(18a)</t>
  </si>
  <si>
    <t>C3 + C5 + C8 + C11 + C14 + C17 + C18a</t>
  </si>
  <si>
    <t>Total City/Parish, New Type 2 Charters and RSD/Type 5 Charters</t>
  </si>
  <si>
    <t>Total RSD/Type 5 Charters</t>
  </si>
  <si>
    <t>C11 x -1.75%</t>
  </si>
  <si>
    <t>C11 x -.25%</t>
  </si>
  <si>
    <t>C11 + C14</t>
  </si>
  <si>
    <t>C15 + C16</t>
  </si>
  <si>
    <t>C17 + C18 + C19</t>
  </si>
  <si>
    <t>C20 + C24 + C25 + C26</t>
  </si>
  <si>
    <t>C28 x C30</t>
  </si>
  <si>
    <t>C28 x C32 x .5</t>
  </si>
  <si>
    <t>C31 + C33</t>
  </si>
  <si>
    <t>C29 + C34</t>
  </si>
  <si>
    <t>C35 x -1.75%</t>
  </si>
  <si>
    <t>C35 x -.25%</t>
  </si>
  <si>
    <t>C35 + C38</t>
  </si>
  <si>
    <t>C43 ÷ Months Remaining</t>
  </si>
  <si>
    <t>(16a)</t>
  </si>
  <si>
    <t>C3 + C6 + C9
+ C12 + C15 + C16a</t>
  </si>
  <si>
    <t>Level 3
Historical
Formula
Allocation
&amp; Mandated
Cost Adjs.</t>
  </si>
  <si>
    <r>
      <t xml:space="preserve">Total MFP
State Cost &amp;
Local Cost
Allocation
</t>
    </r>
    <r>
      <rPr>
        <sz val="10"/>
        <color indexed="18"/>
        <rFont val="Arial"/>
        <family val="2"/>
      </rPr>
      <t>(Levels 1, 2,
&amp; 3 with
Pay Raises)</t>
    </r>
  </si>
  <si>
    <t>T3, C30 +
T3, C41</t>
  </si>
  <si>
    <t>T3, C40</t>
  </si>
  <si>
    <r>
      <t xml:space="preserve">Levels 1 and 2
Local Revenue
Representation
</t>
    </r>
    <r>
      <rPr>
        <sz val="10"/>
        <color indexed="18"/>
        <rFont val="Arial"/>
        <family val="2"/>
      </rPr>
      <t>(Table 3,
Col 40)</t>
    </r>
  </si>
  <si>
    <t>Recovery
School
District
&amp;
Type 5
Charters</t>
  </si>
  <si>
    <t>T5B2, C35 + C40</t>
  </si>
  <si>
    <t>T5B2, C44</t>
  </si>
  <si>
    <t>T5B2, C7 - C6</t>
  </si>
  <si>
    <t>T3, C30, R76</t>
  </si>
  <si>
    <r>
      <t xml:space="preserve">MFP Funded
Membership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</si>
  <si>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r>
      <t xml:space="preserve">Continuation
of Prior Year
Pay Raises
</t>
    </r>
    <r>
      <rPr>
        <sz val="10"/>
        <color indexed="18"/>
        <rFont val="Arial"/>
        <family val="2"/>
      </rPr>
      <t>Includes
New Type 2
Charter Schools
(Not 1st Years)
&amp; RSD/Type 5
Charter Schools</t>
    </r>
  </si>
  <si>
    <t>T5C1AK,
C36 + C39</t>
  </si>
  <si>
    <t>T5C1AL,
C36 + C39</t>
  </si>
  <si>
    <r>
      <t xml:space="preserve">FY2019-20
Certificated &amp;
Non-Certificated
Pay Raises
</t>
    </r>
    <r>
      <rPr>
        <sz val="10"/>
        <color indexed="18"/>
        <rFont val="Arial"/>
        <family val="2"/>
      </rPr>
      <t>(Level 3)</t>
    </r>
  </si>
  <si>
    <t>C9 + C10</t>
  </si>
  <si>
    <t>FY2019-20
Certificated &amp;
Non-Certificated
Pay Raises</t>
  </si>
  <si>
    <t>T3A, C10</t>
  </si>
  <si>
    <t>Capitol High School (RSD Operated)</t>
  </si>
  <si>
    <t>District
Mill
Low</t>
  </si>
  <si>
    <t>District
Mill
High</t>
  </si>
  <si>
    <t># Of
Districts</t>
  </si>
  <si>
    <t>District
Revenue
Amount</t>
  </si>
  <si>
    <t>Parishwide
Millage
Including
Debt</t>
  </si>
  <si>
    <t>Parishwide
Revenue
Including
Debt</t>
  </si>
  <si>
    <t>District
Revenue
Including
Debt</t>
  </si>
  <si>
    <t>Total
Average
Mill Rate
Including
Debt</t>
  </si>
  <si>
    <r>
      <t xml:space="preserve">Sales
Revenue
</t>
    </r>
    <r>
      <rPr>
        <sz val="10"/>
        <color rgb="FF000080"/>
        <rFont val="Arial"/>
        <family val="2"/>
      </rPr>
      <t>(Non Debt)</t>
    </r>
  </si>
  <si>
    <r>
      <t xml:space="preserve">Sales
Revenue
</t>
    </r>
    <r>
      <rPr>
        <sz val="10"/>
        <color rgb="FF000080"/>
        <rFont val="Arial"/>
        <family val="2"/>
      </rPr>
      <t>(Debt)</t>
    </r>
  </si>
  <si>
    <r>
      <t xml:space="preserve">Total
Ad Valorem
Taxes
</t>
    </r>
    <r>
      <rPr>
        <sz val="10"/>
        <color indexed="20"/>
        <rFont val="Arial"/>
        <family val="2"/>
      </rPr>
      <t>(Non Debt)</t>
    </r>
  </si>
  <si>
    <t>KPC 62160 through 62220, C4</t>
  </si>
  <si>
    <t>KPC 62260 through 62320, C4</t>
  </si>
  <si>
    <t>KPC 62260 through 62320, C8</t>
  </si>
  <si>
    <t>KPC 62560 through 62620, C4</t>
  </si>
  <si>
    <t>KPC 62560 through 62620, C8</t>
  </si>
  <si>
    <r>
      <t xml:space="preserve">Total
Ad Valorem
Taxes
</t>
    </r>
    <r>
      <rPr>
        <sz val="10"/>
        <color indexed="20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</si>
  <si>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(Debt)</t>
    </r>
  </si>
  <si>
    <r>
      <t xml:space="preserve">Total
Average
Mill Rate
</t>
    </r>
    <r>
      <rPr>
        <sz val="10"/>
        <color indexed="18"/>
        <rFont val="Arial"/>
        <family val="2"/>
      </rPr>
      <t>(Non Debt)</t>
    </r>
  </si>
  <si>
    <t>Louisiana Tax Commission
Table 41</t>
  </si>
  <si>
    <t>Louisiana Tax Commission
Table 43</t>
  </si>
  <si>
    <t>Input (Louisiana Tax Commission Annual Report)</t>
  </si>
  <si>
    <t>Career Development Fund</t>
  </si>
  <si>
    <r>
      <t xml:space="preserve">State Cost &amp;
Local Cost
Allocation
Per Pupil
</t>
    </r>
    <r>
      <rPr>
        <sz val="10"/>
        <color rgb="FF000080"/>
        <rFont val="Arial"/>
        <family val="2"/>
      </rPr>
      <t>(Levels 1, 2,
&amp; 3 without
Continuation
of Prior Year
Pay Raises)</t>
    </r>
  </si>
  <si>
    <r>
      <rPr>
        <b/>
        <sz val="18"/>
        <color indexed="18"/>
        <rFont val="Arial"/>
        <family val="2"/>
      </rPr>
      <t>Table 5A4
New Orleans
Center for
Creative Arts
(NOCCA)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334001)</t>
    </r>
  </si>
  <si>
    <t>East
Baton
Rouge
Parish</t>
  </si>
  <si>
    <r>
      <t xml:space="preserve">State Funds
</t>
    </r>
    <r>
      <rPr>
        <sz val="10"/>
        <color indexed="18"/>
        <rFont val="Arial"/>
        <family val="2"/>
      </rPr>
      <t>(With Continuation
of Prior Year
Pay Raises and
FY2019-20
Pay Raises)</t>
    </r>
    <r>
      <rPr>
        <b/>
        <sz val="10"/>
        <color indexed="18"/>
        <rFont val="Arial"/>
        <family val="2"/>
      </rPr>
      <t xml:space="preserve">
as Percent of
Total State
and Local</t>
    </r>
  </si>
  <si>
    <r>
      <t xml:space="preserve">Total State
Cost Allocation
</t>
    </r>
    <r>
      <rPr>
        <sz val="10"/>
        <color rgb="FF000080"/>
        <rFont val="Arial"/>
        <family val="2"/>
      </rPr>
      <t>(With Continuation
of Prior Year
Pay Raises and
FY2019-20
Pay Raises)</t>
    </r>
    <r>
      <rPr>
        <b/>
        <sz val="10"/>
        <color rgb="FF000080"/>
        <rFont val="Arial"/>
        <family val="2"/>
      </rPr>
      <t xml:space="preserve">
and Local Cost
Allocation
Levels 1 and 2</t>
    </r>
  </si>
  <si>
    <t>WBX001</t>
  </si>
  <si>
    <t xml:space="preserve">GEO Next Generation HS </t>
  </si>
  <si>
    <t>WBY001</t>
  </si>
  <si>
    <t>Red River Charter Academy</t>
  </si>
  <si>
    <t>WA7001</t>
  </si>
  <si>
    <t>WYA001</t>
  </si>
  <si>
    <t>3AP004</t>
  </si>
  <si>
    <t>Celerity Glen Oaks</t>
  </si>
  <si>
    <t>GEO Next
Generation
High
WBX001</t>
  </si>
  <si>
    <t>Red River
Charter
Academy
WBY001</t>
  </si>
  <si>
    <r>
      <rPr>
        <b/>
        <sz val="18"/>
        <color indexed="18"/>
        <rFont val="Arial"/>
        <family val="2"/>
      </rPr>
      <t>Table 5C1-AK
GEO Next
Generation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WBX001)
(Opened 19/20)
(Not in a District Building)</t>
    </r>
  </si>
  <si>
    <t>C10 + C11
T4, C2 + T4, C14</t>
  </si>
  <si>
    <t>C12
T4, C7 + T4, C9 + T4, C10</t>
  </si>
  <si>
    <t>Level 4
Monthly
Funds</t>
  </si>
  <si>
    <t>Level 4
Annual
Allocation</t>
  </si>
  <si>
    <t>Stipends
 for Foreign
Associate/
Escadrille
Teachers</t>
  </si>
  <si>
    <t>May</t>
  </si>
  <si>
    <t>C26
T4, C7; T4, C9; T4, C10</t>
  </si>
  <si>
    <t>C24 + C25
T4, C2; T4, C14</t>
  </si>
  <si>
    <t>C3 + C5 + C8 + C11 + C14 + C17
T3B, C12</t>
  </si>
  <si>
    <t>C5
T4, C7; T4, C9; T4, C10</t>
  </si>
  <si>
    <t>C1 x C4
T4, C2; T4, C14
T3B, C12</t>
  </si>
  <si>
    <t>C3 + C5
T3B, C12</t>
  </si>
  <si>
    <t>C3 + C6 + C9
+ C12 + C15
T3B, C12</t>
  </si>
  <si>
    <t>C22 + C23
T4, C2; T4, C14</t>
  </si>
  <si>
    <t>C24
T4, C7; T4, C9; T4, C10</t>
  </si>
  <si>
    <t>C23 + C24
T4, C2; T4, C14</t>
  </si>
  <si>
    <t>C25
T4, C7; T4, C9; T4, C10</t>
  </si>
  <si>
    <t>City/Parish</t>
  </si>
  <si>
    <t>T2, C50</t>
  </si>
  <si>
    <t>Prior Year
Feb. 1 Count</t>
  </si>
  <si>
    <r>
      <rPr>
        <b/>
        <sz val="18"/>
        <color indexed="18"/>
        <rFont val="Arial"/>
        <family val="2"/>
      </rPr>
      <t>Table 5C1-E
Lycee Francais de
la Nouvelle Orleans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347001)
(Opened 11/12)
(Orleans District Building
&amp; Non District Building)</t>
    </r>
  </si>
  <si>
    <r>
      <rPr>
        <b/>
        <sz val="18"/>
        <color indexed="18"/>
        <rFont val="Arial"/>
        <family val="2"/>
      </rPr>
      <t>Table 5C1-AL
Red River</t>
    </r>
    <r>
      <rPr>
        <b/>
        <sz val="11"/>
        <color indexed="18"/>
        <rFont val="Arial"/>
        <family val="2"/>
      </rPr>
      <t xml:space="preserve">
</t>
    </r>
    <r>
      <rPr>
        <sz val="11"/>
        <color indexed="18"/>
        <rFont val="Arial"/>
        <family val="2"/>
      </rPr>
      <t>(Site Code WBY001)
(Opened 19/20)
(In a District Building)</t>
    </r>
  </si>
  <si>
    <t>GEO
Next
Generation</t>
  </si>
  <si>
    <t>Red
River
Charter</t>
  </si>
  <si>
    <r>
      <t xml:space="preserve">Unweighted Legacy Type 2 Charter School
</t>
    </r>
    <r>
      <rPr>
        <sz val="10"/>
        <color indexed="18"/>
        <rFont val="Arial"/>
        <family val="2"/>
      </rPr>
      <t>(Includes Final Local Revenue Representation)</t>
    </r>
  </si>
  <si>
    <t>Redesign Dalton Charter School</t>
  </si>
  <si>
    <t>Redesign Lanier Charter School</t>
  </si>
  <si>
    <t>Redesign Glen Oaks</t>
  </si>
  <si>
    <t>2018 Assessed Property Value</t>
  </si>
  <si>
    <t>2.1.20 Student Counts
RSD Operated &amp; Type 5 Charter Schools</t>
  </si>
  <si>
    <t>Int'l
High
School
of New
Orleans</t>
  </si>
  <si>
    <t>JCFA -
East</t>
  </si>
  <si>
    <t>New Harmony
High School</t>
  </si>
  <si>
    <t>Red River
Charter
Academy</t>
  </si>
  <si>
    <t>This Column
Intentionally
Left Blank</t>
  </si>
  <si>
    <t>GEO Next
Generation
High School</t>
  </si>
  <si>
    <t>2018
Net Assessed
Taxable
Property
with Growth
Cap of 10%</t>
  </si>
  <si>
    <t>FY2018-19
Computed
Sales
Tax Base
with Growth
Cap of 15%</t>
  </si>
  <si>
    <r>
      <t xml:space="preserve">Qualifying
Teachers
As of 2.1.20
</t>
    </r>
    <r>
      <rPr>
        <sz val="10"/>
        <color indexed="18"/>
        <rFont val="Arial"/>
        <family val="2"/>
      </rPr>
      <t>(Includes
Escadrille)</t>
    </r>
  </si>
  <si>
    <t xml:space="preserve">Livingston Includes TIF of </t>
  </si>
  <si>
    <t>T5C1AK, C16</t>
  </si>
  <si>
    <t>T5C1AL, C16</t>
  </si>
  <si>
    <t>GEO Next
Generation
High School
WBX001</t>
  </si>
  <si>
    <t>Percent
State Cost
Allocation</t>
  </si>
  <si>
    <t>Percent
Local Cost
Allocation</t>
  </si>
  <si>
    <t>Total Assessed
Property Value</t>
  </si>
  <si>
    <t>Assessed
Homestead
Exemption</t>
  </si>
  <si>
    <t>Net Assessed
Taxable
Property</t>
  </si>
  <si>
    <t>Net Assessed
Taxable Property
With Cap Of</t>
  </si>
  <si>
    <r>
      <t xml:space="preserve">Prior Year
Net Assessed
Taxable
Property
</t>
    </r>
    <r>
      <rPr>
        <sz val="10"/>
        <color indexed="18"/>
        <rFont val="Arial"/>
        <family val="2"/>
      </rPr>
      <t>(Without cap)</t>
    </r>
  </si>
  <si>
    <t>2018
Ad Valorem
Tax Revenues</t>
  </si>
  <si>
    <t>Projected
Yield of
Property
Tax Millage
Rate of</t>
  </si>
  <si>
    <t>FY2018-19
Sales Tax
Revenue</t>
  </si>
  <si>
    <r>
      <t xml:space="preserve">Other Revenues:
</t>
    </r>
    <r>
      <rPr>
        <sz val="10"/>
        <color indexed="20"/>
        <rFont val="Arial"/>
        <family val="2"/>
      </rPr>
      <t>(Includes State &amp;
Federal taxes in
lieu of &amp; 50% of
earnings from
16th section and
other real estate)</t>
    </r>
  </si>
  <si>
    <r>
      <t xml:space="preserve">Total Local
Revenue
</t>
    </r>
    <r>
      <rPr>
        <sz val="10"/>
        <color rgb="FF800080"/>
        <rFont val="Arial"/>
        <family val="2"/>
      </rPr>
      <t>(For Use in MFP
Levels 1 and 2)</t>
    </r>
  </si>
  <si>
    <t>2018-2019 Computed Sales Tax Base</t>
  </si>
  <si>
    <t>Computed
Sales Tax
Base</t>
  </si>
  <si>
    <r>
      <t xml:space="preserve">Prior Year
Computed
Sales Tax Base
</t>
    </r>
    <r>
      <rPr>
        <sz val="10"/>
        <color rgb="FF000080"/>
        <rFont val="Arial"/>
        <family val="2"/>
      </rPr>
      <t>(Without Cap)</t>
    </r>
  </si>
  <si>
    <t>2018-2019 Summary Of Sales Taxes</t>
  </si>
  <si>
    <t>Summary Of 2018-2019 Ad Valorem Taxes</t>
  </si>
  <si>
    <t>State Approved
Public Schools</t>
  </si>
  <si>
    <t>Percent
Change
of Net
Assessed
Taxable
Property</t>
  </si>
  <si>
    <t>Noble
Minds
Institute
W18001</t>
  </si>
  <si>
    <t>Noble
Minds
Institute</t>
  </si>
  <si>
    <t>Noble Minds Institute</t>
  </si>
  <si>
    <t>FY2020-2021 MFP Budget Letter</t>
  </si>
  <si>
    <t>FY2020-21 Weighted State Cost Allocation Per Pupils
Types 1, 2, 3, 3B, and 4 Charter Schools</t>
  </si>
  <si>
    <t>FY2020-21 Unweighted State Cost Allocation Per Pupils
Types 1, 2, 3, 3B, and 4 Charter Schools</t>
  </si>
  <si>
    <t>FY2020-21
State Cost
Allocation 
of Level 1</t>
  </si>
  <si>
    <t>Feb. 1, 2020
MFP Funded
Membership</t>
  </si>
  <si>
    <t>Feb. 1, 2020
Student
Count</t>
  </si>
  <si>
    <t>Oct. 1, 2019
Student
Count</t>
  </si>
  <si>
    <t>FY2020-21
State Cost
Allocation 
Of Level 1</t>
  </si>
  <si>
    <t>February 1, 2020
Student Membership</t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</si>
  <si>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</si>
  <si>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r>
      <t xml:space="preserve">Student Count
</t>
    </r>
    <r>
      <rPr>
        <sz val="10"/>
        <color indexed="18"/>
        <rFont val="Arial"/>
        <family val="2"/>
      </rPr>
      <t>(Per SIS
2-1-20)</t>
    </r>
  </si>
  <si>
    <r>
      <t xml:space="preserve">Student Count
</t>
    </r>
    <r>
      <rPr>
        <sz val="10"/>
        <color indexed="18"/>
        <rFont val="Arial"/>
        <family val="2"/>
      </rPr>
      <t>(Per LEADS
10-1-19)</t>
    </r>
  </si>
  <si>
    <r>
      <t xml:space="preserve">Student Count
</t>
    </r>
    <r>
      <rPr>
        <sz val="10"/>
        <color indexed="18"/>
        <rFont val="Arial"/>
        <family val="2"/>
      </rPr>
      <t>(Per SER
2-1-20)</t>
    </r>
  </si>
  <si>
    <t>October
2020
Mid-Year
Adjustment
for Students</t>
  </si>
  <si>
    <t>February
2021
Mid-Year
Adjustment
for Students</t>
  </si>
  <si>
    <r>
      <t xml:space="preserve">Prior Years
MFP Audit
Adjustments
</t>
    </r>
    <r>
      <rPr>
        <sz val="10"/>
        <color indexed="18"/>
        <rFont val="Arial"/>
        <family val="2"/>
      </rPr>
      <t xml:space="preserve">
(Includes
FY2018-19
and
FY2019-20)</t>
    </r>
  </si>
  <si>
    <t>Change in
Funded
Student
Count Per
Oct. 2020
Mid-Year
Adjustment</t>
  </si>
  <si>
    <t>October
2020
Mid-Year
Adjustment</t>
  </si>
  <si>
    <t>Change in
Funded
Student
Count Per
Feb. 2021
Mid-Year
Adjustment</t>
  </si>
  <si>
    <r>
      <t xml:space="preserve">February
2021
Mid-Year
Adjustment
</t>
    </r>
    <r>
      <rPr>
        <sz val="10"/>
        <color indexed="18"/>
        <rFont val="Arial"/>
        <family val="2"/>
      </rPr>
      <t>(Half the
Per Pupil)</t>
    </r>
  </si>
  <si>
    <t>School Systems
and Schools</t>
  </si>
  <si>
    <t>Placeholder
for Closed
Other Public
School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</si>
  <si>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</si>
  <si>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Sum(C2:C35)</t>
  </si>
  <si>
    <t>C1 + C36 OR
Sum(C1:C35)</t>
  </si>
  <si>
    <r>
      <t xml:space="preserve">C37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T8, C1</t>
    </r>
  </si>
  <si>
    <t>FY2020-21
Total MFP
Allocation
- State Cost
Allocations to
Other Public
Schools</t>
  </si>
  <si>
    <t>FY2020-21
Certificated &amp;
Non-Certificated
Pay Raises</t>
  </si>
  <si>
    <t>IF C40 &gt; 0, C40</t>
  </si>
  <si>
    <t>IF C40 &lt; 0, C40</t>
  </si>
  <si>
    <t>C43 + C44</t>
  </si>
  <si>
    <t>C37 + C39 + C40 + C45</t>
  </si>
  <si>
    <t>C46 + C47 + C48</t>
  </si>
  <si>
    <t>Prior Month File:
(C50 + C52)</t>
  </si>
  <si>
    <t>C49 - C50</t>
  </si>
  <si>
    <t>C51 ÷ Months
Remaining</t>
  </si>
  <si>
    <t>C49 + C53 + C54 + C55</t>
  </si>
  <si>
    <t>FY2020-21
Total MFP
Allocation
- State Cost
Allocations to
Other Public
Schools
+/- Adjustments</t>
  </si>
  <si>
    <t>FY2020-21
Total MFP
Allocation
- State Cost
Allocations to
Other Public
Schools
+/- Adjustments
+ Monthly Level 4</t>
  </si>
  <si>
    <t>FY2020-21
Total MFP
Allocation
- State Cost
Allocations to
Other Public
Schools
+/- Adjustments
+ Total Level 4
Funds</t>
  </si>
  <si>
    <t>T2, C56</t>
  </si>
  <si>
    <t>Total RSD Operated &amp; Type 5 Charter Schools</t>
  </si>
  <si>
    <t>Total Type 5 Charter Schools
East Baton Rouge Parish</t>
  </si>
  <si>
    <t>Total RSD Operated &amp; Type 5 Charter Schools
East Baton Rouge Parish</t>
  </si>
  <si>
    <t>Linwood Public Charter School
Caddo Parish</t>
  </si>
  <si>
    <t>Capitol High School
East Baton Rouge Parish</t>
  </si>
  <si>
    <t>C1 + C36</t>
  </si>
  <si>
    <t>Gifted and
Talented
Students
(GT)</t>
  </si>
  <si>
    <t>Economy-
of-Scale
Percent
Support</t>
  </si>
  <si>
    <t>Total
Weighted
Add-On
Student
Units</t>
  </si>
  <si>
    <t>Total
Weighted
Membership
and Units</t>
  </si>
  <si>
    <t>Per SIS
2-1-20</t>
  </si>
  <si>
    <t>(Per SER
2-1-20)</t>
  </si>
  <si>
    <t>Total
Level 1
Costs</t>
  </si>
  <si>
    <t>State Cost
Allocation
of Level 1</t>
  </si>
  <si>
    <t>Per Pupil
Local Cost
Allocation
of Level 1</t>
  </si>
  <si>
    <t>Local Revenue
Over Level 1</t>
  </si>
  <si>
    <t>Local
Revenue
Under
Level 1</t>
  </si>
  <si>
    <t>Local
Revenue
Limit on
Level 2
State
Support</t>
  </si>
  <si>
    <t>Percent
State</t>
  </si>
  <si>
    <r>
      <t xml:space="preserve">Level 3
State Cost
Allocation
</t>
    </r>
    <r>
      <rPr>
        <b/>
        <sz val="10"/>
        <color indexed="10"/>
        <rFont val="Arial"/>
        <family val="2"/>
      </rPr>
      <t xml:space="preserve">without
</t>
    </r>
    <r>
      <rPr>
        <b/>
        <sz val="10"/>
        <color rgb="FFFF0000"/>
        <rFont val="Arial"/>
        <family val="2"/>
      </rPr>
      <t>Continuation
of Prior Year
Pay Raises</t>
    </r>
  </si>
  <si>
    <r>
      <t xml:space="preserve">Level 3
State Cost
Allocation
</t>
    </r>
    <r>
      <rPr>
        <b/>
        <sz val="10"/>
        <color indexed="10"/>
        <rFont val="Arial"/>
        <family val="2"/>
      </rPr>
      <t>with
Continuation
of Prior Year
Pay Raises</t>
    </r>
  </si>
  <si>
    <r>
      <t xml:space="preserve">Levels 1, 2 &amp; 3
State Cost
Allocation
</t>
    </r>
    <r>
      <rPr>
        <b/>
        <sz val="10"/>
        <color rgb="FFFF0000"/>
        <rFont val="Arial"/>
        <family val="2"/>
      </rPr>
      <t>with
Continuation
of Prior Year
Pay Raises</t>
    </r>
  </si>
  <si>
    <t>Grand Total
Levels 1, 2 &amp; 3
State Cost
Allocation</t>
  </si>
  <si>
    <t>Mandated Cost
Adjustment</t>
  </si>
  <si>
    <t>Continuation
of Prior Year
Pay Raises
Per Pupil
Amount</t>
  </si>
  <si>
    <t>Increase
Cost
Adjustment</t>
  </si>
  <si>
    <r>
      <t xml:space="preserve">Grades
7 - 12
</t>
    </r>
    <r>
      <rPr>
        <sz val="10"/>
        <color indexed="18"/>
        <rFont val="Arial"/>
        <family val="2"/>
      </rPr>
      <t>2.1.20 SIS</t>
    </r>
  </si>
  <si>
    <r>
      <t xml:space="preserve">Feb. 1, 2020
MFP Funded
Membership
</t>
    </r>
    <r>
      <rPr>
        <sz val="10"/>
        <color indexed="18"/>
        <rFont val="Arial"/>
        <family val="2"/>
      </rPr>
      <t>(Per SIS)</t>
    </r>
  </si>
  <si>
    <t>Continuation
of Prior Year
Pay Raises
Per Pupil</t>
  </si>
  <si>
    <r>
      <t xml:space="preserve">Prior Years
MFP Audit
Adjustments
</t>
    </r>
    <r>
      <rPr>
        <sz val="10"/>
        <color indexed="18"/>
        <rFont val="Arial"/>
        <family val="2"/>
      </rPr>
      <t>(Includes
FY2018-19
and
FY2019-20)</t>
    </r>
  </si>
  <si>
    <t>Total MFP
State Cost
Allocation
+/- Mid-Year
Adjustments
+/- Audit
Adjustments</t>
  </si>
  <si>
    <t>Year To
Date
State
Payments</t>
  </si>
  <si>
    <t>Monthly
Payment</t>
  </si>
  <si>
    <t>State
Admin Fee
to the
Dept. of
Education
0.25%</t>
  </si>
  <si>
    <t>Total
State Cost
Allocation
+ Total
Level 4
Funds</t>
  </si>
  <si>
    <t>Feb. 1, 2020
MFP
Funded
Membership</t>
  </si>
  <si>
    <t>Feb. 1, 2020
MFP
Funded
Membership
+
OJJ ADM</t>
  </si>
  <si>
    <t>Total Local
Revenue
Representation
 for OJJ
Secure Care
Students</t>
  </si>
  <si>
    <t>Year To
Date
Payments</t>
  </si>
  <si>
    <t xml:space="preserve">Local
Revenue
Representation
Monthly
Payment
</t>
  </si>
  <si>
    <t>State Admin
Fee to the
Dept. of
Education
.25%</t>
  </si>
  <si>
    <t>Total MFP
State Cost
Allocation
+/- Mid-Year
Adjustments
- Admin Fee
+/- Audit Adj.
+Total Level 4</t>
  </si>
  <si>
    <r>
      <t xml:space="preserve">February
2021
Mid-Year
Adjustment
</t>
    </r>
    <r>
      <rPr>
        <sz val="10"/>
        <color indexed="18"/>
        <rFont val="Arial"/>
        <family val="2"/>
      </rPr>
      <t xml:space="preserve">
(Half the
Per Pupil)</t>
    </r>
  </si>
  <si>
    <t>Admin
Fee to the
Dept. of
Education
.25%</t>
  </si>
  <si>
    <t>Year To
Date State
Payments</t>
  </si>
  <si>
    <r>
      <t xml:space="preserve">Initial
FY2020-21
Local Revenue
Representation
Per Pupil
</t>
    </r>
    <r>
      <rPr>
        <sz val="10"/>
        <color indexed="18"/>
        <rFont val="Arial"/>
        <family val="2"/>
      </rPr>
      <t xml:space="preserve">
(per charter law)</t>
    </r>
  </si>
  <si>
    <t>Admin
Fee to the
Dept. of
Education
0.25%</t>
  </si>
  <si>
    <t>Placeholder for Closed LEA</t>
  </si>
  <si>
    <r>
      <t xml:space="preserve">Foreign Language Associate Stipend Allocation
</t>
    </r>
    <r>
      <rPr>
        <sz val="11"/>
        <color rgb="FF000080"/>
        <rFont val="Arial"/>
        <family val="2"/>
      </rPr>
      <t>Includes Escadrille Louisiane Graduates</t>
    </r>
  </si>
  <si>
    <t>CAFR Audit
Adjustments</t>
  </si>
  <si>
    <r>
      <t xml:space="preserve">(C27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C3)
*1,000</t>
    </r>
  </si>
  <si>
    <t>C12 + C19 + C26</t>
  </si>
  <si>
    <t>C29 + C30 + C31</t>
  </si>
  <si>
    <r>
      <t xml:space="preserve">C32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C28</t>
    </r>
  </si>
  <si>
    <r>
      <t xml:space="preserve">(C34 - C33)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C33</t>
    </r>
  </si>
  <si>
    <t>If C35 &gt; 15%,
C33 x (1 + 15%)</t>
  </si>
  <si>
    <r>
      <t xml:space="preserve">C29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</si>
  <si>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r>
      <t xml:space="preserve">C30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C34</t>
    </r>
  </si>
  <si>
    <t>C27 + C32
+ C39</t>
  </si>
  <si>
    <r>
      <t xml:space="preserve">C40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
T3, C1</t>
    </r>
  </si>
  <si>
    <t>T7, C27</t>
  </si>
  <si>
    <t>T7, C32</t>
  </si>
  <si>
    <t>T7, C36</t>
  </si>
  <si>
    <t>T7, C39</t>
  </si>
  <si>
    <t>T7, C40</t>
  </si>
  <si>
    <t>Total
Sales Tax
Revenue
With CAFR
Audit Adjs.</t>
  </si>
  <si>
    <t>Total
Ad Valorem
Revenue
Including Debt
With CAFR
Audit Adjs.</t>
  </si>
  <si>
    <t>Level 1 State Cost Allocation</t>
  </si>
  <si>
    <t xml:space="preserve">Level 2 Incentive for Local Effort </t>
  </si>
  <si>
    <r>
      <rPr>
        <b/>
        <sz val="12"/>
        <rFont val="Arial Narrow"/>
        <family val="2"/>
      </rPr>
      <t>Allocations for Other Public Schools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(Lab Schools, State Schools, and Legacy Type 2 Charter Schools)</t>
    </r>
  </si>
  <si>
    <t>Total MFP State Cost Allocation</t>
  </si>
  <si>
    <r>
      <rPr>
        <b/>
        <sz val="12"/>
        <rFont val="Arial Narrow"/>
        <family val="2"/>
      </rPr>
      <t>Prior Year Audit Adjustments</t>
    </r>
    <r>
      <rPr>
        <sz val="12"/>
        <rFont val="Arial Narrow"/>
        <family val="2"/>
      </rPr>
      <t/>
    </r>
  </si>
  <si>
    <r>
      <rPr>
        <b/>
        <sz val="12"/>
        <rFont val="Arial Narrow"/>
        <family val="2"/>
      </rPr>
      <t>Level 3 Legislative Allocations</t>
    </r>
    <r>
      <rPr>
        <sz val="12"/>
        <rFont val="Arial Narrow"/>
        <family val="2"/>
      </rPr>
      <t xml:space="preserve">
</t>
    </r>
    <r>
      <rPr>
        <sz val="11"/>
        <rFont val="Arial Narrow"/>
        <family val="2"/>
      </rPr>
      <t>(Continuation of Prior Year Pay Raises, Historical Formula Allocation, Mandated Costs, FY2019-20 Certificated &amp; Non-Certificated Pay Raises)</t>
    </r>
  </si>
  <si>
    <r>
      <t xml:space="preserve">C2 x 14.76 </t>
    </r>
    <r>
      <rPr>
        <sz val="8"/>
        <color indexed="20"/>
        <rFont val="Calibri"/>
        <family val="2"/>
      </rPr>
      <t>÷</t>
    </r>
    <r>
      <rPr>
        <sz val="8"/>
        <color indexed="20"/>
        <rFont val="Arial"/>
        <family val="2"/>
      </rPr>
      <t xml:space="preserve"> 1,000</t>
    </r>
  </si>
  <si>
    <t>C5 x 0.73%</t>
  </si>
  <si>
    <t>C4 x $69.60</t>
  </si>
  <si>
    <t>Qualifying
First Year
Teachers</t>
  </si>
  <si>
    <t>Oct. 2020*</t>
  </si>
  <si>
    <t>Grades
9 - 12
10.1.20 SIS</t>
  </si>
  <si>
    <t>FY2020-21 Final Local Revenue Representation Per Pupils</t>
  </si>
  <si>
    <r>
      <t xml:space="preserve">Unweighted
Per Pupil
Without
Continuation
of Prior Year
Pay Raise
</t>
    </r>
    <r>
      <rPr>
        <sz val="10"/>
        <color rgb="FF000080"/>
        <rFont val="Arial"/>
        <family val="2"/>
      </rPr>
      <t>(Includes Final
Local Revenue
Representation)</t>
    </r>
  </si>
  <si>
    <t>Number of
Qualifying
Courses</t>
  </si>
  <si>
    <r>
      <t xml:space="preserve">MFP State Cost Allocation for Youth in Secure Care
</t>
    </r>
    <r>
      <rPr>
        <b/>
        <sz val="10"/>
        <color indexed="18"/>
        <rFont val="Arial"/>
        <family val="2"/>
      </rPr>
      <t>Based on FY2019-20 Average Daily Membership (ADM)</t>
    </r>
  </si>
  <si>
    <t>ADM for
Youth in
Secure
Care</t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</si>
  <si>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
In a District
Building</t>
    </r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</si>
  <si>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</t>
    </r>
  </si>
  <si>
    <r>
      <t xml:space="preserve">Final
FY2020-21
Local Revenue
Representation
Per Pupil
</t>
    </r>
    <r>
      <rPr>
        <sz val="10"/>
        <color indexed="18"/>
        <rFont val="Arial"/>
        <family val="2"/>
      </rPr>
      <t xml:space="preserve">
(per charter law)</t>
    </r>
  </si>
  <si>
    <t>Change in
Funded
Student
Count Per
Oct. 2020
Mid-Year Adj.</t>
  </si>
  <si>
    <r>
      <t xml:space="preserve">Final
FY2020-21
Local Revenue
Representation
Per Pupil
</t>
    </r>
    <r>
      <rPr>
        <sz val="10"/>
        <color indexed="18"/>
        <rFont val="Arial"/>
        <family val="2"/>
      </rPr>
      <t>(per charter law)
90%</t>
    </r>
  </si>
  <si>
    <t>C8 x $241
Or Minimum</t>
  </si>
  <si>
    <t>T9, C13</t>
  </si>
  <si>
    <t>T9, C7</t>
  </si>
  <si>
    <t>T9, C8</t>
  </si>
  <si>
    <t>T9, C9</t>
  </si>
  <si>
    <t>T9, C10</t>
  </si>
  <si>
    <t>T9, C11</t>
  </si>
  <si>
    <t>T9, C6</t>
  </si>
  <si>
    <t>T9, C12</t>
  </si>
  <si>
    <t>T9, C6 x 90%</t>
  </si>
  <si>
    <t>T9, C7 x 90%</t>
  </si>
  <si>
    <t>T9, C8 x 90%</t>
  </si>
  <si>
    <t>T9, C9 x 90%</t>
  </si>
  <si>
    <t>T9, C10 x 90%</t>
  </si>
  <si>
    <t>T9, C12 x 90%</t>
  </si>
  <si>
    <t>(Per SIS
10-1-19)</t>
  </si>
  <si>
    <r>
      <t xml:space="preserve">Student Count
</t>
    </r>
    <r>
      <rPr>
        <sz val="10"/>
        <color indexed="18"/>
        <rFont val="Arial"/>
        <family val="2"/>
      </rPr>
      <t>(Per SIS
10-1-19)</t>
    </r>
  </si>
  <si>
    <t>Qualifying
Second and
Third Year
Teachers</t>
  </si>
  <si>
    <t>Reallocation
of Unused
SCA Funds</t>
  </si>
  <si>
    <t>Final
Funding
for SCA</t>
  </si>
  <si>
    <t>CDF
Overpayment</t>
  </si>
  <si>
    <t>(27a)</t>
  </si>
  <si>
    <t>Total MFP State
Cost Allocation
+/- Mid-Year Adjs
- Admin Fee
+/- Audit Adjs
+ Monthly
Level 4</t>
  </si>
  <si>
    <t>CDF Overpayment</t>
  </si>
  <si>
    <t>Net Payment After CDF Overpayment</t>
  </si>
  <si>
    <t>FY2020-21
Budget Letter
June 2021</t>
  </si>
  <si>
    <r>
      <rPr>
        <b/>
        <sz val="12"/>
        <rFont val="Arial Narrow"/>
        <family val="2"/>
      </rPr>
      <t>Level 4 Supplementary Funding</t>
    </r>
    <r>
      <rPr>
        <sz val="12"/>
        <color rgb="FFFF0000"/>
        <rFont val="Arial Narrow"/>
        <family val="2"/>
      </rPr>
      <t xml:space="preserve">
</t>
    </r>
    <r>
      <rPr>
        <sz val="11"/>
        <rFont val="Arial Narrow"/>
        <family val="2"/>
      </rPr>
      <t>(Foreign Language/Escadrille Associate Program Salary and Stipend, Career Development, High Cost Services, Supplemental Course Allocation)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</si>
</sst>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5" formatCode="_(* #,##0_);_(* \(#,##0\);_(* &quot;-&quot;??_);_(@_)"/>
    <numFmt numFmtId="166" formatCode="&quot;$&quot;#,##0"/>
    <numFmt numFmtId="167" formatCode="0.0000000"/>
    <numFmt numFmtId="168" formatCode="&quot;$&quot;#,##0;[Red]&quot;$&quot;#,##0"/>
    <numFmt numFmtId="169" formatCode="0.000%"/>
    <numFmt numFmtId="170" formatCode="0_);[Red]\(0\)"/>
    <numFmt numFmtId="171" formatCode="#,##0.0"/>
    <numFmt numFmtId="172" formatCode="0.0%"/>
    <numFmt numFmtId="173" formatCode="0.00_);\(0.00\)"/>
    <numFmt numFmtId="174" formatCode="&quot;$&quot;#,##0.00000"/>
    <numFmt numFmtId="175" formatCode="&quot;$&quot;#,##0.000000"/>
    <numFmt numFmtId="176" formatCode="#,##0.0_);[Red]\(#,##0.0\)"/>
  </numFmts>
  <fonts count="10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 Narrow"/>
      <family val="2"/>
    </font>
    <font>
      <sz val="12"/>
      <name val="Arial Narrow"/>
      <family val="2"/>
    </font>
    <font>
      <sz val="8"/>
      <name val="Arial"/>
      <family val="2"/>
    </font>
    <font>
      <b/>
      <sz val="10"/>
      <color indexed="20"/>
      <name val="Arial"/>
      <family val="2"/>
    </font>
    <font>
      <b/>
      <sz val="10"/>
      <color indexed="20"/>
      <name val="Arial Narrow"/>
      <family val="2"/>
    </font>
    <font>
      <b/>
      <sz val="12"/>
      <color indexed="18"/>
      <name val="Arial Narrow"/>
      <family val="2"/>
    </font>
    <font>
      <sz val="10"/>
      <color indexed="18"/>
      <name val="Arial"/>
      <family val="2"/>
    </font>
    <font>
      <b/>
      <sz val="18"/>
      <color indexed="20"/>
      <name val="Arial Narrow"/>
      <family val="2"/>
    </font>
    <font>
      <b/>
      <sz val="10"/>
      <color indexed="18"/>
      <name val="Arial"/>
      <family val="2"/>
    </font>
    <font>
      <b/>
      <i/>
      <sz val="16"/>
      <name val="Arial"/>
      <family val="2"/>
    </font>
    <font>
      <sz val="9"/>
      <name val="Arial Narrow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1"/>
      <color indexed="1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color indexed="18"/>
      <name val="Arial"/>
      <family val="2"/>
    </font>
    <font>
      <sz val="10"/>
      <color rgb="FFFF0000"/>
      <name val="Arial"/>
      <family val="2"/>
    </font>
    <font>
      <sz val="9"/>
      <color indexed="18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Calibri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000080"/>
      <name val="Arial"/>
      <family val="2"/>
    </font>
    <font>
      <b/>
      <sz val="11"/>
      <color rgb="FF000080"/>
      <name val="Arial Narrow"/>
      <family val="2"/>
    </font>
    <font>
      <sz val="10"/>
      <color rgb="FF000080"/>
      <name val="Arial"/>
      <family val="2"/>
    </font>
    <font>
      <b/>
      <sz val="11"/>
      <color rgb="FF000080"/>
      <name val="Arial"/>
      <family val="2"/>
    </font>
    <font>
      <b/>
      <sz val="12"/>
      <color rgb="FF000080"/>
      <name val="Arial"/>
      <family val="2"/>
    </font>
    <font>
      <b/>
      <sz val="18"/>
      <color indexed="1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indexed="2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i/>
      <sz val="10"/>
      <color theme="1"/>
      <name val="Arial"/>
      <family val="2"/>
    </font>
    <font>
      <sz val="11"/>
      <color rgb="FF000080"/>
      <name val="Arial"/>
      <family val="2"/>
    </font>
    <font>
      <sz val="8"/>
      <color indexed="20"/>
      <name val="Arial"/>
      <family val="2"/>
    </font>
    <font>
      <sz val="8"/>
      <color indexed="20"/>
      <name val="Calibri"/>
      <family val="2"/>
    </font>
    <font>
      <b/>
      <sz val="8"/>
      <name val="Arial"/>
      <family val="2"/>
    </font>
    <font>
      <b/>
      <sz val="17"/>
      <color indexed="18"/>
      <name val="Arial"/>
      <family val="2"/>
    </font>
    <font>
      <b/>
      <sz val="8"/>
      <color indexed="18"/>
      <name val="Arial"/>
      <family val="2"/>
    </font>
    <font>
      <b/>
      <u/>
      <sz val="11"/>
      <color rgb="FFFF0000"/>
      <name val="Arial"/>
      <family val="2"/>
    </font>
    <font>
      <b/>
      <sz val="16"/>
      <color indexed="18"/>
      <name val="Arial"/>
      <family val="2"/>
    </font>
    <font>
      <sz val="10"/>
      <color indexed="20"/>
      <name val="Arial"/>
      <family val="2"/>
    </font>
    <font>
      <sz val="21"/>
      <name val="Arial Narrow"/>
      <family val="2"/>
    </font>
    <font>
      <b/>
      <sz val="10"/>
      <color rgb="FF800080"/>
      <name val="Arial"/>
      <family val="2"/>
    </font>
    <font>
      <sz val="9"/>
      <color rgb="FF000080"/>
      <name val="Arial Narrow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 Narrow"/>
      <family val="2"/>
    </font>
    <font>
      <sz val="10"/>
      <color rgb="FF800080"/>
      <name val="Arial"/>
      <family val="2"/>
    </font>
    <font>
      <sz val="12"/>
      <color rgb="FFFF0000"/>
      <name val="Arial Narrow"/>
      <family val="2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0"/>
      </patternFill>
    </fill>
    <fill>
      <patternFill patternType="solid">
        <fgColor theme="9" tint="0.59999389629810485"/>
        <bgColor indexed="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0"/>
      </patternFill>
    </fill>
    <fill>
      <patternFill patternType="solid">
        <fgColor theme="7" tint="0.79998168889431442"/>
        <bgColor indexed="0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59999389629810485"/>
        <bgColor indexed="0"/>
      </patternFill>
    </fill>
  </fills>
  <borders count="4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/>
      <top/>
      <bottom/>
      <diagonal/>
    </border>
    <border>
      <left style="thin">
        <color indexed="63"/>
      </left>
      <right/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22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3"/>
      </right>
      <top/>
      <bottom/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465926084170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4659260841701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3"/>
      </left>
      <right/>
      <top/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/>
      <diagonal/>
    </border>
    <border>
      <left style="thin">
        <color indexed="63"/>
      </left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3"/>
      </right>
      <top style="thin">
        <color indexed="63"/>
      </top>
      <bottom style="double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3"/>
      </right>
      <top style="thin">
        <color theme="0" tint="-0.34998626667073579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3"/>
      </right>
      <top style="thin">
        <color indexed="22"/>
      </top>
      <bottom style="thin">
        <color indexed="6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indexed="63"/>
      </right>
      <top style="thin">
        <color auto="1"/>
      </top>
      <bottom style="thin">
        <color theme="0" tint="-0.249977111117893"/>
      </bottom>
      <diagonal/>
    </border>
    <border>
      <left/>
      <right/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0" tint="-0.249977111117893"/>
      </bottom>
      <diagonal/>
    </border>
    <border>
      <left style="thin">
        <color indexed="63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63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auto="1"/>
      </bottom>
      <diagonal/>
    </border>
    <border>
      <left style="thin">
        <color indexed="63"/>
      </left>
      <right style="thin">
        <color indexed="63"/>
      </right>
      <top/>
      <bottom style="thin">
        <color indexed="64"/>
      </bottom>
      <diagonal/>
    </border>
    <border>
      <left/>
      <right style="thin">
        <color indexed="63"/>
      </right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auto="1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indexed="63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3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3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thin">
        <color theme="0" tint="-0.34998626667073579"/>
      </bottom>
      <diagonal/>
    </border>
    <border>
      <left/>
      <right style="thin">
        <color indexed="63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3"/>
      </right>
      <top/>
      <bottom style="thin">
        <color indexed="22"/>
      </bottom>
      <diagonal/>
    </border>
    <border>
      <left style="thin">
        <color indexed="63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63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3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3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4"/>
      </right>
      <top style="thin">
        <color indexed="63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7847">
    <xf numFmtId="0" fontId="0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8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67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5" fillId="0" borderId="0"/>
    <xf numFmtId="0" fontId="39" fillId="0" borderId="0"/>
    <xf numFmtId="0" fontId="25" fillId="23" borderId="7" applyNumberFormat="0" applyFont="0" applyAlignment="0" applyProtection="0"/>
    <xf numFmtId="0" fontId="61" fillId="20" borderId="8" applyNumberFormat="0" applyAlignment="0" applyProtection="0"/>
    <xf numFmtId="9" fontId="23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9" applyNumberFormat="0" applyFill="0" applyAlignment="0" applyProtection="0"/>
    <xf numFmtId="0" fontId="64" fillId="0" borderId="0" applyNumberForma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43" fontId="19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18" fillId="0" borderId="0"/>
    <xf numFmtId="0" fontId="39" fillId="0" borderId="0"/>
    <xf numFmtId="43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3" fillId="0" borderId="0"/>
    <xf numFmtId="0" fontId="74" fillId="0" borderId="0"/>
    <xf numFmtId="43" fontId="16" fillId="0" borderId="0" applyFont="0" applyFill="0" applyBorder="0" applyAlignment="0" applyProtection="0"/>
    <xf numFmtId="0" fontId="58" fillId="7" borderId="63" applyNumberFormat="0" applyAlignment="0" applyProtection="0"/>
    <xf numFmtId="0" fontId="23" fillId="23" borderId="76" applyNumberFormat="0" applyFont="0" applyAlignment="0" applyProtection="0"/>
    <xf numFmtId="0" fontId="23" fillId="23" borderId="58" applyNumberFormat="0" applyFont="0" applyAlignment="0" applyProtection="0"/>
    <xf numFmtId="0" fontId="51" fillId="20" borderId="49" applyNumberFormat="0" applyAlignment="0" applyProtection="0"/>
    <xf numFmtId="0" fontId="63" fillId="0" borderId="60" applyNumberFormat="0" applyFill="0" applyAlignment="0" applyProtection="0"/>
    <xf numFmtId="0" fontId="51" fillId="20" borderId="63" applyNumberFormat="0" applyAlignment="0" applyProtection="0"/>
    <xf numFmtId="0" fontId="61" fillId="20" borderId="89" applyNumberFormat="0" applyAlignment="0" applyProtection="0"/>
    <xf numFmtId="0" fontId="61" fillId="20" borderId="85" applyNumberFormat="0" applyAlignment="0" applyProtection="0"/>
    <xf numFmtId="0" fontId="51" fillId="20" borderId="71" applyNumberFormat="0" applyAlignment="0" applyProtection="0"/>
    <xf numFmtId="0" fontId="58" fillId="7" borderId="53" applyNumberFormat="0" applyAlignment="0" applyProtection="0"/>
    <xf numFmtId="0" fontId="23" fillId="23" borderId="64" applyNumberFormat="0" applyFont="0" applyAlignment="0" applyProtection="0"/>
    <xf numFmtId="0" fontId="61" fillId="20" borderId="73" applyNumberFormat="0" applyAlignment="0" applyProtection="0"/>
    <xf numFmtId="0" fontId="23" fillId="23" borderId="54" applyNumberFormat="0" applyFont="0" applyAlignment="0" applyProtection="0"/>
    <xf numFmtId="0" fontId="61" fillId="20" borderId="55" applyNumberFormat="0" applyAlignment="0" applyProtection="0"/>
    <xf numFmtId="0" fontId="51" fillId="20" borderId="42" applyNumberFormat="0" applyAlignment="0" applyProtection="0"/>
    <xf numFmtId="0" fontId="63" fillId="0" borderId="56" applyNumberFormat="0" applyFill="0" applyAlignment="0" applyProtection="0"/>
    <xf numFmtId="0" fontId="51" fillId="20" borderId="75" applyNumberFormat="0" applyAlignment="0" applyProtection="0"/>
    <xf numFmtId="0" fontId="63" fillId="0" borderId="66" applyNumberFormat="0" applyFill="0" applyAlignment="0" applyProtection="0"/>
    <xf numFmtId="43" fontId="23" fillId="0" borderId="0" applyFont="0" applyFill="0" applyBorder="0" applyAlignment="0" applyProtection="0"/>
    <xf numFmtId="0" fontId="61" fillId="20" borderId="59" applyNumberFormat="0" applyAlignment="0" applyProtection="0"/>
    <xf numFmtId="0" fontId="58" fillId="7" borderId="42" applyNumberFormat="0" applyAlignment="0" applyProtection="0"/>
    <xf numFmtId="0" fontId="23" fillId="23" borderId="43" applyNumberFormat="0" applyFont="0" applyAlignment="0" applyProtection="0"/>
    <xf numFmtId="0" fontId="61" fillId="20" borderId="44" applyNumberFormat="0" applyAlignment="0" applyProtection="0"/>
    <xf numFmtId="0" fontId="63" fillId="0" borderId="45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23" fillId="23" borderId="68" applyNumberFormat="0" applyFont="0" applyAlignment="0" applyProtection="0"/>
    <xf numFmtId="0" fontId="58" fillId="7" borderId="49" applyNumberFormat="0" applyAlignment="0" applyProtection="0"/>
    <xf numFmtId="0" fontId="51" fillId="20" borderId="57" applyNumberFormat="0" applyAlignment="0" applyProtection="0"/>
    <xf numFmtId="0" fontId="61" fillId="20" borderId="69" applyNumberFormat="0" applyAlignment="0" applyProtection="0"/>
    <xf numFmtId="0" fontId="58" fillId="7" borderId="75" applyNumberFormat="0" applyAlignment="0" applyProtection="0"/>
    <xf numFmtId="0" fontId="23" fillId="23" borderId="50" applyNumberFormat="0" applyFont="0" applyAlignment="0" applyProtection="0"/>
    <xf numFmtId="0" fontId="61" fillId="20" borderId="51" applyNumberFormat="0" applyAlignment="0" applyProtection="0"/>
    <xf numFmtId="0" fontId="63" fillId="0" borderId="52" applyNumberFormat="0" applyFill="0" applyAlignment="0" applyProtection="0"/>
    <xf numFmtId="0" fontId="63" fillId="0" borderId="70" applyNumberFormat="0" applyFill="0" applyAlignment="0" applyProtection="0"/>
    <xf numFmtId="0" fontId="61" fillId="20" borderId="65" applyNumberFormat="0" applyAlignment="0" applyProtection="0"/>
    <xf numFmtId="0" fontId="51" fillId="20" borderId="87" applyNumberFormat="0" applyAlignment="0" applyProtection="0"/>
    <xf numFmtId="0" fontId="58" fillId="7" borderId="57" applyNumberFormat="0" applyAlignment="0" applyProtection="0"/>
    <xf numFmtId="0" fontId="63" fillId="0" borderId="78" applyNumberFormat="0" applyFill="0" applyAlignment="0" applyProtection="0"/>
    <xf numFmtId="0" fontId="51" fillId="20" borderId="53" applyNumberFormat="0" applyAlignment="0" applyProtection="0"/>
    <xf numFmtId="0" fontId="58" fillId="7" borderId="71" applyNumberFormat="0" applyAlignment="0" applyProtection="0"/>
    <xf numFmtId="0" fontId="61" fillId="20" borderId="77" applyNumberFormat="0" applyAlignment="0" applyProtection="0"/>
    <xf numFmtId="0" fontId="51" fillId="20" borderId="79" applyNumberFormat="0" applyAlignment="0" applyProtection="0"/>
    <xf numFmtId="0" fontId="51" fillId="20" borderId="67" applyNumberFormat="0" applyAlignment="0" applyProtection="0"/>
    <xf numFmtId="0" fontId="58" fillId="7" borderId="83" applyNumberFormat="0" applyAlignment="0" applyProtection="0"/>
    <xf numFmtId="0" fontId="58" fillId="7" borderId="67" applyNumberFormat="0" applyAlignment="0" applyProtection="0"/>
    <xf numFmtId="0" fontId="63" fillId="0" borderId="98" applyNumberFormat="0" applyFill="0" applyAlignment="0" applyProtection="0"/>
    <xf numFmtId="0" fontId="63" fillId="0" borderId="86" applyNumberFormat="0" applyFill="0" applyAlignment="0" applyProtection="0"/>
    <xf numFmtId="0" fontId="23" fillId="23" borderId="72" applyNumberFormat="0" applyFont="0" applyAlignment="0" applyProtection="0"/>
    <xf numFmtId="0" fontId="63" fillId="0" borderId="74" applyNumberFormat="0" applyFill="0" applyAlignment="0" applyProtection="0"/>
    <xf numFmtId="0" fontId="51" fillId="20" borderId="91" applyNumberFormat="0" applyAlignment="0" applyProtection="0"/>
    <xf numFmtId="0" fontId="23" fillId="23" borderId="96" applyNumberFormat="0" applyFont="0" applyAlignment="0" applyProtection="0"/>
    <xf numFmtId="0" fontId="58" fillId="7" borderId="79" applyNumberFormat="0" applyAlignment="0" applyProtection="0"/>
    <xf numFmtId="0" fontId="23" fillId="23" borderId="84" applyNumberFormat="0" applyFont="0" applyAlignment="0" applyProtection="0"/>
    <xf numFmtId="0" fontId="23" fillId="23" borderId="80" applyNumberFormat="0" applyFont="0" applyAlignment="0" applyProtection="0"/>
    <xf numFmtId="0" fontId="61" fillId="20" borderId="81" applyNumberFormat="0" applyAlignment="0" applyProtection="0"/>
    <xf numFmtId="0" fontId="63" fillId="0" borderId="82" applyNumberFormat="0" applyFill="0" applyAlignment="0" applyProtection="0"/>
    <xf numFmtId="0" fontId="58" fillId="7" borderId="107" applyNumberFormat="0" applyAlignment="0" applyProtection="0"/>
    <xf numFmtId="0" fontId="58" fillId="7" borderId="87" applyNumberFormat="0" applyAlignment="0" applyProtection="0"/>
    <xf numFmtId="0" fontId="63" fillId="0" borderId="102" applyNumberFormat="0" applyFill="0" applyAlignment="0" applyProtection="0"/>
    <xf numFmtId="0" fontId="51" fillId="20" borderId="83" applyNumberFormat="0" applyAlignment="0" applyProtection="0"/>
    <xf numFmtId="0" fontId="23" fillId="23" borderId="88" applyNumberFormat="0" applyFont="0" applyAlignment="0" applyProtection="0"/>
    <xf numFmtId="0" fontId="63" fillId="0" borderId="90" applyNumberFormat="0" applyFill="0" applyAlignment="0" applyProtection="0"/>
    <xf numFmtId="0" fontId="61" fillId="20" borderId="97" applyNumberFormat="0" applyAlignment="0" applyProtection="0"/>
    <xf numFmtId="0" fontId="23" fillId="23" borderId="100" applyNumberFormat="0" applyFont="0" applyAlignment="0" applyProtection="0"/>
    <xf numFmtId="0" fontId="51" fillId="20" borderId="99" applyNumberFormat="0" applyAlignment="0" applyProtection="0"/>
    <xf numFmtId="0" fontId="58" fillId="7" borderId="91" applyNumberFormat="0" applyAlignment="0" applyProtection="0"/>
    <xf numFmtId="0" fontId="58" fillId="7" borderId="103" applyNumberFormat="0" applyAlignment="0" applyProtection="0"/>
    <xf numFmtId="0" fontId="23" fillId="23" borderId="92" applyNumberFormat="0" applyFont="0" applyAlignment="0" applyProtection="0"/>
    <xf numFmtId="0" fontId="61" fillId="20" borderId="93" applyNumberFormat="0" applyAlignment="0" applyProtection="0"/>
    <xf numFmtId="0" fontId="63" fillId="0" borderId="94" applyNumberFormat="0" applyFill="0" applyAlignment="0" applyProtection="0"/>
    <xf numFmtId="0" fontId="61" fillId="20" borderId="101" applyNumberFormat="0" applyAlignment="0" applyProtection="0"/>
    <xf numFmtId="0" fontId="51" fillId="20" borderId="95" applyNumberFormat="0" applyAlignment="0" applyProtection="0"/>
    <xf numFmtId="0" fontId="23" fillId="23" borderId="108" applyNumberFormat="0" applyFont="0" applyAlignment="0" applyProtection="0"/>
    <xf numFmtId="0" fontId="51" fillId="20" borderId="103" applyNumberFormat="0" applyAlignment="0" applyProtection="0"/>
    <xf numFmtId="0" fontId="63" fillId="0" borderId="110" applyNumberFormat="0" applyFill="0" applyAlignment="0" applyProtection="0"/>
    <xf numFmtId="0" fontId="61" fillId="20" borderId="109" applyNumberFormat="0" applyAlignment="0" applyProtection="0"/>
    <xf numFmtId="0" fontId="58" fillId="7" borderId="95" applyNumberFormat="0" applyAlignment="0" applyProtection="0"/>
    <xf numFmtId="0" fontId="63" fillId="0" borderId="106" applyNumberFormat="0" applyFill="0" applyAlignment="0" applyProtection="0"/>
    <xf numFmtId="0" fontId="58" fillId="7" borderId="99" applyNumberFormat="0" applyAlignment="0" applyProtection="0"/>
    <xf numFmtId="0" fontId="23" fillId="23" borderId="104" applyNumberFormat="0" applyFont="0" applyAlignment="0" applyProtection="0"/>
    <xf numFmtId="0" fontId="61" fillId="20" borderId="105" applyNumberFormat="0" applyAlignment="0" applyProtection="0"/>
    <xf numFmtId="0" fontId="51" fillId="20" borderId="107" applyNumberFormat="0" applyAlignment="0" applyProtection="0"/>
    <xf numFmtId="0" fontId="58" fillId="7" borderId="121" applyNumberFormat="0" applyAlignment="0" applyProtection="0"/>
    <xf numFmtId="0" fontId="61" fillId="20" borderId="119" applyNumberFormat="0" applyAlignment="0" applyProtection="0"/>
    <xf numFmtId="0" fontId="58" fillId="7" borderId="116" applyNumberFormat="0" applyAlignment="0" applyProtection="0"/>
    <xf numFmtId="0" fontId="51" fillId="20" borderId="112" applyNumberFormat="0" applyAlignment="0" applyProtection="0"/>
    <xf numFmtId="0" fontId="58" fillId="7" borderId="117" applyNumberFormat="0" applyAlignment="0" applyProtection="0"/>
    <xf numFmtId="0" fontId="58" fillId="7" borderId="112" applyNumberFormat="0" applyAlignment="0" applyProtection="0"/>
    <xf numFmtId="0" fontId="23" fillId="23" borderId="118" applyNumberFormat="0" applyFont="0" applyAlignment="0" applyProtection="0"/>
    <xf numFmtId="0" fontId="23" fillId="23" borderId="113" applyNumberFormat="0" applyFont="0" applyAlignment="0" applyProtection="0"/>
    <xf numFmtId="0" fontId="61" fillId="20" borderId="114" applyNumberFormat="0" applyAlignment="0" applyProtection="0"/>
    <xf numFmtId="0" fontId="63" fillId="0" borderId="115" applyNumberFormat="0" applyFill="0" applyAlignment="0" applyProtection="0"/>
    <xf numFmtId="0" fontId="63" fillId="0" borderId="120" applyNumberFormat="0" applyFill="0" applyAlignment="0" applyProtection="0"/>
    <xf numFmtId="0" fontId="51" fillId="20" borderId="121" applyNumberFormat="0" applyAlignment="0" applyProtection="0"/>
    <xf numFmtId="0" fontId="51" fillId="20" borderId="116" applyNumberFormat="0" applyAlignment="0" applyProtection="0"/>
    <xf numFmtId="0" fontId="51" fillId="20" borderId="117" applyNumberFormat="0" applyAlignment="0" applyProtection="0"/>
    <xf numFmtId="0" fontId="23" fillId="23" borderId="122" applyNumberFormat="0" applyFont="0" applyAlignment="0" applyProtection="0"/>
    <xf numFmtId="0" fontId="61" fillId="20" borderId="123" applyNumberFormat="0" applyAlignment="0" applyProtection="0"/>
    <xf numFmtId="0" fontId="63" fillId="0" borderId="124" applyNumberFormat="0" applyFill="0" applyAlignment="0" applyProtection="0"/>
    <xf numFmtId="0" fontId="58" fillId="7" borderId="165" applyNumberFormat="0" applyAlignment="0" applyProtection="0"/>
    <xf numFmtId="0" fontId="61" fillId="20" borderId="139" applyNumberFormat="0" applyAlignment="0" applyProtection="0"/>
    <xf numFmtId="0" fontId="58" fillId="7" borderId="161" applyNumberFormat="0" applyAlignment="0" applyProtection="0"/>
    <xf numFmtId="0" fontId="23" fillId="23" borderId="138" applyNumberFormat="0" applyFont="0" applyAlignment="0" applyProtection="0"/>
    <xf numFmtId="0" fontId="63" fillId="0" borderId="175" applyNumberFormat="0" applyFill="0" applyAlignment="0" applyProtection="0"/>
    <xf numFmtId="0" fontId="23" fillId="23" borderId="130" applyNumberFormat="0" applyFont="0" applyAlignment="0" applyProtection="0"/>
    <xf numFmtId="0" fontId="63" fillId="0" borderId="156" applyNumberFormat="0" applyFill="0" applyAlignment="0" applyProtection="0"/>
    <xf numFmtId="0" fontId="58" fillId="7" borderId="129" applyNumberFormat="0" applyAlignment="0" applyProtection="0"/>
    <xf numFmtId="0" fontId="61" fillId="20" borderId="163" applyNumberFormat="0" applyAlignment="0" applyProtection="0"/>
    <xf numFmtId="0" fontId="51" fillId="20" borderId="161" applyNumberFormat="0" applyAlignment="0" applyProtection="0"/>
    <xf numFmtId="0" fontId="63" fillId="0" borderId="164" applyNumberFormat="0" applyFill="0" applyAlignment="0" applyProtection="0"/>
    <xf numFmtId="0" fontId="58" fillId="7" borderId="172" applyNumberFormat="0" applyAlignment="0" applyProtection="0"/>
    <xf numFmtId="0" fontId="58" fillId="7" borderId="149" applyNumberFormat="0" applyAlignment="0" applyProtection="0"/>
    <xf numFmtId="0" fontId="51" fillId="20" borderId="133" applyNumberFormat="0" applyAlignment="0" applyProtection="0"/>
    <xf numFmtId="0" fontId="61" fillId="20" borderId="147" applyNumberFormat="0" applyAlignment="0" applyProtection="0"/>
    <xf numFmtId="0" fontId="23" fillId="23" borderId="150" applyNumberFormat="0" applyFont="0" applyAlignment="0" applyProtection="0"/>
    <xf numFmtId="0" fontId="63" fillId="0" borderId="140" applyNumberFormat="0" applyFill="0" applyAlignment="0" applyProtection="0"/>
    <xf numFmtId="0" fontId="63" fillId="0" borderId="128" applyNumberFormat="0" applyFill="0" applyAlignment="0" applyProtection="0"/>
    <xf numFmtId="0" fontId="23" fillId="23" borderId="158" applyNumberFormat="0" applyFont="0" applyAlignment="0" applyProtection="0"/>
    <xf numFmtId="0" fontId="61" fillId="20" borderId="127" applyNumberFormat="0" applyAlignment="0" applyProtection="0"/>
    <xf numFmtId="0" fontId="23" fillId="23" borderId="126" applyNumberFormat="0" applyFont="0" applyAlignment="0" applyProtection="0"/>
    <xf numFmtId="0" fontId="58" fillId="7" borderId="137" applyNumberFormat="0" applyAlignment="0" applyProtection="0"/>
    <xf numFmtId="0" fontId="58" fillId="7" borderId="125" applyNumberFormat="0" applyAlignment="0" applyProtection="0"/>
    <xf numFmtId="0" fontId="23" fillId="23" borderId="173" applyNumberFormat="0" applyFont="0" applyAlignment="0" applyProtection="0"/>
    <xf numFmtId="0" fontId="63" fillId="0" borderId="148" applyNumberFormat="0" applyFill="0" applyAlignment="0" applyProtection="0"/>
    <xf numFmtId="0" fontId="23" fillId="23" borderId="146" applyNumberFormat="0" applyFont="0" applyAlignment="0" applyProtection="0"/>
    <xf numFmtId="0" fontId="61" fillId="20" borderId="155" applyNumberFormat="0" applyAlignment="0" applyProtection="0"/>
    <xf numFmtId="0" fontId="61" fillId="20" borderId="131" applyNumberFormat="0" applyAlignment="0" applyProtection="0"/>
    <xf numFmtId="0" fontId="51" fillId="20" borderId="125" applyNumberFormat="0" applyAlignment="0" applyProtection="0"/>
    <xf numFmtId="0" fontId="63" fillId="0" borderId="132" applyNumberFormat="0" applyFill="0" applyAlignment="0" applyProtection="0"/>
    <xf numFmtId="0" fontId="23" fillId="23" borderId="154" applyNumberFormat="0" applyFont="0" applyAlignment="0" applyProtection="0"/>
    <xf numFmtId="0" fontId="23" fillId="23" borderId="134" applyNumberFormat="0" applyFont="0" applyAlignment="0" applyProtection="0"/>
    <xf numFmtId="0" fontId="63" fillId="0" borderId="160" applyNumberFormat="0" applyFill="0" applyAlignment="0" applyProtection="0"/>
    <xf numFmtId="0" fontId="63" fillId="0" borderId="136" applyNumberFormat="0" applyFill="0" applyAlignment="0" applyProtection="0"/>
    <xf numFmtId="0" fontId="51" fillId="20" borderId="129" applyNumberFormat="0" applyAlignment="0" applyProtection="0"/>
    <xf numFmtId="0" fontId="51" fillId="20" borderId="149" applyNumberFormat="0" applyAlignment="0" applyProtection="0"/>
    <xf numFmtId="0" fontId="61" fillId="20" borderId="159" applyNumberFormat="0" applyAlignment="0" applyProtection="0"/>
    <xf numFmtId="0" fontId="58" fillId="7" borderId="141" applyNumberFormat="0" applyAlignment="0" applyProtection="0"/>
    <xf numFmtId="0" fontId="61" fillId="20" borderId="174" applyNumberFormat="0" applyAlignment="0" applyProtection="0"/>
    <xf numFmtId="0" fontId="58" fillId="7" borderId="133" applyNumberFormat="0" applyAlignment="0" applyProtection="0"/>
    <xf numFmtId="0" fontId="51" fillId="20" borderId="145" applyNumberFormat="0" applyAlignment="0" applyProtection="0"/>
    <xf numFmtId="9" fontId="16" fillId="0" borderId="0" applyFont="0" applyFill="0" applyBorder="0" applyAlignment="0" applyProtection="0"/>
    <xf numFmtId="0" fontId="16" fillId="0" borderId="0"/>
    <xf numFmtId="0" fontId="51" fillId="20" borderId="168" applyNumberFormat="0" applyAlignment="0" applyProtection="0"/>
    <xf numFmtId="0" fontId="51" fillId="20" borderId="141" applyNumberFormat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51" fillId="20" borderId="137" applyNumberFormat="0" applyAlignment="0" applyProtection="0"/>
    <xf numFmtId="0" fontId="61" fillId="20" borderId="135" applyNumberFormat="0" applyAlignment="0" applyProtection="0"/>
    <xf numFmtId="0" fontId="51" fillId="20" borderId="172" applyNumberFormat="0" applyAlignment="0" applyProtection="0"/>
    <xf numFmtId="0" fontId="23" fillId="23" borderId="169" applyNumberFormat="0" applyFont="0" applyAlignment="0" applyProtection="0"/>
    <xf numFmtId="0" fontId="61" fillId="20" borderId="151" applyNumberFormat="0" applyAlignment="0" applyProtection="0"/>
    <xf numFmtId="0" fontId="58" fillId="7" borderId="157" applyNumberFormat="0" applyAlignment="0" applyProtection="0"/>
    <xf numFmtId="0" fontId="58" fillId="7" borderId="145" applyNumberFormat="0" applyAlignment="0" applyProtection="0"/>
    <xf numFmtId="0" fontId="58" fillId="7" borderId="153" applyNumberFormat="0" applyAlignment="0" applyProtection="0"/>
    <xf numFmtId="0" fontId="23" fillId="23" borderId="142" applyNumberFormat="0" applyFont="0" applyAlignment="0" applyProtection="0"/>
    <xf numFmtId="0" fontId="61" fillId="20" borderId="143" applyNumberFormat="0" applyAlignment="0" applyProtection="0"/>
    <xf numFmtId="0" fontId="63" fillId="0" borderId="144" applyNumberFormat="0" applyFill="0" applyAlignment="0" applyProtection="0"/>
    <xf numFmtId="0" fontId="23" fillId="23" borderId="162" applyNumberFormat="0" applyFont="0" applyAlignment="0" applyProtection="0"/>
    <xf numFmtId="0" fontId="51" fillId="20" borderId="157" applyNumberFormat="0" applyAlignment="0" applyProtection="0"/>
    <xf numFmtId="0" fontId="58" fillId="7" borderId="168" applyNumberFormat="0" applyAlignment="0" applyProtection="0"/>
    <xf numFmtId="0" fontId="63" fillId="0" borderId="167" applyNumberFormat="0" applyFill="0" applyAlignment="0" applyProtection="0"/>
    <xf numFmtId="0" fontId="51" fillId="20" borderId="153" applyNumberFormat="0" applyAlignment="0" applyProtection="0"/>
    <xf numFmtId="0" fontId="51" fillId="20" borderId="165" applyNumberFormat="0" applyAlignment="0" applyProtection="0"/>
    <xf numFmtId="0" fontId="63" fillId="0" borderId="152" applyNumberFormat="0" applyFill="0" applyAlignment="0" applyProtection="0"/>
    <xf numFmtId="0" fontId="61" fillId="20" borderId="170" applyNumberFormat="0" applyAlignment="0" applyProtection="0"/>
    <xf numFmtId="0" fontId="23" fillId="23" borderId="166" applyNumberFormat="0" applyFont="0" applyAlignment="0" applyProtection="0"/>
    <xf numFmtId="0" fontId="63" fillId="0" borderId="171" applyNumberFormat="0" applyFill="0" applyAlignment="0" applyProtection="0"/>
    <xf numFmtId="0" fontId="15" fillId="0" borderId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72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72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75" applyNumberFormat="0" applyFill="0" applyAlignment="0" applyProtection="0"/>
    <xf numFmtId="0" fontId="64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9" fontId="15" fillId="0" borderId="0" applyFont="0" applyFill="0" applyBorder="0" applyAlignment="0" applyProtection="0"/>
    <xf numFmtId="0" fontId="15" fillId="0" borderId="0"/>
    <xf numFmtId="0" fontId="51" fillId="20" borderId="172" applyNumberFormat="0" applyAlignment="0" applyProtection="0"/>
    <xf numFmtId="0" fontId="51" fillId="20" borderId="172" applyNumberFormat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1" fillId="20" borderId="174" applyNumberFormat="0" applyAlignment="0" applyProtection="0"/>
    <xf numFmtId="0" fontId="51" fillId="20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58" fillId="7" borderId="172" applyNumberFormat="0" applyAlignment="0" applyProtection="0"/>
    <xf numFmtId="0" fontId="23" fillId="23" borderId="173" applyNumberFormat="0" applyFont="0" applyAlignment="0" applyProtection="0"/>
    <xf numFmtId="0" fontId="61" fillId="20" borderId="174" applyNumberFormat="0" applyAlignment="0" applyProtection="0"/>
    <xf numFmtId="0" fontId="63" fillId="0" borderId="175" applyNumberFormat="0" applyFill="0" applyAlignment="0" applyProtection="0"/>
    <xf numFmtId="0" fontId="23" fillId="23" borderId="173" applyNumberFormat="0" applyFont="0" applyAlignment="0" applyProtection="0"/>
    <xf numFmtId="0" fontId="51" fillId="20" borderId="172" applyNumberFormat="0" applyAlignment="0" applyProtection="0"/>
    <xf numFmtId="0" fontId="58" fillId="7" borderId="172" applyNumberFormat="0" applyAlignment="0" applyProtection="0"/>
    <xf numFmtId="0" fontId="63" fillId="0" borderId="175" applyNumberFormat="0" applyFill="0" applyAlignment="0" applyProtection="0"/>
    <xf numFmtId="0" fontId="51" fillId="20" borderId="172" applyNumberFormat="0" applyAlignment="0" applyProtection="0"/>
    <xf numFmtId="0" fontId="51" fillId="20" borderId="172" applyNumberFormat="0" applyAlignment="0" applyProtection="0"/>
    <xf numFmtId="0" fontId="63" fillId="0" borderId="175" applyNumberFormat="0" applyFill="0" applyAlignment="0" applyProtection="0"/>
    <xf numFmtId="0" fontId="61" fillId="20" borderId="174" applyNumberFormat="0" applyAlignment="0" applyProtection="0"/>
    <xf numFmtId="0" fontId="23" fillId="23" borderId="173" applyNumberFormat="0" applyFont="0" applyAlignment="0" applyProtection="0"/>
    <xf numFmtId="0" fontId="63" fillId="0" borderId="175" applyNumberFormat="0" applyFill="0" applyAlignment="0" applyProtection="0"/>
    <xf numFmtId="0" fontId="63" fillId="0" borderId="180" applyNumberFormat="0" applyFill="0" applyAlignment="0" applyProtection="0"/>
    <xf numFmtId="0" fontId="61" fillId="20" borderId="179" applyNumberFormat="0" applyAlignment="0" applyProtection="0"/>
    <xf numFmtId="0" fontId="23" fillId="23" borderId="178" applyNumberFormat="0" applyFont="0" applyAlignment="0" applyProtection="0"/>
    <xf numFmtId="0" fontId="58" fillId="7" borderId="177" applyNumberFormat="0" applyAlignment="0" applyProtection="0"/>
    <xf numFmtId="0" fontId="51" fillId="20" borderId="177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1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1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83" applyNumberFormat="0" applyFill="0" applyAlignment="0" applyProtection="0"/>
    <xf numFmtId="0" fontId="64" fillId="0" borderId="0" applyNumberForma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9" fontId="14" fillId="0" borderId="0" applyFont="0" applyFill="0" applyBorder="0" applyAlignment="0" applyProtection="0"/>
    <xf numFmtId="0" fontId="14" fillId="0" borderId="0"/>
    <xf numFmtId="0" fontId="51" fillId="20" borderId="181" applyNumberFormat="0" applyAlignment="0" applyProtection="0"/>
    <xf numFmtId="0" fontId="51" fillId="20" borderId="181" applyNumberFormat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4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4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4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23" fillId="0" borderId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1" fillId="20" borderId="179" applyNumberFormat="0" applyAlignment="0" applyProtection="0"/>
    <xf numFmtId="0" fontId="51" fillId="20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23" fillId="23" borderId="182" applyNumberFormat="0" applyFon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63" fillId="0" borderId="183" applyNumberFormat="0" applyFill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1" fillId="20" borderId="179" applyNumberFormat="0" applyAlignment="0" applyProtection="0"/>
    <xf numFmtId="0" fontId="23" fillId="23" borderId="182" applyNumberFormat="0" applyFont="0" applyAlignment="0" applyProtection="0"/>
    <xf numFmtId="0" fontId="58" fillId="7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1" fillId="20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58" fillId="7" borderId="181" applyNumberFormat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23" fillId="23" borderId="182" applyNumberFormat="0" applyFon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1" fillId="20" borderId="179" applyNumberFormat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63" fillId="0" borderId="183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51" fillId="20" borderId="185" applyNumberFormat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0" fontId="51" fillId="20" borderId="185" applyNumberFormat="0" applyAlignment="0" applyProtection="0"/>
    <xf numFmtId="0" fontId="51" fillId="20" borderId="185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1" fillId="20" borderId="187" applyNumberFormat="0" applyAlignment="0" applyProtection="0"/>
    <xf numFmtId="0" fontId="51" fillId="20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3" fillId="0" borderId="188" applyNumberFormat="0" applyFill="0" applyAlignment="0" applyProtection="0"/>
    <xf numFmtId="0" fontId="23" fillId="23" borderId="186" applyNumberFormat="0" applyFon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63" fillId="0" borderId="188" applyNumberFormat="0" applyFill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63" fillId="0" borderId="188" applyNumberFormat="0" applyFill="0" applyAlignment="0" applyProtection="0"/>
    <xf numFmtId="0" fontId="63" fillId="0" borderId="188" applyNumberFormat="0" applyFill="0" applyAlignment="0" applyProtection="0"/>
    <xf numFmtId="0" fontId="61" fillId="20" borderId="187" applyNumberFormat="0" applyAlignment="0" applyProtection="0"/>
    <xf numFmtId="0" fontId="23" fillId="23" borderId="186" applyNumberFormat="0" applyFont="0" applyAlignment="0" applyProtection="0"/>
    <xf numFmtId="0" fontId="58" fillId="7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1" fillId="20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58" fillId="7" borderId="185" applyNumberForma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23" fillId="23" borderId="186" applyNumberFormat="0" applyFon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61" fillId="20" borderId="187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75" fillId="0" borderId="0"/>
    <xf numFmtId="0" fontId="11" fillId="0" borderId="0"/>
    <xf numFmtId="0" fontId="75" fillId="0" borderId="0"/>
    <xf numFmtId="0" fontId="48" fillId="2" borderId="0" applyNumberFormat="0" applyBorder="0" applyAlignment="0" applyProtection="0"/>
    <xf numFmtId="0" fontId="48" fillId="3" borderId="0" applyNumberFormat="0" applyBorder="0" applyAlignment="0" applyProtection="0"/>
    <xf numFmtId="0" fontId="48" fillId="4" borderId="0" applyNumberFormat="0" applyBorder="0" applyAlignment="0" applyProtection="0"/>
    <xf numFmtId="0" fontId="48" fillId="5" borderId="0" applyNumberFormat="0" applyBorder="0" applyAlignment="0" applyProtection="0"/>
    <xf numFmtId="0" fontId="48" fillId="6" borderId="0" applyNumberFormat="0" applyBorder="0" applyAlignment="0" applyProtection="0"/>
    <xf numFmtId="0" fontId="48" fillId="7" borderId="0" applyNumberFormat="0" applyBorder="0" applyAlignment="0" applyProtection="0"/>
    <xf numFmtId="0" fontId="48" fillId="8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5" borderId="0" applyNumberFormat="0" applyBorder="0" applyAlignment="0" applyProtection="0"/>
    <xf numFmtId="0" fontId="48" fillId="8" borderId="0" applyNumberFormat="0" applyBorder="0" applyAlignment="0" applyProtection="0"/>
    <xf numFmtId="0" fontId="48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9" borderId="0" applyNumberFormat="0" applyBorder="0" applyAlignment="0" applyProtection="0"/>
    <xf numFmtId="0" fontId="50" fillId="3" borderId="0" applyNumberFormat="0" applyBorder="0" applyAlignment="0" applyProtection="0"/>
    <xf numFmtId="0" fontId="51" fillId="20" borderId="189" applyNumberFormat="0" applyAlignment="0" applyProtection="0"/>
    <xf numFmtId="0" fontId="52" fillId="21" borderId="2" applyNumberFormat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4" fillId="4" borderId="0" applyNumberFormat="0" applyBorder="0" applyAlignment="0" applyProtection="0"/>
    <xf numFmtId="0" fontId="55" fillId="0" borderId="3" applyNumberFormat="0" applyFill="0" applyAlignment="0" applyProtection="0"/>
    <xf numFmtId="0" fontId="56" fillId="0" borderId="4" applyNumberFormat="0" applyFill="0" applyAlignment="0" applyProtection="0"/>
    <xf numFmtId="0" fontId="57" fillId="0" borderId="5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189" applyNumberFormat="0" applyAlignment="0" applyProtection="0"/>
    <xf numFmtId="0" fontId="59" fillId="0" borderId="6" applyNumberFormat="0" applyFill="0" applyAlignment="0" applyProtection="0"/>
    <xf numFmtId="0" fontId="60" fillId="22" borderId="0" applyNumberFormat="0" applyBorder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9" fontId="2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92" applyNumberFormat="0" applyFill="0" applyAlignment="0" applyProtection="0"/>
    <xf numFmtId="0" fontId="64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3" fillId="0" borderId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75" fillId="0" borderId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1" fillId="20" borderId="191" applyNumberFormat="0" applyAlignment="0" applyProtection="0"/>
    <xf numFmtId="0" fontId="51" fillId="20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58" fillId="7" borderId="189" applyNumberFormat="0" applyAlignment="0" applyProtection="0"/>
    <xf numFmtId="0" fontId="23" fillId="23" borderId="190" applyNumberFormat="0" applyFont="0" applyAlignment="0" applyProtection="0"/>
    <xf numFmtId="0" fontId="61" fillId="20" borderId="191" applyNumberFormat="0" applyAlignment="0" applyProtection="0"/>
    <xf numFmtId="0" fontId="63" fillId="0" borderId="192" applyNumberFormat="0" applyFill="0" applyAlignment="0" applyProtection="0"/>
    <xf numFmtId="0" fontId="23" fillId="23" borderId="190" applyNumberFormat="0" applyFont="0" applyAlignment="0" applyProtection="0"/>
    <xf numFmtId="0" fontId="51" fillId="20" borderId="189" applyNumberFormat="0" applyAlignment="0" applyProtection="0"/>
    <xf numFmtId="0" fontId="58" fillId="7" borderId="189" applyNumberFormat="0" applyAlignment="0" applyProtection="0"/>
    <xf numFmtId="0" fontId="63" fillId="0" borderId="192" applyNumberFormat="0" applyFill="0" applyAlignment="0" applyProtection="0"/>
    <xf numFmtId="0" fontId="51" fillId="20" borderId="189" applyNumberFormat="0" applyAlignment="0" applyProtection="0"/>
    <xf numFmtId="0" fontId="51" fillId="20" borderId="189" applyNumberFormat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63" fillId="0" borderId="192" applyNumberFormat="0" applyFill="0" applyAlignment="0" applyProtection="0"/>
    <xf numFmtId="0" fontId="63" fillId="0" borderId="192" applyNumberFormat="0" applyFill="0" applyAlignment="0" applyProtection="0"/>
    <xf numFmtId="0" fontId="61" fillId="20" borderId="191" applyNumberFormat="0" applyAlignment="0" applyProtection="0"/>
    <xf numFmtId="0" fontId="23" fillId="23" borderId="190" applyNumberFormat="0" applyFont="0" applyAlignment="0" applyProtection="0"/>
    <xf numFmtId="0" fontId="58" fillId="7" borderId="189" applyNumberFormat="0" applyAlignment="0" applyProtection="0"/>
    <xf numFmtId="0" fontId="51" fillId="20" borderId="189" applyNumberFormat="0" applyAlignment="0" applyProtection="0"/>
    <xf numFmtId="0" fontId="75" fillId="0" borderId="0"/>
    <xf numFmtId="0" fontId="23" fillId="0" borderId="0"/>
    <xf numFmtId="0" fontId="23" fillId="0" borderId="0"/>
    <xf numFmtId="0" fontId="23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0" fontId="51" fillId="20" borderId="193" applyNumberFormat="0" applyAlignment="0" applyProtection="0"/>
    <xf numFmtId="0" fontId="51" fillId="20" borderId="193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10" fillId="0" borderId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1" fillId="20" borderId="195" applyNumberFormat="0" applyAlignment="0" applyProtection="0"/>
    <xf numFmtId="0" fontId="51" fillId="20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58" fillId="7" borderId="193" applyNumberFormat="0" applyAlignment="0" applyProtection="0"/>
    <xf numFmtId="0" fontId="23" fillId="23" borderId="194" applyNumberFormat="0" applyFont="0" applyAlignment="0" applyProtection="0"/>
    <xf numFmtId="0" fontId="61" fillId="20" borderId="195" applyNumberFormat="0" applyAlignment="0" applyProtection="0"/>
    <xf numFmtId="0" fontId="63" fillId="0" borderId="196" applyNumberFormat="0" applyFill="0" applyAlignment="0" applyProtection="0"/>
    <xf numFmtId="0" fontId="23" fillId="23" borderId="194" applyNumberFormat="0" applyFont="0" applyAlignment="0" applyProtection="0"/>
    <xf numFmtId="0" fontId="51" fillId="20" borderId="193" applyNumberFormat="0" applyAlignment="0" applyProtection="0"/>
    <xf numFmtId="0" fontId="58" fillId="7" borderId="193" applyNumberFormat="0" applyAlignment="0" applyProtection="0"/>
    <xf numFmtId="0" fontId="63" fillId="0" borderId="196" applyNumberFormat="0" applyFill="0" applyAlignment="0" applyProtection="0"/>
    <xf numFmtId="0" fontId="51" fillId="20" borderId="193" applyNumberFormat="0" applyAlignment="0" applyProtection="0"/>
    <xf numFmtId="0" fontId="51" fillId="20" borderId="193" applyNumberFormat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63" fillId="0" borderId="196" applyNumberFormat="0" applyFill="0" applyAlignment="0" applyProtection="0"/>
    <xf numFmtId="0" fontId="63" fillId="0" borderId="196" applyNumberFormat="0" applyFill="0" applyAlignment="0" applyProtection="0"/>
    <xf numFmtId="0" fontId="61" fillId="20" borderId="195" applyNumberFormat="0" applyAlignment="0" applyProtection="0"/>
    <xf numFmtId="0" fontId="23" fillId="23" borderId="194" applyNumberFormat="0" applyFont="0" applyAlignment="0" applyProtection="0"/>
    <xf numFmtId="0" fontId="58" fillId="7" borderId="193" applyNumberFormat="0" applyAlignment="0" applyProtection="0"/>
    <xf numFmtId="0" fontId="51" fillId="20" borderId="193" applyNumberFormat="0" applyAlignment="0" applyProtection="0"/>
    <xf numFmtId="0" fontId="23" fillId="0" borderId="0"/>
    <xf numFmtId="0" fontId="51" fillId="20" borderId="206" applyNumberFormat="0" applyAlignment="0" applyProtection="0"/>
    <xf numFmtId="0" fontId="58" fillId="7" borderId="206" applyNumberFormat="0" applyAlignment="0" applyProtection="0"/>
    <xf numFmtId="0" fontId="23" fillId="23" borderId="207" applyNumberFormat="0" applyFont="0" applyAlignment="0" applyProtection="0"/>
    <xf numFmtId="0" fontId="61" fillId="20" borderId="208" applyNumberFormat="0" applyAlignment="0" applyProtection="0"/>
    <xf numFmtId="0" fontId="63" fillId="0" borderId="209" applyNumberFormat="0" applyFill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8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43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39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594">
    <xf numFmtId="0" fontId="0" fillId="0" borderId="0" xfId="0"/>
    <xf numFmtId="0" fontId="24" fillId="0" borderId="0" xfId="0" applyFont="1" applyFill="1" applyBorder="1" applyAlignment="1" applyProtection="1">
      <alignment horizontal="right" vertical="center"/>
    </xf>
    <xf numFmtId="1" fontId="25" fillId="26" borderId="216" xfId="0" applyNumberFormat="1" applyFont="1" applyFill="1" applyBorder="1" applyAlignment="1" applyProtection="1">
      <alignment horizontal="center" vertical="center"/>
    </xf>
    <xf numFmtId="1" fontId="26" fillId="26" borderId="216" xfId="0" applyNumberFormat="1" applyFont="1" applyFill="1" applyBorder="1" applyAlignment="1" applyProtection="1">
      <alignment horizontal="center" vertical="center"/>
    </xf>
    <xf numFmtId="0" fontId="44" fillId="31" borderId="14" xfId="0" applyFont="1" applyFill="1" applyBorder="1" applyAlignment="1" applyProtection="1">
      <alignment vertical="center" wrapText="1"/>
    </xf>
    <xf numFmtId="0" fontId="36" fillId="0" borderId="0" xfId="0" applyFont="1" applyBorder="1" applyAlignment="1" applyProtection="1">
      <alignment horizontal="center" vertical="center"/>
    </xf>
    <xf numFmtId="0" fontId="0" fillId="0" borderId="0" xfId="0" applyProtection="1"/>
    <xf numFmtId="9" fontId="30" fillId="27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9" fontId="0" fillId="0" borderId="0" xfId="0" applyNumberFormat="1" applyProtection="1"/>
    <xf numFmtId="0" fontId="0" fillId="0" borderId="0" xfId="0" applyBorder="1" applyProtection="1"/>
    <xf numFmtId="0" fontId="0" fillId="0" borderId="0" xfId="0" applyBorder="1" applyAlignment="1" applyProtection="1">
      <alignment vertical="center"/>
    </xf>
    <xf numFmtId="0" fontId="0" fillId="0" borderId="0" xfId="0" applyAlignment="1" applyProtection="1">
      <alignment horizontal="center"/>
    </xf>
    <xf numFmtId="6" fontId="0" fillId="0" borderId="0" xfId="0" applyNumberFormat="1" applyProtection="1"/>
    <xf numFmtId="0" fontId="0" fillId="0" borderId="0" xfId="0" applyAlignment="1" applyProtection="1">
      <alignment horizontal="center" vertical="center"/>
    </xf>
    <xf numFmtId="0" fontId="35" fillId="46" borderId="215" xfId="0" applyFont="1" applyFill="1" applyBorder="1" applyAlignment="1" applyProtection="1">
      <alignment horizontal="center" vertical="center" wrapText="1"/>
    </xf>
    <xf numFmtId="0" fontId="35" fillId="45" borderId="215" xfId="0" applyFont="1" applyFill="1" applyBorder="1" applyAlignment="1" applyProtection="1">
      <alignment horizontal="center" vertical="center" wrapText="1"/>
    </xf>
    <xf numFmtId="0" fontId="43" fillId="0" borderId="0" xfId="0" applyFont="1" applyFill="1" applyBorder="1" applyAlignment="1" applyProtection="1">
      <alignment horizontal="center" vertical="center"/>
    </xf>
    <xf numFmtId="6" fontId="43" fillId="0" borderId="0" xfId="0" applyNumberFormat="1" applyFont="1" applyFill="1" applyBorder="1" applyAlignment="1" applyProtection="1">
      <alignment horizontal="center" vertical="center" wrapText="1"/>
    </xf>
    <xf numFmtId="0" fontId="23" fillId="0" borderId="0" xfId="0" applyFont="1" applyProtection="1"/>
    <xf numFmtId="0" fontId="26" fillId="0" borderId="0" xfId="0" applyFont="1" applyProtection="1"/>
    <xf numFmtId="0" fontId="23" fillId="0" borderId="0" xfId="64" applyProtection="1"/>
    <xf numFmtId="0" fontId="23" fillId="0" borderId="0" xfId="64" applyBorder="1" applyProtection="1"/>
    <xf numFmtId="0" fontId="23" fillId="0" borderId="0" xfId="64" applyFont="1" applyProtection="1"/>
    <xf numFmtId="0" fontId="23" fillId="0" borderId="0" xfId="64" applyFont="1" applyAlignment="1" applyProtection="1">
      <alignment horizontal="center"/>
    </xf>
    <xf numFmtId="0" fontId="35" fillId="34" borderId="184" xfId="0" applyFont="1" applyFill="1" applyBorder="1" applyAlignment="1" applyProtection="1">
      <alignment horizontal="center" vertical="center" wrapText="1"/>
    </xf>
    <xf numFmtId="0" fontId="35" fillId="40" borderId="41" xfId="0" applyFont="1" applyFill="1" applyBorder="1" applyAlignment="1" applyProtection="1">
      <alignment horizontal="center" vertical="center" wrapText="1"/>
    </xf>
    <xf numFmtId="0" fontId="35" fillId="35" borderId="41" xfId="0" applyFont="1" applyFill="1" applyBorder="1" applyAlignment="1" applyProtection="1">
      <alignment horizontal="center" vertical="center" wrapText="1"/>
    </xf>
    <xf numFmtId="49" fontId="44" fillId="31" borderId="197" xfId="53" applyNumberFormat="1" applyFont="1" applyFill="1" applyBorder="1" applyAlignment="1" applyProtection="1">
      <alignment horizontal="center" vertical="center" wrapText="1"/>
    </xf>
    <xf numFmtId="49" fontId="44" fillId="31" borderId="14" xfId="53" applyNumberFormat="1" applyFont="1" applyFill="1" applyBorder="1" applyAlignment="1" applyProtection="1">
      <alignment horizontal="center" vertical="center" wrapText="1"/>
    </xf>
    <xf numFmtId="49" fontId="44" fillId="31" borderId="29" xfId="53" applyNumberFormat="1" applyFont="1" applyFill="1" applyBorder="1" applyAlignment="1" applyProtection="1">
      <alignment horizontal="center" vertical="center" wrapText="1"/>
    </xf>
    <xf numFmtId="10" fontId="35" fillId="31" borderId="216" xfId="49" applyNumberFormat="1" applyFont="1" applyFill="1" applyBorder="1" applyAlignment="1" applyProtection="1">
      <alignment horizontal="center" vertical="center" wrapText="1"/>
    </xf>
    <xf numFmtId="6" fontId="35" fillId="31" borderId="216" xfId="49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vertical="center"/>
    </xf>
    <xf numFmtId="6" fontId="23" fillId="0" borderId="240" xfId="0" applyNumberFormat="1" applyFont="1" applyBorder="1" applyAlignment="1" applyProtection="1">
      <alignment vertical="center"/>
    </xf>
    <xf numFmtId="6" fontId="23" fillId="35" borderId="240" xfId="0" applyNumberFormat="1" applyFont="1" applyFill="1" applyBorder="1" applyAlignment="1" applyProtection="1">
      <alignment vertical="center"/>
    </xf>
    <xf numFmtId="6" fontId="23" fillId="0" borderId="240" xfId="0" applyNumberFormat="1" applyFont="1" applyFill="1" applyBorder="1" applyAlignment="1" applyProtection="1">
      <alignment vertical="center"/>
    </xf>
    <xf numFmtId="6" fontId="23" fillId="34" borderId="24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8" fontId="26" fillId="0" borderId="12" xfId="0" applyNumberFormat="1" applyFont="1" applyBorder="1" applyAlignment="1" applyProtection="1">
      <alignment vertical="center"/>
    </xf>
    <xf numFmtId="6" fontId="26" fillId="0" borderId="12" xfId="0" applyNumberFormat="1" applyFont="1" applyBorder="1" applyAlignment="1" applyProtection="1">
      <alignment vertical="center"/>
    </xf>
    <xf numFmtId="6" fontId="26" fillId="35" borderId="12" xfId="0" applyNumberFormat="1" applyFont="1" applyFill="1" applyBorder="1" applyAlignment="1" applyProtection="1">
      <alignment vertical="center"/>
    </xf>
    <xf numFmtId="6" fontId="26" fillId="0" borderId="12" xfId="0" applyNumberFormat="1" applyFont="1" applyFill="1" applyBorder="1" applyAlignment="1" applyProtection="1">
      <alignment vertical="center"/>
    </xf>
    <xf numFmtId="6" fontId="26" fillId="34" borderId="12" xfId="0" applyNumberFormat="1" applyFont="1" applyFill="1" applyBorder="1" applyAlignment="1" applyProtection="1">
      <alignment vertical="center"/>
    </xf>
    <xf numFmtId="0" fontId="23" fillId="0" borderId="241" xfId="64" applyFont="1" applyFill="1" applyBorder="1" applyAlignment="1" applyProtection="1">
      <alignment horizontal="center" vertical="center"/>
    </xf>
    <xf numFmtId="0" fontId="23" fillId="0" borderId="251" xfId="64" applyNumberFormat="1" applyFont="1" applyFill="1" applyBorder="1" applyAlignment="1" applyProtection="1">
      <alignment horizontal="center" vertical="center"/>
    </xf>
    <xf numFmtId="38" fontId="23" fillId="0" borderId="251" xfId="252" applyNumberFormat="1" applyFont="1" applyBorder="1" applyAlignment="1" applyProtection="1">
      <alignment vertical="center"/>
    </xf>
    <xf numFmtId="3" fontId="25" fillId="0" borderId="240" xfId="0" applyNumberFormat="1" applyFont="1" applyBorder="1" applyAlignment="1" applyProtection="1">
      <alignment horizontal="center" vertical="center"/>
    </xf>
    <xf numFmtId="3" fontId="25" fillId="0" borderId="258" xfId="0" applyNumberFormat="1" applyFont="1" applyBorder="1" applyAlignment="1" applyProtection="1">
      <alignment vertical="center"/>
    </xf>
    <xf numFmtId="166" fontId="25" fillId="0" borderId="240" xfId="0" applyNumberFormat="1" applyFont="1" applyBorder="1" applyAlignment="1" applyProtection="1">
      <alignment vertical="center"/>
    </xf>
    <xf numFmtId="10" fontId="25" fillId="0" borderId="240" xfId="48" applyNumberFormat="1" applyFont="1" applyFill="1" applyBorder="1" applyAlignment="1" applyProtection="1">
      <alignment vertical="center"/>
    </xf>
    <xf numFmtId="6" fontId="25" fillId="0" borderId="240" xfId="32" applyNumberFormat="1" applyFont="1" applyFill="1" applyBorder="1" applyAlignment="1" applyProtection="1">
      <alignment vertical="center"/>
    </xf>
    <xf numFmtId="2" fontId="39" fillId="0" borderId="240" xfId="45" applyNumberFormat="1" applyFont="1" applyFill="1" applyBorder="1" applyAlignment="1" applyProtection="1">
      <alignment horizontal="right" vertical="center" wrapText="1"/>
    </xf>
    <xf numFmtId="166" fontId="39" fillId="0" borderId="240" xfId="45" applyNumberFormat="1" applyFont="1" applyFill="1" applyBorder="1" applyAlignment="1" applyProtection="1">
      <alignment horizontal="right" vertical="center" wrapText="1"/>
    </xf>
    <xf numFmtId="0" fontId="39" fillId="0" borderId="240" xfId="45" applyFont="1" applyFill="1" applyBorder="1" applyAlignment="1" applyProtection="1">
      <alignment horizontal="right" vertical="center" wrapText="1"/>
    </xf>
    <xf numFmtId="1" fontId="39" fillId="0" borderId="240" xfId="45" applyNumberFormat="1" applyFont="1" applyFill="1" applyBorder="1" applyAlignment="1" applyProtection="1">
      <alignment horizontal="right" vertical="center" wrapText="1"/>
    </xf>
    <xf numFmtId="2" fontId="25" fillId="0" borderId="240" xfId="0" applyNumberFormat="1" applyFont="1" applyBorder="1" applyAlignment="1" applyProtection="1">
      <alignment vertical="center"/>
    </xf>
    <xf numFmtId="4" fontId="25" fillId="0" borderId="240" xfId="28" applyNumberFormat="1" applyFont="1" applyBorder="1" applyAlignment="1" applyProtection="1">
      <alignment vertical="center"/>
    </xf>
    <xf numFmtId="4" fontId="25" fillId="0" borderId="258" xfId="28" applyNumberFormat="1" applyFont="1" applyBorder="1" applyAlignment="1" applyProtection="1">
      <alignment vertical="center"/>
    </xf>
    <xf numFmtId="40" fontId="25" fillId="0" borderId="240" xfId="0" applyNumberFormat="1" applyFont="1" applyFill="1" applyBorder="1" applyAlignment="1" applyProtection="1">
      <alignment vertical="center"/>
    </xf>
    <xf numFmtId="166" fontId="25" fillId="0" borderId="240" xfId="0" applyNumberFormat="1" applyFont="1" applyFill="1" applyBorder="1" applyAlignment="1" applyProtection="1">
      <alignment vertical="center"/>
    </xf>
    <xf numFmtId="10" fontId="25" fillId="0" borderId="240" xfId="0" applyNumberFormat="1" applyFont="1" applyFill="1" applyBorder="1" applyAlignment="1" applyProtection="1">
      <alignment vertical="center"/>
    </xf>
    <xf numFmtId="6" fontId="25" fillId="0" borderId="240" xfId="0" applyNumberFormat="1" applyFont="1" applyFill="1" applyBorder="1" applyAlignment="1" applyProtection="1">
      <alignment vertical="center"/>
    </xf>
    <xf numFmtId="168" fontId="25" fillId="0" borderId="240" xfId="48" applyNumberFormat="1" applyFont="1" applyFill="1" applyBorder="1" applyAlignment="1" applyProtection="1">
      <alignment vertical="center"/>
    </xf>
    <xf numFmtId="10" fontId="25" fillId="32" borderId="240" xfId="0" applyNumberFormat="1" applyFont="1" applyFill="1" applyBorder="1" applyAlignment="1" applyProtection="1">
      <alignment vertical="center"/>
    </xf>
    <xf numFmtId="166" fontId="25" fillId="32" borderId="240" xfId="0" applyNumberFormat="1" applyFont="1" applyFill="1" applyBorder="1" applyAlignment="1" applyProtection="1">
      <alignment vertical="center"/>
    </xf>
    <xf numFmtId="3" fontId="25" fillId="0" borderId="13" xfId="0" applyNumberFormat="1" applyFont="1" applyBorder="1" applyAlignment="1" applyProtection="1">
      <alignment horizontal="center" vertical="center"/>
    </xf>
    <xf numFmtId="3" fontId="25" fillId="0" borderId="17" xfId="0" applyNumberFormat="1" applyFont="1" applyBorder="1" applyAlignment="1" applyProtection="1">
      <alignment vertical="center"/>
    </xf>
    <xf numFmtId="166" fontId="25" fillId="0" borderId="13" xfId="0" applyNumberFormat="1" applyFont="1" applyBorder="1" applyAlignment="1" applyProtection="1">
      <alignment vertical="center"/>
    </xf>
    <xf numFmtId="10" fontId="25" fillId="0" borderId="13" xfId="48" applyNumberFormat="1" applyFont="1" applyFill="1" applyBorder="1" applyAlignment="1" applyProtection="1">
      <alignment vertical="center"/>
    </xf>
    <xf numFmtId="6" fontId="25" fillId="0" borderId="13" xfId="32" applyNumberFormat="1" applyFont="1" applyFill="1" applyBorder="1" applyAlignment="1" applyProtection="1">
      <alignment vertical="center"/>
    </xf>
    <xf numFmtId="2" fontId="39" fillId="0" borderId="13" xfId="45" applyNumberFormat="1" applyFont="1" applyFill="1" applyBorder="1" applyAlignment="1" applyProtection="1">
      <alignment horizontal="right" vertical="center" wrapText="1"/>
    </xf>
    <xf numFmtId="166" fontId="39" fillId="0" borderId="13" xfId="45" applyNumberFormat="1" applyFont="1" applyFill="1" applyBorder="1" applyAlignment="1" applyProtection="1">
      <alignment horizontal="right" vertical="center" wrapText="1"/>
    </xf>
    <xf numFmtId="0" fontId="39" fillId="0" borderId="13" xfId="45" applyFont="1" applyFill="1" applyBorder="1" applyAlignment="1" applyProtection="1">
      <alignment horizontal="right" vertical="center" wrapText="1"/>
    </xf>
    <xf numFmtId="2" fontId="25" fillId="0" borderId="13" xfId="0" applyNumberFormat="1" applyFont="1" applyBorder="1" applyAlignment="1" applyProtection="1">
      <alignment vertical="center"/>
    </xf>
    <xf numFmtId="4" fontId="25" fillId="0" borderId="13" xfId="28" applyNumberFormat="1" applyFont="1" applyBorder="1" applyAlignment="1" applyProtection="1">
      <alignment vertical="center"/>
    </xf>
    <xf numFmtId="4" fontId="25" fillId="0" borderId="17" xfId="28" applyNumberFormat="1" applyFont="1" applyBorder="1" applyAlignment="1" applyProtection="1">
      <alignment vertical="center"/>
    </xf>
    <xf numFmtId="40" fontId="25" fillId="0" borderId="13" xfId="0" applyNumberFormat="1" applyFont="1" applyFill="1" applyBorder="1" applyAlignment="1" applyProtection="1">
      <alignment vertical="center"/>
    </xf>
    <xf numFmtId="166" fontId="25" fillId="0" borderId="13" xfId="0" applyNumberFormat="1" applyFont="1" applyFill="1" applyBorder="1" applyAlignment="1" applyProtection="1">
      <alignment vertical="center"/>
    </xf>
    <xf numFmtId="10" fontId="25" fillId="0" borderId="13" xfId="0" applyNumberFormat="1" applyFont="1" applyFill="1" applyBorder="1" applyAlignment="1" applyProtection="1">
      <alignment vertical="center"/>
    </xf>
    <xf numFmtId="6" fontId="25" fillId="0" borderId="13" xfId="0" applyNumberFormat="1" applyFont="1" applyFill="1" applyBorder="1" applyAlignment="1" applyProtection="1">
      <alignment vertical="center"/>
    </xf>
    <xf numFmtId="168" fontId="25" fillId="0" borderId="13" xfId="48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horizontal="center" vertical="center"/>
    </xf>
    <xf numFmtId="3" fontId="25" fillId="0" borderId="16" xfId="0" applyNumberFormat="1" applyFont="1" applyFill="1" applyBorder="1" applyAlignment="1" applyProtection="1">
      <alignment vertical="center"/>
    </xf>
    <xf numFmtId="166" fontId="25" fillId="0" borderId="11" xfId="0" applyNumberFormat="1" applyFont="1" applyFill="1" applyBorder="1" applyAlignment="1" applyProtection="1">
      <alignment vertical="center"/>
    </xf>
    <xf numFmtId="166" fontId="25" fillId="0" borderId="16" xfId="0" applyNumberFormat="1" applyFont="1" applyFill="1" applyBorder="1" applyAlignment="1" applyProtection="1">
      <alignment vertical="center"/>
    </xf>
    <xf numFmtId="10" fontId="25" fillId="0" borderId="16" xfId="48" applyNumberFormat="1" applyFont="1" applyFill="1" applyBorder="1" applyAlignment="1" applyProtection="1">
      <alignment vertical="center"/>
    </xf>
    <xf numFmtId="6" fontId="25" fillId="0" borderId="11" xfId="32" applyNumberFormat="1" applyFont="1" applyFill="1" applyBorder="1" applyAlignment="1" applyProtection="1">
      <alignment vertical="center"/>
    </xf>
    <xf numFmtId="2" fontId="25" fillId="0" borderId="11" xfId="0" applyNumberFormat="1" applyFont="1" applyFill="1" applyBorder="1" applyAlignment="1" applyProtection="1">
      <alignment vertical="center"/>
    </xf>
    <xf numFmtId="1" fontId="25" fillId="0" borderId="11" xfId="0" applyNumberFormat="1" applyFont="1" applyFill="1" applyBorder="1" applyAlignment="1" applyProtection="1">
      <alignment vertical="center"/>
    </xf>
    <xf numFmtId="3" fontId="25" fillId="0" borderId="11" xfId="0" applyNumberFormat="1" applyFont="1" applyFill="1" applyBorder="1" applyAlignment="1" applyProtection="1">
      <alignment vertical="center"/>
    </xf>
    <xf numFmtId="166" fontId="25" fillId="30" borderId="11" xfId="0" applyNumberFormat="1" applyFont="1" applyFill="1" applyBorder="1" applyAlignment="1" applyProtection="1">
      <alignment vertical="center"/>
    </xf>
    <xf numFmtId="4" fontId="25" fillId="30" borderId="11" xfId="28" applyNumberFormat="1" applyFont="1" applyFill="1" applyBorder="1" applyAlignment="1" applyProtection="1">
      <alignment vertical="center"/>
    </xf>
    <xf numFmtId="4" fontId="25" fillId="30" borderId="16" xfId="28" applyNumberFormat="1" applyFont="1" applyFill="1" applyBorder="1" applyAlignment="1" applyProtection="1">
      <alignment vertical="center"/>
    </xf>
    <xf numFmtId="40" fontId="25" fillId="30" borderId="11" xfId="0" applyNumberFormat="1" applyFont="1" applyFill="1" applyBorder="1" applyAlignment="1" applyProtection="1">
      <alignment vertical="center"/>
    </xf>
    <xf numFmtId="10" fontId="25" fillId="0" borderId="11" xfId="0" applyNumberFormat="1" applyFont="1" applyFill="1" applyBorder="1" applyAlignment="1" applyProtection="1">
      <alignment vertical="center"/>
    </xf>
    <xf numFmtId="6" fontId="25" fillId="0" borderId="11" xfId="0" applyNumberFormat="1" applyFont="1" applyFill="1" applyBorder="1" applyAlignment="1" applyProtection="1">
      <alignment vertical="center"/>
    </xf>
    <xf numFmtId="168" fontId="25" fillId="0" borderId="11" xfId="48" applyNumberFormat="1" applyFont="1" applyFill="1" applyBorder="1" applyAlignment="1" applyProtection="1">
      <alignment vertical="center"/>
    </xf>
    <xf numFmtId="10" fontId="25" fillId="0" borderId="11" xfId="48" applyNumberFormat="1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76" fillId="0" borderId="0" xfId="47822" applyFont="1" applyProtection="1"/>
    <xf numFmtId="0" fontId="26" fillId="28" borderId="265" xfId="64" applyFont="1" applyFill="1" applyBorder="1" applyAlignment="1" applyProtection="1">
      <alignment horizontal="left" vertical="center"/>
    </xf>
    <xf numFmtId="6" fontId="23" fillId="34" borderId="251" xfId="252" applyNumberFormat="1" applyFont="1" applyFill="1" applyBorder="1" applyAlignment="1" applyProtection="1">
      <alignment vertical="center"/>
    </xf>
    <xf numFmtId="0" fontId="26" fillId="0" borderId="0" xfId="64" applyFont="1" applyProtection="1"/>
    <xf numFmtId="0" fontId="23" fillId="0" borderId="0" xfId="0" applyFont="1" applyAlignment="1" applyProtection="1">
      <alignment horizontal="right" vertical="center"/>
    </xf>
    <xf numFmtId="6" fontId="23" fillId="0" borderId="0" xfId="0" applyNumberFormat="1" applyFont="1" applyProtection="1"/>
    <xf numFmtId="3" fontId="23" fillId="0" borderId="251" xfId="64" applyNumberFormat="1" applyFont="1" applyFill="1" applyBorder="1" applyAlignment="1" applyProtection="1">
      <alignment horizontal="left" vertical="center"/>
    </xf>
    <xf numFmtId="0" fontId="77" fillId="25" borderId="10" xfId="0" applyFont="1" applyFill="1" applyBorder="1" applyAlignment="1" applyProtection="1">
      <alignment horizontal="center" vertical="center" wrapText="1"/>
    </xf>
    <xf numFmtId="0" fontId="23" fillId="0" borderId="0" xfId="0" applyFont="1" applyAlignment="1">
      <alignment vertical="center"/>
    </xf>
    <xf numFmtId="1" fontId="69" fillId="26" borderId="266" xfId="53" applyNumberFormat="1" applyFont="1" applyFill="1" applyBorder="1" applyAlignment="1" applyProtection="1">
      <alignment horizontal="center"/>
    </xf>
    <xf numFmtId="10" fontId="35" fillId="31" borderId="266" xfId="48" applyNumberFormat="1" applyFont="1" applyFill="1" applyBorder="1" applyAlignment="1" applyProtection="1">
      <alignment horizontal="center" vertical="center" wrapText="1"/>
    </xf>
    <xf numFmtId="10" fontId="35" fillId="31" borderId="267" xfId="48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/>
    </xf>
    <xf numFmtId="1" fontId="26" fillId="26" borderId="198" xfId="53" applyNumberFormat="1" applyFont="1" applyFill="1" applyBorder="1" applyAlignment="1" applyProtection="1">
      <alignment horizontal="center"/>
    </xf>
    <xf numFmtId="1" fontId="30" fillId="26" borderId="198" xfId="53" quotePrefix="1" applyNumberFormat="1" applyFont="1" applyFill="1" applyBorder="1" applyAlignment="1" applyProtection="1">
      <alignment horizontal="center"/>
    </xf>
    <xf numFmtId="1" fontId="38" fillId="26" borderId="266" xfId="53" applyNumberFormat="1" applyFont="1" applyFill="1" applyBorder="1" applyAlignment="1" applyProtection="1">
      <alignment horizontal="center"/>
    </xf>
    <xf numFmtId="0" fontId="23" fillId="0" borderId="245" xfId="53" applyFont="1" applyFill="1" applyBorder="1" applyAlignment="1" applyProtection="1">
      <alignment vertical="center"/>
    </xf>
    <xf numFmtId="38" fontId="23" fillId="32" borderId="245" xfId="54" applyNumberFormat="1" applyFont="1" applyFill="1" applyBorder="1" applyAlignment="1" applyProtection="1">
      <alignment horizontal="right" vertical="center"/>
    </xf>
    <xf numFmtId="6" fontId="23" fillId="0" borderId="246" xfId="54" applyNumberFormat="1" applyFont="1" applyFill="1" applyBorder="1" applyAlignment="1" applyProtection="1">
      <alignment horizontal="right" vertical="center"/>
    </xf>
    <xf numFmtId="6" fontId="23" fillId="32" borderId="246" xfId="54" applyNumberFormat="1" applyFont="1" applyFill="1" applyBorder="1" applyAlignment="1" applyProtection="1">
      <alignment horizontal="right" vertical="center"/>
    </xf>
    <xf numFmtId="38" fontId="23" fillId="0" borderId="245" xfId="54" applyNumberFormat="1" applyFont="1" applyFill="1" applyBorder="1" applyAlignment="1" applyProtection="1">
      <alignment horizontal="right" vertical="center"/>
    </xf>
    <xf numFmtId="6" fontId="23" fillId="35" borderId="246" xfId="54" applyNumberFormat="1" applyFont="1" applyFill="1" applyBorder="1" applyAlignment="1" applyProtection="1">
      <alignment horizontal="right" vertical="center"/>
    </xf>
    <xf numFmtId="6" fontId="23" fillId="34" borderId="246" xfId="54" applyNumberFormat="1" applyFont="1" applyFill="1" applyBorder="1" applyAlignment="1" applyProtection="1">
      <alignment horizontal="right" vertical="center"/>
    </xf>
    <xf numFmtId="6" fontId="23" fillId="35" borderId="239" xfId="54" applyNumberFormat="1" applyFont="1" applyFill="1" applyBorder="1" applyAlignment="1" applyProtection="1">
      <alignment horizontal="right" vertical="center"/>
    </xf>
    <xf numFmtId="6" fontId="23" fillId="0" borderId="259" xfId="53" applyNumberFormat="1" applyFont="1" applyFill="1" applyBorder="1" applyAlignment="1" applyProtection="1">
      <alignment horizontal="right" vertical="center"/>
    </xf>
    <xf numFmtId="6" fontId="23" fillId="45" borderId="245" xfId="53" applyNumberFormat="1" applyFont="1" applyFill="1" applyBorder="1" applyAlignment="1" applyProtection="1">
      <alignment horizontal="right" vertical="center"/>
    </xf>
    <xf numFmtId="6" fontId="23" fillId="0" borderId="245" xfId="53" applyNumberFormat="1" applyFont="1" applyFill="1" applyBorder="1" applyAlignment="1" applyProtection="1">
      <alignment horizontal="right" vertical="center"/>
    </xf>
    <xf numFmtId="6" fontId="23" fillId="34" borderId="245" xfId="53" applyNumberFormat="1" applyFont="1" applyFill="1" applyBorder="1" applyAlignment="1" applyProtection="1">
      <alignment horizontal="right" vertical="center"/>
    </xf>
    <xf numFmtId="6" fontId="23" fillId="32" borderId="245" xfId="53" applyNumberFormat="1" applyFont="1" applyFill="1" applyBorder="1" applyAlignment="1" applyProtection="1">
      <alignment horizontal="right" vertical="center"/>
    </xf>
    <xf numFmtId="0" fontId="23" fillId="0" borderId="244" xfId="53" applyFont="1" applyFill="1" applyBorder="1" applyAlignment="1" applyProtection="1">
      <alignment horizontal="center" vertical="center"/>
    </xf>
    <xf numFmtId="0" fontId="23" fillId="0" borderId="241" xfId="53" applyFont="1" applyFill="1" applyBorder="1" applyAlignment="1" applyProtection="1">
      <alignment horizontal="center" vertical="center"/>
    </xf>
    <xf numFmtId="0" fontId="23" fillId="0" borderId="24" xfId="53" applyFont="1" applyFill="1" applyBorder="1" applyAlignment="1" applyProtection="1">
      <alignment horizontal="center" vertical="center"/>
    </xf>
    <xf numFmtId="1" fontId="30" fillId="26" borderId="198" xfId="53" quotePrefix="1" applyNumberFormat="1" applyFont="1" applyFill="1" applyBorder="1" applyAlignment="1" applyProtection="1">
      <alignment horizontal="center" vertical="center"/>
    </xf>
    <xf numFmtId="6" fontId="23" fillId="46" borderId="246" xfId="54" applyNumberFormat="1" applyFont="1" applyFill="1" applyBorder="1" applyAlignment="1" applyProtection="1">
      <alignment horizontal="right" vertical="center"/>
    </xf>
    <xf numFmtId="0" fontId="23" fillId="0" borderId="242" xfId="53" applyFont="1" applyFill="1" applyBorder="1" applyAlignment="1" applyProtection="1">
      <alignment vertical="center"/>
    </xf>
    <xf numFmtId="38" fontId="23" fillId="32" borderId="242" xfId="54" applyNumberFormat="1" applyFont="1" applyFill="1" applyBorder="1" applyAlignment="1" applyProtection="1">
      <alignment horizontal="right" vertical="center"/>
    </xf>
    <xf numFmtId="6" fontId="23" fillId="0" borderId="243" xfId="54" applyNumberFormat="1" applyFont="1" applyFill="1" applyBorder="1" applyAlignment="1" applyProtection="1">
      <alignment horizontal="right" vertical="center"/>
    </xf>
    <xf numFmtId="6" fontId="23" fillId="32" borderId="243" xfId="54" applyNumberFormat="1" applyFont="1" applyFill="1" applyBorder="1" applyAlignment="1" applyProtection="1">
      <alignment horizontal="right" vertical="center"/>
    </xf>
    <xf numFmtId="38" fontId="23" fillId="0" borderId="242" xfId="54" applyNumberFormat="1" applyFont="1" applyFill="1" applyBorder="1" applyAlignment="1" applyProtection="1">
      <alignment horizontal="right" vertical="center"/>
    </xf>
    <xf numFmtId="6" fontId="23" fillId="35" borderId="243" xfId="54" applyNumberFormat="1" applyFont="1" applyFill="1" applyBorder="1" applyAlignment="1" applyProtection="1">
      <alignment horizontal="right" vertical="center"/>
    </xf>
    <xf numFmtId="6" fontId="23" fillId="34" borderId="243" xfId="54" applyNumberFormat="1" applyFont="1" applyFill="1" applyBorder="1" applyAlignment="1" applyProtection="1">
      <alignment horizontal="right" vertical="center"/>
    </xf>
    <xf numFmtId="6" fontId="23" fillId="46" borderId="243" xfId="54" applyNumberFormat="1" applyFont="1" applyFill="1" applyBorder="1" applyAlignment="1" applyProtection="1">
      <alignment horizontal="right" vertical="center"/>
    </xf>
    <xf numFmtId="6" fontId="23" fillId="35" borderId="240" xfId="54" applyNumberFormat="1" applyFont="1" applyFill="1" applyBorder="1" applyAlignment="1" applyProtection="1">
      <alignment horizontal="right" vertical="center"/>
    </xf>
    <xf numFmtId="6" fontId="23" fillId="0" borderId="260" xfId="53" applyNumberFormat="1" applyFont="1" applyFill="1" applyBorder="1" applyAlignment="1" applyProtection="1">
      <alignment horizontal="right" vertical="center"/>
    </xf>
    <xf numFmtId="6" fontId="23" fillId="45" borderId="242" xfId="53" applyNumberFormat="1" applyFont="1" applyFill="1" applyBorder="1" applyAlignment="1" applyProtection="1">
      <alignment horizontal="right" vertical="center"/>
    </xf>
    <xf numFmtId="6" fontId="23" fillId="0" borderId="242" xfId="53" applyNumberFormat="1" applyFont="1" applyFill="1" applyBorder="1" applyAlignment="1" applyProtection="1">
      <alignment horizontal="right" vertical="center"/>
    </xf>
    <xf numFmtId="6" fontId="23" fillId="34" borderId="242" xfId="53" applyNumberFormat="1" applyFont="1" applyFill="1" applyBorder="1" applyAlignment="1" applyProtection="1">
      <alignment horizontal="right" vertical="center"/>
    </xf>
    <xf numFmtId="6" fontId="23" fillId="32" borderId="242" xfId="53" applyNumberFormat="1" applyFont="1" applyFill="1" applyBorder="1" applyAlignment="1" applyProtection="1">
      <alignment horizontal="right" vertical="center"/>
    </xf>
    <xf numFmtId="0" fontId="23" fillId="0" borderId="224" xfId="53" applyFont="1" applyFill="1" applyBorder="1" applyAlignment="1" applyProtection="1">
      <alignment vertical="center"/>
    </xf>
    <xf numFmtId="38" fontId="23" fillId="32" borderId="224" xfId="54" applyNumberFormat="1" applyFont="1" applyFill="1" applyBorder="1" applyAlignment="1" applyProtection="1">
      <alignment horizontal="right" vertical="center"/>
    </xf>
    <xf numFmtId="6" fontId="23" fillId="0" borderId="199" xfId="54" applyNumberFormat="1" applyFont="1" applyFill="1" applyBorder="1" applyAlignment="1" applyProtection="1">
      <alignment horizontal="right" vertical="center"/>
    </xf>
    <xf numFmtId="6" fontId="23" fillId="32" borderId="199" xfId="54" applyNumberFormat="1" applyFont="1" applyFill="1" applyBorder="1" applyAlignment="1" applyProtection="1">
      <alignment horizontal="right" vertical="center"/>
    </xf>
    <xf numFmtId="38" fontId="23" fillId="0" borderId="224" xfId="54" applyNumberFormat="1" applyFont="1" applyFill="1" applyBorder="1" applyAlignment="1" applyProtection="1">
      <alignment horizontal="right" vertical="center"/>
    </xf>
    <xf numFmtId="6" fontId="23" fillId="35" borderId="199" xfId="54" applyNumberFormat="1" applyFont="1" applyFill="1" applyBorder="1" applyAlignment="1" applyProtection="1">
      <alignment horizontal="right" vertical="center"/>
    </xf>
    <xf numFmtId="6" fontId="23" fillId="34" borderId="199" xfId="54" applyNumberFormat="1" applyFont="1" applyFill="1" applyBorder="1" applyAlignment="1" applyProtection="1">
      <alignment horizontal="right" vertical="center"/>
    </xf>
    <xf numFmtId="6" fontId="23" fillId="46" borderId="199" xfId="54" applyNumberFormat="1" applyFont="1" applyFill="1" applyBorder="1" applyAlignment="1" applyProtection="1">
      <alignment horizontal="right" vertical="center"/>
    </xf>
    <xf numFmtId="6" fontId="23" fillId="0" borderId="198" xfId="54" applyNumberFormat="1" applyFont="1" applyFill="1" applyBorder="1" applyAlignment="1" applyProtection="1">
      <alignment horizontal="right" vertical="center"/>
    </xf>
    <xf numFmtId="6" fontId="23" fillId="35" borderId="198" xfId="54" applyNumberFormat="1" applyFont="1" applyFill="1" applyBorder="1" applyAlignment="1" applyProtection="1">
      <alignment horizontal="right" vertical="center"/>
    </xf>
    <xf numFmtId="6" fontId="23" fillId="0" borderId="210" xfId="53" applyNumberFormat="1" applyFont="1" applyFill="1" applyBorder="1" applyAlignment="1" applyProtection="1">
      <alignment horizontal="right" vertical="center"/>
    </xf>
    <xf numFmtId="6" fontId="23" fillId="45" borderId="224" xfId="53" applyNumberFormat="1" applyFont="1" applyFill="1" applyBorder="1" applyAlignment="1" applyProtection="1">
      <alignment horizontal="right" vertical="center"/>
    </xf>
    <xf numFmtId="6" fontId="23" fillId="0" borderId="224" xfId="53" applyNumberFormat="1" applyFont="1" applyFill="1" applyBorder="1" applyAlignment="1" applyProtection="1">
      <alignment horizontal="right" vertical="center"/>
    </xf>
    <xf numFmtId="6" fontId="23" fillId="34" borderId="224" xfId="53" applyNumberFormat="1" applyFont="1" applyFill="1" applyBorder="1" applyAlignment="1" applyProtection="1">
      <alignment horizontal="right" vertical="center"/>
    </xf>
    <xf numFmtId="6" fontId="23" fillId="32" borderId="224" xfId="53" applyNumberFormat="1" applyFont="1" applyFill="1" applyBorder="1" applyAlignment="1" applyProtection="1">
      <alignment horizontal="right" vertical="center"/>
    </xf>
    <xf numFmtId="38" fontId="26" fillId="32" borderId="281" xfId="54" applyNumberFormat="1" applyFont="1" applyFill="1" applyBorder="1" applyAlignment="1" applyProtection="1">
      <alignment horizontal="right" vertical="center"/>
    </xf>
    <xf numFmtId="6" fontId="26" fillId="0" borderId="233" xfId="54" applyNumberFormat="1" applyFont="1" applyFill="1" applyBorder="1" applyAlignment="1" applyProtection="1">
      <alignment horizontal="right" vertical="center"/>
    </xf>
    <xf numFmtId="6" fontId="26" fillId="32" borderId="233" xfId="54" applyNumberFormat="1" applyFont="1" applyFill="1" applyBorder="1" applyAlignment="1" applyProtection="1">
      <alignment horizontal="right" vertical="center"/>
    </xf>
    <xf numFmtId="6" fontId="26" fillId="35" borderId="233" xfId="54" applyNumberFormat="1" applyFont="1" applyFill="1" applyBorder="1" applyAlignment="1" applyProtection="1">
      <alignment horizontal="right" vertical="center"/>
    </xf>
    <xf numFmtId="6" fontId="26" fillId="34" borderId="233" xfId="54" applyNumberFormat="1" applyFont="1" applyFill="1" applyBorder="1" applyAlignment="1" applyProtection="1">
      <alignment horizontal="right" vertical="center"/>
    </xf>
    <xf numFmtId="6" fontId="26" fillId="46" borderId="233" xfId="54" applyNumberFormat="1" applyFont="1" applyFill="1" applyBorder="1" applyAlignment="1" applyProtection="1">
      <alignment horizontal="right" vertical="center"/>
    </xf>
    <xf numFmtId="6" fontId="26" fillId="35" borderId="277" xfId="54" applyNumberFormat="1" applyFont="1" applyFill="1" applyBorder="1" applyAlignment="1" applyProtection="1">
      <alignment horizontal="right" vertical="center"/>
    </xf>
    <xf numFmtId="6" fontId="26" fillId="0" borderId="279" xfId="53" applyNumberFormat="1" applyFont="1" applyFill="1" applyBorder="1" applyAlignment="1" applyProtection="1">
      <alignment horizontal="right" vertical="center"/>
    </xf>
    <xf numFmtId="6" fontId="26" fillId="45" borderId="281" xfId="54" applyNumberFormat="1" applyFont="1" applyFill="1" applyBorder="1" applyAlignment="1" applyProtection="1">
      <alignment horizontal="right" vertical="center"/>
    </xf>
    <xf numFmtId="6" fontId="26" fillId="0" borderId="281" xfId="54" applyNumberFormat="1" applyFont="1" applyFill="1" applyBorder="1" applyAlignment="1" applyProtection="1">
      <alignment horizontal="right" vertical="center"/>
    </xf>
    <xf numFmtId="6" fontId="26" fillId="34" borderId="281" xfId="54" applyNumberFormat="1" applyFont="1" applyFill="1" applyBorder="1" applyAlignment="1" applyProtection="1">
      <alignment horizontal="right" vertical="center"/>
    </xf>
    <xf numFmtId="6" fontId="26" fillId="32" borderId="281" xfId="54" applyNumberFormat="1" applyFont="1" applyFill="1" applyBorder="1" applyAlignment="1" applyProtection="1">
      <alignment horizontal="right" vertical="center"/>
    </xf>
    <xf numFmtId="0" fontId="77" fillId="40" borderId="267" xfId="0" quotePrefix="1" applyFont="1" applyFill="1" applyBorder="1" applyAlignment="1" applyProtection="1">
      <alignment horizontal="center" vertical="center" wrapText="1"/>
    </xf>
    <xf numFmtId="0" fontId="35" fillId="35" borderId="10" xfId="0" applyFont="1" applyFill="1" applyBorder="1" applyAlignment="1" applyProtection="1">
      <alignment horizontal="center" vertical="center" wrapText="1"/>
    </xf>
    <xf numFmtId="0" fontId="35" fillId="35" borderId="272" xfId="0" applyFont="1" applyFill="1" applyBorder="1" applyAlignment="1" applyProtection="1">
      <alignment horizontal="center" vertical="center" wrapText="1"/>
    </xf>
    <xf numFmtId="0" fontId="37" fillId="31" borderId="14" xfId="0" applyFont="1" applyFill="1" applyBorder="1" applyAlignment="1" applyProtection="1">
      <alignment horizontal="center" vertical="center" wrapText="1"/>
    </xf>
    <xf numFmtId="0" fontId="37" fillId="31" borderId="14" xfId="0" quotePrefix="1" applyFont="1" applyFill="1" applyBorder="1" applyAlignment="1" applyProtection="1">
      <alignment horizontal="center" vertical="center" wrapText="1"/>
    </xf>
    <xf numFmtId="0" fontId="0" fillId="31" borderId="14" xfId="0" applyFill="1" applyBorder="1" applyAlignment="1" applyProtection="1">
      <alignment vertical="center"/>
    </xf>
    <xf numFmtId="0" fontId="0" fillId="31" borderId="29" xfId="0" applyFill="1" applyBorder="1" applyAlignment="1" applyProtection="1">
      <alignment vertical="center"/>
    </xf>
    <xf numFmtId="0" fontId="0" fillId="26" borderId="216" xfId="0" applyFill="1" applyBorder="1" applyAlignment="1" applyProtection="1">
      <alignment vertical="center"/>
    </xf>
    <xf numFmtId="0" fontId="0" fillId="26" borderId="15" xfId="0" applyFill="1" applyBorder="1" applyAlignment="1" applyProtection="1">
      <alignment vertical="center"/>
    </xf>
    <xf numFmtId="1" fontId="30" fillId="26" borderId="15" xfId="0" quotePrefix="1" applyNumberFormat="1" applyFont="1" applyFill="1" applyBorder="1" applyAlignment="1" applyProtection="1">
      <alignment horizontal="center" vertical="center"/>
    </xf>
    <xf numFmtId="0" fontId="23" fillId="0" borderId="198" xfId="0" applyFont="1" applyBorder="1" applyAlignment="1" applyProtection="1">
      <alignment horizontal="center" vertical="center" wrapText="1"/>
    </xf>
    <xf numFmtId="0" fontId="23" fillId="0" borderId="13" xfId="0" applyFont="1" applyBorder="1" applyAlignment="1" applyProtection="1">
      <alignment vertical="center" wrapText="1"/>
    </xf>
    <xf numFmtId="3" fontId="0" fillId="0" borderId="13" xfId="0" applyNumberFormat="1" applyFill="1" applyBorder="1" applyAlignment="1" applyProtection="1">
      <alignment vertical="center"/>
    </xf>
    <xf numFmtId="6" fontId="0" fillId="0" borderId="13" xfId="0" applyNumberFormat="1" applyBorder="1" applyAlignment="1" applyProtection="1">
      <alignment vertical="center"/>
    </xf>
    <xf numFmtId="6" fontId="0" fillId="35" borderId="13" xfId="0" applyNumberFormat="1" applyFill="1" applyBorder="1" applyAlignment="1" applyProtection="1">
      <alignment vertical="center"/>
    </xf>
    <xf numFmtId="6" fontId="0" fillId="0" borderId="13" xfId="0" applyNumberFormat="1" applyFill="1" applyBorder="1" applyAlignment="1" applyProtection="1">
      <alignment vertical="center"/>
    </xf>
    <xf numFmtId="6" fontId="0" fillId="34" borderId="13" xfId="0" applyNumberFormat="1" applyFill="1" applyBorder="1" applyAlignment="1" applyProtection="1">
      <alignment vertical="center"/>
    </xf>
    <xf numFmtId="6" fontId="0" fillId="0" borderId="198" xfId="0" applyNumberFormat="1" applyFill="1" applyBorder="1" applyAlignment="1" applyProtection="1">
      <alignment vertical="center"/>
    </xf>
    <xf numFmtId="0" fontId="23" fillId="0" borderId="41" xfId="0" applyFont="1" applyBorder="1" applyAlignment="1" applyProtection="1">
      <alignment horizontal="center" vertical="center" wrapText="1"/>
    </xf>
    <xf numFmtId="0" fontId="23" fillId="0" borderId="11" xfId="0" applyFont="1" applyBorder="1" applyAlignment="1" applyProtection="1">
      <alignment horizontal="left" vertical="center" wrapText="1"/>
    </xf>
    <xf numFmtId="0" fontId="26" fillId="0" borderId="12" xfId="0" applyFont="1" applyBorder="1" applyAlignment="1" applyProtection="1">
      <alignment vertical="center"/>
    </xf>
    <xf numFmtId="37" fontId="26" fillId="0" borderId="12" xfId="28" applyNumberFormat="1" applyFont="1" applyBorder="1" applyAlignment="1" applyProtection="1">
      <alignment vertical="center"/>
    </xf>
    <xf numFmtId="6" fontId="26" fillId="0" borderId="214" xfId="0" applyNumberFormat="1" applyFont="1" applyFill="1" applyBorder="1" applyAlignment="1" applyProtection="1">
      <alignment vertical="center"/>
    </xf>
    <xf numFmtId="0" fontId="35" fillId="0" borderId="0" xfId="0" applyFont="1" applyBorder="1" applyAlignment="1" applyProtection="1">
      <alignment vertical="center"/>
    </xf>
    <xf numFmtId="37" fontId="35" fillId="0" borderId="0" xfId="28" applyNumberFormat="1" applyFont="1" applyBorder="1" applyAlignment="1" applyProtection="1">
      <alignment vertical="center"/>
    </xf>
    <xf numFmtId="8" fontId="35" fillId="0" borderId="0" xfId="0" applyNumberFormat="1" applyFont="1" applyBorder="1" applyAlignment="1" applyProtection="1">
      <alignment vertical="center"/>
    </xf>
    <xf numFmtId="6" fontId="35" fillId="0" borderId="0" xfId="0" applyNumberFormat="1" applyFont="1" applyBorder="1" applyAlignment="1" applyProtection="1">
      <alignment vertical="center"/>
    </xf>
    <xf numFmtId="1" fontId="30" fillId="26" borderId="266" xfId="53" quotePrefix="1" applyNumberFormat="1" applyFont="1" applyFill="1" applyBorder="1" applyAlignment="1" applyProtection="1">
      <alignment horizontal="center"/>
    </xf>
    <xf numFmtId="1" fontId="23" fillId="26" borderId="266" xfId="53" applyNumberFormat="1" applyFont="1" applyFill="1" applyBorder="1" applyAlignment="1" applyProtection="1">
      <alignment horizontal="center"/>
    </xf>
    <xf numFmtId="1" fontId="26" fillId="26" borderId="266" xfId="53" applyNumberFormat="1" applyFont="1" applyFill="1" applyBorder="1" applyAlignment="1" applyProtection="1">
      <alignment horizontal="center"/>
    </xf>
    <xf numFmtId="0" fontId="35" fillId="35" borderId="198" xfId="0" applyFont="1" applyFill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7" xfId="0" applyFont="1" applyFill="1" applyBorder="1" applyAlignment="1" applyProtection="1">
      <alignment vertical="center" wrapText="1"/>
    </xf>
    <xf numFmtId="3" fontId="23" fillId="0" borderId="17" xfId="0" applyNumberFormat="1" applyFont="1" applyFill="1" applyBorder="1" applyAlignment="1" applyProtection="1">
      <alignment horizontal="right" vertical="center"/>
    </xf>
    <xf numFmtId="6" fontId="23" fillId="0" borderId="17" xfId="0" applyNumberFormat="1" applyFont="1" applyBorder="1" applyAlignment="1" applyProtection="1">
      <alignment horizontal="right" vertical="center"/>
    </xf>
    <xf numFmtId="6" fontId="23" fillId="0" borderId="13" xfId="0" applyNumberFormat="1" applyFont="1" applyBorder="1" applyAlignment="1" applyProtection="1">
      <alignment horizontal="right" vertical="center"/>
    </xf>
    <xf numFmtId="6" fontId="23" fillId="0" borderId="13" xfId="0" applyNumberFormat="1" applyFont="1" applyFill="1" applyBorder="1" applyAlignment="1" applyProtection="1">
      <alignment horizontal="right" vertical="center"/>
    </xf>
    <xf numFmtId="6" fontId="23" fillId="35" borderId="13" xfId="0" applyNumberFormat="1" applyFont="1" applyFill="1" applyBorder="1" applyAlignment="1" applyProtection="1">
      <alignment horizontal="right" vertical="center"/>
    </xf>
    <xf numFmtId="6" fontId="23" fillId="32" borderId="13" xfId="0" applyNumberFormat="1" applyFont="1" applyFill="1" applyBorder="1" applyAlignment="1" applyProtection="1">
      <alignment horizontal="right" vertical="center"/>
    </xf>
    <xf numFmtId="6" fontId="23" fillId="34" borderId="13" xfId="0" applyNumberFormat="1" applyFont="1" applyFill="1" applyBorder="1" applyAlignment="1" applyProtection="1">
      <alignment horizontal="right" vertical="center"/>
    </xf>
    <xf numFmtId="6" fontId="23" fillId="35" borderId="198" xfId="0" applyNumberFormat="1" applyFont="1" applyFill="1" applyBorder="1" applyAlignment="1" applyProtection="1">
      <alignment horizontal="right" vertical="center"/>
    </xf>
    <xf numFmtId="6" fontId="23" fillId="45" borderId="13" xfId="0" applyNumberFormat="1" applyFont="1" applyFill="1" applyBorder="1" applyAlignment="1" applyProtection="1">
      <alignment horizontal="right" vertical="center"/>
    </xf>
    <xf numFmtId="38" fontId="23" fillId="0" borderId="13" xfId="0" applyNumberFormat="1" applyFont="1" applyBorder="1" applyAlignment="1" applyProtection="1">
      <alignment horizontal="right" vertical="center"/>
    </xf>
    <xf numFmtId="0" fontId="23" fillId="0" borderId="17" xfId="0" applyFont="1" applyFill="1" applyBorder="1" applyAlignment="1" applyProtection="1">
      <alignment horizontal="center" vertical="center" wrapText="1"/>
    </xf>
    <xf numFmtId="0" fontId="23" fillId="0" borderId="197" xfId="0" applyFont="1" applyFill="1" applyBorder="1" applyAlignment="1" applyProtection="1">
      <alignment horizontal="center" vertical="center" wrapText="1"/>
    </xf>
    <xf numFmtId="15" fontId="35" fillId="35" borderId="266" xfId="0" applyNumberFormat="1" applyFont="1" applyFill="1" applyBorder="1" applyAlignment="1" applyProtection="1">
      <alignment horizontal="center" vertical="center" wrapText="1"/>
    </xf>
    <xf numFmtId="0" fontId="35" fillId="45" borderId="266" xfId="252" applyFont="1" applyFill="1" applyBorder="1" applyAlignment="1" applyProtection="1">
      <alignment horizontal="center" vertical="center" wrapText="1"/>
    </xf>
    <xf numFmtId="0" fontId="0" fillId="26" borderId="266" xfId="0" applyFill="1" applyBorder="1" applyAlignment="1" applyProtection="1">
      <alignment horizontal="center"/>
    </xf>
    <xf numFmtId="0" fontId="0" fillId="26" borderId="266" xfId="0" applyFill="1" applyBorder="1" applyProtection="1"/>
    <xf numFmtId="1" fontId="30" fillId="26" borderId="266" xfId="0" quotePrefix="1" applyNumberFormat="1" applyFont="1" applyFill="1" applyBorder="1" applyAlignment="1" applyProtection="1">
      <alignment horizontal="center"/>
    </xf>
    <xf numFmtId="0" fontId="35" fillId="45" borderId="269" xfId="0" applyFont="1" applyFill="1" applyBorder="1" applyAlignment="1" applyProtection="1">
      <alignment horizontal="center" vertical="center" wrapText="1"/>
    </xf>
    <xf numFmtId="0" fontId="77" fillId="45" borderId="266" xfId="0" applyFont="1" applyFill="1" applyBorder="1" applyAlignment="1" applyProtection="1">
      <alignment horizontal="center" vertical="center" wrapText="1"/>
    </xf>
    <xf numFmtId="0" fontId="23" fillId="0" borderId="285" xfId="64" applyFont="1" applyFill="1" applyBorder="1" applyAlignment="1" applyProtection="1">
      <alignment horizontal="center" vertical="center"/>
    </xf>
    <xf numFmtId="0" fontId="23" fillId="0" borderId="247" xfId="64" applyNumberFormat="1" applyFont="1" applyFill="1" applyBorder="1" applyAlignment="1" applyProtection="1">
      <alignment horizontal="center" vertical="center"/>
    </xf>
    <xf numFmtId="0" fontId="23" fillId="0" borderId="197" xfId="0" applyFont="1" applyBorder="1" applyAlignment="1" applyProtection="1">
      <alignment horizontal="center" vertical="center" wrapText="1"/>
    </xf>
    <xf numFmtId="0" fontId="23" fillId="0" borderId="259" xfId="53" applyFont="1" applyFill="1" applyBorder="1" applyAlignment="1" applyProtection="1">
      <alignment horizontal="center" vertical="center"/>
    </xf>
    <xf numFmtId="0" fontId="23" fillId="0" borderId="260" xfId="53" applyFont="1" applyFill="1" applyBorder="1" applyAlignment="1" applyProtection="1">
      <alignment horizontal="center" vertical="center"/>
    </xf>
    <xf numFmtId="0" fontId="23" fillId="0" borderId="210" xfId="53" applyFont="1" applyFill="1" applyBorder="1" applyAlignment="1" applyProtection="1">
      <alignment horizontal="center" vertical="center"/>
    </xf>
    <xf numFmtId="0" fontId="39" fillId="0" borderId="240" xfId="45" applyFont="1" applyBorder="1" applyAlignment="1" applyProtection="1">
      <alignment horizontal="left" vertical="center"/>
    </xf>
    <xf numFmtId="38" fontId="39" fillId="0" borderId="240" xfId="45" applyNumberFormat="1" applyFont="1" applyBorder="1" applyAlignment="1" applyProtection="1">
      <alignment vertical="center"/>
    </xf>
    <xf numFmtId="0" fontId="39" fillId="0" borderId="198" xfId="45" applyFont="1" applyBorder="1" applyAlignment="1" applyProtection="1">
      <alignment horizontal="left" vertical="center"/>
    </xf>
    <xf numFmtId="38" fontId="39" fillId="0" borderId="198" xfId="45" applyNumberFormat="1" applyFont="1" applyBorder="1" applyAlignment="1" applyProtection="1">
      <alignment vertical="center"/>
    </xf>
    <xf numFmtId="0" fontId="39" fillId="0" borderId="239" xfId="45" applyFont="1" applyBorder="1" applyAlignment="1" applyProtection="1">
      <alignment horizontal="left" vertical="center"/>
    </xf>
    <xf numFmtId="38" fontId="39" fillId="0" borderId="239" xfId="45" applyNumberFormat="1" applyFont="1" applyBorder="1" applyAlignment="1" applyProtection="1">
      <alignment vertical="center"/>
    </xf>
    <xf numFmtId="3" fontId="84" fillId="0" borderId="12" xfId="47822" applyNumberFormat="1" applyFont="1" applyBorder="1" applyAlignment="1" applyProtection="1">
      <alignment vertical="center"/>
    </xf>
    <xf numFmtId="38" fontId="84" fillId="0" borderId="12" xfId="47822" applyNumberFormat="1" applyFont="1" applyBorder="1" applyAlignment="1" applyProtection="1">
      <alignment vertical="center"/>
    </xf>
    <xf numFmtId="38" fontId="87" fillId="0" borderId="240" xfId="45" applyNumberFormat="1" applyFont="1" applyBorder="1" applyAlignment="1" applyProtection="1">
      <alignment vertical="center"/>
    </xf>
    <xf numFmtId="38" fontId="87" fillId="0" borderId="198" xfId="45" applyNumberFormat="1" applyFont="1" applyBorder="1" applyAlignment="1" applyProtection="1">
      <alignment vertical="center"/>
    </xf>
    <xf numFmtId="0" fontId="76" fillId="0" borderId="0" xfId="0" applyFont="1" applyAlignment="1">
      <alignment vertical="center"/>
    </xf>
    <xf numFmtId="0" fontId="76" fillId="0" borderId="0" xfId="0" applyFont="1" applyFill="1" applyAlignment="1">
      <alignment vertical="center"/>
    </xf>
    <xf numFmtId="0" fontId="76" fillId="0" borderId="0" xfId="0" applyFont="1" applyAlignment="1">
      <alignment horizontal="center" vertical="center" wrapText="1"/>
    </xf>
    <xf numFmtId="0" fontId="39" fillId="0" borderId="239" xfId="45" applyNumberFormat="1" applyFont="1" applyBorder="1" applyAlignment="1" applyProtection="1">
      <alignment horizontal="center" vertical="center"/>
    </xf>
    <xf numFmtId="38" fontId="39" fillId="42" borderId="239" xfId="45" applyNumberFormat="1" applyFont="1" applyFill="1" applyBorder="1" applyAlignment="1" applyProtection="1">
      <alignment vertical="center"/>
    </xf>
    <xf numFmtId="0" fontId="39" fillId="0" borderId="240" xfId="45" applyNumberFormat="1" applyFont="1" applyBorder="1" applyAlignment="1" applyProtection="1">
      <alignment horizontal="center" vertical="center"/>
    </xf>
    <xf numFmtId="38" fontId="39" fillId="42" borderId="240" xfId="45" applyNumberFormat="1" applyFont="1" applyFill="1" applyBorder="1" applyAlignment="1" applyProtection="1">
      <alignment vertical="center"/>
    </xf>
    <xf numFmtId="0" fontId="39" fillId="0" borderId="198" xfId="45" applyNumberFormat="1" applyFont="1" applyBorder="1" applyAlignment="1" applyProtection="1">
      <alignment horizontal="center" vertical="center"/>
    </xf>
    <xf numFmtId="38" fontId="39" fillId="42" borderId="198" xfId="45" applyNumberFormat="1" applyFont="1" applyFill="1" applyBorder="1" applyAlignment="1" applyProtection="1">
      <alignment vertical="center"/>
    </xf>
    <xf numFmtId="0" fontId="84" fillId="0" borderId="12" xfId="47822" applyNumberFormat="1" applyFont="1" applyBorder="1" applyAlignment="1" applyProtection="1">
      <alignment horizontal="center" vertical="center"/>
    </xf>
    <xf numFmtId="0" fontId="88" fillId="0" borderId="0" xfId="0" applyFont="1" applyAlignment="1">
      <alignment vertical="center"/>
    </xf>
    <xf numFmtId="38" fontId="84" fillId="42" borderId="12" xfId="47822" applyNumberFormat="1" applyFont="1" applyFill="1" applyBorder="1" applyAlignment="1" applyProtection="1">
      <alignment vertical="center"/>
    </xf>
    <xf numFmtId="0" fontId="39" fillId="0" borderId="240" xfId="45" applyFont="1" applyBorder="1" applyAlignment="1" applyProtection="1">
      <alignment horizontal="center" vertical="center"/>
    </xf>
    <xf numFmtId="0" fontId="39" fillId="0" borderId="198" xfId="45" applyFont="1" applyBorder="1" applyAlignment="1" applyProtection="1">
      <alignment horizontal="center" vertical="center"/>
    </xf>
    <xf numFmtId="0" fontId="25" fillId="0" borderId="0" xfId="0" applyFont="1" applyAlignment="1" applyProtection="1">
      <alignment vertical="center"/>
    </xf>
    <xf numFmtId="2" fontId="77" fillId="40" borderId="216" xfId="0" applyNumberFormat="1" applyFont="1" applyFill="1" applyBorder="1" applyAlignment="1" applyProtection="1">
      <alignment horizontal="center" vertical="center" wrapText="1"/>
    </xf>
    <xf numFmtId="10" fontId="77" fillId="33" borderId="216" xfId="0" applyNumberFormat="1" applyFont="1" applyFill="1" applyBorder="1" applyAlignment="1" applyProtection="1">
      <alignment horizontal="center" vertical="center" wrapText="1"/>
    </xf>
    <xf numFmtId="165" fontId="25" fillId="26" borderId="15" xfId="28" applyNumberFormat="1" applyFont="1" applyFill="1" applyBorder="1" applyAlignment="1" applyProtection="1">
      <alignment horizontal="center" vertical="center"/>
    </xf>
    <xf numFmtId="1" fontId="30" fillId="26" borderId="15" xfId="28" quotePrefix="1" applyNumberFormat="1" applyFont="1" applyFill="1" applyBorder="1" applyAlignment="1" applyProtection="1">
      <alignment horizontal="center" vertical="center"/>
    </xf>
    <xf numFmtId="1" fontId="30" fillId="26" borderId="15" xfId="28" applyNumberFormat="1" applyFont="1" applyFill="1" applyBorder="1" applyAlignment="1" applyProtection="1">
      <alignment horizontal="center" vertical="center"/>
    </xf>
    <xf numFmtId="1" fontId="30" fillId="26" borderId="18" xfId="28" applyNumberFormat="1" applyFont="1" applyFill="1" applyBorder="1" applyAlignment="1" applyProtection="1">
      <alignment horizontal="center" vertical="center"/>
    </xf>
    <xf numFmtId="3" fontId="25" fillId="0" borderId="240" xfId="0" applyNumberFormat="1" applyFont="1" applyBorder="1" applyAlignment="1" applyProtection="1">
      <alignment vertical="center"/>
    </xf>
    <xf numFmtId="166" fontId="25" fillId="39" borderId="240" xfId="0" applyNumberFormat="1" applyFont="1" applyFill="1" applyBorder="1" applyAlignment="1" applyProtection="1">
      <alignment vertical="center"/>
    </xf>
    <xf numFmtId="10" fontId="0" fillId="0" borderId="0" xfId="0" applyNumberFormat="1" applyAlignment="1" applyProtection="1">
      <alignment vertical="center"/>
    </xf>
    <xf numFmtId="38" fontId="39" fillId="0" borderId="286" xfId="45" applyNumberFormat="1" applyFont="1" applyBorder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26" fillId="0" borderId="0" xfId="0" applyFont="1" applyFill="1" applyBorder="1" applyAlignment="1" applyProtection="1">
      <alignment vertical="center"/>
    </xf>
    <xf numFmtId="3" fontId="23" fillId="0" borderId="240" xfId="0" applyNumberFormat="1" applyFont="1" applyFill="1" applyBorder="1" applyAlignment="1" applyProtection="1">
      <alignment vertical="center"/>
    </xf>
    <xf numFmtId="169" fontId="23" fillId="0" borderId="240" xfId="48" applyNumberFormat="1" applyFont="1" applyBorder="1" applyAlignment="1" applyProtection="1">
      <alignment vertical="center"/>
    </xf>
    <xf numFmtId="10" fontId="23" fillId="0" borderId="247" xfId="0" applyNumberFormat="1" applyFont="1" applyBorder="1" applyAlignment="1" applyProtection="1">
      <alignment vertical="center"/>
    </xf>
    <xf numFmtId="6" fontId="23" fillId="0" borderId="247" xfId="32" applyNumberFormat="1" applyFont="1" applyBorder="1" applyAlignment="1" applyProtection="1">
      <alignment vertical="center"/>
    </xf>
    <xf numFmtId="10" fontId="23" fillId="0" borderId="240" xfId="48" applyNumberFormat="1" applyFont="1" applyBorder="1" applyAlignment="1" applyProtection="1">
      <alignment vertical="center"/>
    </xf>
    <xf numFmtId="165" fontId="23" fillId="0" borderId="240" xfId="28" applyNumberFormat="1" applyFont="1" applyBorder="1" applyAlignment="1" applyProtection="1">
      <alignment vertical="center"/>
    </xf>
    <xf numFmtId="6" fontId="23" fillId="0" borderId="240" xfId="28" applyNumberFormat="1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9" fillId="0" borderId="0" xfId="0" applyFont="1" applyAlignment="1" applyProtection="1">
      <alignment vertical="center"/>
    </xf>
    <xf numFmtId="1" fontId="23" fillId="26" borderId="266" xfId="0" applyNumberFormat="1" applyFont="1" applyFill="1" applyBorder="1" applyAlignment="1" applyProtection="1">
      <alignment horizontal="center" vertical="center"/>
    </xf>
    <xf numFmtId="1" fontId="26" fillId="26" borderId="266" xfId="0" applyNumberFormat="1" applyFont="1" applyFill="1" applyBorder="1" applyAlignment="1" applyProtection="1">
      <alignment horizontal="center" vertical="center"/>
    </xf>
    <xf numFmtId="1" fontId="30" fillId="26" borderId="266" xfId="0" applyNumberFormat="1" applyFont="1" applyFill="1" applyBorder="1" applyAlignment="1" applyProtection="1">
      <alignment horizontal="center" vertical="center"/>
    </xf>
    <xf numFmtId="0" fontId="23" fillId="0" borderId="242" xfId="0" applyFont="1" applyFill="1" applyBorder="1" applyAlignment="1" applyProtection="1">
      <alignment vertical="center"/>
    </xf>
    <xf numFmtId="0" fontId="23" fillId="0" borderId="248" xfId="0" applyFont="1" applyFill="1" applyBorder="1" applyAlignment="1" applyProtection="1">
      <alignment vertical="center"/>
    </xf>
    <xf numFmtId="0" fontId="23" fillId="0" borderId="249" xfId="0" applyFont="1" applyFill="1" applyBorder="1" applyAlignment="1" applyProtection="1">
      <alignment vertical="center"/>
    </xf>
    <xf numFmtId="0" fontId="23" fillId="0" borderId="250" xfId="0" applyFont="1" applyFill="1" applyBorder="1" applyAlignment="1" applyProtection="1">
      <alignment vertical="center"/>
    </xf>
    <xf numFmtId="6" fontId="23" fillId="0" borderId="251" xfId="0" applyNumberFormat="1" applyFont="1" applyFill="1" applyBorder="1" applyAlignment="1" applyProtection="1">
      <alignment vertical="center"/>
    </xf>
    <xf numFmtId="6" fontId="23" fillId="35" borderId="251" xfId="0" applyNumberFormat="1" applyFont="1" applyFill="1" applyBorder="1" applyAlignment="1" applyProtection="1">
      <alignment vertical="center"/>
    </xf>
    <xf numFmtId="6" fontId="23" fillId="34" borderId="251" xfId="0" applyNumberFormat="1" applyFont="1" applyFill="1" applyBorder="1" applyAlignment="1" applyProtection="1">
      <alignment vertical="center"/>
    </xf>
    <xf numFmtId="0" fontId="23" fillId="0" borderId="20" xfId="0" applyFont="1" applyFill="1" applyBorder="1" applyAlignment="1" applyProtection="1">
      <alignment vertical="center"/>
    </xf>
    <xf numFmtId="0" fontId="23" fillId="0" borderId="27" xfId="0" applyFont="1" applyFill="1" applyBorder="1" applyAlignment="1" applyProtection="1">
      <alignment vertical="center"/>
    </xf>
    <xf numFmtId="6" fontId="23" fillId="0" borderId="28" xfId="0" applyNumberFormat="1" applyFont="1" applyFill="1" applyBorder="1" applyAlignment="1" applyProtection="1">
      <alignment vertical="center"/>
    </xf>
    <xf numFmtId="6" fontId="23" fillId="35" borderId="28" xfId="0" applyNumberFormat="1" applyFont="1" applyFill="1" applyBorder="1" applyAlignment="1" applyProtection="1">
      <alignment vertical="center"/>
    </xf>
    <xf numFmtId="6" fontId="23" fillId="34" borderId="28" xfId="0" applyNumberFormat="1" applyFont="1" applyFill="1" applyBorder="1" applyAlignment="1" applyProtection="1">
      <alignment vertical="center"/>
    </xf>
    <xf numFmtId="0" fontId="23" fillId="0" borderId="252" xfId="0" applyFont="1" applyFill="1" applyBorder="1" applyAlignment="1" applyProtection="1">
      <alignment vertical="center"/>
    </xf>
    <xf numFmtId="0" fontId="23" fillId="0" borderId="253" xfId="0" applyFont="1" applyFill="1" applyBorder="1" applyAlignment="1" applyProtection="1">
      <alignment vertical="center"/>
    </xf>
    <xf numFmtId="6" fontId="23" fillId="0" borderId="254" xfId="0" applyNumberFormat="1" applyFont="1" applyFill="1" applyBorder="1" applyAlignment="1" applyProtection="1">
      <alignment vertical="center"/>
    </xf>
    <xf numFmtId="6" fontId="23" fillId="0" borderId="41" xfId="0" applyNumberFormat="1" applyFont="1" applyFill="1" applyBorder="1" applyAlignment="1" applyProtection="1">
      <alignment vertical="center"/>
    </xf>
    <xf numFmtId="6" fontId="23" fillId="35" borderId="41" xfId="0" applyNumberFormat="1" applyFont="1" applyFill="1" applyBorder="1" applyAlignment="1" applyProtection="1">
      <alignment vertical="center"/>
    </xf>
    <xf numFmtId="6" fontId="23" fillId="34" borderId="254" xfId="0" applyNumberFormat="1" applyFont="1" applyFill="1" applyBorder="1" applyAlignment="1" applyProtection="1">
      <alignment vertical="center"/>
    </xf>
    <xf numFmtId="6" fontId="23" fillId="34" borderId="41" xfId="0" applyNumberFormat="1" applyFont="1" applyFill="1" applyBorder="1" applyAlignment="1" applyProtection="1">
      <alignment vertical="center"/>
    </xf>
    <xf numFmtId="6" fontId="0" fillId="0" borderId="0" xfId="0" applyNumberFormat="1" applyAlignment="1" applyProtection="1">
      <alignment vertical="center"/>
    </xf>
    <xf numFmtId="0" fontId="77" fillId="34" borderId="266" xfId="0" applyFont="1" applyFill="1" applyBorder="1" applyAlignment="1" applyProtection="1">
      <alignment horizontal="center" vertical="center" wrapText="1"/>
    </xf>
    <xf numFmtId="0" fontId="77" fillId="50" borderId="266" xfId="0" applyFont="1" applyFill="1" applyBorder="1" applyAlignment="1" applyProtection="1">
      <alignment horizontal="center" vertical="center" wrapText="1"/>
    </xf>
    <xf numFmtId="0" fontId="25" fillId="0" borderId="245" xfId="0" applyFont="1" applyFill="1" applyBorder="1" applyAlignment="1" applyProtection="1">
      <alignment vertical="center"/>
    </xf>
    <xf numFmtId="0" fontId="25" fillId="0" borderId="255" xfId="0" applyFont="1" applyFill="1" applyBorder="1" applyAlignment="1" applyProtection="1">
      <alignment vertical="center"/>
    </xf>
    <xf numFmtId="6" fontId="25" fillId="0" borderId="239" xfId="0" applyNumberFormat="1" applyFont="1" applyFill="1" applyBorder="1" applyAlignment="1" applyProtection="1">
      <alignment vertical="center"/>
    </xf>
    <xf numFmtId="6" fontId="25" fillId="0" borderId="286" xfId="0" applyNumberFormat="1" applyFont="1" applyFill="1" applyBorder="1" applyAlignment="1" applyProtection="1">
      <alignment vertical="center"/>
    </xf>
    <xf numFmtId="6" fontId="25" fillId="45" borderId="239" xfId="0" applyNumberFormat="1" applyFont="1" applyFill="1" applyBorder="1" applyAlignment="1" applyProtection="1">
      <alignment vertical="center"/>
    </xf>
    <xf numFmtId="6" fontId="25" fillId="34" borderId="239" xfId="0" applyNumberFormat="1" applyFont="1" applyFill="1" applyBorder="1" applyAlignment="1" applyProtection="1">
      <alignment vertical="center"/>
    </xf>
    <xf numFmtId="0" fontId="25" fillId="0" borderId="249" xfId="0" applyFont="1" applyFill="1" applyBorder="1" applyAlignment="1" applyProtection="1">
      <alignment vertical="center"/>
    </xf>
    <xf numFmtId="0" fontId="25" fillId="0" borderId="250" xfId="0" applyFont="1" applyFill="1" applyBorder="1" applyAlignment="1" applyProtection="1">
      <alignment vertical="center"/>
    </xf>
    <xf numFmtId="6" fontId="25" fillId="0" borderId="251" xfId="0" applyNumberFormat="1" applyFont="1" applyFill="1" applyBorder="1" applyAlignment="1" applyProtection="1">
      <alignment vertical="center"/>
    </xf>
    <xf numFmtId="6" fontId="25" fillId="45" borderId="251" xfId="0" applyNumberFormat="1" applyFont="1" applyFill="1" applyBorder="1" applyAlignment="1" applyProtection="1">
      <alignment vertical="center"/>
    </xf>
    <xf numFmtId="6" fontId="25" fillId="34" borderId="251" xfId="0" applyNumberFormat="1" applyFont="1" applyFill="1" applyBorder="1" applyAlignment="1" applyProtection="1">
      <alignment vertical="center"/>
    </xf>
    <xf numFmtId="0" fontId="25" fillId="0" borderId="20" xfId="0" applyFont="1" applyFill="1" applyBorder="1" applyAlignment="1" applyProtection="1">
      <alignment vertical="center"/>
    </xf>
    <xf numFmtId="0" fontId="25" fillId="0" borderId="27" xfId="0" applyFont="1" applyFill="1" applyBorder="1" applyAlignment="1" applyProtection="1">
      <alignment vertical="center"/>
    </xf>
    <xf numFmtId="6" fontId="25" fillId="0" borderId="28" xfId="0" applyNumberFormat="1" applyFont="1" applyFill="1" applyBorder="1" applyAlignment="1" applyProtection="1">
      <alignment vertical="center"/>
    </xf>
    <xf numFmtId="6" fontId="25" fillId="45" borderId="28" xfId="0" applyNumberFormat="1" applyFont="1" applyFill="1" applyBorder="1" applyAlignment="1" applyProtection="1">
      <alignment vertical="center"/>
    </xf>
    <xf numFmtId="6" fontId="25" fillId="34" borderId="28" xfId="0" applyNumberFormat="1" applyFont="1" applyFill="1" applyBorder="1" applyAlignment="1" applyProtection="1">
      <alignment vertical="center"/>
    </xf>
    <xf numFmtId="0" fontId="25" fillId="0" borderId="252" xfId="0" applyFont="1" applyFill="1" applyBorder="1" applyAlignment="1" applyProtection="1">
      <alignment vertical="center"/>
    </xf>
    <xf numFmtId="0" fontId="25" fillId="0" borderId="253" xfId="0" applyFont="1" applyFill="1" applyBorder="1" applyAlignment="1" applyProtection="1">
      <alignment vertical="center"/>
    </xf>
    <xf numFmtId="6" fontId="25" fillId="0" borderId="254" xfId="0" applyNumberFormat="1" applyFont="1" applyFill="1" applyBorder="1" applyAlignment="1" applyProtection="1">
      <alignment vertical="center"/>
    </xf>
    <xf numFmtId="6" fontId="25" fillId="45" borderId="254" xfId="0" applyNumberFormat="1" applyFont="1" applyFill="1" applyBorder="1" applyAlignment="1" applyProtection="1">
      <alignment vertical="center"/>
    </xf>
    <xf numFmtId="6" fontId="25" fillId="34" borderId="254" xfId="0" applyNumberFormat="1" applyFont="1" applyFill="1" applyBorder="1" applyAlignment="1" applyProtection="1">
      <alignment vertical="center"/>
    </xf>
    <xf numFmtId="0" fontId="25" fillId="0" borderId="242" xfId="0" applyFont="1" applyFill="1" applyBorder="1" applyAlignment="1" applyProtection="1">
      <alignment vertical="center"/>
    </xf>
    <xf numFmtId="0" fontId="25" fillId="0" borderId="248" xfId="0" applyFont="1" applyFill="1" applyBorder="1" applyAlignment="1" applyProtection="1">
      <alignment vertical="center"/>
    </xf>
    <xf numFmtId="6" fontId="25" fillId="45" borderId="240" xfId="0" applyNumberFormat="1" applyFont="1" applyFill="1" applyBorder="1" applyAlignment="1" applyProtection="1">
      <alignment vertical="center"/>
    </xf>
    <xf numFmtId="6" fontId="25" fillId="34" borderId="240" xfId="0" applyNumberFormat="1" applyFont="1" applyFill="1" applyBorder="1" applyAlignment="1" applyProtection="1">
      <alignment vertical="center"/>
    </xf>
    <xf numFmtId="0" fontId="25" fillId="0" borderId="19" xfId="0" applyFont="1" applyFill="1" applyBorder="1" applyAlignment="1" applyProtection="1">
      <alignment vertical="center"/>
    </xf>
    <xf numFmtId="0" fontId="25" fillId="0" borderId="26" xfId="0" applyFont="1" applyFill="1" applyBorder="1" applyAlignment="1" applyProtection="1">
      <alignment vertical="center"/>
    </xf>
    <xf numFmtId="6" fontId="25" fillId="0" borderId="41" xfId="0" applyNumberFormat="1" applyFont="1" applyFill="1" applyBorder="1" applyAlignment="1" applyProtection="1">
      <alignment vertical="center"/>
    </xf>
    <xf numFmtId="6" fontId="25" fillId="45" borderId="41" xfId="0" applyNumberFormat="1" applyFont="1" applyFill="1" applyBorder="1" applyAlignment="1" applyProtection="1">
      <alignment vertical="center"/>
    </xf>
    <xf numFmtId="6" fontId="25" fillId="34" borderId="41" xfId="0" applyNumberFormat="1" applyFont="1" applyFill="1" applyBorder="1" applyAlignment="1" applyProtection="1">
      <alignment vertical="center"/>
    </xf>
    <xf numFmtId="1" fontId="25" fillId="26" borderId="266" xfId="0" applyNumberFormat="1" applyFont="1" applyFill="1" applyBorder="1" applyAlignment="1" applyProtection="1">
      <alignment horizontal="center" vertical="center"/>
    </xf>
    <xf numFmtId="0" fontId="23" fillId="0" borderId="244" xfId="53" applyFont="1" applyFill="1" applyBorder="1" applyAlignment="1" applyProtection="1">
      <alignment vertical="center"/>
    </xf>
    <xf numFmtId="3" fontId="23" fillId="32" borderId="245" xfId="54" applyNumberFormat="1" applyFont="1" applyFill="1" applyBorder="1" applyAlignment="1" applyProtection="1">
      <alignment horizontal="right" vertical="center"/>
    </xf>
    <xf numFmtId="166" fontId="23" fillId="0" borderId="246" xfId="54" applyNumberFormat="1" applyFont="1" applyFill="1" applyBorder="1" applyAlignment="1" applyProtection="1">
      <alignment horizontal="right" vertical="center"/>
    </xf>
    <xf numFmtId="166" fontId="23" fillId="32" borderId="246" xfId="54" applyNumberFormat="1" applyFont="1" applyFill="1" applyBorder="1" applyAlignment="1" applyProtection="1">
      <alignment horizontal="right" vertical="center"/>
    </xf>
    <xf numFmtId="166" fontId="23" fillId="35" borderId="246" xfId="54" applyNumberFormat="1" applyFont="1" applyFill="1" applyBorder="1" applyAlignment="1" applyProtection="1">
      <alignment horizontal="right" vertical="center"/>
    </xf>
    <xf numFmtId="0" fontId="23" fillId="0" borderId="241" xfId="53" applyFont="1" applyFill="1" applyBorder="1" applyAlignment="1" applyProtection="1">
      <alignment vertical="center"/>
    </xf>
    <xf numFmtId="3" fontId="23" fillId="32" borderId="242" xfId="54" applyNumberFormat="1" applyFont="1" applyFill="1" applyBorder="1" applyAlignment="1" applyProtection="1">
      <alignment horizontal="right" vertical="center"/>
    </xf>
    <xf numFmtId="166" fontId="23" fillId="0" borderId="243" xfId="54" applyNumberFormat="1" applyFont="1" applyFill="1" applyBorder="1" applyAlignment="1" applyProtection="1">
      <alignment horizontal="right" vertical="center"/>
    </xf>
    <xf numFmtId="166" fontId="23" fillId="32" borderId="243" xfId="54" applyNumberFormat="1" applyFont="1" applyFill="1" applyBorder="1" applyAlignment="1" applyProtection="1">
      <alignment horizontal="right" vertical="center"/>
    </xf>
    <xf numFmtId="166" fontId="23" fillId="35" borderId="243" xfId="54" applyNumberFormat="1" applyFont="1" applyFill="1" applyBorder="1" applyAlignment="1" applyProtection="1">
      <alignment horizontal="right" vertical="center"/>
    </xf>
    <xf numFmtId="0" fontId="23" fillId="0" borderId="24" xfId="53" applyFont="1" applyFill="1" applyBorder="1" applyAlignment="1" applyProtection="1">
      <alignment vertical="center"/>
    </xf>
    <xf numFmtId="3" fontId="23" fillId="32" borderId="224" xfId="54" applyNumberFormat="1" applyFont="1" applyFill="1" applyBorder="1" applyAlignment="1" applyProtection="1">
      <alignment horizontal="right" vertical="center"/>
    </xf>
    <xf numFmtId="166" fontId="23" fillId="0" borderId="199" xfId="54" applyNumberFormat="1" applyFont="1" applyFill="1" applyBorder="1" applyAlignment="1" applyProtection="1">
      <alignment horizontal="right" vertical="center"/>
    </xf>
    <xf numFmtId="166" fontId="23" fillId="32" borderId="199" xfId="54" applyNumberFormat="1" applyFont="1" applyFill="1" applyBorder="1" applyAlignment="1" applyProtection="1">
      <alignment horizontal="right" vertical="center"/>
    </xf>
    <xf numFmtId="166" fontId="23" fillId="35" borderId="199" xfId="54" applyNumberFormat="1" applyFont="1" applyFill="1" applyBorder="1" applyAlignment="1" applyProtection="1">
      <alignment horizontal="right" vertical="center"/>
    </xf>
    <xf numFmtId="3" fontId="23" fillId="32" borderId="242" xfId="53" applyNumberFormat="1" applyFont="1" applyFill="1" applyBorder="1" applyAlignment="1" applyProtection="1">
      <alignment horizontal="right" vertical="center"/>
    </xf>
    <xf numFmtId="166" fontId="23" fillId="0" borderId="243" xfId="53" applyNumberFormat="1" applyFont="1" applyFill="1" applyBorder="1" applyAlignment="1" applyProtection="1">
      <alignment horizontal="right" vertical="center"/>
    </xf>
    <xf numFmtId="166" fontId="23" fillId="32" borderId="243" xfId="53" applyNumberFormat="1" applyFont="1" applyFill="1" applyBorder="1" applyAlignment="1" applyProtection="1">
      <alignment horizontal="right" vertical="center"/>
    </xf>
    <xf numFmtId="166" fontId="23" fillId="35" borderId="243" xfId="53" applyNumberFormat="1" applyFont="1" applyFill="1" applyBorder="1" applyAlignment="1" applyProtection="1">
      <alignment horizontal="right" vertical="center"/>
    </xf>
    <xf numFmtId="6" fontId="23" fillId="0" borderId="243" xfId="53" applyNumberFormat="1" applyFont="1" applyFill="1" applyBorder="1" applyAlignment="1" applyProtection="1">
      <alignment horizontal="right" vertical="center"/>
    </xf>
    <xf numFmtId="6" fontId="23" fillId="34" borderId="243" xfId="53" applyNumberFormat="1" applyFont="1" applyFill="1" applyBorder="1" applyAlignment="1" applyProtection="1">
      <alignment horizontal="right" vertical="center"/>
    </xf>
    <xf numFmtId="6" fontId="23" fillId="35" borderId="243" xfId="53" applyNumberFormat="1" applyFont="1" applyFill="1" applyBorder="1" applyAlignment="1" applyProtection="1">
      <alignment horizontal="right" vertical="center"/>
    </xf>
    <xf numFmtId="0" fontId="23" fillId="0" borderId="223" xfId="53" applyFont="1" applyFill="1" applyBorder="1" applyAlignment="1" applyProtection="1">
      <alignment vertical="center"/>
    </xf>
    <xf numFmtId="0" fontId="23" fillId="0" borderId="19" xfId="53" applyFont="1" applyFill="1" applyBorder="1" applyAlignment="1" applyProtection="1">
      <alignment vertical="center"/>
    </xf>
    <xf numFmtId="3" fontId="23" fillId="32" borderId="19" xfId="53" applyNumberFormat="1" applyFont="1" applyFill="1" applyBorder="1" applyAlignment="1" applyProtection="1">
      <alignment horizontal="right" vertical="center"/>
    </xf>
    <xf numFmtId="166" fontId="23" fillId="0" borderId="200" xfId="53" applyNumberFormat="1" applyFont="1" applyFill="1" applyBorder="1" applyAlignment="1" applyProtection="1">
      <alignment horizontal="right" vertical="center"/>
    </xf>
    <xf numFmtId="166" fontId="23" fillId="32" borderId="200" xfId="53" applyNumberFormat="1" applyFont="1" applyFill="1" applyBorder="1" applyAlignment="1" applyProtection="1">
      <alignment horizontal="right" vertical="center"/>
    </xf>
    <xf numFmtId="166" fontId="23" fillId="35" borderId="200" xfId="53" applyNumberFormat="1" applyFont="1" applyFill="1" applyBorder="1" applyAlignment="1" applyProtection="1">
      <alignment horizontal="right" vertical="center"/>
    </xf>
    <xf numFmtId="6" fontId="23" fillId="0" borderId="200" xfId="53" applyNumberFormat="1" applyFont="1" applyFill="1" applyBorder="1" applyAlignment="1" applyProtection="1">
      <alignment horizontal="right" vertical="center"/>
    </xf>
    <xf numFmtId="6" fontId="23" fillId="34" borderId="200" xfId="53" applyNumberFormat="1" applyFont="1" applyFill="1" applyBorder="1" applyAlignment="1" applyProtection="1">
      <alignment horizontal="right" vertical="center"/>
    </xf>
    <xf numFmtId="6" fontId="23" fillId="35" borderId="200" xfId="53" applyNumberFormat="1" applyFont="1" applyFill="1" applyBorder="1" applyAlignment="1" applyProtection="1">
      <alignment horizontal="right" vertical="center"/>
    </xf>
    <xf numFmtId="6" fontId="23" fillId="0" borderId="33" xfId="54" applyNumberFormat="1" applyFont="1" applyFill="1" applyBorder="1" applyAlignment="1" applyProtection="1">
      <alignment horizontal="right" vertical="center"/>
    </xf>
    <xf numFmtId="6" fontId="23" fillId="35" borderId="33" xfId="54" applyNumberFormat="1" applyFont="1" applyFill="1" applyBorder="1" applyAlignment="1" applyProtection="1">
      <alignment horizontal="right" vertical="center"/>
    </xf>
    <xf numFmtId="3" fontId="26" fillId="32" borderId="30" xfId="54" applyNumberFormat="1" applyFont="1" applyFill="1" applyBorder="1" applyAlignment="1" applyProtection="1">
      <alignment horizontal="right" vertical="center"/>
    </xf>
    <xf numFmtId="166" fontId="26" fillId="0" borderId="31" xfId="54" applyNumberFormat="1" applyFont="1" applyFill="1" applyBorder="1" applyAlignment="1" applyProtection="1">
      <alignment horizontal="right" vertical="center"/>
    </xf>
    <xf numFmtId="166" fontId="26" fillId="32" borderId="31" xfId="54" applyNumberFormat="1" applyFont="1" applyFill="1" applyBorder="1" applyAlignment="1" applyProtection="1">
      <alignment horizontal="right" vertical="center"/>
    </xf>
    <xf numFmtId="166" fontId="26" fillId="35" borderId="31" xfId="54" applyNumberFormat="1" applyFont="1" applyFill="1" applyBorder="1" applyAlignment="1" applyProtection="1">
      <alignment horizontal="right" vertical="center"/>
    </xf>
    <xf numFmtId="6" fontId="26" fillId="0" borderId="48" xfId="54" applyNumberFormat="1" applyFont="1" applyFill="1" applyBorder="1" applyAlignment="1" applyProtection="1">
      <alignment horizontal="right" vertical="center"/>
    </xf>
    <xf numFmtId="6" fontId="26" fillId="34" borderId="48" xfId="54" applyNumberFormat="1" applyFont="1" applyFill="1" applyBorder="1" applyAlignment="1" applyProtection="1">
      <alignment horizontal="right" vertical="center"/>
    </xf>
    <xf numFmtId="166" fontId="26" fillId="35" borderId="48" xfId="54" applyNumberFormat="1" applyFont="1" applyFill="1" applyBorder="1" applyAlignment="1" applyProtection="1">
      <alignment horizontal="right" vertical="center"/>
    </xf>
    <xf numFmtId="6" fontId="26" fillId="32" borderId="31" xfId="54" applyNumberFormat="1" applyFont="1" applyFill="1" applyBorder="1" applyAlignment="1" applyProtection="1">
      <alignment horizontal="right" vertical="center"/>
    </xf>
    <xf numFmtId="6" fontId="26" fillId="35" borderId="31" xfId="54" applyNumberFormat="1" applyFont="1" applyFill="1" applyBorder="1" applyAlignment="1" applyProtection="1">
      <alignment horizontal="right" vertical="center"/>
    </xf>
    <xf numFmtId="3" fontId="23" fillId="32" borderId="32" xfId="53" applyNumberFormat="1" applyFont="1" applyFill="1" applyBorder="1" applyAlignment="1" applyProtection="1">
      <alignment horizontal="right" vertical="center"/>
    </xf>
    <xf numFmtId="166" fontId="23" fillId="0" borderId="33" xfId="53" applyNumberFormat="1" applyFont="1" applyFill="1" applyBorder="1" applyAlignment="1" applyProtection="1">
      <alignment horizontal="right" vertical="center"/>
    </xf>
    <xf numFmtId="166" fontId="23" fillId="32" borderId="33" xfId="53" applyNumberFormat="1" applyFont="1" applyFill="1" applyBorder="1" applyAlignment="1" applyProtection="1">
      <alignment horizontal="right" vertical="center"/>
    </xf>
    <xf numFmtId="6" fontId="23" fillId="0" borderId="33" xfId="53" applyNumberFormat="1" applyFont="1" applyFill="1" applyBorder="1" applyAlignment="1" applyProtection="1">
      <alignment horizontal="right" vertical="center"/>
    </xf>
    <xf numFmtId="3" fontId="23" fillId="32" borderId="34" xfId="53" applyNumberFormat="1" applyFont="1" applyFill="1" applyBorder="1" applyAlignment="1" applyProtection="1">
      <alignment horizontal="right" vertical="center"/>
    </xf>
    <xf numFmtId="166" fontId="23" fillId="0" borderId="35" xfId="53" applyNumberFormat="1" applyFont="1" applyFill="1" applyBorder="1" applyAlignment="1" applyProtection="1">
      <alignment horizontal="right" vertical="center"/>
    </xf>
    <xf numFmtId="166" fontId="23" fillId="32" borderId="35" xfId="53" applyNumberFormat="1" applyFont="1" applyFill="1" applyBorder="1" applyAlignment="1" applyProtection="1">
      <alignment horizontal="right" vertical="center"/>
    </xf>
    <xf numFmtId="6" fontId="23" fillId="0" borderId="46" xfId="53" applyNumberFormat="1" applyFont="1" applyFill="1" applyBorder="1" applyAlignment="1" applyProtection="1">
      <alignment horizontal="right" vertical="center"/>
    </xf>
    <xf numFmtId="3" fontId="23" fillId="32" borderId="36" xfId="53" applyNumberFormat="1" applyFont="1" applyFill="1" applyBorder="1" applyAlignment="1" applyProtection="1">
      <alignment horizontal="right" vertical="center"/>
    </xf>
    <xf numFmtId="166" fontId="23" fillId="0" borderId="37" xfId="53" applyNumberFormat="1" applyFont="1" applyFill="1" applyBorder="1" applyAlignment="1" applyProtection="1">
      <alignment horizontal="right" vertical="center"/>
    </xf>
    <xf numFmtId="166" fontId="23" fillId="32" borderId="37" xfId="53" applyNumberFormat="1" applyFont="1" applyFill="1" applyBorder="1" applyAlignment="1" applyProtection="1">
      <alignment horizontal="right" vertical="center"/>
    </xf>
    <xf numFmtId="6" fontId="23" fillId="0" borderId="47" xfId="53" applyNumberFormat="1" applyFont="1" applyFill="1" applyBorder="1" applyAlignment="1" applyProtection="1">
      <alignment horizontal="right" vertical="center"/>
    </xf>
    <xf numFmtId="6" fontId="26" fillId="0" borderId="31" xfId="54" applyNumberFormat="1" applyFont="1" applyFill="1" applyBorder="1" applyAlignment="1" applyProtection="1">
      <alignment horizontal="right" vertical="center"/>
    </xf>
    <xf numFmtId="0" fontId="0" fillId="0" borderId="0" xfId="0" applyFill="1" applyBorder="1" applyAlignment="1" applyProtection="1">
      <alignment vertical="center"/>
    </xf>
    <xf numFmtId="1" fontId="23" fillId="26" borderId="216" xfId="53" applyNumberFormat="1" applyFont="1" applyFill="1" applyBorder="1" applyAlignment="1" applyProtection="1">
      <alignment horizontal="center" vertical="center"/>
    </xf>
    <xf numFmtId="1" fontId="26" fillId="26" borderId="216" xfId="53" applyNumberFormat="1" applyFont="1" applyFill="1" applyBorder="1" applyAlignment="1" applyProtection="1">
      <alignment horizontal="center" vertical="center"/>
    </xf>
    <xf numFmtId="1" fontId="30" fillId="26" borderId="216" xfId="53" quotePrefix="1" applyNumberFormat="1" applyFont="1" applyFill="1" applyBorder="1" applyAlignment="1" applyProtection="1">
      <alignment horizontal="center" vertical="center"/>
    </xf>
    <xf numFmtId="3" fontId="23" fillId="32" borderId="283" xfId="53" applyNumberFormat="1" applyFont="1" applyFill="1" applyBorder="1" applyAlignment="1" applyProtection="1">
      <alignment horizontal="right" vertical="center"/>
    </xf>
    <xf numFmtId="0" fontId="23" fillId="0" borderId="255" xfId="0" applyFont="1" applyFill="1" applyBorder="1" applyAlignment="1" applyProtection="1">
      <alignment vertical="center"/>
    </xf>
    <xf numFmtId="0" fontId="23" fillId="0" borderId="0" xfId="0" applyFont="1"/>
    <xf numFmtId="6" fontId="23" fillId="0" borderId="0" xfId="0" applyNumberFormat="1" applyFont="1" applyFill="1" applyBorder="1"/>
    <xf numFmtId="0" fontId="23" fillId="0" borderId="0" xfId="0" applyFont="1" applyFill="1" applyBorder="1"/>
    <xf numFmtId="167" fontId="23" fillId="0" borderId="0" xfId="0" applyNumberFormat="1" applyFont="1" applyFill="1" applyBorder="1"/>
    <xf numFmtId="0" fontId="23" fillId="0" borderId="0" xfId="0" applyFont="1" applyFill="1"/>
    <xf numFmtId="10" fontId="26" fillId="0" borderId="12" xfId="47837" applyNumberFormat="1" applyFont="1" applyFill="1" applyBorder="1"/>
    <xf numFmtId="167" fontId="23" fillId="0" borderId="0" xfId="0" applyNumberFormat="1" applyFont="1" applyFill="1" applyBorder="1" applyAlignment="1"/>
    <xf numFmtId="10" fontId="23" fillId="0" borderId="0" xfId="47837" applyNumberFormat="1" applyFont="1" applyFill="1" applyBorder="1"/>
    <xf numFmtId="6" fontId="23" fillId="0" borderId="0" xfId="0" applyNumberFormat="1" applyFont="1" applyFill="1"/>
    <xf numFmtId="8" fontId="23" fillId="0" borderId="0" xfId="0" applyNumberFormat="1" applyFont="1" applyFill="1"/>
    <xf numFmtId="0" fontId="23" fillId="0" borderId="0" xfId="0" applyFont="1" applyFill="1" applyAlignment="1">
      <alignment wrapText="1"/>
    </xf>
    <xf numFmtId="3" fontId="23" fillId="0" borderId="0" xfId="0" applyNumberFormat="1" applyFont="1"/>
    <xf numFmtId="3" fontId="23" fillId="0" borderId="14" xfId="0" applyNumberFormat="1" applyFont="1" applyBorder="1"/>
    <xf numFmtId="1" fontId="29" fillId="27" borderId="0" xfId="47838" applyNumberFormat="1" applyFont="1" applyFill="1" applyBorder="1" applyAlignment="1">
      <alignment horizontal="center" vertical="center" wrapText="1"/>
    </xf>
    <xf numFmtId="1" fontId="29" fillId="0" borderId="0" xfId="47838" applyNumberFormat="1" applyFont="1" applyFill="1" applyBorder="1" applyAlignment="1">
      <alignment horizontal="center" vertical="center" wrapText="1"/>
    </xf>
    <xf numFmtId="1" fontId="23" fillId="0" borderId="0" xfId="47838" applyNumberFormat="1" applyFont="1" applyAlignment="1">
      <alignment horizontal="center" vertical="center"/>
    </xf>
    <xf numFmtId="1" fontId="23" fillId="0" borderId="0" xfId="47838" applyNumberFormat="1" applyFont="1" applyFill="1" applyBorder="1" applyAlignment="1">
      <alignment horizontal="center" vertical="center"/>
    </xf>
    <xf numFmtId="1" fontId="26" fillId="26" borderId="266" xfId="47838" quotePrefix="1" applyNumberFormat="1" applyFont="1" applyFill="1" applyBorder="1" applyAlignment="1">
      <alignment horizontal="center" vertical="center"/>
    </xf>
    <xf numFmtId="1" fontId="23" fillId="26" borderId="266" xfId="47838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23" fillId="0" borderId="0" xfId="58" applyFont="1" applyFill="1" applyAlignment="1">
      <alignment vertical="center"/>
    </xf>
    <xf numFmtId="0" fontId="23" fillId="0" borderId="288" xfId="58" applyFont="1" applyFill="1" applyBorder="1" applyAlignment="1" applyProtection="1">
      <alignment vertical="center"/>
    </xf>
    <xf numFmtId="0" fontId="23" fillId="0" borderId="289" xfId="58" applyFont="1" applyFill="1" applyBorder="1" applyAlignment="1" applyProtection="1">
      <alignment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8" fontId="0" fillId="0" borderId="0" xfId="0" applyNumberFormat="1" applyProtection="1"/>
    <xf numFmtId="0" fontId="35" fillId="25" borderId="10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26" fillId="50" borderId="267" xfId="0" applyFont="1" applyFill="1" applyBorder="1" applyAlignment="1">
      <alignment horizontal="center" vertical="center" wrapText="1"/>
    </xf>
    <xf numFmtId="0" fontId="26" fillId="42" borderId="267" xfId="0" applyFont="1" applyFill="1" applyBorder="1" applyAlignment="1">
      <alignment horizontal="center" vertical="center" wrapText="1"/>
    </xf>
    <xf numFmtId="0" fontId="26" fillId="46" borderId="267" xfId="0" applyFont="1" applyFill="1" applyBorder="1" applyAlignment="1">
      <alignment horizontal="center" vertical="center" wrapText="1"/>
    </xf>
    <xf numFmtId="0" fontId="26" fillId="35" borderId="267" xfId="0" applyFont="1" applyFill="1" applyBorder="1" applyAlignment="1">
      <alignment horizontal="center" vertical="center" wrapText="1"/>
    </xf>
    <xf numFmtId="0" fontId="26" fillId="45" borderId="267" xfId="0" applyFont="1" applyFill="1" applyBorder="1" applyAlignment="1">
      <alignment horizontal="center" vertical="center" wrapText="1"/>
    </xf>
    <xf numFmtId="0" fontId="46" fillId="0" borderId="0" xfId="0" applyFont="1" applyAlignment="1" applyProtection="1">
      <alignment vertical="center"/>
    </xf>
    <xf numFmtId="165" fontId="25" fillId="26" borderId="266" xfId="28" applyNumberFormat="1" applyFont="1" applyFill="1" applyBorder="1" applyAlignment="1" applyProtection="1">
      <alignment horizontal="center" vertical="center"/>
    </xf>
    <xf numFmtId="0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quotePrefix="1" applyNumberFormat="1" applyFont="1" applyFill="1" applyBorder="1" applyAlignment="1" applyProtection="1">
      <alignment horizontal="center" vertical="center"/>
    </xf>
    <xf numFmtId="1" fontId="30" fillId="26" borderId="266" xfId="28" applyNumberFormat="1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vertical="center"/>
    </xf>
    <xf numFmtId="5" fontId="0" fillId="0" borderId="0" xfId="0" applyNumberFormat="1" applyAlignment="1" applyProtection="1">
      <alignment vertical="center"/>
    </xf>
    <xf numFmtId="166" fontId="0" fillId="0" borderId="0" xfId="0" applyNumberFormat="1" applyBorder="1" applyAlignment="1" applyProtection="1">
      <alignment vertical="center"/>
    </xf>
    <xf numFmtId="166" fontId="25" fillId="0" borderId="198" xfId="0" applyNumberFormat="1" applyFont="1" applyFill="1" applyBorder="1" applyAlignment="1" applyProtection="1">
      <alignment vertical="center"/>
    </xf>
    <xf numFmtId="10" fontId="25" fillId="0" borderId="198" xfId="48" applyNumberFormat="1" applyFont="1" applyFill="1" applyBorder="1" applyAlignment="1" applyProtection="1">
      <alignment vertical="center"/>
    </xf>
    <xf numFmtId="10" fontId="25" fillId="0" borderId="198" xfId="0" applyNumberFormat="1" applyFont="1" applyFill="1" applyBorder="1" applyAlignment="1" applyProtection="1">
      <alignment vertical="center"/>
    </xf>
    <xf numFmtId="3" fontId="25" fillId="0" borderId="286" xfId="0" applyNumberFormat="1" applyFont="1" applyBorder="1" applyAlignment="1" applyProtection="1">
      <alignment horizontal="center" vertical="center"/>
    </xf>
    <xf numFmtId="3" fontId="25" fillId="0" borderId="198" xfId="0" applyNumberFormat="1" applyFont="1" applyBorder="1" applyAlignment="1" applyProtection="1">
      <alignment horizontal="center" vertical="center"/>
    </xf>
    <xf numFmtId="3" fontId="25" fillId="0" borderId="286" xfId="0" applyNumberFormat="1" applyFont="1" applyBorder="1" applyAlignment="1" applyProtection="1">
      <alignment vertical="center"/>
    </xf>
    <xf numFmtId="3" fontId="25" fillId="0" borderId="198" xfId="0" applyNumberFormat="1" applyFont="1" applyBorder="1" applyAlignment="1" applyProtection="1">
      <alignment vertical="center"/>
    </xf>
    <xf numFmtId="166" fontId="25" fillId="0" borderId="286" xfId="0" applyNumberFormat="1" applyFont="1" applyBorder="1" applyAlignment="1" applyProtection="1">
      <alignment vertical="center"/>
    </xf>
    <xf numFmtId="166" fontId="25" fillId="0" borderId="198" xfId="0" applyNumberFormat="1" applyFont="1" applyBorder="1" applyAlignment="1" applyProtection="1">
      <alignment vertical="center"/>
    </xf>
    <xf numFmtId="166" fontId="25" fillId="39" borderId="286" xfId="0" applyNumberFormat="1" applyFont="1" applyFill="1" applyBorder="1" applyAlignment="1" applyProtection="1">
      <alignment vertical="center"/>
    </xf>
    <xf numFmtId="166" fontId="25" fillId="39" borderId="198" xfId="0" applyNumberFormat="1" applyFont="1" applyFill="1" applyBorder="1" applyAlignment="1" applyProtection="1">
      <alignment vertical="center"/>
    </xf>
    <xf numFmtId="0" fontId="23" fillId="0" borderId="12" xfId="0" applyFont="1" applyBorder="1" applyAlignment="1" applyProtection="1">
      <alignment horizontal="center" vertical="center"/>
    </xf>
    <xf numFmtId="6" fontId="26" fillId="39" borderId="12" xfId="0" applyNumberFormat="1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vertical="center"/>
    </xf>
    <xf numFmtId="0" fontId="26" fillId="0" borderId="12" xfId="0" applyFont="1" applyFill="1" applyBorder="1" applyAlignment="1" applyProtection="1">
      <alignment horizontal="center" vertical="center"/>
    </xf>
    <xf numFmtId="6" fontId="26" fillId="0" borderId="12" xfId="28" applyNumberFormat="1" applyFont="1" applyFill="1" applyBorder="1" applyAlignment="1" applyProtection="1">
      <alignment vertical="center"/>
    </xf>
    <xf numFmtId="6" fontId="26" fillId="35" borderId="12" xfId="28" applyNumberFormat="1" applyFont="1" applyFill="1" applyBorder="1" applyAlignment="1" applyProtection="1">
      <alignment vertical="center"/>
    </xf>
    <xf numFmtId="6" fontId="26" fillId="34" borderId="12" xfId="28" applyNumberFormat="1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6" fontId="23" fillId="0" borderId="0" xfId="0" applyNumberFormat="1" applyFont="1" applyAlignment="1" applyProtection="1">
      <alignment vertical="center"/>
    </xf>
    <xf numFmtId="6" fontId="0" fillId="0" borderId="0" xfId="0" applyNumberFormat="1" applyBorder="1" applyProtection="1"/>
    <xf numFmtId="49" fontId="35" fillId="35" borderId="0" xfId="53" applyNumberFormat="1" applyFont="1" applyFill="1" applyBorder="1" applyAlignment="1" applyProtection="1">
      <alignment horizontal="center" vertical="center" wrapText="1"/>
    </xf>
    <xf numFmtId="9" fontId="0" fillId="0" borderId="0" xfId="0" applyNumberFormat="1" applyBorder="1" applyProtection="1"/>
    <xf numFmtId="172" fontId="0" fillId="0" borderId="0" xfId="0" applyNumberFormat="1" applyProtection="1"/>
    <xf numFmtId="3" fontId="84" fillId="0" borderId="0" xfId="47822" applyNumberFormat="1" applyFont="1" applyBorder="1" applyAlignment="1" applyProtection="1">
      <alignment horizontal="center" vertical="center"/>
    </xf>
    <xf numFmtId="3" fontId="84" fillId="0" borderId="0" xfId="47822" applyNumberFormat="1" applyFont="1" applyBorder="1" applyAlignment="1" applyProtection="1">
      <alignment vertical="center"/>
    </xf>
    <xf numFmtId="38" fontId="84" fillId="0" borderId="0" xfId="47822" applyNumberFormat="1" applyFont="1" applyBorder="1" applyAlignment="1" applyProtection="1">
      <alignment vertical="center"/>
    </xf>
    <xf numFmtId="0" fontId="77" fillId="39" borderId="266" xfId="0" applyFont="1" applyFill="1" applyBorder="1" applyAlignment="1" applyProtection="1">
      <alignment horizontal="center" vertical="center" wrapText="1"/>
    </xf>
    <xf numFmtId="0" fontId="77" fillId="40" borderId="266" xfId="0" quotePrefix="1" applyFont="1" applyFill="1" applyBorder="1" applyAlignment="1" applyProtection="1">
      <alignment horizontal="center" vertical="center" wrapText="1"/>
    </xf>
    <xf numFmtId="0" fontId="35" fillId="25" borderId="266" xfId="0" applyFont="1" applyFill="1" applyBorder="1" applyAlignment="1" applyProtection="1">
      <alignment horizontal="center" vertical="center" wrapText="1"/>
    </xf>
    <xf numFmtId="0" fontId="77" fillId="35" borderId="266" xfId="0" applyFont="1" applyFill="1" applyBorder="1" applyAlignment="1" applyProtection="1">
      <alignment horizontal="center" vertical="center" wrapText="1"/>
    </xf>
    <xf numFmtId="0" fontId="35" fillId="34" borderId="266" xfId="0" applyFont="1" applyFill="1" applyBorder="1" applyAlignment="1" applyProtection="1">
      <alignment horizontal="center" vertical="center" wrapText="1"/>
    </xf>
    <xf numFmtId="0" fontId="35" fillId="35" borderId="266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49" fontId="35" fillId="34" borderId="267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0" fontId="35" fillId="45" borderId="266" xfId="0" applyFont="1" applyFill="1" applyBorder="1" applyAlignment="1" applyProtection="1">
      <alignment horizontal="center" vertical="center" wrapText="1"/>
    </xf>
    <xf numFmtId="0" fontId="35" fillId="35" borderId="266" xfId="252" applyFont="1" applyFill="1" applyBorder="1" applyAlignment="1" applyProtection="1">
      <alignment horizontal="center" vertical="center" wrapText="1"/>
    </xf>
    <xf numFmtId="0" fontId="26" fillId="28" borderId="266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0" fontId="26" fillId="25" borderId="266" xfId="0" applyFont="1" applyFill="1" applyBorder="1" applyAlignment="1">
      <alignment horizontal="center" vertical="center" wrapText="1"/>
    </xf>
    <xf numFmtId="1" fontId="30" fillId="26" borderId="198" xfId="0" quotePrefix="1" applyNumberFormat="1" applyFont="1" applyFill="1" applyBorder="1" applyAlignment="1" applyProtection="1">
      <alignment horizontal="center" vertical="center" wrapText="1"/>
    </xf>
    <xf numFmtId="0" fontId="23" fillId="0" borderId="268" xfId="0" applyFont="1" applyBorder="1" applyAlignment="1" applyProtection="1">
      <alignment horizontal="left" vertical="center"/>
    </xf>
    <xf numFmtId="0" fontId="23" fillId="0" borderId="270" xfId="0" applyFont="1" applyBorder="1" applyAlignment="1" applyProtection="1">
      <alignment horizontal="left" vertical="center"/>
    </xf>
    <xf numFmtId="173" fontId="23" fillId="0" borderId="269" xfId="0" applyNumberFormat="1" applyFont="1" applyBorder="1" applyAlignment="1" applyProtection="1">
      <alignment horizontal="left" vertical="center" indent="1"/>
    </xf>
    <xf numFmtId="0" fontId="23" fillId="0" borderId="270" xfId="0" applyFont="1" applyBorder="1" applyAlignment="1" applyProtection="1">
      <alignment vertical="center"/>
    </xf>
    <xf numFmtId="10" fontId="23" fillId="0" borderId="269" xfId="0" applyNumberFormat="1" applyFont="1" applyBorder="1" applyAlignment="1" applyProtection="1">
      <alignment horizontal="left" vertical="center"/>
    </xf>
    <xf numFmtId="1" fontId="30" fillId="26" borderId="266" xfId="28" quotePrefix="1" applyNumberFormat="1" applyFont="1" applyFill="1" applyBorder="1" applyAlignment="1" applyProtection="1">
      <alignment horizontal="center" vertical="center" wrapText="1"/>
    </xf>
    <xf numFmtId="0" fontId="30" fillId="26" borderId="267" xfId="28" quotePrefix="1" applyNumberFormat="1" applyFont="1" applyFill="1" applyBorder="1" applyAlignment="1" applyProtection="1">
      <alignment horizontal="center" vertical="center"/>
    </xf>
    <xf numFmtId="1" fontId="23" fillId="26" borderId="266" xfId="47838" quotePrefix="1" applyNumberFormat="1" applyFont="1" applyFill="1" applyBorder="1" applyAlignment="1">
      <alignment horizontal="center" vertical="center" wrapText="1"/>
    </xf>
    <xf numFmtId="0" fontId="23" fillId="26" borderId="22" xfId="58" applyFont="1" applyFill="1" applyBorder="1" applyAlignment="1">
      <alignment vertical="center"/>
    </xf>
    <xf numFmtId="0" fontId="84" fillId="0" borderId="0" xfId="47822" applyNumberFormat="1" applyFont="1" applyBorder="1" applyAlignment="1" applyProtection="1">
      <alignment horizontal="center" vertical="center"/>
    </xf>
    <xf numFmtId="166" fontId="77" fillId="47" borderId="298" xfId="252" applyNumberFormat="1" applyFont="1" applyFill="1" applyBorder="1" applyAlignment="1" applyProtection="1">
      <alignment horizontal="center" vertical="center" wrapText="1"/>
    </xf>
    <xf numFmtId="166" fontId="77" fillId="33" borderId="298" xfId="64" applyNumberFormat="1" applyFont="1" applyFill="1" applyBorder="1" applyAlignment="1" applyProtection="1">
      <alignment horizontal="center" vertical="center" wrapText="1"/>
    </xf>
    <xf numFmtId="6" fontId="35" fillId="31" borderId="298" xfId="64" applyNumberFormat="1" applyFont="1" applyFill="1" applyBorder="1" applyAlignment="1" applyProtection="1">
      <alignment horizontal="center" vertical="center" wrapText="1"/>
    </xf>
    <xf numFmtId="166" fontId="77" fillId="52" borderId="298" xfId="64" applyNumberFormat="1" applyFont="1" applyFill="1" applyBorder="1" applyAlignment="1" applyProtection="1">
      <alignment horizontal="center" vertical="center" wrapText="1"/>
    </xf>
    <xf numFmtId="1" fontId="30" fillId="26" borderId="298" xfId="64" quotePrefix="1" applyNumberFormat="1" applyFont="1" applyFill="1" applyBorder="1" applyAlignment="1" applyProtection="1">
      <alignment horizontal="center"/>
    </xf>
    <xf numFmtId="0" fontId="23" fillId="0" borderId="304" xfId="64" applyFont="1" applyFill="1" applyBorder="1" applyAlignment="1" applyProtection="1">
      <alignment horizontal="center" vertical="center"/>
    </xf>
    <xf numFmtId="0" fontId="23" fillId="0" borderId="305" xfId="64" applyFont="1" applyFill="1" applyBorder="1" applyAlignment="1" applyProtection="1">
      <alignment horizontal="center" vertical="center"/>
    </xf>
    <xf numFmtId="0" fontId="23" fillId="0" borderId="306" xfId="64" applyFont="1" applyFill="1" applyBorder="1" applyAlignment="1" applyProtection="1">
      <alignment vertical="center"/>
    </xf>
    <xf numFmtId="38" fontId="23" fillId="0" borderId="307" xfId="252" applyNumberFormat="1" applyFont="1" applyBorder="1" applyAlignment="1" applyProtection="1">
      <alignment vertical="center"/>
    </xf>
    <xf numFmtId="0" fontId="23" fillId="0" borderId="308" xfId="64" applyFont="1" applyFill="1" applyBorder="1" applyAlignment="1" applyProtection="1">
      <alignment vertical="center"/>
    </xf>
    <xf numFmtId="38" fontId="23" fillId="0" borderId="309" xfId="252" applyNumberFormat="1" applyFont="1" applyBorder="1" applyAlignment="1" applyProtection="1">
      <alignment vertical="center"/>
    </xf>
    <xf numFmtId="0" fontId="23" fillId="0" borderId="310" xfId="64" applyFont="1" applyFill="1" applyBorder="1" applyAlignment="1" applyProtection="1">
      <alignment horizontal="center" vertical="center"/>
    </xf>
    <xf numFmtId="0" fontId="23" fillId="0" borderId="311" xfId="64" applyFont="1" applyFill="1" applyBorder="1" applyAlignment="1" applyProtection="1">
      <alignment horizontal="center" vertical="center"/>
    </xf>
    <xf numFmtId="0" fontId="23" fillId="0" borderId="300" xfId="64" applyFont="1" applyFill="1" applyBorder="1" applyAlignment="1" applyProtection="1">
      <alignment horizontal="center" vertical="center"/>
    </xf>
    <xf numFmtId="0" fontId="23" fillId="0" borderId="312" xfId="64" applyFont="1" applyFill="1" applyBorder="1" applyAlignment="1" applyProtection="1">
      <alignment vertical="center"/>
    </xf>
    <xf numFmtId="38" fontId="23" fillId="0" borderId="302" xfId="252" applyNumberFormat="1" applyFont="1" applyBorder="1" applyAlignment="1" applyProtection="1">
      <alignment vertical="center"/>
    </xf>
    <xf numFmtId="38" fontId="23" fillId="0" borderId="309" xfId="252" applyNumberFormat="1" applyFont="1" applyFill="1" applyBorder="1" applyAlignment="1" applyProtection="1">
      <alignment vertical="center"/>
    </xf>
    <xf numFmtId="38" fontId="23" fillId="0" borderId="302" xfId="252" applyNumberFormat="1" applyFont="1" applyFill="1" applyBorder="1" applyAlignment="1" applyProtection="1">
      <alignment vertical="center"/>
    </xf>
    <xf numFmtId="38" fontId="23" fillId="0" borderId="307" xfId="252" applyNumberFormat="1" applyFont="1" applyFill="1" applyBorder="1" applyAlignment="1" applyProtection="1">
      <alignment vertical="center"/>
    </xf>
    <xf numFmtId="6" fontId="23" fillId="34" borderId="307" xfId="252" applyNumberFormat="1" applyFont="1" applyFill="1" applyBorder="1" applyAlignment="1" applyProtection="1">
      <alignment vertical="center"/>
    </xf>
    <xf numFmtId="0" fontId="23" fillId="0" borderId="309" xfId="64" applyNumberFormat="1" applyFont="1" applyFill="1" applyBorder="1" applyAlignment="1" applyProtection="1">
      <alignment horizontal="center" vertical="center"/>
    </xf>
    <xf numFmtId="6" fontId="23" fillId="34" borderId="309" xfId="252" applyNumberFormat="1" applyFont="1" applyFill="1" applyBorder="1" applyAlignment="1" applyProtection="1">
      <alignment vertical="center"/>
    </xf>
    <xf numFmtId="0" fontId="23" fillId="0" borderId="302" xfId="64" applyNumberFormat="1" applyFont="1" applyFill="1" applyBorder="1" applyAlignment="1" applyProtection="1">
      <alignment horizontal="center" vertical="center"/>
    </xf>
    <xf numFmtId="0" fontId="23" fillId="0" borderId="301" xfId="64" applyNumberFormat="1" applyFont="1" applyFill="1" applyBorder="1" applyAlignment="1" applyProtection="1">
      <alignment horizontal="center" vertical="center"/>
    </xf>
    <xf numFmtId="6" fontId="23" fillId="34" borderId="302" xfId="252" applyNumberFormat="1" applyFont="1" applyFill="1" applyBorder="1" applyAlignment="1" applyProtection="1">
      <alignment vertical="center"/>
    </xf>
    <xf numFmtId="0" fontId="26" fillId="0" borderId="313" xfId="64" applyFont="1" applyFill="1" applyBorder="1" applyAlignment="1" applyProtection="1">
      <alignment horizontal="center" vertical="center"/>
    </xf>
    <xf numFmtId="0" fontId="26" fillId="0" borderId="314" xfId="64" applyFont="1" applyFill="1" applyBorder="1" applyAlignment="1" applyProtection="1">
      <alignment horizontal="center" vertical="center"/>
    </xf>
    <xf numFmtId="38" fontId="26" fillId="0" borderId="316" xfId="28" applyNumberFormat="1" applyFont="1" applyFill="1" applyBorder="1" applyAlignment="1" applyProtection="1">
      <alignment vertical="center"/>
    </xf>
    <xf numFmtId="0" fontId="23" fillId="28" borderId="300" xfId="64" applyFont="1" applyFill="1" applyBorder="1" applyAlignment="1" applyProtection="1">
      <alignment horizontal="center" vertical="center"/>
    </xf>
    <xf numFmtId="38" fontId="26" fillId="28" borderId="302" xfId="64" applyNumberFormat="1" applyFont="1" applyFill="1" applyBorder="1" applyAlignment="1" applyProtection="1">
      <alignment horizontal="left" vertical="center"/>
    </xf>
    <xf numFmtId="38" fontId="26" fillId="28" borderId="301" xfId="64" applyNumberFormat="1" applyFont="1" applyFill="1" applyBorder="1" applyAlignment="1" applyProtection="1">
      <alignment horizontal="left" vertical="center"/>
    </xf>
    <xf numFmtId="6" fontId="26" fillId="28" borderId="301" xfId="64" applyNumberFormat="1" applyFont="1" applyFill="1" applyBorder="1" applyAlignment="1" applyProtection="1">
      <alignment horizontal="left" vertical="center"/>
    </xf>
    <xf numFmtId="0" fontId="23" fillId="28" borderId="294" xfId="64" applyFont="1" applyFill="1" applyBorder="1" applyAlignment="1" applyProtection="1">
      <alignment horizontal="center" vertical="center"/>
    </xf>
    <xf numFmtId="6" fontId="26" fillId="28" borderId="302" xfId="64" applyNumberFormat="1" applyFont="1" applyFill="1" applyBorder="1" applyAlignment="1" applyProtection="1">
      <alignment horizontal="left" vertical="center"/>
    </xf>
    <xf numFmtId="6" fontId="23" fillId="28" borderId="301" xfId="64" applyNumberFormat="1" applyFont="1" applyFill="1" applyBorder="1" applyAlignment="1" applyProtection="1">
      <alignment horizontal="left" vertical="center"/>
    </xf>
    <xf numFmtId="6" fontId="23" fillId="0" borderId="299" xfId="0" applyNumberFormat="1" applyFont="1" applyFill="1" applyBorder="1" applyAlignment="1" applyProtection="1">
      <alignment vertical="center"/>
    </xf>
    <xf numFmtId="6" fontId="26" fillId="0" borderId="316" xfId="28" applyNumberFormat="1" applyFont="1" applyFill="1" applyBorder="1" applyAlignment="1" applyProtection="1">
      <alignment vertical="center"/>
    </xf>
    <xf numFmtId="0" fontId="77" fillId="50" borderId="298" xfId="0" applyFont="1" applyFill="1" applyBorder="1" applyAlignment="1" applyProtection="1">
      <alignment horizontal="center" vertical="center" wrapText="1"/>
    </xf>
    <xf numFmtId="0" fontId="35" fillId="45" borderId="298" xfId="0" applyFont="1" applyFill="1" applyBorder="1" applyAlignment="1" applyProtection="1">
      <alignment horizontal="center" vertical="center" wrapText="1"/>
    </xf>
    <xf numFmtId="0" fontId="77" fillId="45" borderId="298" xfId="0" applyFont="1" applyFill="1" applyBorder="1" applyAlignment="1" applyProtection="1">
      <alignment horizontal="center" vertical="center" wrapText="1"/>
    </xf>
    <xf numFmtId="1" fontId="29" fillId="26" borderId="266" xfId="0" applyNumberFormat="1" applyFont="1" applyFill="1" applyBorder="1" applyAlignment="1" applyProtection="1">
      <alignment horizontal="center" vertical="center"/>
    </xf>
    <xf numFmtId="1" fontId="90" fillId="26" borderId="266" xfId="0" applyNumberFormat="1" applyFont="1" applyFill="1" applyBorder="1" applyAlignment="1" applyProtection="1">
      <alignment horizontal="center" vertical="center" wrapText="1"/>
    </xf>
    <xf numFmtId="1" fontId="90" fillId="26" borderId="298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/>
    </xf>
    <xf numFmtId="1" fontId="90" fillId="26" borderId="198" xfId="0" quotePrefix="1" applyNumberFormat="1" applyFont="1" applyFill="1" applyBorder="1" applyAlignment="1" applyProtection="1">
      <alignment horizontal="center" vertical="center" wrapText="1"/>
    </xf>
    <xf numFmtId="0" fontId="35" fillId="25" borderId="293" xfId="0" applyFont="1" applyFill="1" applyBorder="1" applyAlignment="1" applyProtection="1">
      <alignment horizontal="center" vertical="center" wrapText="1"/>
    </xf>
    <xf numFmtId="1" fontId="30" fillId="26" borderId="298" xfId="28" quotePrefix="1" applyNumberFormat="1" applyFont="1" applyFill="1" applyBorder="1" applyAlignment="1" applyProtection="1">
      <alignment horizontal="center" vertical="center" wrapText="1"/>
    </xf>
    <xf numFmtId="10" fontId="23" fillId="0" borderId="301" xfId="0" applyNumberFormat="1" applyFont="1" applyBorder="1" applyAlignment="1" applyProtection="1">
      <alignment vertical="center"/>
    </xf>
    <xf numFmtId="6" fontId="23" fillId="0" borderId="301" xfId="32" applyNumberFormat="1" applyFont="1" applyBorder="1" applyAlignment="1" applyProtection="1">
      <alignment vertical="center"/>
    </xf>
    <xf numFmtId="6" fontId="23" fillId="0" borderId="318" xfId="0" applyNumberFormat="1" applyFont="1" applyFill="1" applyBorder="1" applyAlignment="1" applyProtection="1">
      <alignment vertical="center"/>
    </xf>
    <xf numFmtId="0" fontId="30" fillId="26" borderId="298" xfId="28" quotePrefix="1" applyNumberFormat="1" applyFont="1" applyFill="1" applyBorder="1" applyAlignment="1" applyProtection="1">
      <alignment horizontal="center" vertical="center"/>
    </xf>
    <xf numFmtId="38" fontId="39" fillId="0" borderId="319" xfId="45" applyNumberFormat="1" applyFont="1" applyBorder="1" applyAlignment="1" applyProtection="1">
      <alignment vertical="center"/>
    </xf>
    <xf numFmtId="38" fontId="39" fillId="0" borderId="320" xfId="45" applyNumberFormat="1" applyFont="1" applyBorder="1" applyAlignment="1" applyProtection="1">
      <alignment vertical="center"/>
    </xf>
    <xf numFmtId="0" fontId="30" fillId="26" borderId="299" xfId="28" quotePrefix="1" applyNumberFormat="1" applyFont="1" applyFill="1" applyBorder="1" applyAlignment="1" applyProtection="1">
      <alignment horizontal="center" vertical="center"/>
    </xf>
    <xf numFmtId="38" fontId="39" fillId="36" borderId="240" xfId="45" applyNumberFormat="1" applyFont="1" applyFill="1" applyBorder="1" applyAlignment="1" applyProtection="1">
      <alignment vertical="center"/>
    </xf>
    <xf numFmtId="38" fontId="39" fillId="36" borderId="198" xfId="45" applyNumberFormat="1" applyFont="1" applyFill="1" applyBorder="1" applyAlignment="1" applyProtection="1">
      <alignment vertical="center"/>
    </xf>
    <xf numFmtId="6" fontId="23" fillId="34" borderId="307" xfId="64" applyNumberFormat="1" applyFont="1" applyFill="1" applyBorder="1" applyAlignment="1" applyProtection="1">
      <alignment vertical="center"/>
    </xf>
    <xf numFmtId="6" fontId="23" fillId="34" borderId="309" xfId="64" applyNumberFormat="1" applyFont="1" applyFill="1" applyBorder="1" applyAlignment="1" applyProtection="1">
      <alignment vertical="center"/>
    </xf>
    <xf numFmtId="6" fontId="23" fillId="34" borderId="302" xfId="64" applyNumberFormat="1" applyFont="1" applyFill="1" applyBorder="1" applyAlignment="1" applyProtection="1">
      <alignment vertical="center"/>
    </xf>
    <xf numFmtId="6" fontId="26" fillId="34" borderId="316" xfId="252" applyNumberFormat="1" applyFont="1" applyFill="1" applyBorder="1" applyAlignment="1" applyProtection="1">
      <alignment vertical="center"/>
    </xf>
    <xf numFmtId="6" fontId="23" fillId="0" borderId="307" xfId="64" applyNumberFormat="1" applyFont="1" applyFill="1" applyBorder="1" applyAlignment="1" applyProtection="1">
      <alignment vertical="center"/>
    </xf>
    <xf numFmtId="6" fontId="23" fillId="0" borderId="309" xfId="64" applyNumberFormat="1" applyFont="1" applyFill="1" applyBorder="1" applyAlignment="1" applyProtection="1">
      <alignment vertical="center"/>
    </xf>
    <xf numFmtId="6" fontId="23" fillId="0" borderId="302" xfId="64" applyNumberFormat="1" applyFont="1" applyFill="1" applyBorder="1" applyAlignment="1" applyProtection="1">
      <alignment vertical="center"/>
    </xf>
    <xf numFmtId="6" fontId="23" fillId="0" borderId="251" xfId="64" applyNumberFormat="1" applyFont="1" applyFill="1" applyBorder="1" applyAlignment="1" applyProtection="1">
      <alignment vertical="center"/>
    </xf>
    <xf numFmtId="6" fontId="26" fillId="0" borderId="316" xfId="64" applyNumberFormat="1" applyFont="1" applyFill="1" applyBorder="1" applyAlignment="1" applyProtection="1">
      <alignment vertical="center"/>
    </xf>
    <xf numFmtId="6" fontId="23" fillId="35" borderId="309" xfId="64" applyNumberFormat="1" applyFont="1" applyFill="1" applyBorder="1" applyAlignment="1" applyProtection="1">
      <alignment vertical="center"/>
    </xf>
    <xf numFmtId="6" fontId="23" fillId="38" borderId="309" xfId="64" applyNumberFormat="1" applyFont="1" applyFill="1" applyBorder="1" applyAlignment="1" applyProtection="1">
      <alignment vertical="center"/>
    </xf>
    <xf numFmtId="6" fontId="23" fillId="35" borderId="302" xfId="64" applyNumberFormat="1" applyFont="1" applyFill="1" applyBorder="1" applyAlignment="1" applyProtection="1">
      <alignment vertical="center"/>
    </xf>
    <xf numFmtId="6" fontId="23" fillId="38" borderId="302" xfId="64" applyNumberFormat="1" applyFont="1" applyFill="1" applyBorder="1" applyAlignment="1" applyProtection="1">
      <alignment vertical="center"/>
    </xf>
    <xf numFmtId="6" fontId="23" fillId="35" borderId="307" xfId="64" applyNumberFormat="1" applyFont="1" applyFill="1" applyBorder="1" applyAlignment="1" applyProtection="1">
      <alignment vertical="center"/>
    </xf>
    <xf numFmtId="6" fontId="23" fillId="38" borderId="307" xfId="64" applyNumberFormat="1" applyFont="1" applyFill="1" applyBorder="1" applyAlignment="1" applyProtection="1">
      <alignment vertical="center"/>
    </xf>
    <xf numFmtId="6" fontId="23" fillId="35" borderId="251" xfId="64" applyNumberFormat="1" applyFont="1" applyFill="1" applyBorder="1" applyAlignment="1" applyProtection="1">
      <alignment vertical="center"/>
    </xf>
    <xf numFmtId="6" fontId="23" fillId="38" borderId="251" xfId="64" applyNumberFormat="1" applyFont="1" applyFill="1" applyBorder="1" applyAlignment="1" applyProtection="1">
      <alignment vertical="center"/>
    </xf>
    <xf numFmtId="6" fontId="26" fillId="35" borderId="316" xfId="64" applyNumberFormat="1" applyFont="1" applyFill="1" applyBorder="1" applyAlignment="1" applyProtection="1">
      <alignment vertical="center"/>
    </xf>
    <xf numFmtId="6" fontId="26" fillId="38" borderId="316" xfId="64" applyNumberFormat="1" applyFont="1" applyFill="1" applyBorder="1" applyAlignment="1" applyProtection="1">
      <alignment vertical="center"/>
    </xf>
    <xf numFmtId="6" fontId="23" fillId="42" borderId="307" xfId="64" applyNumberFormat="1" applyFont="1" applyFill="1" applyBorder="1" applyAlignment="1" applyProtection="1">
      <alignment vertical="center"/>
    </xf>
    <xf numFmtId="6" fontId="26" fillId="40" borderId="307" xfId="64" applyNumberFormat="1" applyFont="1" applyFill="1" applyBorder="1" applyAlignment="1" applyProtection="1">
      <alignment vertical="center"/>
    </xf>
    <xf numFmtId="6" fontId="23" fillId="42" borderId="309" xfId="64" applyNumberFormat="1" applyFont="1" applyFill="1" applyBorder="1" applyAlignment="1" applyProtection="1">
      <alignment vertical="center"/>
    </xf>
    <xf numFmtId="6" fontId="26" fillId="40" borderId="309" xfId="64" applyNumberFormat="1" applyFont="1" applyFill="1" applyBorder="1" applyAlignment="1" applyProtection="1">
      <alignment vertical="center"/>
    </xf>
    <xf numFmtId="6" fontId="23" fillId="42" borderId="302" xfId="64" applyNumberFormat="1" applyFont="1" applyFill="1" applyBorder="1" applyAlignment="1" applyProtection="1">
      <alignment vertical="center"/>
    </xf>
    <xf numFmtId="6" fontId="26" fillId="40" borderId="302" xfId="64" applyNumberFormat="1" applyFont="1" applyFill="1" applyBorder="1" applyAlignment="1" applyProtection="1">
      <alignment vertical="center"/>
    </xf>
    <xf numFmtId="6" fontId="23" fillId="42" borderId="251" xfId="64" applyNumberFormat="1" applyFont="1" applyFill="1" applyBorder="1" applyAlignment="1" applyProtection="1">
      <alignment vertical="center"/>
    </xf>
    <xf numFmtId="6" fontId="26" fillId="40" borderId="251" xfId="64" applyNumberFormat="1" applyFont="1" applyFill="1" applyBorder="1" applyAlignment="1" applyProtection="1">
      <alignment vertical="center"/>
    </xf>
    <xf numFmtId="6" fontId="26" fillId="42" borderId="316" xfId="64" applyNumberFormat="1" applyFont="1" applyFill="1" applyBorder="1" applyAlignment="1" applyProtection="1">
      <alignment vertical="center"/>
    </xf>
    <xf numFmtId="6" fontId="26" fillId="40" borderId="316" xfId="64" applyNumberFormat="1" applyFont="1" applyFill="1" applyBorder="1" applyAlignment="1" applyProtection="1">
      <alignment vertical="center"/>
    </xf>
    <xf numFmtId="6" fontId="84" fillId="28" borderId="301" xfId="64" applyNumberFormat="1" applyFont="1" applyFill="1" applyBorder="1" applyAlignment="1" applyProtection="1">
      <alignment horizontal="lef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25" fillId="0" borderId="319" xfId="0" applyNumberFormat="1" applyFont="1" applyFill="1" applyBorder="1" applyAlignment="1" applyProtection="1">
      <alignment vertical="center"/>
    </xf>
    <xf numFmtId="6" fontId="25" fillId="0" borderId="318" xfId="0" applyNumberFormat="1" applyFont="1" applyFill="1" applyBorder="1" applyAlignment="1" applyProtection="1">
      <alignment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35" fillId="45" borderId="298" xfId="64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6" fontId="35" fillId="51" borderId="298" xfId="64" applyNumberFormat="1" applyFont="1" applyFill="1" applyBorder="1" applyAlignment="1" applyProtection="1">
      <alignment horizontal="center" vertical="center" wrapText="1"/>
    </xf>
    <xf numFmtId="0" fontId="23" fillId="0" borderId="0" xfId="0" applyFont="1" applyAlignment="1" applyProtection="1">
      <alignment horizontal="center"/>
    </xf>
    <xf numFmtId="0" fontId="23" fillId="0" borderId="0" xfId="0" quotePrefix="1" applyFont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71" fillId="0" borderId="0" xfId="0" applyFont="1" applyBorder="1" applyAlignment="1" applyProtection="1">
      <alignment vertical="center"/>
    </xf>
    <xf numFmtId="0" fontId="23" fillId="0" borderId="288" xfId="58" applyNumberFormat="1" applyFont="1" applyFill="1" applyBorder="1" applyAlignment="1" applyProtection="1">
      <alignment vertical="center"/>
    </xf>
    <xf numFmtId="0" fontId="23" fillId="0" borderId="289" xfId="58" applyNumberFormat="1" applyFont="1" applyFill="1" applyBorder="1" applyAlignment="1" applyProtection="1">
      <alignment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1" fontId="29" fillId="26" borderId="266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Alignment="1" applyProtection="1">
      <alignment horizontal="center" vertical="center" wrapText="1"/>
    </xf>
    <xf numFmtId="6" fontId="23" fillId="36" borderId="13" xfId="0" applyNumberFormat="1" applyFont="1" applyFill="1" applyBorder="1" applyAlignment="1" applyProtection="1">
      <alignment horizontal="right" vertical="center"/>
    </xf>
    <xf numFmtId="1" fontId="29" fillId="26" borderId="298" xfId="28" applyNumberFormat="1" applyFont="1" applyFill="1" applyBorder="1" applyAlignment="1" applyProtection="1">
      <alignment horizontal="center" vertical="center"/>
    </xf>
    <xf numFmtId="1" fontId="90" fillId="26" borderId="298" xfId="28" applyNumberFormat="1" applyFont="1" applyFill="1" applyBorder="1" applyAlignment="1" applyProtection="1">
      <alignment horizontal="center" vertical="center" wrapText="1"/>
    </xf>
    <xf numFmtId="1" fontId="90" fillId="26" borderId="298" xfId="28" quotePrefix="1" applyNumberFormat="1" applyFont="1" applyFill="1" applyBorder="1" applyAlignment="1" applyProtection="1">
      <alignment horizontal="center" vertical="center" wrapText="1"/>
    </xf>
    <xf numFmtId="3" fontId="23" fillId="0" borderId="24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horizontal="center" vertical="center"/>
    </xf>
    <xf numFmtId="3" fontId="23" fillId="0" borderId="320" xfId="0" applyNumberFormat="1" applyFont="1" applyFill="1" applyBorder="1" applyAlignment="1" applyProtection="1">
      <alignment vertical="center"/>
    </xf>
    <xf numFmtId="169" fontId="23" fillId="0" borderId="320" xfId="48" applyNumberFormat="1" applyFont="1" applyBorder="1" applyAlignment="1" applyProtection="1">
      <alignment vertical="center"/>
    </xf>
    <xf numFmtId="10" fontId="23" fillId="0" borderId="320" xfId="0" applyNumberFormat="1" applyFont="1" applyBorder="1" applyAlignment="1" applyProtection="1">
      <alignment vertical="center"/>
    </xf>
    <xf numFmtId="6" fontId="23" fillId="0" borderId="320" xfId="0" applyNumberFormat="1" applyFont="1" applyBorder="1" applyAlignment="1" applyProtection="1">
      <alignment vertical="center"/>
    </xf>
    <xf numFmtId="10" fontId="23" fillId="0" borderId="320" xfId="48" applyNumberFormat="1" applyFont="1" applyBorder="1" applyAlignment="1" applyProtection="1">
      <alignment vertical="center"/>
    </xf>
    <xf numFmtId="165" fontId="23" fillId="0" borderId="320" xfId="28" applyNumberFormat="1" applyFont="1" applyBorder="1" applyAlignment="1" applyProtection="1">
      <alignment vertical="center"/>
    </xf>
    <xf numFmtId="6" fontId="23" fillId="0" borderId="320" xfId="28" applyNumberFormat="1" applyFont="1" applyBorder="1" applyAlignment="1" applyProtection="1">
      <alignment vertical="center"/>
    </xf>
    <xf numFmtId="3" fontId="26" fillId="0" borderId="12" xfId="0" applyNumberFormat="1" applyFont="1" applyFill="1" applyBorder="1" applyAlignment="1" applyProtection="1">
      <alignment vertical="center"/>
    </xf>
    <xf numFmtId="6" fontId="26" fillId="27" borderId="12" xfId="0" applyNumberFormat="1" applyFont="1" applyFill="1" applyBorder="1" applyAlignment="1" applyProtection="1">
      <alignment vertical="center"/>
    </xf>
    <xf numFmtId="10" fontId="26" fillId="27" borderId="12" xfId="0" applyNumberFormat="1" applyFont="1" applyFill="1" applyBorder="1" applyAlignment="1" applyProtection="1">
      <alignment vertical="center"/>
    </xf>
    <xf numFmtId="6" fontId="26" fillId="0" borderId="12" xfId="32" applyNumberFormat="1" applyFont="1" applyBorder="1" applyAlignment="1" applyProtection="1">
      <alignment vertical="center"/>
    </xf>
    <xf numFmtId="166" fontId="26" fillId="0" borderId="12" xfId="0" applyNumberFormat="1" applyFont="1" applyBorder="1" applyAlignment="1" applyProtection="1">
      <alignment vertical="center"/>
    </xf>
    <xf numFmtId="10" fontId="26" fillId="0" borderId="12" xfId="48" applyNumberFormat="1" applyFont="1" applyBorder="1" applyAlignment="1" applyProtection="1">
      <alignment vertical="center"/>
    </xf>
    <xf numFmtId="1" fontId="23" fillId="26" borderId="320" xfId="28" applyNumberFormat="1" applyFont="1" applyFill="1" applyBorder="1" applyAlignment="1" applyProtection="1">
      <alignment horizontal="center" vertical="center"/>
    </xf>
    <xf numFmtId="166" fontId="30" fillId="27" borderId="298" xfId="28" applyNumberFormat="1" applyFont="1" applyFill="1" applyBorder="1" applyAlignment="1" applyProtection="1">
      <alignment horizontal="center" vertical="center"/>
    </xf>
    <xf numFmtId="165" fontId="30" fillId="27" borderId="298" xfId="28" applyNumberFormat="1" applyFont="1" applyFill="1" applyBorder="1" applyAlignment="1" applyProtection="1">
      <alignment horizontal="center" vertical="center"/>
    </xf>
    <xf numFmtId="1" fontId="29" fillId="26" borderId="266" xfId="0" applyNumberFormat="1" applyFont="1" applyFill="1" applyBorder="1" applyAlignment="1" applyProtection="1">
      <alignment vertical="center"/>
    </xf>
    <xf numFmtId="1" fontId="90" fillId="26" borderId="266" xfId="0" quotePrefix="1" applyNumberFormat="1" applyFont="1" applyFill="1" applyBorder="1" applyAlignment="1" applyProtection="1">
      <alignment horizontal="center" vertical="center" wrapText="1"/>
    </xf>
    <xf numFmtId="1" fontId="90" fillId="26" borderId="266" xfId="0" quotePrefix="1" applyNumberFormat="1" applyFont="1" applyFill="1" applyBorder="1" applyAlignment="1" applyProtection="1">
      <alignment horizontal="center" vertical="center"/>
    </xf>
    <xf numFmtId="0" fontId="23" fillId="28" borderId="322" xfId="64" applyFont="1" applyFill="1" applyBorder="1" applyAlignment="1" applyProtection="1">
      <alignment horizontal="center" vertical="center"/>
    </xf>
    <xf numFmtId="0" fontId="23" fillId="28" borderId="323" xfId="64" applyFont="1" applyFill="1" applyBorder="1" applyAlignment="1" applyProtection="1">
      <alignment horizontal="center" vertical="center"/>
    </xf>
    <xf numFmtId="0" fontId="26" fillId="28" borderId="324" xfId="64" applyFont="1" applyFill="1" applyBorder="1" applyAlignment="1" applyProtection="1">
      <alignment horizontal="left" vertical="center"/>
    </xf>
    <xf numFmtId="38" fontId="26" fillId="28" borderId="321" xfId="64" applyNumberFormat="1" applyFont="1" applyFill="1" applyBorder="1" applyAlignment="1" applyProtection="1">
      <alignment horizontal="left" vertical="center"/>
    </xf>
    <xf numFmtId="6" fontId="23" fillId="28" borderId="324" xfId="64" applyNumberFormat="1" applyFont="1" applyFill="1" applyBorder="1" applyAlignment="1" applyProtection="1">
      <alignment horizontal="left" vertical="center"/>
    </xf>
    <xf numFmtId="38" fontId="23" fillId="28" borderId="321" xfId="64" applyNumberFormat="1" applyFont="1" applyFill="1" applyBorder="1" applyAlignment="1" applyProtection="1">
      <alignment horizontal="left" vertical="center"/>
    </xf>
    <xf numFmtId="38" fontId="23" fillId="28" borderId="324" xfId="64" applyNumberFormat="1" applyFont="1" applyFill="1" applyBorder="1" applyAlignment="1" applyProtection="1">
      <alignment horizontal="left" vertical="center"/>
    </xf>
    <xf numFmtId="6" fontId="26" fillId="28" borderId="324" xfId="64" applyNumberFormat="1" applyFont="1" applyFill="1" applyBorder="1" applyAlignment="1" applyProtection="1">
      <alignment horizontal="left" vertical="center"/>
    </xf>
    <xf numFmtId="6" fontId="84" fillId="28" borderId="324" xfId="64" applyNumberFormat="1" applyFont="1" applyFill="1" applyBorder="1" applyAlignment="1" applyProtection="1">
      <alignment horizontal="left" vertical="center"/>
    </xf>
    <xf numFmtId="0" fontId="23" fillId="36" borderId="322" xfId="64" applyFont="1" applyFill="1" applyBorder="1" applyAlignment="1" applyProtection="1">
      <alignment horizontal="center" vertical="center"/>
    </xf>
    <xf numFmtId="0" fontId="23" fillId="36" borderId="323" xfId="64" applyFont="1" applyFill="1" applyBorder="1" applyAlignment="1" applyProtection="1">
      <alignment horizontal="center" vertical="center"/>
    </xf>
    <xf numFmtId="0" fontId="26" fillId="36" borderId="324" xfId="64" applyFont="1" applyFill="1" applyBorder="1" applyAlignment="1" applyProtection="1">
      <alignment horizontal="left" vertical="center"/>
    </xf>
    <xf numFmtId="0" fontId="26" fillId="28" borderId="324" xfId="64" applyFont="1" applyFill="1" applyBorder="1" applyAlignment="1" applyProtection="1">
      <alignment vertical="center"/>
    </xf>
    <xf numFmtId="38" fontId="26" fillId="28" borderId="324" xfId="64" applyNumberFormat="1" applyFont="1" applyFill="1" applyBorder="1" applyAlignment="1" applyProtection="1">
      <alignment horizontal="left" vertical="center"/>
    </xf>
    <xf numFmtId="1" fontId="29" fillId="26" borderId="303" xfId="64" applyNumberFormat="1" applyFont="1" applyFill="1" applyBorder="1" applyAlignment="1" applyProtection="1">
      <alignment horizontal="center"/>
    </xf>
    <xf numFmtId="1" fontId="29" fillId="26" borderId="292" xfId="64" applyNumberFormat="1" applyFont="1" applyFill="1" applyBorder="1" applyAlignment="1" applyProtection="1">
      <alignment horizontal="center"/>
    </xf>
    <xf numFmtId="0" fontId="29" fillId="0" borderId="0" xfId="64" applyFont="1" applyProtection="1"/>
    <xf numFmtId="1" fontId="90" fillId="26" borderId="298" xfId="0" quotePrefix="1" applyNumberFormat="1" applyFont="1" applyFill="1" applyBorder="1" applyAlignment="1" applyProtection="1">
      <alignment horizontal="center" vertical="center" wrapText="1"/>
    </xf>
    <xf numFmtId="1" fontId="29" fillId="26" borderId="293" xfId="64" applyNumberFormat="1" applyFont="1" applyFill="1" applyBorder="1" applyProtection="1"/>
    <xf numFmtId="1" fontId="90" fillId="26" borderId="297" xfId="64" quotePrefix="1" applyNumberFormat="1" applyFont="1" applyFill="1" applyBorder="1" applyAlignment="1" applyProtection="1">
      <alignment horizontal="center" vertical="center" wrapText="1"/>
    </xf>
    <xf numFmtId="1" fontId="90" fillId="26" borderId="297" xfId="64" quotePrefix="1" applyNumberFormat="1" applyFont="1" applyFill="1" applyBorder="1" applyAlignment="1" applyProtection="1">
      <alignment horizontal="center"/>
    </xf>
    <xf numFmtId="0" fontId="29" fillId="26" borderId="198" xfId="0" applyFont="1" applyFill="1" applyBorder="1" applyAlignment="1" applyProtection="1">
      <alignment vertical="center"/>
    </xf>
    <xf numFmtId="1" fontId="29" fillId="26" borderId="198" xfId="53" applyNumberFormat="1" applyFont="1" applyFill="1" applyBorder="1" applyAlignment="1" applyProtection="1">
      <alignment horizontal="center"/>
    </xf>
    <xf numFmtId="1" fontId="92" fillId="26" borderId="198" xfId="53" applyNumberFormat="1" applyFont="1" applyFill="1" applyBorder="1" applyAlignment="1" applyProtection="1">
      <alignment horizontal="center"/>
    </xf>
    <xf numFmtId="1" fontId="90" fillId="26" borderId="198" xfId="53" quotePrefix="1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1" fontId="29" fillId="26" borderId="266" xfId="53" applyNumberFormat="1" applyFont="1" applyFill="1" applyBorder="1" applyAlignment="1" applyProtection="1">
      <alignment horizontal="center"/>
    </xf>
    <xf numFmtId="1" fontId="92" fillId="26" borderId="266" xfId="53" applyNumberFormat="1" applyFont="1" applyFill="1" applyBorder="1" applyAlignment="1" applyProtection="1">
      <alignment horizontal="center"/>
    </xf>
    <xf numFmtId="1" fontId="29" fillId="26" borderId="266" xfId="53" applyNumberFormat="1" applyFont="1" applyFill="1" applyBorder="1" applyAlignment="1" applyProtection="1">
      <alignment horizontal="center" vertical="center"/>
    </xf>
    <xf numFmtId="1" fontId="29" fillId="26" borderId="15" xfId="53" applyNumberFormat="1" applyFont="1" applyFill="1" applyBorder="1" applyAlignment="1" applyProtection="1">
      <alignment horizontal="center" vertical="center"/>
    </xf>
    <xf numFmtId="0" fontId="29" fillId="26" borderId="197" xfId="0" applyFont="1" applyFill="1" applyBorder="1" applyAlignment="1" applyProtection="1">
      <alignment horizontal="center"/>
    </xf>
    <xf numFmtId="0" fontId="29" fillId="26" borderId="197" xfId="0" applyFont="1" applyFill="1" applyBorder="1" applyProtection="1"/>
    <xf numFmtId="0" fontId="0" fillId="31" borderId="317" xfId="0" applyFill="1" applyBorder="1" applyProtection="1"/>
    <xf numFmtId="0" fontId="0" fillId="31" borderId="301" xfId="0" applyFill="1" applyBorder="1" applyProtection="1"/>
    <xf numFmtId="0" fontId="0" fillId="31" borderId="300" xfId="0" applyFill="1" applyBorder="1" applyProtection="1"/>
    <xf numFmtId="0" fontId="37" fillId="31" borderId="317" xfId="0" applyFont="1" applyFill="1" applyBorder="1" applyAlignment="1" applyProtection="1">
      <alignment horizontal="center" wrapText="1"/>
    </xf>
    <xf numFmtId="166" fontId="31" fillId="31" borderId="300" xfId="28" applyNumberFormat="1" applyFont="1" applyFill="1" applyBorder="1" applyAlignment="1" applyProtection="1">
      <alignment horizontal="center"/>
    </xf>
    <xf numFmtId="0" fontId="0" fillId="31" borderId="300" xfId="0" applyFill="1" applyBorder="1" applyAlignment="1" applyProtection="1">
      <alignment horizontal="center"/>
    </xf>
    <xf numFmtId="0" fontId="44" fillId="31" borderId="300" xfId="0" applyFont="1" applyFill="1" applyBorder="1" applyAlignment="1" applyProtection="1">
      <alignment vertical="center" wrapText="1"/>
    </xf>
    <xf numFmtId="0" fontId="44" fillId="31" borderId="300" xfId="0" quotePrefix="1" applyFont="1" applyFill="1" applyBorder="1" applyAlignment="1" applyProtection="1">
      <alignment vertical="center" wrapText="1"/>
    </xf>
    <xf numFmtId="0" fontId="41" fillId="31" borderId="300" xfId="0" applyFont="1" applyFill="1" applyBorder="1" applyAlignment="1" applyProtection="1">
      <alignment vertical="center"/>
    </xf>
    <xf numFmtId="0" fontId="41" fillId="31" borderId="301" xfId="0" applyFont="1" applyFill="1" applyBorder="1" applyAlignment="1" applyProtection="1">
      <alignment horizontal="center" vertical="center"/>
    </xf>
    <xf numFmtId="0" fontId="0" fillId="33" borderId="300" xfId="0" applyFill="1" applyBorder="1" applyProtection="1"/>
    <xf numFmtId="0" fontId="0" fillId="33" borderId="317" xfId="0" applyFill="1" applyBorder="1" applyProtection="1"/>
    <xf numFmtId="0" fontId="41" fillId="33" borderId="300" xfId="0" applyFont="1" applyFill="1" applyBorder="1" applyAlignment="1" applyProtection="1">
      <alignment vertical="center"/>
    </xf>
    <xf numFmtId="0" fontId="41" fillId="33" borderId="301" xfId="0" applyFont="1" applyFill="1" applyBorder="1" applyAlignment="1" applyProtection="1">
      <alignment vertical="center"/>
    </xf>
    <xf numFmtId="0" fontId="0" fillId="33" borderId="301" xfId="0" applyFill="1" applyBorder="1" applyProtection="1"/>
    <xf numFmtId="49" fontId="35" fillId="35" borderId="298" xfId="53" applyNumberFormat="1" applyFont="1" applyFill="1" applyBorder="1" applyAlignment="1" applyProtection="1">
      <alignment horizontal="center" vertical="center" wrapText="1"/>
    </xf>
    <xf numFmtId="1" fontId="30" fillId="26" borderId="298" xfId="53" quotePrefix="1" applyNumberFormat="1" applyFont="1" applyFill="1" applyBorder="1" applyAlignment="1" applyProtection="1">
      <alignment horizontal="center" vertical="center"/>
    </xf>
    <xf numFmtId="1" fontId="90" fillId="26" borderId="298" xfId="53" quotePrefix="1" applyNumberFormat="1" applyFont="1" applyFill="1" applyBorder="1" applyAlignment="1" applyProtection="1">
      <alignment horizontal="center" vertical="center" wrapText="1"/>
    </xf>
    <xf numFmtId="1" fontId="29" fillId="26" borderId="320" xfId="53" applyNumberFormat="1" applyFont="1" applyFill="1" applyBorder="1" applyAlignment="1" applyProtection="1">
      <alignment horizontal="center" vertical="center"/>
    </xf>
    <xf numFmtId="1" fontId="26" fillId="26" borderId="293" xfId="53" applyNumberFormat="1" applyFont="1" applyFill="1" applyBorder="1" applyAlignment="1" applyProtection="1">
      <alignment horizontal="center" vertical="center"/>
    </xf>
    <xf numFmtId="1" fontId="92" fillId="26" borderId="320" xfId="53" applyNumberFormat="1" applyFont="1" applyFill="1" applyBorder="1" applyAlignment="1" applyProtection="1">
      <alignment horizontal="center" vertical="center"/>
    </xf>
    <xf numFmtId="1" fontId="23" fillId="26" borderId="303" xfId="53" applyNumberFormat="1" applyFont="1" applyFill="1" applyBorder="1" applyAlignment="1" applyProtection="1">
      <alignment horizontal="center" vertical="center"/>
    </xf>
    <xf numFmtId="1" fontId="23" fillId="26" borderId="292" xfId="53" applyNumberFormat="1" applyFont="1" applyFill="1" applyBorder="1" applyAlignment="1" applyProtection="1">
      <alignment horizontal="center" vertical="center"/>
    </xf>
    <xf numFmtId="1" fontId="29" fillId="26" borderId="317" xfId="53" applyNumberFormat="1" applyFont="1" applyFill="1" applyBorder="1" applyAlignment="1" applyProtection="1">
      <alignment horizontal="center" vertical="center"/>
    </xf>
    <xf numFmtId="1" fontId="29" fillId="26" borderId="300" xfId="53" applyNumberFormat="1" applyFont="1" applyFill="1" applyBorder="1" applyAlignment="1" applyProtection="1">
      <alignment horizontal="center" vertical="center"/>
    </xf>
    <xf numFmtId="38" fontId="23" fillId="32" borderId="325" xfId="54" applyNumberFormat="1" applyFont="1" applyFill="1" applyBorder="1" applyAlignment="1" applyProtection="1">
      <alignment horizontal="right" vertical="center"/>
    </xf>
    <xf numFmtId="38" fontId="23" fillId="32" borderId="260" xfId="54" applyNumberFormat="1" applyFont="1" applyFill="1" applyBorder="1" applyAlignment="1" applyProtection="1">
      <alignment horizontal="right" vertical="center"/>
    </xf>
    <xf numFmtId="38" fontId="23" fillId="32" borderId="326" xfId="54" applyNumberFormat="1" applyFont="1" applyFill="1" applyBorder="1" applyAlignment="1" applyProtection="1">
      <alignment horizontal="right" vertical="center"/>
    </xf>
    <xf numFmtId="0" fontId="23" fillId="0" borderId="327" xfId="53" applyFont="1" applyFill="1" applyBorder="1" applyAlignment="1" applyProtection="1">
      <alignment horizontal="center" vertical="center"/>
    </xf>
    <xf numFmtId="0" fontId="23" fillId="0" borderId="325" xfId="53" applyFont="1" applyFill="1" applyBorder="1" applyAlignment="1" applyProtection="1">
      <alignment horizontal="center" vertical="center"/>
    </xf>
    <xf numFmtId="0" fontId="23" fillId="0" borderId="306" xfId="53" applyFont="1" applyFill="1" applyBorder="1" applyAlignment="1" applyProtection="1">
      <alignment vertical="center"/>
    </xf>
    <xf numFmtId="0" fontId="23" fillId="0" borderId="308" xfId="53" applyFont="1" applyFill="1" applyBorder="1" applyAlignment="1" applyProtection="1">
      <alignment vertical="center"/>
    </xf>
    <xf numFmtId="0" fontId="23" fillId="0" borderId="311" xfId="53" applyFont="1" applyFill="1" applyBorder="1" applyAlignment="1" applyProtection="1">
      <alignment horizontal="center" vertical="center"/>
    </xf>
    <xf numFmtId="0" fontId="23" fillId="0" borderId="326" xfId="53" applyFont="1" applyFill="1" applyBorder="1" applyAlignment="1" applyProtection="1">
      <alignment horizontal="center" vertical="center"/>
    </xf>
    <xf numFmtId="0" fontId="23" fillId="0" borderId="312" xfId="53" applyFont="1" applyFill="1" applyBorder="1" applyAlignment="1" applyProtection="1">
      <alignment vertical="center"/>
    </xf>
    <xf numFmtId="1" fontId="29" fillId="26" borderId="301" xfId="53" applyNumberFormat="1" applyFont="1" applyFill="1" applyBorder="1" applyAlignment="1" applyProtection="1">
      <alignment horizontal="center" vertical="center"/>
    </xf>
    <xf numFmtId="6" fontId="23" fillId="39" borderId="245" xfId="53" applyNumberFormat="1" applyFont="1" applyFill="1" applyBorder="1" applyAlignment="1" applyProtection="1">
      <alignment horizontal="right" vertical="center"/>
    </xf>
    <xf numFmtId="6" fontId="23" fillId="39" borderId="246" xfId="53" applyNumberFormat="1" applyFont="1" applyFill="1" applyBorder="1" applyAlignment="1" applyProtection="1">
      <alignment horizontal="right" vertical="center"/>
    </xf>
    <xf numFmtId="6" fontId="23" fillId="39" borderId="242" xfId="53" applyNumberFormat="1" applyFont="1" applyFill="1" applyBorder="1" applyAlignment="1" applyProtection="1">
      <alignment horizontal="right" vertical="center"/>
    </xf>
    <xf numFmtId="6" fontId="23" fillId="39" borderId="243" xfId="53" applyNumberFormat="1" applyFont="1" applyFill="1" applyBorder="1" applyAlignment="1" applyProtection="1">
      <alignment horizontal="right" vertical="center"/>
    </xf>
    <xf numFmtId="6" fontId="23" fillId="39" borderId="224" xfId="53" applyNumberFormat="1" applyFont="1" applyFill="1" applyBorder="1" applyAlignment="1" applyProtection="1">
      <alignment horizontal="right" vertical="center"/>
    </xf>
    <xf numFmtId="6" fontId="23" fillId="39" borderId="199" xfId="53" applyNumberFormat="1" applyFont="1" applyFill="1" applyBorder="1" applyAlignment="1" applyProtection="1">
      <alignment horizontal="right" vertical="center"/>
    </xf>
    <xf numFmtId="6" fontId="23" fillId="32" borderId="243" xfId="53" applyNumberFormat="1" applyFont="1" applyFill="1" applyBorder="1" applyAlignment="1" applyProtection="1">
      <alignment horizontal="right" vertical="center"/>
    </xf>
    <xf numFmtId="6" fontId="23" fillId="32" borderId="200" xfId="53" applyNumberFormat="1" applyFont="1" applyFill="1" applyBorder="1" applyAlignment="1" applyProtection="1">
      <alignment horizontal="right" vertical="center"/>
    </xf>
    <xf numFmtId="6" fontId="26" fillId="39" borderId="281" xfId="54" applyNumberFormat="1" applyFont="1" applyFill="1" applyBorder="1" applyAlignment="1" applyProtection="1">
      <alignment horizontal="right" vertical="center"/>
    </xf>
    <xf numFmtId="6" fontId="26" fillId="32" borderId="0" xfId="54" applyNumberFormat="1" applyFont="1" applyFill="1" applyBorder="1" applyAlignment="1" applyProtection="1">
      <alignment horizontal="right" vertical="center"/>
    </xf>
    <xf numFmtId="38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3" applyNumberFormat="1" applyFont="1" applyFill="1" applyBorder="1" applyAlignment="1" applyProtection="1">
      <alignment horizontal="right" vertical="center"/>
    </xf>
    <xf numFmtId="6" fontId="23" fillId="0" borderId="240" xfId="54" applyNumberFormat="1" applyFont="1" applyFill="1" applyBorder="1" applyAlignment="1" applyProtection="1">
      <alignment horizontal="right" vertical="center"/>
    </xf>
    <xf numFmtId="6" fontId="23" fillId="39" borderId="240" xfId="53" applyNumberFormat="1" applyFont="1" applyFill="1" applyBorder="1" applyAlignment="1" applyProtection="1">
      <alignment horizontal="right" vertical="center"/>
    </xf>
    <xf numFmtId="6" fontId="23" fillId="32" borderId="240" xfId="54" applyNumberFormat="1" applyFont="1" applyFill="1" applyBorder="1" applyAlignment="1" applyProtection="1">
      <alignment horizontal="right" vertical="center"/>
    </xf>
    <xf numFmtId="38" fontId="23" fillId="0" borderId="28" xfId="53" applyNumberFormat="1" applyFont="1" applyFill="1" applyBorder="1" applyAlignment="1" applyProtection="1">
      <alignment horizontal="right" vertical="center"/>
    </xf>
    <xf numFmtId="6" fontId="23" fillId="0" borderId="28" xfId="53" applyNumberFormat="1" applyFont="1" applyFill="1" applyBorder="1" applyAlignment="1" applyProtection="1">
      <alignment horizontal="right" vertical="center"/>
    </xf>
    <xf numFmtId="6" fontId="23" fillId="39" borderId="28" xfId="53" applyNumberFormat="1" applyFont="1" applyFill="1" applyBorder="1" applyAlignment="1" applyProtection="1">
      <alignment horizontal="right" vertical="center"/>
    </xf>
    <xf numFmtId="8" fontId="77" fillId="25" borderId="201" xfId="0" applyNumberFormat="1" applyFont="1" applyFill="1" applyBorder="1" applyAlignment="1" applyProtection="1">
      <alignment horizontal="center" vertical="center" wrapText="1"/>
    </xf>
    <xf numFmtId="6" fontId="77" fillId="25" borderId="201" xfId="0" applyNumberFormat="1" applyFont="1" applyFill="1" applyBorder="1" applyAlignment="1" applyProtection="1">
      <alignment horizontal="center" vertical="center" wrapText="1"/>
    </xf>
    <xf numFmtId="1" fontId="25" fillId="26" borderId="201" xfId="0" applyNumberFormat="1" applyFont="1" applyFill="1" applyBorder="1" applyAlignment="1" applyProtection="1">
      <alignment vertical="center"/>
    </xf>
    <xf numFmtId="1" fontId="26" fillId="26" borderId="201" xfId="0" applyNumberFormat="1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</xf>
    <xf numFmtId="1" fontId="29" fillId="0" borderId="0" xfId="0" applyNumberFormat="1" applyFont="1" applyAlignment="1" applyProtection="1">
      <alignment vertical="center"/>
    </xf>
    <xf numFmtId="38" fontId="23" fillId="0" borderId="240" xfId="28" applyNumberFormat="1" applyFont="1" applyFill="1" applyBorder="1" applyAlignment="1" applyProtection="1">
      <alignment vertical="center"/>
    </xf>
    <xf numFmtId="38" fontId="23" fillId="0" borderId="28" xfId="28" applyNumberFormat="1" applyFont="1" applyFill="1" applyBorder="1" applyAlignment="1" applyProtection="1">
      <alignment vertical="center"/>
    </xf>
    <xf numFmtId="6" fontId="23" fillId="0" borderId="256" xfId="0" applyNumberFormat="1" applyFont="1" applyFill="1" applyBorder="1" applyAlignment="1" applyProtection="1">
      <alignment vertical="center"/>
    </xf>
    <xf numFmtId="38" fontId="23" fillId="0" borderId="41" xfId="28" applyNumberFormat="1" applyFont="1" applyFill="1" applyBorder="1" applyAlignment="1" applyProtection="1">
      <alignment vertical="center"/>
    </xf>
    <xf numFmtId="0" fontId="26" fillId="0" borderId="212" xfId="0" applyFont="1" applyFill="1" applyBorder="1" applyAlignment="1" applyProtection="1">
      <alignment vertical="center"/>
    </xf>
    <xf numFmtId="0" fontId="26" fillId="0" borderId="213" xfId="0" applyFont="1" applyFill="1" applyBorder="1" applyAlignment="1" applyProtection="1">
      <alignment horizontal="center" vertical="center"/>
    </xf>
    <xf numFmtId="38" fontId="26" fillId="0" borderId="12" xfId="28" applyNumberFormat="1" applyFont="1" applyFill="1" applyBorder="1" applyAlignment="1" applyProtection="1">
      <alignment vertical="center"/>
    </xf>
    <xf numFmtId="0" fontId="33" fillId="25" borderId="328" xfId="0" applyFont="1" applyFill="1" applyBorder="1" applyAlignment="1" applyProtection="1">
      <alignment horizontal="center" vertical="center" wrapText="1"/>
    </xf>
    <xf numFmtId="1" fontId="23" fillId="26" borderId="294" xfId="64" applyNumberFormat="1" applyFont="1" applyFill="1" applyBorder="1" applyAlignment="1" applyProtection="1">
      <alignment horizontal="center"/>
    </xf>
    <xf numFmtId="1" fontId="26" fillId="26" borderId="295" xfId="64" applyNumberFormat="1" applyFont="1" applyFill="1" applyBorder="1" applyProtection="1"/>
    <xf numFmtId="1" fontId="23" fillId="26" borderId="296" xfId="64" applyNumberFormat="1" applyFont="1" applyFill="1" applyBorder="1" applyAlignment="1" applyProtection="1">
      <alignment horizontal="center"/>
    </xf>
    <xf numFmtId="165" fontId="29" fillId="26" borderId="266" xfId="28" applyNumberFormat="1" applyFont="1" applyFill="1" applyBorder="1" applyAlignment="1" applyProtection="1">
      <alignment horizontal="center" vertical="center"/>
    </xf>
    <xf numFmtId="1" fontId="90" fillId="26" borderId="266" xfId="28" quotePrefix="1" applyNumberFormat="1" applyFont="1" applyFill="1" applyBorder="1" applyAlignment="1" applyProtection="1">
      <alignment horizontal="center" vertical="center"/>
    </xf>
    <xf numFmtId="1" fontId="90" fillId="26" borderId="266" xfId="28" applyNumberFormat="1" applyFont="1" applyFill="1" applyBorder="1" applyAlignment="1" applyProtection="1">
      <alignment horizontal="center" vertical="center"/>
    </xf>
    <xf numFmtId="165" fontId="29" fillId="26" borderId="266" xfId="28" applyNumberFormat="1" applyFont="1" applyFill="1" applyBorder="1" applyAlignment="1" applyProtection="1">
      <alignment horizontal="center" vertical="center" wrapText="1"/>
    </xf>
    <xf numFmtId="0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quotePrefix="1" applyNumberFormat="1" applyFont="1" applyFill="1" applyBorder="1" applyAlignment="1" applyProtection="1">
      <alignment horizontal="center" vertical="center" wrapText="1"/>
    </xf>
    <xf numFmtId="1" fontId="90" fillId="26" borderId="266" xfId="28" applyNumberFormat="1" applyFont="1" applyFill="1" applyBorder="1" applyAlignment="1" applyProtection="1">
      <alignment horizontal="center" vertical="center" wrapText="1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77" fillId="43" borderId="298" xfId="70" applyFont="1" applyFill="1" applyBorder="1" applyAlignment="1" applyProtection="1">
      <alignment horizontal="center" vertical="center" wrapText="1"/>
    </xf>
    <xf numFmtId="0" fontId="77" fillId="48" borderId="298" xfId="70" applyFont="1" applyFill="1" applyBorder="1" applyAlignment="1" applyProtection="1">
      <alignment horizontal="center" vertical="center" wrapText="1"/>
    </xf>
    <xf numFmtId="0" fontId="77" fillId="49" borderId="298" xfId="70" applyFont="1" applyFill="1" applyBorder="1" applyAlignment="1" applyProtection="1">
      <alignment horizontal="center" vertical="center" wrapText="1"/>
    </xf>
    <xf numFmtId="0" fontId="77" fillId="34" borderId="298" xfId="70" applyFont="1" applyFill="1" applyBorder="1" applyAlignment="1" applyProtection="1">
      <alignment horizontal="center" vertical="center" wrapText="1"/>
    </xf>
    <xf numFmtId="0" fontId="77" fillId="54" borderId="298" xfId="70" applyFont="1" applyFill="1" applyBorder="1" applyAlignment="1" applyProtection="1">
      <alignment horizontal="center" vertical="center" wrapText="1"/>
    </xf>
    <xf numFmtId="0" fontId="77" fillId="55" borderId="298" xfId="70" applyFont="1" applyFill="1" applyBorder="1" applyAlignment="1" applyProtection="1">
      <alignment horizontal="center" vertical="center" wrapText="1"/>
    </xf>
    <xf numFmtId="0" fontId="77" fillId="56" borderId="298" xfId="70" applyFont="1" applyFill="1" applyBorder="1" applyAlignment="1" applyProtection="1">
      <alignment horizontal="center" vertical="center" wrapText="1"/>
    </xf>
    <xf numFmtId="0" fontId="77" fillId="50" borderId="298" xfId="70" applyFont="1" applyFill="1" applyBorder="1" applyAlignment="1" applyProtection="1">
      <alignment horizontal="center" vertical="center" wrapText="1"/>
    </xf>
    <xf numFmtId="0" fontId="35" fillId="35" borderId="298" xfId="64" applyFont="1" applyFill="1" applyBorder="1" applyAlignment="1" applyProtection="1">
      <alignment horizontal="center" vertical="center" wrapText="1"/>
    </xf>
    <xf numFmtId="0" fontId="23" fillId="0" borderId="329" xfId="64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left"/>
    </xf>
    <xf numFmtId="0" fontId="23" fillId="0" borderId="241" xfId="53" applyFont="1" applyFill="1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 vertical="center"/>
    </xf>
    <xf numFmtId="0" fontId="23" fillId="0" borderId="244" xfId="53" applyFont="1" applyFill="1" applyBorder="1" applyAlignment="1" applyProtection="1">
      <alignment horizontal="left"/>
    </xf>
    <xf numFmtId="0" fontId="23" fillId="0" borderId="24" xfId="53" applyFont="1" applyFill="1" applyBorder="1" applyAlignment="1" applyProtection="1">
      <alignment horizontal="left" vertical="center"/>
    </xf>
    <xf numFmtId="38" fontId="0" fillId="0" borderId="0" xfId="0" applyNumberFormat="1" applyBorder="1" applyProtection="1"/>
    <xf numFmtId="0" fontId="0" fillId="0" borderId="0" xfId="0" applyBorder="1"/>
    <xf numFmtId="6" fontId="23" fillId="0" borderId="0" xfId="0" applyNumberFormat="1" applyFont="1" applyBorder="1" applyProtection="1"/>
    <xf numFmtId="0" fontId="23" fillId="0" borderId="0" xfId="0" applyFont="1" applyBorder="1" applyProtection="1"/>
    <xf numFmtId="0" fontId="0" fillId="0" borderId="0" xfId="0" applyBorder="1" applyAlignment="1" applyProtection="1">
      <alignment horizontal="left"/>
    </xf>
    <xf numFmtId="0" fontId="0" fillId="0" borderId="0" xfId="0" applyBorder="1" applyAlignment="1">
      <alignment horizontal="left"/>
    </xf>
    <xf numFmtId="0" fontId="23" fillId="0" borderId="0" xfId="0" applyFont="1" applyBorder="1"/>
    <xf numFmtId="1" fontId="90" fillId="26" borderId="330" xfId="53" quotePrefix="1" applyNumberFormat="1" applyFont="1" applyFill="1" applyBorder="1" applyAlignment="1" applyProtection="1">
      <alignment horizontal="center" vertical="center" wrapText="1"/>
    </xf>
    <xf numFmtId="6" fontId="23" fillId="35" borderId="308" xfId="54" applyNumberFormat="1" applyFont="1" applyFill="1" applyBorder="1" applyAlignment="1" applyProtection="1">
      <alignment horizontal="right" vertical="center"/>
    </xf>
    <xf numFmtId="1" fontId="30" fillId="26" borderId="330" xfId="53" quotePrefix="1" applyNumberFormat="1" applyFont="1" applyFill="1" applyBorder="1" applyAlignment="1" applyProtection="1">
      <alignment horizontal="center"/>
    </xf>
    <xf numFmtId="1" fontId="90" fillId="26" borderId="330" xfId="0" quotePrefix="1" applyNumberFormat="1" applyFont="1" applyFill="1" applyBorder="1" applyAlignment="1" applyProtection="1">
      <alignment horizontal="center" vertical="center" wrapText="1"/>
    </xf>
    <xf numFmtId="6" fontId="23" fillId="45" borderId="332" xfId="53" applyNumberFormat="1" applyFont="1" applyFill="1" applyBorder="1" applyAlignment="1" applyProtection="1">
      <alignment horizontal="right" vertical="center"/>
    </xf>
    <xf numFmtId="1" fontId="29" fillId="26" borderId="330" xfId="53" applyNumberFormat="1" applyFont="1" applyFill="1" applyBorder="1" applyAlignment="1" applyProtection="1">
      <alignment horizontal="center" vertical="center"/>
    </xf>
    <xf numFmtId="0" fontId="23" fillId="0" borderId="340" xfId="53" applyFont="1" applyFill="1" applyBorder="1" applyAlignment="1" applyProtection="1">
      <alignment horizontal="center" vertical="center"/>
    </xf>
    <xf numFmtId="0" fontId="23" fillId="0" borderId="285" xfId="53" applyFont="1" applyFill="1" applyBorder="1" applyAlignment="1" applyProtection="1">
      <alignment horizontal="center" vertical="center"/>
    </xf>
    <xf numFmtId="0" fontId="23" fillId="0" borderId="300" xfId="53" applyFont="1" applyFill="1" applyBorder="1" applyAlignment="1" applyProtection="1">
      <alignment horizontal="center" vertical="center"/>
    </xf>
    <xf numFmtId="0" fontId="77" fillId="35" borderId="336" xfId="0" applyFont="1" applyFill="1" applyBorder="1" applyAlignment="1" applyProtection="1">
      <alignment horizontal="center" vertical="center" wrapText="1"/>
    </xf>
    <xf numFmtId="6" fontId="23" fillId="0" borderId="337" xfId="0" applyNumberFormat="1" applyFont="1" applyFill="1" applyBorder="1" applyAlignment="1" applyProtection="1">
      <alignment vertical="center"/>
    </xf>
    <xf numFmtId="6" fontId="23" fillId="0" borderId="341" xfId="0" applyNumberFormat="1" applyFont="1" applyFill="1" applyBorder="1" applyAlignment="1" applyProtection="1">
      <alignment vertical="center"/>
    </xf>
    <xf numFmtId="38" fontId="39" fillId="0" borderId="240" xfId="45" applyNumberFormat="1" applyFont="1" applyFill="1" applyBorder="1" applyAlignment="1" applyProtection="1">
      <alignment vertical="center"/>
    </xf>
    <xf numFmtId="174" fontId="0" fillId="0" borderId="0" xfId="0" applyNumberFormat="1" applyAlignment="1" applyProtection="1">
      <alignment vertical="center"/>
    </xf>
    <xf numFmtId="175" fontId="0" fillId="0" borderId="0" xfId="0" applyNumberFormat="1" applyAlignment="1" applyProtection="1">
      <alignment vertical="center"/>
    </xf>
    <xf numFmtId="0" fontId="26" fillId="35" borderId="291" xfId="0" applyFont="1" applyFill="1" applyBorder="1" applyAlignment="1">
      <alignment horizontal="center" vertical="center" wrapText="1"/>
    </xf>
    <xf numFmtId="6" fontId="25" fillId="0" borderId="337" xfId="0" applyNumberFormat="1" applyFont="1" applyFill="1" applyBorder="1" applyAlignment="1" applyProtection="1">
      <alignment vertical="center"/>
    </xf>
    <xf numFmtId="6" fontId="23" fillId="0" borderId="307" xfId="252" applyNumberFormat="1" applyFont="1" applyBorder="1" applyAlignment="1" applyProtection="1">
      <alignment vertical="center"/>
    </xf>
    <xf numFmtId="6" fontId="23" fillId="0" borderId="309" xfId="252" applyNumberFormat="1" applyFont="1" applyBorder="1" applyAlignment="1" applyProtection="1">
      <alignment vertical="center"/>
    </xf>
    <xf numFmtId="6" fontId="23" fillId="0" borderId="302" xfId="252" applyNumberFormat="1" applyFont="1" applyBorder="1" applyAlignment="1" applyProtection="1">
      <alignment vertical="center"/>
    </xf>
    <xf numFmtId="0" fontId="95" fillId="0" borderId="0" xfId="0" applyFont="1" applyAlignment="1" applyProtection="1">
      <alignment vertical="center"/>
    </xf>
    <xf numFmtId="0" fontId="0" fillId="0" borderId="0" xfId="0" applyBorder="1" applyAlignment="1" applyProtection="1">
      <alignment horizontal="right" vertical="center"/>
    </xf>
    <xf numFmtId="168" fontId="43" fillId="0" borderId="0" xfId="0" applyNumberFormat="1" applyFont="1" applyAlignment="1" applyProtection="1">
      <alignment horizontal="right" vertical="center"/>
    </xf>
    <xf numFmtId="0" fontId="0" fillId="0" borderId="0" xfId="0" applyAlignment="1" applyProtection="1">
      <alignment horizontal="right" vertical="center"/>
    </xf>
    <xf numFmtId="168" fontId="0" fillId="0" borderId="0" xfId="0" applyNumberFormat="1" applyBorder="1" applyAlignment="1" applyProtection="1">
      <alignment horizontal="right" vertical="center"/>
    </xf>
    <xf numFmtId="3" fontId="25" fillId="0" borderId="258" xfId="0" applyNumberFormat="1" applyFont="1" applyFill="1" applyBorder="1" applyAlignment="1" applyProtection="1">
      <alignment vertical="center"/>
    </xf>
    <xf numFmtId="3" fontId="25" fillId="0" borderId="17" xfId="0" applyNumberFormat="1" applyFont="1" applyFill="1" applyBorder="1" applyAlignment="1" applyProtection="1">
      <alignment vertical="center"/>
    </xf>
    <xf numFmtId="0" fontId="23" fillId="39" borderId="348" xfId="0" applyFont="1" applyFill="1" applyBorder="1" applyAlignment="1" applyProtection="1">
      <alignment horizontal="center" vertical="center"/>
    </xf>
    <xf numFmtId="0" fontId="23" fillId="53" borderId="348" xfId="0" applyFont="1" applyFill="1" applyBorder="1" applyAlignment="1" applyProtection="1">
      <alignment vertical="center"/>
    </xf>
    <xf numFmtId="9" fontId="30" fillId="53" borderId="298" xfId="28" applyNumberFormat="1" applyFont="1" applyFill="1" applyBorder="1" applyAlignment="1" applyProtection="1">
      <alignment horizontal="center" vertical="center"/>
    </xf>
    <xf numFmtId="9" fontId="26" fillId="31" borderId="348" xfId="0" applyNumberFormat="1" applyFont="1" applyFill="1" applyBorder="1" applyAlignment="1" applyProtection="1">
      <alignment horizontal="center" vertical="center"/>
    </xf>
    <xf numFmtId="9" fontId="30" fillId="39" borderId="298" xfId="0" applyNumberFormat="1" applyFont="1" applyFill="1" applyBorder="1" applyAlignment="1" applyProtection="1">
      <alignment horizontal="center" vertical="center"/>
    </xf>
    <xf numFmtId="39" fontId="30" fillId="39" borderId="298" xfId="28" applyNumberFormat="1" applyFont="1" applyFill="1" applyBorder="1" applyAlignment="1" applyProtection="1">
      <alignment horizontal="center" vertical="center"/>
    </xf>
    <xf numFmtId="0" fontId="76" fillId="0" borderId="0" xfId="47846" applyFont="1" applyAlignment="1">
      <alignment horizontal="center" vertical="center"/>
    </xf>
    <xf numFmtId="1" fontId="30" fillId="26" borderId="338" xfId="64" quotePrefix="1" applyNumberFormat="1" applyFont="1" applyFill="1" applyBorder="1" applyAlignment="1" applyProtection="1">
      <alignment vertical="center"/>
    </xf>
    <xf numFmtId="1" fontId="30" fillId="26" borderId="335" xfId="64" quotePrefix="1" applyNumberFormat="1" applyFont="1" applyFill="1" applyBorder="1" applyAlignment="1" applyProtection="1">
      <alignment vertical="center"/>
    </xf>
    <xf numFmtId="1" fontId="30" fillId="26" borderId="342" xfId="64" quotePrefix="1" applyNumberFormat="1" applyFont="1" applyFill="1" applyBorder="1" applyAlignment="1" applyProtection="1">
      <alignment vertical="center"/>
    </xf>
    <xf numFmtId="1" fontId="30" fillId="26" borderId="349" xfId="64" quotePrefix="1" applyNumberFormat="1" applyFont="1" applyFill="1" applyBorder="1" applyAlignment="1" applyProtection="1">
      <alignment horizontal="center" vertical="center"/>
    </xf>
    <xf numFmtId="0" fontId="76" fillId="0" borderId="0" xfId="47846" applyFont="1" applyAlignment="1">
      <alignment vertical="center"/>
    </xf>
    <xf numFmtId="0" fontId="84" fillId="0" borderId="0" xfId="47846" applyFont="1" applyAlignment="1">
      <alignment vertical="center"/>
    </xf>
    <xf numFmtId="0" fontId="23" fillId="0" borderId="340" xfId="64" applyFont="1" applyFill="1" applyBorder="1" applyAlignment="1" applyProtection="1">
      <alignment horizontal="center" vertical="center"/>
    </xf>
    <xf numFmtId="0" fontId="23" fillId="0" borderId="350" xfId="64" applyFont="1" applyFill="1" applyBorder="1" applyAlignment="1" applyProtection="1">
      <alignment vertical="center"/>
    </xf>
    <xf numFmtId="40" fontId="23" fillId="0" borderId="307" xfId="252" applyNumberFormat="1" applyFont="1" applyBorder="1" applyAlignment="1" applyProtection="1">
      <alignment vertical="center"/>
    </xf>
    <xf numFmtId="6" fontId="23" fillId="45" borderId="307" xfId="252" applyNumberFormat="1" applyFont="1" applyFill="1" applyBorder="1" applyAlignment="1" applyProtection="1">
      <alignment vertical="center"/>
    </xf>
    <xf numFmtId="6" fontId="23" fillId="46" borderId="307" xfId="252" applyNumberFormat="1" applyFont="1" applyFill="1" applyBorder="1" applyAlignment="1" applyProtection="1">
      <alignment vertical="center"/>
    </xf>
    <xf numFmtId="6" fontId="23" fillId="42" borderId="307" xfId="252" applyNumberFormat="1" applyFont="1" applyFill="1" applyBorder="1" applyAlignment="1" applyProtection="1">
      <alignment vertical="center"/>
    </xf>
    <xf numFmtId="40" fontId="23" fillId="0" borderId="309" xfId="252" applyNumberFormat="1" applyFont="1" applyBorder="1" applyAlignment="1" applyProtection="1">
      <alignment vertical="center"/>
    </xf>
    <xf numFmtId="6" fontId="23" fillId="45" borderId="309" xfId="252" applyNumberFormat="1" applyFont="1" applyFill="1" applyBorder="1" applyAlignment="1" applyProtection="1">
      <alignment vertical="center"/>
    </xf>
    <xf numFmtId="6" fontId="23" fillId="46" borderId="309" xfId="252" applyNumberFormat="1" applyFont="1" applyFill="1" applyBorder="1" applyAlignment="1" applyProtection="1">
      <alignment vertical="center"/>
    </xf>
    <xf numFmtId="6" fontId="23" fillId="42" borderId="309" xfId="252" applyNumberFormat="1" applyFont="1" applyFill="1" applyBorder="1" applyAlignment="1" applyProtection="1">
      <alignment vertical="center"/>
    </xf>
    <xf numFmtId="0" fontId="23" fillId="0" borderId="351" xfId="64" applyFont="1" applyFill="1" applyBorder="1" applyAlignment="1" applyProtection="1">
      <alignment horizontal="center" vertical="center"/>
    </xf>
    <xf numFmtId="0" fontId="23" fillId="0" borderId="333" xfId="64" applyFont="1" applyFill="1" applyBorder="1" applyAlignment="1" applyProtection="1">
      <alignment vertical="center"/>
    </xf>
    <xf numFmtId="40" fontId="23" fillId="0" borderId="352" xfId="252" applyNumberFormat="1" applyFont="1" applyBorder="1" applyAlignment="1" applyProtection="1">
      <alignment vertical="center"/>
    </xf>
    <xf numFmtId="6" fontId="23" fillId="0" borderId="352" xfId="252" applyNumberFormat="1" applyFont="1" applyBorder="1" applyAlignment="1" applyProtection="1">
      <alignment vertical="center"/>
    </xf>
    <xf numFmtId="6" fontId="23" fillId="45" borderId="352" xfId="252" applyNumberFormat="1" applyFont="1" applyFill="1" applyBorder="1" applyAlignment="1" applyProtection="1">
      <alignment vertical="center"/>
    </xf>
    <xf numFmtId="6" fontId="23" fillId="46" borderId="352" xfId="252" applyNumberFormat="1" applyFont="1" applyFill="1" applyBorder="1" applyAlignment="1" applyProtection="1">
      <alignment vertical="center"/>
    </xf>
    <xf numFmtId="6" fontId="23" fillId="42" borderId="352" xfId="252" applyNumberFormat="1" applyFont="1" applyFill="1" applyBorder="1" applyAlignment="1" applyProtection="1">
      <alignment vertical="center"/>
    </xf>
    <xf numFmtId="40" fontId="23" fillId="0" borderId="309" xfId="252" applyNumberFormat="1" applyFont="1" applyFill="1" applyBorder="1" applyAlignment="1" applyProtection="1">
      <alignment vertical="center"/>
    </xf>
    <xf numFmtId="6" fontId="23" fillId="0" borderId="309" xfId="252" applyNumberFormat="1" applyFont="1" applyFill="1" applyBorder="1" applyAlignment="1" applyProtection="1">
      <alignment vertical="center"/>
    </xf>
    <xf numFmtId="40" fontId="23" fillId="0" borderId="352" xfId="252" applyNumberFormat="1" applyFont="1" applyFill="1" applyBorder="1" applyAlignment="1" applyProtection="1">
      <alignment vertical="center"/>
    </xf>
    <xf numFmtId="6" fontId="23" fillId="0" borderId="352" xfId="252" applyNumberFormat="1" applyFont="1" applyFill="1" applyBorder="1" applyAlignment="1" applyProtection="1">
      <alignment vertical="center"/>
    </xf>
    <xf numFmtId="40" fontId="23" fillId="0" borderId="307" xfId="252" applyNumberFormat="1" applyFont="1" applyFill="1" applyBorder="1" applyAlignment="1" applyProtection="1">
      <alignment vertical="center"/>
    </xf>
    <xf numFmtId="6" fontId="23" fillId="0" borderId="307" xfId="252" applyNumberFormat="1" applyFont="1" applyFill="1" applyBorder="1" applyAlignment="1" applyProtection="1">
      <alignment vertical="center"/>
    </xf>
    <xf numFmtId="40" fontId="23" fillId="0" borderId="251" xfId="252" applyNumberFormat="1" applyFont="1" applyBorder="1" applyAlignment="1" applyProtection="1">
      <alignment vertical="center"/>
    </xf>
    <xf numFmtId="6" fontId="23" fillId="0" borderId="251" xfId="252" applyNumberFormat="1" applyFont="1" applyBorder="1" applyAlignment="1" applyProtection="1">
      <alignment vertical="center"/>
    </xf>
    <xf numFmtId="6" fontId="23" fillId="45" borderId="251" xfId="252" applyNumberFormat="1" applyFont="1" applyFill="1" applyBorder="1" applyAlignment="1" applyProtection="1">
      <alignment vertical="center"/>
    </xf>
    <xf numFmtId="6" fontId="23" fillId="46" borderId="251" xfId="252" applyNumberFormat="1" applyFont="1" applyFill="1" applyBorder="1" applyAlignment="1" applyProtection="1">
      <alignment vertical="center"/>
    </xf>
    <xf numFmtId="6" fontId="23" fillId="42" borderId="251" xfId="252" applyNumberFormat="1" applyFont="1" applyFill="1" applyBorder="1" applyAlignment="1" applyProtection="1">
      <alignment vertical="center"/>
    </xf>
    <xf numFmtId="0" fontId="23" fillId="0" borderId="352" xfId="64" applyNumberFormat="1" applyFont="1" applyFill="1" applyBorder="1" applyAlignment="1" applyProtection="1">
      <alignment horizontal="center" vertical="center"/>
    </xf>
    <xf numFmtId="40" fontId="26" fillId="0" borderId="214" xfId="54" applyNumberFormat="1" applyFont="1" applyFill="1" applyBorder="1" applyAlignment="1" applyProtection="1">
      <alignment vertical="center"/>
    </xf>
    <xf numFmtId="6" fontId="26" fillId="0" borderId="214" xfId="54" applyNumberFormat="1" applyFont="1" applyFill="1" applyBorder="1" applyAlignment="1" applyProtection="1">
      <alignment vertical="center"/>
    </xf>
    <xf numFmtId="6" fontId="26" fillId="45" borderId="214" xfId="54" applyNumberFormat="1" applyFont="1" applyFill="1" applyBorder="1" applyAlignment="1" applyProtection="1">
      <alignment vertical="center"/>
    </xf>
    <xf numFmtId="6" fontId="26" fillId="46" borderId="214" xfId="54" applyNumberFormat="1" applyFont="1" applyFill="1" applyBorder="1" applyAlignment="1" applyProtection="1">
      <alignment vertical="center"/>
    </xf>
    <xf numFmtId="6" fontId="26" fillId="42" borderId="214" xfId="54" applyNumberFormat="1" applyFont="1" applyFill="1" applyBorder="1" applyAlignment="1" applyProtection="1">
      <alignment vertical="center"/>
    </xf>
    <xf numFmtId="40" fontId="26" fillId="28" borderId="321" xfId="64" applyNumberFormat="1" applyFont="1" applyFill="1" applyBorder="1" applyAlignment="1" applyProtection="1">
      <alignment horizontal="left" vertical="center"/>
    </xf>
    <xf numFmtId="0" fontId="23" fillId="0" borderId="327" xfId="64" applyFont="1" applyFill="1" applyBorder="1" applyAlignment="1" applyProtection="1">
      <alignment horizontal="center" vertical="center"/>
    </xf>
    <xf numFmtId="40" fontId="23" fillId="28" borderId="321" xfId="64" applyNumberFormat="1" applyFont="1" applyFill="1" applyBorder="1" applyAlignment="1" applyProtection="1">
      <alignment horizontal="left" vertical="center"/>
    </xf>
    <xf numFmtId="0" fontId="44" fillId="31" borderId="356" xfId="0" applyFont="1" applyFill="1" applyBorder="1" applyAlignment="1" applyProtection="1">
      <alignment vertical="center" wrapText="1"/>
    </xf>
    <xf numFmtId="0" fontId="35" fillId="35" borderId="348" xfId="0" applyFont="1" applyFill="1" applyBorder="1" applyAlignment="1" applyProtection="1">
      <alignment horizontal="center" vertical="center" wrapText="1"/>
    </xf>
    <xf numFmtId="6" fontId="0" fillId="0" borderId="330" xfId="0" applyNumberFormat="1" applyBorder="1" applyAlignment="1" applyProtection="1">
      <alignment vertical="center"/>
    </xf>
    <xf numFmtId="6" fontId="23" fillId="35" borderId="350" xfId="54" applyNumberFormat="1" applyFont="1" applyFill="1" applyBorder="1" applyAlignment="1" applyProtection="1">
      <alignment horizontal="right" vertical="center"/>
    </xf>
    <xf numFmtId="6" fontId="23" fillId="35" borderId="333" xfId="54" applyNumberFormat="1" applyFont="1" applyFill="1" applyBorder="1" applyAlignment="1" applyProtection="1">
      <alignment horizontal="right" vertical="center"/>
    </xf>
    <xf numFmtId="6" fontId="26" fillId="35" borderId="357" xfId="54" applyNumberFormat="1" applyFont="1" applyFill="1" applyBorder="1" applyAlignment="1" applyProtection="1">
      <alignment horizontal="right" vertical="center"/>
    </xf>
    <xf numFmtId="1" fontId="90" fillId="26" borderId="349" xfId="28" quotePrefix="1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1" fontId="90" fillId="26" borderId="201" xfId="28" quotePrefix="1" applyNumberFormat="1" applyFont="1" applyFill="1" applyBorder="1" applyAlignment="1" applyProtection="1">
      <alignment horizontal="center" vertical="center" wrapText="1"/>
    </xf>
    <xf numFmtId="0" fontId="66" fillId="27" borderId="358" xfId="0" applyFont="1" applyFill="1" applyBorder="1" applyAlignment="1" applyProtection="1">
      <alignment horizontal="center" vertical="center" wrapText="1"/>
    </xf>
    <xf numFmtId="0" fontId="66" fillId="39" borderId="358" xfId="0" applyFont="1" applyFill="1" applyBorder="1" applyAlignment="1" applyProtection="1">
      <alignment horizontal="center" vertical="center" wrapText="1"/>
    </xf>
    <xf numFmtId="0" fontId="44" fillId="31" borderId="360" xfId="0" quotePrefix="1" applyFont="1" applyFill="1" applyBorder="1" applyAlignment="1" applyProtection="1">
      <alignment vertical="center" wrapText="1"/>
    </xf>
    <xf numFmtId="1" fontId="90" fillId="26" borderId="349" xfId="0" quotePrefix="1" applyNumberFormat="1" applyFont="1" applyFill="1" applyBorder="1" applyAlignment="1" applyProtection="1">
      <alignment horizontal="center" vertical="center" wrapText="1"/>
    </xf>
    <xf numFmtId="6" fontId="23" fillId="0" borderId="330" xfId="0" applyNumberFormat="1" applyFont="1" applyBorder="1" applyAlignment="1" applyProtection="1">
      <alignment horizontal="right" vertical="center"/>
    </xf>
    <xf numFmtId="6" fontId="23" fillId="32" borderId="331" xfId="54" applyNumberFormat="1" applyFont="1" applyFill="1" applyBorder="1" applyAlignment="1" applyProtection="1">
      <alignment horizontal="right" vertical="center"/>
    </xf>
    <xf numFmtId="6" fontId="23" fillId="32" borderId="308" xfId="54" applyNumberFormat="1" applyFont="1" applyFill="1" applyBorder="1" applyAlignment="1" applyProtection="1">
      <alignment horizontal="right" vertical="center"/>
    </xf>
    <xf numFmtId="6" fontId="23" fillId="32" borderId="333" xfId="54" applyNumberFormat="1" applyFont="1" applyFill="1" applyBorder="1" applyAlignment="1" applyProtection="1">
      <alignment horizontal="right" vertical="center"/>
    </xf>
    <xf numFmtId="3" fontId="23" fillId="0" borderId="32" xfId="53" applyNumberFormat="1" applyFont="1" applyFill="1" applyBorder="1" applyAlignment="1" applyProtection="1">
      <alignment horizontal="right" vertical="center"/>
    </xf>
    <xf numFmtId="3" fontId="23" fillId="0" borderId="369" xfId="53" applyNumberFormat="1" applyFont="1" applyFill="1" applyBorder="1" applyAlignment="1" applyProtection="1">
      <alignment horizontal="right" vertical="center"/>
    </xf>
    <xf numFmtId="166" fontId="23" fillId="0" borderId="370" xfId="53" applyNumberFormat="1" applyFont="1" applyFill="1" applyBorder="1" applyAlignment="1" applyProtection="1">
      <alignment horizontal="right" vertical="center"/>
    </xf>
    <xf numFmtId="166" fontId="23" fillId="35" borderId="370" xfId="53" applyNumberFormat="1" applyFont="1" applyFill="1" applyBorder="1" applyAlignment="1" applyProtection="1">
      <alignment horizontal="right" vertical="center"/>
    </xf>
    <xf numFmtId="6" fontId="23" fillId="0" borderId="370" xfId="53" applyNumberFormat="1" applyFont="1" applyFill="1" applyBorder="1" applyAlignment="1" applyProtection="1">
      <alignment horizontal="right" vertical="center"/>
    </xf>
    <xf numFmtId="6" fontId="23" fillId="35" borderId="370" xfId="53" applyNumberFormat="1" applyFont="1" applyFill="1" applyBorder="1" applyAlignment="1" applyProtection="1">
      <alignment horizontal="right" vertical="center"/>
    </xf>
    <xf numFmtId="6" fontId="23" fillId="0" borderId="370" xfId="54" applyNumberFormat="1" applyFont="1" applyFill="1" applyBorder="1" applyAlignment="1" applyProtection="1">
      <alignment horizontal="right" vertical="center"/>
    </xf>
    <xf numFmtId="6" fontId="23" fillId="35" borderId="370" xfId="54" applyNumberFormat="1" applyFont="1" applyFill="1" applyBorder="1" applyAlignment="1" applyProtection="1">
      <alignment horizontal="right" vertical="center"/>
    </xf>
    <xf numFmtId="1" fontId="30" fillId="26" borderId="216" xfId="0" quotePrefix="1" applyNumberFormat="1" applyFont="1" applyFill="1" applyBorder="1" applyAlignment="1" applyProtection="1">
      <alignment horizontal="center" vertical="center"/>
    </xf>
    <xf numFmtId="1" fontId="29" fillId="26" borderId="41" xfId="0" applyNumberFormat="1" applyFont="1" applyFill="1" applyBorder="1" applyAlignment="1" applyProtection="1">
      <alignment horizontal="center" vertical="center"/>
    </xf>
    <xf numFmtId="0" fontId="25" fillId="0" borderId="231" xfId="0" applyFont="1" applyFill="1" applyBorder="1" applyAlignment="1" applyProtection="1">
      <alignment vertical="center"/>
    </xf>
    <xf numFmtId="0" fontId="25" fillId="0" borderId="226" xfId="0" applyFont="1" applyFill="1" applyBorder="1" applyAlignment="1" applyProtection="1">
      <alignment vertical="center"/>
    </xf>
    <xf numFmtId="166" fontId="25" fillId="0" borderId="227" xfId="30" applyNumberFormat="1" applyFont="1" applyFill="1" applyBorder="1" applyAlignment="1" applyProtection="1">
      <alignment horizontal="right" vertical="center"/>
    </xf>
    <xf numFmtId="166" fontId="23" fillId="35" borderId="227" xfId="30" applyNumberFormat="1" applyFont="1" applyFill="1" applyBorder="1" applyAlignment="1" applyProtection="1">
      <alignment horizontal="right" vertical="center"/>
    </xf>
    <xf numFmtId="166" fontId="23" fillId="0" borderId="227" xfId="30" applyNumberFormat="1" applyFont="1" applyFill="1" applyBorder="1" applyAlignment="1" applyProtection="1">
      <alignment horizontal="right" vertical="center"/>
    </xf>
    <xf numFmtId="166" fontId="25" fillId="35" borderId="227" xfId="30" applyNumberFormat="1" applyFont="1" applyFill="1" applyBorder="1" applyAlignment="1" applyProtection="1">
      <alignment horizontal="right" vertical="center"/>
    </xf>
    <xf numFmtId="166" fontId="25" fillId="0" borderId="225" xfId="0" applyNumberFormat="1" applyFont="1" applyFill="1" applyBorder="1" applyAlignment="1" applyProtection="1">
      <alignment horizontal="right" vertical="center"/>
    </xf>
    <xf numFmtId="166" fontId="25" fillId="0" borderId="226" xfId="0" applyNumberFormat="1" applyFont="1" applyFill="1" applyBorder="1" applyAlignment="1" applyProtection="1">
      <alignment horizontal="right" vertical="center"/>
    </xf>
    <xf numFmtId="166" fontId="25" fillId="45" borderId="226" xfId="0" applyNumberFormat="1" applyFont="1" applyFill="1" applyBorder="1" applyAlignment="1" applyProtection="1">
      <alignment horizontal="right" vertical="center"/>
    </xf>
    <xf numFmtId="0" fontId="25" fillId="0" borderId="232" xfId="0" applyFont="1" applyFill="1" applyBorder="1" applyAlignment="1" applyProtection="1">
      <alignment vertical="center"/>
    </xf>
    <xf numFmtId="0" fontId="25" fillId="0" borderId="229" xfId="0" applyFont="1" applyFill="1" applyBorder="1" applyAlignment="1" applyProtection="1">
      <alignment vertical="center"/>
    </xf>
    <xf numFmtId="166" fontId="25" fillId="0" borderId="230" xfId="30" applyNumberFormat="1" applyFont="1" applyFill="1" applyBorder="1" applyAlignment="1" applyProtection="1">
      <alignment horizontal="right" vertical="center"/>
    </xf>
    <xf numFmtId="166" fontId="25" fillId="35" borderId="230" xfId="30" applyNumberFormat="1" applyFont="1" applyFill="1" applyBorder="1" applyAlignment="1" applyProtection="1">
      <alignment horizontal="right" vertical="center"/>
    </xf>
    <xf numFmtId="166" fontId="25" fillId="0" borderId="228" xfId="0" applyNumberFormat="1" applyFont="1" applyFill="1" applyBorder="1" applyAlignment="1" applyProtection="1">
      <alignment horizontal="right" vertical="center"/>
    </xf>
    <xf numFmtId="166" fontId="25" fillId="0" borderId="229" xfId="0" applyNumberFormat="1" applyFont="1" applyFill="1" applyBorder="1" applyAlignment="1" applyProtection="1">
      <alignment horizontal="right" vertical="center"/>
    </xf>
    <xf numFmtId="166" fontId="25" fillId="45" borderId="229" xfId="0" applyNumberFormat="1" applyFont="1" applyFill="1" applyBorder="1" applyAlignment="1" applyProtection="1">
      <alignment horizontal="right" vertical="center"/>
    </xf>
    <xf numFmtId="0" fontId="25" fillId="0" borderId="24" xfId="0" applyFont="1" applyFill="1" applyBorder="1" applyAlignment="1" applyProtection="1">
      <alignment vertical="center"/>
    </xf>
    <xf numFmtId="0" fontId="25" fillId="0" borderId="224" xfId="0" applyFont="1" applyFill="1" applyBorder="1" applyAlignment="1" applyProtection="1">
      <alignment vertical="center"/>
    </xf>
    <xf numFmtId="166" fontId="25" fillId="0" borderId="199" xfId="30" applyNumberFormat="1" applyFont="1" applyFill="1" applyBorder="1" applyAlignment="1" applyProtection="1">
      <alignment horizontal="right" vertical="center"/>
    </xf>
    <xf numFmtId="166" fontId="25" fillId="35" borderId="199" xfId="30" applyNumberFormat="1" applyFont="1" applyFill="1" applyBorder="1" applyAlignment="1" applyProtection="1">
      <alignment horizontal="right" vertical="center"/>
    </xf>
    <xf numFmtId="166" fontId="25" fillId="0" borderId="210" xfId="0" applyNumberFormat="1" applyFont="1" applyFill="1" applyBorder="1" applyAlignment="1" applyProtection="1">
      <alignment horizontal="right" vertical="center"/>
    </xf>
    <xf numFmtId="166" fontId="25" fillId="0" borderId="224" xfId="0" applyNumberFormat="1" applyFont="1" applyFill="1" applyBorder="1" applyAlignment="1" applyProtection="1">
      <alignment horizontal="right" vertical="center"/>
    </xf>
    <xf numFmtId="166" fontId="25" fillId="45" borderId="224" xfId="0" applyNumberFormat="1" applyFont="1" applyFill="1" applyBorder="1" applyAlignment="1" applyProtection="1">
      <alignment horizontal="right" vertical="center"/>
    </xf>
    <xf numFmtId="0" fontId="25" fillId="0" borderId="238" xfId="0" applyFont="1" applyFill="1" applyBorder="1" applyAlignment="1" applyProtection="1">
      <alignment vertical="center"/>
    </xf>
    <xf numFmtId="166" fontId="26" fillId="35" borderId="111" xfId="54" applyNumberFormat="1" applyFont="1" applyFill="1" applyBorder="1" applyAlignment="1" applyProtection="1">
      <alignment horizontal="right" vertical="center"/>
    </xf>
    <xf numFmtId="6" fontId="26" fillId="45" borderId="30" xfId="54" applyNumberFormat="1" applyFont="1" applyFill="1" applyBorder="1" applyAlignment="1" applyProtection="1">
      <alignment horizontal="right" vertical="center"/>
    </xf>
    <xf numFmtId="6" fontId="26" fillId="0" borderId="261" xfId="53" applyNumberFormat="1" applyFont="1" applyFill="1" applyBorder="1" applyAlignment="1" applyProtection="1">
      <alignment horizontal="right" vertical="center"/>
    </xf>
    <xf numFmtId="166" fontId="25" fillId="0" borderId="370" xfId="30" applyNumberFormat="1" applyFont="1" applyFill="1" applyBorder="1" applyAlignment="1" applyProtection="1">
      <alignment horizontal="right" vertical="center"/>
    </xf>
    <xf numFmtId="166" fontId="25" fillId="35" borderId="370" xfId="30" applyNumberFormat="1" applyFont="1" applyFill="1" applyBorder="1" applyAlignment="1" applyProtection="1">
      <alignment horizontal="right" vertical="center"/>
    </xf>
    <xf numFmtId="166" fontId="25" fillId="0" borderId="373" xfId="0" applyNumberFormat="1" applyFont="1" applyFill="1" applyBorder="1" applyAlignment="1" applyProtection="1">
      <alignment horizontal="right" vertical="center"/>
    </xf>
    <xf numFmtId="166" fontId="25" fillId="0" borderId="369" xfId="0" applyNumberFormat="1" applyFont="1" applyFill="1" applyBorder="1" applyAlignment="1" applyProtection="1">
      <alignment horizontal="right" vertical="center"/>
    </xf>
    <xf numFmtId="3" fontId="23" fillId="0" borderId="375" xfId="53" applyNumberFormat="1" applyFont="1" applyFill="1" applyBorder="1" applyAlignment="1" applyProtection="1">
      <alignment horizontal="right" vertical="center"/>
    </xf>
    <xf numFmtId="166" fontId="23" fillId="0" borderId="376" xfId="53" applyNumberFormat="1" applyFont="1" applyFill="1" applyBorder="1" applyAlignment="1" applyProtection="1">
      <alignment horizontal="right" vertical="center"/>
    </xf>
    <xf numFmtId="6" fontId="23" fillId="0" borderId="377" xfId="53" applyNumberFormat="1" applyFont="1" applyFill="1" applyBorder="1" applyAlignment="1" applyProtection="1">
      <alignment horizontal="right" vertical="center"/>
    </xf>
    <xf numFmtId="3" fontId="23" fillId="0" borderId="378" xfId="53" applyNumberFormat="1" applyFont="1" applyFill="1" applyBorder="1" applyAlignment="1" applyProtection="1">
      <alignment horizontal="right" vertical="center"/>
    </xf>
    <xf numFmtId="6" fontId="23" fillId="0" borderId="376" xfId="54" applyNumberFormat="1" applyFont="1" applyFill="1" applyBorder="1" applyAlignment="1" applyProtection="1">
      <alignment horizontal="right" vertical="center"/>
    </xf>
    <xf numFmtId="6" fontId="23" fillId="0" borderId="376" xfId="53" applyNumberFormat="1" applyFont="1" applyFill="1" applyBorder="1" applyAlignment="1" applyProtection="1">
      <alignment horizontal="right" vertical="center"/>
    </xf>
    <xf numFmtId="3" fontId="23" fillId="0" borderId="282" xfId="53" applyNumberFormat="1" applyFont="1" applyFill="1" applyBorder="1" applyAlignment="1" applyProtection="1">
      <alignment horizontal="right" vertical="center"/>
    </xf>
    <xf numFmtId="6" fontId="23" fillId="0" borderId="38" xfId="53" applyNumberFormat="1" applyFont="1" applyFill="1" applyBorder="1" applyAlignment="1" applyProtection="1">
      <alignment horizontal="right" vertical="center"/>
    </xf>
    <xf numFmtId="6" fontId="23" fillId="0" borderId="39" xfId="53" applyNumberFormat="1" applyFont="1" applyFill="1" applyBorder="1" applyAlignment="1" applyProtection="1">
      <alignment horizontal="right" vertical="center"/>
    </xf>
    <xf numFmtId="6" fontId="23" fillId="0" borderId="61" xfId="53" applyNumberFormat="1" applyFont="1" applyFill="1" applyBorder="1" applyAlignment="1" applyProtection="1">
      <alignment horizontal="right" vertical="center"/>
    </xf>
    <xf numFmtId="6" fontId="23" fillId="0" borderId="211" xfId="53" applyNumberFormat="1" applyFont="1" applyFill="1" applyBorder="1" applyAlignment="1" applyProtection="1">
      <alignment horizontal="right" vertical="center"/>
    </xf>
    <xf numFmtId="6" fontId="23" fillId="0" borderId="176" xfId="54" applyNumberFormat="1" applyFont="1" applyFill="1" applyBorder="1" applyAlignment="1" applyProtection="1">
      <alignment horizontal="right" vertical="center"/>
    </xf>
    <xf numFmtId="6" fontId="23" fillId="0" borderId="62" xfId="53" applyNumberFormat="1" applyFont="1" applyFill="1" applyBorder="1" applyAlignment="1" applyProtection="1">
      <alignment horizontal="right" vertical="center"/>
    </xf>
    <xf numFmtId="0" fontId="0" fillId="0" borderId="0" xfId="0" applyAlignment="1">
      <alignment vertical="center"/>
    </xf>
    <xf numFmtId="38" fontId="23" fillId="32" borderId="369" xfId="54" applyNumberFormat="1" applyFont="1" applyFill="1" applyBorder="1" applyAlignment="1" applyProtection="1">
      <alignment horizontal="right" vertical="center"/>
    </xf>
    <xf numFmtId="6" fontId="23" fillId="32" borderId="370" xfId="54" applyNumberFormat="1" applyFont="1" applyFill="1" applyBorder="1" applyAlignment="1" applyProtection="1">
      <alignment horizontal="right" vertical="center"/>
    </xf>
    <xf numFmtId="38" fontId="23" fillId="0" borderId="369" xfId="54" applyNumberFormat="1" applyFont="1" applyFill="1" applyBorder="1" applyAlignment="1" applyProtection="1">
      <alignment horizontal="right" vertical="center"/>
    </xf>
    <xf numFmtId="6" fontId="23" fillId="35" borderId="374" xfId="54" applyNumberFormat="1" applyFont="1" applyFill="1" applyBorder="1" applyAlignment="1" applyProtection="1">
      <alignment horizontal="right" vertical="center"/>
    </xf>
    <xf numFmtId="38" fontId="26" fillId="32" borderId="365" xfId="54" applyNumberFormat="1" applyFont="1" applyFill="1" applyBorder="1" applyAlignment="1" applyProtection="1">
      <alignment horizontal="right" vertical="center"/>
    </xf>
    <xf numFmtId="6" fontId="26" fillId="0" borderId="366" xfId="54" applyNumberFormat="1" applyFont="1" applyFill="1" applyBorder="1" applyAlignment="1" applyProtection="1">
      <alignment horizontal="right" vertical="center"/>
    </xf>
    <xf numFmtId="6" fontId="26" fillId="32" borderId="366" xfId="54" applyNumberFormat="1" applyFont="1" applyFill="1" applyBorder="1" applyAlignment="1" applyProtection="1">
      <alignment horizontal="right" vertical="center"/>
    </xf>
    <xf numFmtId="38" fontId="26" fillId="32" borderId="367" xfId="54" applyNumberFormat="1" applyFont="1" applyFill="1" applyBorder="1" applyAlignment="1" applyProtection="1">
      <alignment horizontal="right" vertical="center"/>
    </xf>
    <xf numFmtId="6" fontId="26" fillId="0" borderId="361" xfId="54" applyNumberFormat="1" applyFont="1" applyFill="1" applyBorder="1" applyAlignment="1" applyProtection="1">
      <alignment horizontal="right" vertical="center"/>
    </xf>
    <xf numFmtId="6" fontId="26" fillId="32" borderId="361" xfId="54" applyNumberFormat="1" applyFont="1" applyFill="1" applyBorder="1" applyAlignment="1" applyProtection="1">
      <alignment horizontal="right" vertical="center"/>
    </xf>
    <xf numFmtId="6" fontId="26" fillId="35" borderId="361" xfId="54" applyNumberFormat="1" applyFont="1" applyFill="1" applyBorder="1" applyAlignment="1" applyProtection="1">
      <alignment horizontal="right" vertical="center"/>
    </xf>
    <xf numFmtId="6" fontId="26" fillId="34" borderId="361" xfId="54" applyNumberFormat="1" applyFont="1" applyFill="1" applyBorder="1" applyAlignment="1" applyProtection="1">
      <alignment horizontal="right" vertical="center"/>
    </xf>
    <xf numFmtId="6" fontId="26" fillId="35" borderId="368" xfId="54" applyNumberFormat="1" applyFont="1" applyFill="1" applyBorder="1" applyAlignment="1" applyProtection="1">
      <alignment horizontal="right" vertical="center"/>
    </xf>
    <xf numFmtId="6" fontId="26" fillId="45" borderId="361" xfId="54" applyNumberFormat="1" applyFont="1" applyFill="1" applyBorder="1" applyAlignment="1" applyProtection="1">
      <alignment horizontal="right" vertical="center"/>
    </xf>
    <xf numFmtId="6" fontId="23" fillId="0" borderId="333" xfId="54" applyNumberFormat="1" applyFont="1" applyFill="1" applyBorder="1" applyAlignment="1" applyProtection="1">
      <alignment horizontal="right" vertical="center"/>
    </xf>
    <xf numFmtId="6" fontId="23" fillId="0" borderId="343" xfId="0" applyNumberFormat="1" applyFont="1" applyBorder="1" applyAlignment="1" applyProtection="1">
      <alignment vertical="center"/>
    </xf>
    <xf numFmtId="6" fontId="26" fillId="32" borderId="343" xfId="54" applyNumberFormat="1" applyFont="1" applyFill="1" applyBorder="1" applyAlignment="1" applyProtection="1">
      <alignment horizontal="right" vertical="center"/>
    </xf>
    <xf numFmtId="6" fontId="26" fillId="0" borderId="372" xfId="54" applyNumberFormat="1" applyFont="1" applyFill="1" applyBorder="1" applyAlignment="1" applyProtection="1">
      <alignment horizontal="right" vertical="center"/>
    </xf>
    <xf numFmtId="3" fontId="23" fillId="0" borderId="240" xfId="0" applyNumberFormat="1" applyFont="1" applyFill="1" applyBorder="1" applyAlignment="1">
      <alignment vertical="center"/>
    </xf>
    <xf numFmtId="166" fontId="23" fillId="0" borderId="247" xfId="0" applyNumberFormat="1" applyFont="1" applyFill="1" applyBorder="1" applyAlignment="1">
      <alignment vertical="center"/>
    </xf>
    <xf numFmtId="165" fontId="23" fillId="0" borderId="247" xfId="47838" applyNumberFormat="1" applyFont="1" applyFill="1" applyBorder="1" applyAlignment="1">
      <alignment vertical="center"/>
    </xf>
    <xf numFmtId="10" fontId="23" fillId="0" borderId="247" xfId="0" applyNumberFormat="1" applyFont="1" applyFill="1" applyBorder="1" applyAlignment="1">
      <alignment vertical="center"/>
    </xf>
    <xf numFmtId="166" fontId="23" fillId="27" borderId="247" xfId="0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166" fontId="23" fillId="28" borderId="267" xfId="0" applyNumberFormat="1" applyFont="1" applyFill="1" applyBorder="1" applyAlignment="1">
      <alignment vertical="center"/>
    </xf>
    <xf numFmtId="166" fontId="23" fillId="28" borderId="22" xfId="0" applyNumberFormat="1" applyFont="1" applyFill="1" applyBorder="1" applyAlignment="1">
      <alignment vertical="center"/>
    </xf>
    <xf numFmtId="166" fontId="23" fillId="28" borderId="41" xfId="0" applyNumberFormat="1" applyFont="1" applyFill="1" applyBorder="1" applyAlignment="1">
      <alignment vertical="center"/>
    </xf>
    <xf numFmtId="3" fontId="23" fillId="0" borderId="198" xfId="0" applyNumberFormat="1" applyFont="1" applyFill="1" applyBorder="1" applyAlignment="1">
      <alignment vertical="center"/>
    </xf>
    <xf numFmtId="166" fontId="23" fillId="0" borderId="198" xfId="0" applyNumberFormat="1" applyFont="1" applyFill="1" applyBorder="1" applyAlignment="1">
      <alignment vertical="center"/>
    </xf>
    <xf numFmtId="165" fontId="23" fillId="0" borderId="198" xfId="47838" applyNumberFormat="1" applyFont="1" applyFill="1" applyBorder="1" applyAlignment="1">
      <alignment vertical="center"/>
    </xf>
    <xf numFmtId="165" fontId="23" fillId="0" borderId="29" xfId="47838" applyNumberFormat="1" applyFont="1" applyFill="1" applyBorder="1" applyAlignment="1">
      <alignment vertical="center"/>
    </xf>
    <xf numFmtId="10" fontId="23" fillId="0" borderId="29" xfId="0" applyNumberFormat="1" applyFont="1" applyFill="1" applyBorder="1" applyAlignment="1">
      <alignment vertical="center"/>
    </xf>
    <xf numFmtId="166" fontId="23" fillId="27" borderId="29" xfId="0" applyNumberFormat="1" applyFont="1" applyFill="1" applyBorder="1" applyAlignment="1">
      <alignment vertical="center"/>
    </xf>
    <xf numFmtId="166" fontId="23" fillId="28" borderId="198" xfId="0" applyNumberFormat="1" applyFont="1" applyFill="1" applyBorder="1" applyAlignment="1">
      <alignment vertical="center"/>
    </xf>
    <xf numFmtId="0" fontId="26" fillId="0" borderId="12" xfId="0" applyFont="1" applyFill="1" applyBorder="1" applyAlignment="1">
      <alignment vertical="center"/>
    </xf>
    <xf numFmtId="6" fontId="26" fillId="0" borderId="12" xfId="0" applyNumberFormat="1" applyFont="1" applyFill="1" applyBorder="1" applyAlignment="1">
      <alignment vertical="center"/>
    </xf>
    <xf numFmtId="165" fontId="26" fillId="0" borderId="12" xfId="47838" applyNumberFormat="1" applyFont="1" applyFill="1" applyBorder="1" applyAlignment="1">
      <alignment vertical="center"/>
    </xf>
    <xf numFmtId="10" fontId="26" fillId="0" borderId="12" xfId="47837" applyNumberFormat="1" applyFont="1" applyFill="1" applyBorder="1" applyAlignment="1">
      <alignment vertical="center"/>
    </xf>
    <xf numFmtId="6" fontId="26" fillId="27" borderId="12" xfId="0" applyNumberFormat="1" applyFont="1" applyFill="1" applyBorder="1" applyAlignment="1">
      <alignment vertical="center"/>
    </xf>
    <xf numFmtId="6" fontId="26" fillId="28" borderId="12" xfId="0" applyNumberFormat="1" applyFont="1" applyFill="1" applyBorder="1" applyAlignment="1">
      <alignment vertical="center"/>
    </xf>
    <xf numFmtId="6" fontId="26" fillId="28" borderId="278" xfId="0" applyNumberFormat="1" applyFont="1" applyFill="1" applyBorder="1" applyAlignment="1">
      <alignment vertical="center"/>
    </xf>
    <xf numFmtId="9" fontId="26" fillId="53" borderId="297" xfId="0" applyNumberFormat="1" applyFont="1" applyFill="1" applyBorder="1" applyAlignment="1" applyProtection="1">
      <alignment vertical="center"/>
    </xf>
    <xf numFmtId="9" fontId="26" fillId="39" borderId="297" xfId="0" applyNumberFormat="1" applyFont="1" applyFill="1" applyBorder="1" applyAlignment="1" applyProtection="1">
      <alignment vertical="center"/>
    </xf>
    <xf numFmtId="0" fontId="77" fillId="35" borderId="362" xfId="0" applyFont="1" applyFill="1" applyBorder="1" applyAlignment="1" applyProtection="1">
      <alignment horizontal="center" vertical="center" wrapText="1"/>
    </xf>
    <xf numFmtId="1" fontId="30" fillId="26" borderId="362" xfId="0" applyNumberFormat="1" applyFont="1" applyFill="1" applyBorder="1" applyAlignment="1" applyProtection="1">
      <alignment horizontal="center" vertical="center"/>
    </xf>
    <xf numFmtId="1" fontId="90" fillId="26" borderId="362" xfId="0" applyNumberFormat="1" applyFont="1" applyFill="1" applyBorder="1" applyAlignment="1" applyProtection="1">
      <alignment horizontal="center" vertical="center" wrapText="1"/>
    </xf>
    <xf numFmtId="6" fontId="23" fillId="35" borderId="379" xfId="0" applyNumberFormat="1" applyFont="1" applyFill="1" applyBorder="1" applyAlignment="1" applyProtection="1">
      <alignment vertical="center"/>
    </xf>
    <xf numFmtId="6" fontId="23" fillId="35" borderId="341" xfId="0" applyNumberFormat="1" applyFont="1" applyFill="1" applyBorder="1" applyAlignment="1" applyProtection="1">
      <alignment vertical="center"/>
    </xf>
    <xf numFmtId="6" fontId="26" fillId="35" borderId="214" xfId="28" applyNumberFormat="1" applyFont="1" applyFill="1" applyBorder="1" applyAlignment="1" applyProtection="1">
      <alignment vertical="center"/>
    </xf>
    <xf numFmtId="1" fontId="90" fillId="26" borderId="362" xfId="53" quotePrefix="1" applyNumberFormat="1" applyFont="1" applyFill="1" applyBorder="1" applyAlignment="1" applyProtection="1">
      <alignment horizontal="center" vertical="center" wrapText="1"/>
    </xf>
    <xf numFmtId="1" fontId="90" fillId="26" borderId="362" xfId="0" applyNumberFormat="1" applyFont="1" applyFill="1" applyBorder="1" applyAlignment="1" applyProtection="1">
      <alignment horizontal="center" vertical="center"/>
    </xf>
    <xf numFmtId="1" fontId="30" fillId="26" borderId="330" xfId="28" applyNumberFormat="1" applyFont="1" applyFill="1" applyBorder="1" applyAlignment="1" applyProtection="1">
      <alignment horizontal="center" vertical="center"/>
    </xf>
    <xf numFmtId="1" fontId="30" fillId="26" borderId="330" xfId="28" quotePrefix="1" applyNumberFormat="1" applyFont="1" applyFill="1" applyBorder="1" applyAlignment="1" applyProtection="1">
      <alignment horizontal="center" vertical="center"/>
    </xf>
    <xf numFmtId="1" fontId="30" fillId="26" borderId="362" xfId="28" quotePrefix="1" applyNumberFormat="1" applyFont="1" applyFill="1" applyBorder="1" applyAlignment="1" applyProtection="1">
      <alignment horizontal="center" vertical="center"/>
    </xf>
    <xf numFmtId="1" fontId="90" fillId="26" borderId="362" xfId="28" applyNumberFormat="1" applyFont="1" applyFill="1" applyBorder="1" applyAlignment="1" applyProtection="1">
      <alignment horizontal="center" vertical="center" wrapText="1"/>
    </xf>
    <xf numFmtId="1" fontId="90" fillId="26" borderId="362" xfId="28" quotePrefix="1" applyNumberFormat="1" applyFont="1" applyFill="1" applyBorder="1" applyAlignment="1" applyProtection="1">
      <alignment horizontal="center" vertical="center" wrapText="1"/>
    </xf>
    <xf numFmtId="1" fontId="30" fillId="26" borderId="380" xfId="0" quotePrefix="1" applyNumberFormat="1" applyFont="1" applyFill="1" applyBorder="1" applyAlignment="1" applyProtection="1">
      <alignment horizontal="center" vertical="center"/>
    </xf>
    <xf numFmtId="1" fontId="90" fillId="26" borderId="362" xfId="0" quotePrefix="1" applyNumberFormat="1" applyFont="1" applyFill="1" applyBorder="1" applyAlignment="1" applyProtection="1">
      <alignment horizontal="center" vertical="center"/>
    </xf>
    <xf numFmtId="1" fontId="90" fillId="26" borderId="362" xfId="0" quotePrefix="1" applyNumberFormat="1" applyFont="1" applyFill="1" applyBorder="1" applyAlignment="1" applyProtection="1">
      <alignment horizontal="center" vertical="center" wrapText="1"/>
    </xf>
    <xf numFmtId="6" fontId="0" fillId="0" borderId="0" xfId="0" applyNumberFormat="1"/>
    <xf numFmtId="6" fontId="39" fillId="0" borderId="239" xfId="45" applyNumberFormat="1" applyFont="1" applyBorder="1" applyAlignment="1" applyProtection="1">
      <alignment vertical="center"/>
    </xf>
    <xf numFmtId="6" fontId="39" fillId="0" borderId="286" xfId="45" applyNumberFormat="1" applyFont="1" applyBorder="1" applyAlignment="1" applyProtection="1">
      <alignment vertical="center"/>
    </xf>
    <xf numFmtId="6" fontId="39" fillId="42" borderId="239" xfId="45" applyNumberFormat="1" applyFont="1" applyFill="1" applyBorder="1" applyAlignment="1" applyProtection="1">
      <alignment vertical="center"/>
    </xf>
    <xf numFmtId="6" fontId="39" fillId="0" borderId="319" xfId="45" applyNumberFormat="1" applyFont="1" applyBorder="1" applyAlignment="1" applyProtection="1">
      <alignment vertical="center"/>
    </xf>
    <xf numFmtId="6" fontId="39" fillId="0" borderId="240" xfId="45" applyNumberFormat="1" applyFont="1" applyBorder="1" applyAlignment="1" applyProtection="1">
      <alignment vertical="center"/>
    </xf>
    <xf numFmtId="6" fontId="39" fillId="42" borderId="240" xfId="45" applyNumberFormat="1" applyFont="1" applyFill="1" applyBorder="1" applyAlignment="1" applyProtection="1">
      <alignment vertical="center"/>
    </xf>
    <xf numFmtId="6" fontId="39" fillId="0" borderId="198" xfId="45" applyNumberFormat="1" applyFont="1" applyBorder="1" applyAlignment="1" applyProtection="1">
      <alignment vertical="center"/>
    </xf>
    <xf numFmtId="6" fontId="39" fillId="42" borderId="198" xfId="45" applyNumberFormat="1" applyFont="1" applyFill="1" applyBorder="1" applyAlignment="1" applyProtection="1">
      <alignment vertical="center"/>
    </xf>
    <xf numFmtId="6" fontId="39" fillId="0" borderId="320" xfId="45" applyNumberFormat="1" applyFont="1" applyBorder="1" applyAlignment="1" applyProtection="1">
      <alignment vertical="center"/>
    </xf>
    <xf numFmtId="6" fontId="84" fillId="0" borderId="12" xfId="47822" applyNumberFormat="1" applyFont="1" applyBorder="1" applyAlignment="1" applyProtection="1">
      <alignment vertical="center"/>
    </xf>
    <xf numFmtId="6" fontId="84" fillId="42" borderId="12" xfId="47822" applyNumberFormat="1" applyFont="1" applyFill="1" applyBorder="1" applyAlignment="1" applyProtection="1">
      <alignment vertical="center"/>
    </xf>
    <xf numFmtId="6" fontId="77" fillId="42" borderId="362" xfId="47833" applyNumberFormat="1" applyFont="1" applyFill="1" applyBorder="1" applyAlignment="1" applyProtection="1">
      <alignment horizontal="center" vertical="center" wrapText="1"/>
    </xf>
    <xf numFmtId="6" fontId="77" fillId="55" borderId="362" xfId="70" applyNumberFormat="1" applyFont="1" applyFill="1" applyBorder="1" applyAlignment="1" applyProtection="1">
      <alignment horizontal="center" vertical="center" wrapText="1"/>
    </xf>
    <xf numFmtId="6" fontId="77" fillId="56" borderId="362" xfId="70" applyNumberFormat="1" applyFont="1" applyFill="1" applyBorder="1" applyAlignment="1" applyProtection="1">
      <alignment horizontal="center" vertical="center" wrapText="1"/>
    </xf>
    <xf numFmtId="6" fontId="77" fillId="50" borderId="362" xfId="70" applyNumberFormat="1" applyFont="1" applyFill="1" applyBorder="1" applyAlignment="1" applyProtection="1">
      <alignment horizontal="center" vertical="center" wrapText="1"/>
    </xf>
    <xf numFmtId="6" fontId="23" fillId="0" borderId="350" xfId="54" applyNumberFormat="1" applyFont="1" applyFill="1" applyBorder="1" applyAlignment="1" applyProtection="1">
      <alignment horizontal="right" vertical="center"/>
    </xf>
    <xf numFmtId="6" fontId="23" fillId="0" borderId="308" xfId="54" applyNumberFormat="1" applyFont="1" applyFill="1" applyBorder="1" applyAlignment="1" applyProtection="1">
      <alignment horizontal="right" vertical="center"/>
    </xf>
    <xf numFmtId="6" fontId="26" fillId="0" borderId="357" xfId="54" applyNumberFormat="1" applyFont="1" applyFill="1" applyBorder="1" applyAlignment="1" applyProtection="1">
      <alignment horizontal="right" vertical="center"/>
    </xf>
    <xf numFmtId="38" fontId="23" fillId="32" borderId="381" xfId="54" applyNumberFormat="1" applyFont="1" applyFill="1" applyBorder="1" applyAlignment="1" applyProtection="1">
      <alignment horizontal="right" vertical="center"/>
    </xf>
    <xf numFmtId="6" fontId="23" fillId="0" borderId="381" xfId="54" applyNumberFormat="1" applyFont="1" applyFill="1" applyBorder="1" applyAlignment="1" applyProtection="1">
      <alignment horizontal="right" vertical="center"/>
    </xf>
    <xf numFmtId="38" fontId="23" fillId="32" borderId="330" xfId="54" applyNumberFormat="1" applyFont="1" applyFill="1" applyBorder="1" applyAlignment="1" applyProtection="1">
      <alignment horizontal="right" vertical="center"/>
    </xf>
    <xf numFmtId="6" fontId="23" fillId="0" borderId="330" xfId="54" applyNumberFormat="1" applyFont="1" applyFill="1" applyBorder="1" applyAlignment="1" applyProtection="1">
      <alignment horizontal="right" vertical="center"/>
    </xf>
    <xf numFmtId="0" fontId="26" fillId="0" borderId="12" xfId="58" applyFont="1" applyFill="1" applyBorder="1" applyAlignment="1" applyProtection="1">
      <alignment vertical="center"/>
    </xf>
    <xf numFmtId="0" fontId="39" fillId="0" borderId="12" xfId="45" applyFont="1" applyBorder="1" applyAlignment="1" applyProtection="1">
      <alignment horizontal="center" vertical="center"/>
    </xf>
    <xf numFmtId="0" fontId="39" fillId="0" borderId="12" xfId="45" applyFont="1" applyBorder="1" applyAlignment="1" applyProtection="1">
      <alignment horizontal="left" vertical="center"/>
    </xf>
    <xf numFmtId="38" fontId="87" fillId="0" borderId="12" xfId="45" applyNumberFormat="1" applyFont="1" applyBorder="1" applyAlignment="1" applyProtection="1">
      <alignment vertical="center"/>
    </xf>
    <xf numFmtId="0" fontId="101" fillId="0" borderId="0" xfId="47830" applyFont="1" applyAlignment="1">
      <alignment horizontal="center" vertical="center"/>
    </xf>
    <xf numFmtId="0" fontId="101" fillId="0" borderId="0" xfId="47830" applyFont="1"/>
    <xf numFmtId="0" fontId="101" fillId="0" borderId="0" xfId="47830" applyFont="1" applyAlignment="1">
      <alignment horizontal="center"/>
    </xf>
    <xf numFmtId="0" fontId="102" fillId="0" borderId="0" xfId="47830" applyFont="1"/>
    <xf numFmtId="0" fontId="77" fillId="53" borderId="266" xfId="47830" applyFont="1" applyFill="1" applyBorder="1" applyAlignment="1">
      <alignment horizontal="center" vertical="center"/>
    </xf>
    <xf numFmtId="0" fontId="77" fillId="53" borderId="266" xfId="45" applyFont="1" applyFill="1" applyBorder="1" applyAlignment="1">
      <alignment horizontal="center" vertical="center" wrapText="1"/>
    </xf>
    <xf numFmtId="0" fontId="35" fillId="45" borderId="384" xfId="0" applyFont="1" applyFill="1" applyBorder="1" applyAlignment="1" applyProtection="1">
      <alignment horizontal="center" vertical="center" wrapText="1"/>
    </xf>
    <xf numFmtId="1" fontId="90" fillId="26" borderId="384" xfId="0" applyNumberFormat="1" applyFont="1" applyFill="1" applyBorder="1" applyAlignment="1" applyProtection="1">
      <alignment horizontal="center" vertical="center"/>
    </xf>
    <xf numFmtId="1" fontId="90" fillId="26" borderId="384" xfId="0" applyNumberFormat="1" applyFont="1" applyFill="1" applyBorder="1" applyAlignment="1" applyProtection="1">
      <alignment horizontal="center" vertical="center" wrapText="1"/>
    </xf>
    <xf numFmtId="1" fontId="23" fillId="26" borderId="198" xfId="53" applyNumberFormat="1" applyFont="1" applyFill="1" applyBorder="1" applyAlignment="1" applyProtection="1">
      <alignment horizontal="center" vertical="center"/>
    </xf>
    <xf numFmtId="1" fontId="26" fillId="26" borderId="198" xfId="53" applyNumberFormat="1" applyFont="1" applyFill="1" applyBorder="1" applyAlignment="1" applyProtection="1">
      <alignment horizontal="center" vertical="center"/>
    </xf>
    <xf numFmtId="1" fontId="29" fillId="26" borderId="198" xfId="53" applyNumberFormat="1" applyFont="1" applyFill="1" applyBorder="1" applyAlignment="1" applyProtection="1">
      <alignment horizontal="center" vertical="center"/>
    </xf>
    <xf numFmtId="6" fontId="23" fillId="0" borderId="346" xfId="53" applyNumberFormat="1" applyFont="1" applyFill="1" applyBorder="1" applyAlignment="1" applyProtection="1">
      <alignment horizontal="right" vertical="center"/>
    </xf>
    <xf numFmtId="38" fontId="23" fillId="32" borderId="345" xfId="54" applyNumberFormat="1" applyFont="1" applyFill="1" applyBorder="1" applyAlignment="1" applyProtection="1">
      <alignment horizontal="right" vertical="center"/>
    </xf>
    <xf numFmtId="0" fontId="77" fillId="43" borderId="384" xfId="70" applyFont="1" applyFill="1" applyBorder="1" applyAlignment="1" applyProtection="1">
      <alignment horizontal="center" vertical="center" wrapText="1"/>
    </xf>
    <xf numFmtId="0" fontId="77" fillId="54" borderId="384" xfId="70" applyFont="1" applyFill="1" applyBorder="1" applyAlignment="1" applyProtection="1">
      <alignment horizontal="center" vertical="center" wrapText="1"/>
    </xf>
    <xf numFmtId="6" fontId="35" fillId="53" borderId="384" xfId="53" applyNumberFormat="1" applyFont="1" applyFill="1" applyBorder="1" applyAlignment="1" applyProtection="1">
      <alignment horizontal="center" vertical="center" wrapText="1"/>
    </xf>
    <xf numFmtId="6" fontId="77" fillId="54" borderId="384" xfId="70" applyNumberFormat="1" applyFont="1" applyFill="1" applyBorder="1" applyAlignment="1" applyProtection="1">
      <alignment horizontal="center" vertical="center" wrapText="1"/>
    </xf>
    <xf numFmtId="6" fontId="35" fillId="25" borderId="388" xfId="53" applyNumberFormat="1" applyFont="1" applyFill="1" applyBorder="1" applyAlignment="1" applyProtection="1">
      <alignment horizontal="center" vertical="center" wrapText="1"/>
    </xf>
    <xf numFmtId="0" fontId="30" fillId="26" borderId="330" xfId="28" quotePrefix="1" applyNumberFormat="1" applyFont="1" applyFill="1" applyBorder="1" applyAlignment="1" applyProtection="1">
      <alignment horizontal="center" vertical="center"/>
    </xf>
    <xf numFmtId="0" fontId="44" fillId="25" borderId="339" xfId="53" applyFont="1" applyFill="1" applyBorder="1" applyAlignment="1" applyProtection="1">
      <alignment horizontal="center" vertical="center" wrapText="1"/>
    </xf>
    <xf numFmtId="0" fontId="44" fillId="25" borderId="389" xfId="53" applyFont="1" applyFill="1" applyBorder="1" applyAlignment="1" applyProtection="1">
      <alignment horizontal="center" vertical="center" wrapText="1"/>
    </xf>
    <xf numFmtId="6" fontId="23" fillId="0" borderId="332" xfId="53" applyNumberFormat="1" applyFont="1" applyFill="1" applyBorder="1" applyAlignment="1" applyProtection="1">
      <alignment horizontal="right" vertical="center"/>
    </xf>
    <xf numFmtId="0" fontId="77" fillId="57" borderId="349" xfId="70" applyFont="1" applyFill="1" applyBorder="1" applyAlignment="1" applyProtection="1">
      <alignment horizontal="center" vertical="center" wrapText="1"/>
    </xf>
    <xf numFmtId="0" fontId="77" fillId="54" borderId="349" xfId="70" applyFont="1" applyFill="1" applyBorder="1" applyAlignment="1" applyProtection="1">
      <alignment horizontal="center" vertical="center" wrapText="1"/>
    </xf>
    <xf numFmtId="0" fontId="35" fillId="35" borderId="349" xfId="0" applyFont="1" applyFill="1" applyBorder="1" applyAlignment="1" applyProtection="1">
      <alignment horizontal="center" vertical="center" wrapText="1"/>
    </xf>
    <xf numFmtId="49" fontId="35" fillId="35" borderId="349" xfId="53" applyNumberFormat="1" applyFont="1" applyFill="1" applyBorder="1" applyAlignment="1" applyProtection="1">
      <alignment horizontal="center" vertical="center" wrapText="1"/>
    </xf>
    <xf numFmtId="0" fontId="35" fillId="34" borderId="349" xfId="0" applyFont="1" applyFill="1" applyBorder="1" applyAlignment="1" applyProtection="1">
      <alignment horizontal="center" vertical="center" wrapText="1"/>
    </xf>
    <xf numFmtId="49" fontId="35" fillId="34" borderId="349" xfId="53" applyNumberFormat="1" applyFont="1" applyFill="1" applyBorder="1" applyAlignment="1" applyProtection="1">
      <alignment horizontal="center" vertical="center" wrapText="1"/>
    </xf>
    <xf numFmtId="0" fontId="35" fillId="40" borderId="349" xfId="0" applyFont="1" applyFill="1" applyBorder="1" applyAlignment="1" applyProtection="1">
      <alignment horizontal="center" vertical="center" wrapText="1"/>
    </xf>
    <xf numFmtId="0" fontId="77" fillId="40" borderId="349" xfId="0" quotePrefix="1" applyFont="1" applyFill="1" applyBorder="1" applyAlignment="1" applyProtection="1">
      <alignment horizontal="center" vertical="center" wrapText="1"/>
    </xf>
    <xf numFmtId="0" fontId="23" fillId="0" borderId="313" xfId="64" applyFont="1" applyFill="1" applyBorder="1" applyAlignment="1" applyProtection="1">
      <alignment horizontal="center" vertical="center"/>
    </xf>
    <xf numFmtId="0" fontId="23" fillId="0" borderId="314" xfId="64" applyFont="1" applyFill="1" applyBorder="1" applyAlignment="1" applyProtection="1">
      <alignment horizontal="center" vertical="center"/>
    </xf>
    <xf numFmtId="38" fontId="23" fillId="0" borderId="316" xfId="28" applyNumberFormat="1" applyFont="1" applyFill="1" applyBorder="1" applyAlignment="1" applyProtection="1">
      <alignment vertical="center"/>
    </xf>
    <xf numFmtId="6" fontId="23" fillId="34" borderId="316" xfId="252" applyNumberFormat="1" applyFont="1" applyFill="1" applyBorder="1" applyAlignment="1" applyProtection="1">
      <alignment vertical="center"/>
    </xf>
    <xf numFmtId="6" fontId="23" fillId="0" borderId="316" xfId="64" applyNumberFormat="1" applyFont="1" applyFill="1" applyBorder="1" applyAlignment="1" applyProtection="1">
      <alignment vertical="center"/>
    </xf>
    <xf numFmtId="6" fontId="23" fillId="38" borderId="316" xfId="64" applyNumberFormat="1" applyFont="1" applyFill="1" applyBorder="1" applyAlignment="1" applyProtection="1">
      <alignment vertical="center"/>
    </xf>
    <xf numFmtId="6" fontId="23" fillId="42" borderId="316" xfId="64" applyNumberFormat="1" applyFont="1" applyFill="1" applyBorder="1" applyAlignment="1" applyProtection="1">
      <alignment vertical="center"/>
    </xf>
    <xf numFmtId="6" fontId="23" fillId="40" borderId="316" xfId="64" applyNumberFormat="1" applyFont="1" applyFill="1" applyBorder="1" applyAlignment="1" applyProtection="1">
      <alignment vertical="center"/>
    </xf>
    <xf numFmtId="6" fontId="26" fillId="39" borderId="323" xfId="54" applyNumberFormat="1" applyFont="1" applyFill="1" applyBorder="1" applyAlignment="1" applyProtection="1">
      <alignment horizontal="right" vertical="center"/>
    </xf>
    <xf numFmtId="0" fontId="23" fillId="0" borderId="390" xfId="53" applyFont="1" applyFill="1" applyBorder="1" applyAlignment="1" applyProtection="1">
      <alignment vertical="center"/>
    </xf>
    <xf numFmtId="0" fontId="23" fillId="0" borderId="381" xfId="53" applyFont="1" applyFill="1" applyBorder="1" applyAlignment="1" applyProtection="1">
      <alignment vertical="center"/>
    </xf>
    <xf numFmtId="38" fontId="23" fillId="32" borderId="319" xfId="54" applyNumberFormat="1" applyFont="1" applyFill="1" applyBorder="1" applyAlignment="1" applyProtection="1">
      <alignment horizontal="right" vertical="center"/>
    </xf>
    <xf numFmtId="6" fontId="23" fillId="0" borderId="327" xfId="53" applyNumberFormat="1" applyFont="1" applyFill="1" applyBorder="1" applyAlignment="1" applyProtection="1">
      <alignment horizontal="right" vertical="center"/>
    </xf>
    <xf numFmtId="38" fontId="23" fillId="32" borderId="332" xfId="54" applyNumberFormat="1" applyFont="1" applyFill="1" applyBorder="1" applyAlignment="1" applyProtection="1">
      <alignment horizontal="right" vertical="center"/>
    </xf>
    <xf numFmtId="6" fontId="23" fillId="0" borderId="325" xfId="53" applyNumberFormat="1" applyFont="1" applyFill="1" applyBorder="1" applyAlignment="1" applyProtection="1">
      <alignment horizontal="right" vertical="center"/>
    </xf>
    <xf numFmtId="6" fontId="23" fillId="34" borderId="331" xfId="53" applyNumberFormat="1" applyFont="1" applyFill="1" applyBorder="1" applyAlignment="1" applyProtection="1">
      <alignment horizontal="right" vertical="center"/>
    </xf>
    <xf numFmtId="0" fontId="23" fillId="0" borderId="339" xfId="53" applyFont="1" applyFill="1" applyBorder="1" applyAlignment="1" applyProtection="1">
      <alignment vertical="center"/>
    </xf>
    <xf numFmtId="0" fontId="23" fillId="0" borderId="330" xfId="53" applyFont="1" applyFill="1" applyBorder="1" applyAlignment="1" applyProtection="1">
      <alignment vertical="center"/>
    </xf>
    <xf numFmtId="6" fontId="23" fillId="0" borderId="344" xfId="53" applyNumberFormat="1" applyFont="1" applyFill="1" applyBorder="1" applyAlignment="1" applyProtection="1">
      <alignment horizontal="right" vertical="center"/>
    </xf>
    <xf numFmtId="6" fontId="23" fillId="45" borderId="345" xfId="53" applyNumberFormat="1" applyFont="1" applyFill="1" applyBorder="1" applyAlignment="1" applyProtection="1">
      <alignment horizontal="right" vertical="center"/>
    </xf>
    <xf numFmtId="6" fontId="23" fillId="0" borderId="345" xfId="53" applyNumberFormat="1" applyFont="1" applyFill="1" applyBorder="1" applyAlignment="1" applyProtection="1">
      <alignment horizontal="right" vertical="center"/>
    </xf>
    <xf numFmtId="6" fontId="23" fillId="34" borderId="347" xfId="53" applyNumberFormat="1" applyFont="1" applyFill="1" applyBorder="1" applyAlignment="1" applyProtection="1">
      <alignment horizontal="right" vertical="center"/>
    </xf>
    <xf numFmtId="0" fontId="23" fillId="0" borderId="12" xfId="0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left" vertical="center"/>
    </xf>
    <xf numFmtId="5" fontId="26" fillId="0" borderId="12" xfId="32" applyNumberFormat="1" applyFont="1" applyBorder="1" applyAlignment="1" applyProtection="1">
      <alignment horizontal="right" vertical="center"/>
    </xf>
    <xf numFmtId="10" fontId="26" fillId="32" borderId="12" xfId="48" applyNumberFormat="1" applyFont="1" applyFill="1" applyBorder="1" applyAlignment="1" applyProtection="1">
      <alignment horizontal="right" vertical="center"/>
    </xf>
    <xf numFmtId="6" fontId="26" fillId="32" borderId="12" xfId="32" applyNumberFormat="1" applyFont="1" applyFill="1" applyBorder="1" applyAlignment="1" applyProtection="1">
      <alignment horizontal="right" vertical="center"/>
    </xf>
    <xf numFmtId="5" fontId="26" fillId="0" borderId="12" xfId="32" applyNumberFormat="1" applyFont="1" applyFill="1" applyBorder="1" applyAlignment="1" applyProtection="1">
      <alignment horizontal="right" vertical="center"/>
    </xf>
    <xf numFmtId="0" fontId="26" fillId="0" borderId="12" xfId="0" applyFont="1" applyFill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right" vertical="center"/>
    </xf>
    <xf numFmtId="43" fontId="26" fillId="0" borderId="12" xfId="28" applyNumberFormat="1" applyFont="1" applyBorder="1" applyAlignment="1" applyProtection="1">
      <alignment horizontal="right" vertical="center"/>
    </xf>
    <xf numFmtId="43" fontId="26" fillId="0" borderId="12" xfId="28" applyFont="1" applyBorder="1" applyAlignment="1" applyProtection="1">
      <alignment horizontal="right" vertical="center"/>
    </xf>
    <xf numFmtId="10" fontId="26" fillId="0" borderId="12" xfId="32" applyNumberFormat="1" applyFont="1" applyFill="1" applyBorder="1" applyAlignment="1" applyProtection="1">
      <alignment horizontal="right" vertical="center"/>
    </xf>
    <xf numFmtId="6" fontId="26" fillId="0" borderId="12" xfId="32" applyNumberFormat="1" applyFont="1" applyBorder="1" applyAlignment="1" applyProtection="1">
      <alignment horizontal="right" vertical="center"/>
    </xf>
    <xf numFmtId="10" fontId="26" fillId="0" borderId="12" xfId="0" applyNumberFormat="1" applyFont="1" applyBorder="1" applyAlignment="1" applyProtection="1">
      <alignment horizontal="right" vertical="center"/>
    </xf>
    <xf numFmtId="0" fontId="0" fillId="36" borderId="0" xfId="0" applyFill="1" applyAlignment="1">
      <alignment vertical="center"/>
    </xf>
    <xf numFmtId="6" fontId="23" fillId="36" borderId="0" xfId="54" applyNumberFormat="1" applyFont="1" applyFill="1" applyBorder="1" applyAlignment="1" applyProtection="1">
      <alignment horizontal="right" vertical="center"/>
    </xf>
    <xf numFmtId="6" fontId="23" fillId="44" borderId="259" xfId="53" applyNumberFormat="1" applyFont="1" applyFill="1" applyBorder="1" applyAlignment="1" applyProtection="1">
      <alignment horizontal="right" vertical="center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176" fontId="26" fillId="0" borderId="316" xfId="28" applyNumberFormat="1" applyFont="1" applyFill="1" applyBorder="1" applyAlignment="1" applyProtection="1">
      <alignment vertical="center"/>
    </xf>
    <xf numFmtId="176" fontId="26" fillId="28" borderId="321" xfId="64" applyNumberFormat="1" applyFont="1" applyFill="1" applyBorder="1" applyAlignment="1" applyProtection="1">
      <alignment horizontal="left" vertical="center"/>
    </xf>
    <xf numFmtId="176" fontId="23" fillId="28" borderId="321" xfId="64" applyNumberFormat="1" applyFont="1" applyFill="1" applyBorder="1" applyAlignment="1" applyProtection="1">
      <alignment horizontal="left" vertical="center"/>
    </xf>
    <xf numFmtId="176" fontId="23" fillId="0" borderId="309" xfId="252" applyNumberFormat="1" applyFont="1" applyFill="1" applyBorder="1" applyAlignment="1" applyProtection="1">
      <alignment vertical="center"/>
    </xf>
    <xf numFmtId="176" fontId="26" fillId="28" borderId="302" xfId="64" applyNumberFormat="1" applyFont="1" applyFill="1" applyBorder="1" applyAlignment="1" applyProtection="1">
      <alignment horizontal="left" vertical="center"/>
    </xf>
    <xf numFmtId="176" fontId="23" fillId="0" borderId="316" xfId="28" applyNumberFormat="1" applyFont="1" applyFill="1" applyBorder="1" applyAlignment="1" applyProtection="1">
      <alignment vertical="center"/>
    </xf>
    <xf numFmtId="0" fontId="77" fillId="33" borderId="384" xfId="47846" applyFont="1" applyFill="1" applyBorder="1" applyAlignment="1">
      <alignment horizontal="center" vertical="center" wrapText="1"/>
    </xf>
    <xf numFmtId="6" fontId="77" fillId="33" borderId="384" xfId="47846" applyNumberFormat="1" applyFont="1" applyFill="1" applyBorder="1" applyAlignment="1">
      <alignment horizontal="center" vertical="center" wrapText="1"/>
    </xf>
    <xf numFmtId="172" fontId="77" fillId="33" borderId="384" xfId="47846" applyNumberFormat="1" applyFont="1" applyFill="1" applyBorder="1" applyAlignment="1">
      <alignment horizontal="center" vertical="center" wrapText="1"/>
    </xf>
    <xf numFmtId="6" fontId="77" fillId="40" borderId="384" xfId="47846" applyNumberFormat="1" applyFont="1" applyFill="1" applyBorder="1" applyAlignment="1">
      <alignment horizontal="center" vertical="center" wrapText="1"/>
    </xf>
    <xf numFmtId="172" fontId="77" fillId="40" borderId="384" xfId="47846" applyNumberFormat="1" applyFont="1" applyFill="1" applyBorder="1" applyAlignment="1">
      <alignment horizontal="center" vertical="center" wrapText="1"/>
    </xf>
    <xf numFmtId="0" fontId="77" fillId="51" borderId="384" xfId="47846" applyFont="1" applyFill="1" applyBorder="1" applyAlignment="1">
      <alignment horizontal="center" vertical="center" wrapText="1"/>
    </xf>
    <xf numFmtId="0" fontId="79" fillId="40" borderId="384" xfId="47846" applyFont="1" applyFill="1" applyBorder="1" applyAlignment="1">
      <alignment horizontal="center" vertical="center" wrapText="1"/>
    </xf>
    <xf numFmtId="0" fontId="77" fillId="40" borderId="384" xfId="47846" applyFont="1" applyFill="1" applyBorder="1" applyAlignment="1">
      <alignment horizontal="center" vertical="center" wrapText="1"/>
    </xf>
    <xf numFmtId="0" fontId="73" fillId="43" borderId="298" xfId="70" applyFont="1" applyFill="1" applyBorder="1" applyAlignment="1" applyProtection="1">
      <alignment horizontal="center" vertical="center" wrapText="1"/>
    </xf>
    <xf numFmtId="0" fontId="71" fillId="0" borderId="0" xfId="0" applyFont="1" applyAlignment="1" applyProtection="1">
      <alignment horizontal="center" vertical="center"/>
    </xf>
    <xf numFmtId="6" fontId="23" fillId="0" borderId="379" xfId="0" applyNumberFormat="1" applyFont="1" applyFill="1" applyBorder="1" applyAlignment="1" applyProtection="1">
      <alignment vertical="center"/>
    </xf>
    <xf numFmtId="6" fontId="26" fillId="0" borderId="392" xfId="28" applyNumberFormat="1" applyFont="1" applyFill="1" applyBorder="1" applyAlignment="1" applyProtection="1">
      <alignment vertical="center"/>
    </xf>
    <xf numFmtId="0" fontId="77" fillId="35" borderId="201" xfId="0" applyFont="1" applyFill="1" applyBorder="1" applyAlignment="1" applyProtection="1">
      <alignment horizontal="center" vertical="center" wrapText="1"/>
    </xf>
    <xf numFmtId="1" fontId="90" fillId="26" borderId="201" xfId="0" applyNumberFormat="1" applyFont="1" applyFill="1" applyBorder="1" applyAlignment="1" applyProtection="1">
      <alignment horizontal="center" vertical="center" wrapText="1"/>
    </xf>
    <xf numFmtId="6" fontId="23" fillId="0" borderId="393" xfId="54" applyNumberFormat="1" applyFont="1" applyFill="1" applyBorder="1" applyAlignment="1" applyProtection="1">
      <alignment horizontal="right" vertical="center"/>
    </xf>
    <xf numFmtId="0" fontId="77" fillId="42" borderId="394" xfId="64" applyFont="1" applyFill="1" applyBorder="1" applyAlignment="1">
      <alignment horizontal="center" vertical="center" wrapText="1"/>
    </xf>
    <xf numFmtId="0" fontId="77" fillId="40" borderId="394" xfId="64" applyFont="1" applyFill="1" applyBorder="1" applyAlignment="1">
      <alignment horizontal="center" vertical="center" wrapText="1"/>
    </xf>
    <xf numFmtId="0" fontId="100" fillId="40" borderId="394" xfId="64" quotePrefix="1" applyFont="1" applyFill="1" applyBorder="1" applyAlignment="1">
      <alignment horizontal="center" vertical="center" wrapText="1"/>
    </xf>
    <xf numFmtId="0" fontId="100" fillId="40" borderId="394" xfId="64" applyFont="1" applyFill="1" applyBorder="1" applyAlignment="1">
      <alignment horizontal="center" vertical="center" wrapText="1"/>
    </xf>
    <xf numFmtId="0" fontId="26" fillId="26" borderId="394" xfId="58" applyFont="1" applyFill="1" applyBorder="1" applyAlignment="1">
      <alignment vertical="center"/>
    </xf>
    <xf numFmtId="1" fontId="99" fillId="26" borderId="394" xfId="68" quotePrefix="1" applyNumberFormat="1" applyFont="1" applyFill="1" applyBorder="1" applyAlignment="1" applyProtection="1">
      <alignment horizontal="center" vertical="center"/>
    </xf>
    <xf numFmtId="0" fontId="99" fillId="26" borderId="394" xfId="58" applyFont="1" applyFill="1" applyBorder="1" applyAlignment="1">
      <alignment horizontal="center" vertical="center"/>
    </xf>
    <xf numFmtId="0" fontId="23" fillId="26" borderId="385" xfId="58" applyFont="1" applyFill="1" applyBorder="1" applyAlignment="1">
      <alignment vertical="center"/>
    </xf>
    <xf numFmtId="1" fontId="30" fillId="26" borderId="394" xfId="64" applyNumberFormat="1" applyFont="1" applyFill="1" applyBorder="1" applyAlignment="1" applyProtection="1">
      <alignment horizontal="center" vertical="center" wrapText="1"/>
    </xf>
    <xf numFmtId="1" fontId="30" fillId="26" borderId="330" xfId="64" quotePrefix="1" applyNumberFormat="1" applyFont="1" applyFill="1" applyBorder="1" applyAlignment="1" applyProtection="1">
      <alignment horizontal="center" vertical="center" wrapText="1"/>
    </xf>
    <xf numFmtId="0" fontId="23" fillId="0" borderId="395" xfId="58" applyNumberFormat="1" applyFont="1" applyFill="1" applyBorder="1" applyAlignment="1" applyProtection="1">
      <alignment vertical="center"/>
    </xf>
    <xf numFmtId="0" fontId="23" fillId="0" borderId="395" xfId="58" applyFont="1" applyFill="1" applyBorder="1" applyAlignment="1" applyProtection="1">
      <alignment vertical="center"/>
    </xf>
    <xf numFmtId="6" fontId="23" fillId="0" borderId="395" xfId="67" applyNumberFormat="1" applyFont="1" applyFill="1" applyBorder="1" applyAlignment="1">
      <alignment horizontal="right" vertical="center"/>
    </xf>
    <xf numFmtId="6" fontId="23" fillId="46" borderId="395" xfId="67" applyNumberFormat="1" applyFont="1" applyFill="1" applyBorder="1" applyAlignment="1">
      <alignment horizontal="right" vertical="center"/>
    </xf>
    <xf numFmtId="6" fontId="23" fillId="0" borderId="288" xfId="67" applyNumberFormat="1" applyFont="1" applyFill="1" applyBorder="1" applyAlignment="1">
      <alignment horizontal="right" vertical="center"/>
    </xf>
    <xf numFmtId="6" fontId="23" fillId="46" borderId="288" xfId="67" applyNumberFormat="1" applyFont="1" applyFill="1" applyBorder="1" applyAlignment="1">
      <alignment horizontal="right" vertical="center"/>
    </xf>
    <xf numFmtId="6" fontId="23" fillId="0" borderId="289" xfId="67" applyNumberFormat="1" applyFont="1" applyFill="1" applyBorder="1" applyAlignment="1">
      <alignment horizontal="right" vertical="center"/>
    </xf>
    <xf numFmtId="6" fontId="23" fillId="46" borderId="289" xfId="67" applyNumberFormat="1" applyFont="1" applyFill="1" applyBorder="1" applyAlignment="1">
      <alignment horizontal="right" vertical="center"/>
    </xf>
    <xf numFmtId="6" fontId="23" fillId="0" borderId="290" xfId="67" applyNumberFormat="1" applyFont="1" applyFill="1" applyBorder="1" applyAlignment="1">
      <alignment horizontal="right" vertical="center"/>
    </xf>
    <xf numFmtId="6" fontId="23" fillId="46" borderId="290" xfId="67" applyNumberFormat="1" applyFont="1" applyFill="1" applyBorder="1" applyAlignment="1">
      <alignment horizontal="right" vertical="center"/>
    </xf>
    <xf numFmtId="6" fontId="26" fillId="0" borderId="12" xfId="67" applyNumberFormat="1" applyFont="1" applyFill="1" applyBorder="1" applyAlignment="1">
      <alignment horizontal="right" vertical="center"/>
    </xf>
    <xf numFmtId="6" fontId="26" fillId="46" borderId="12" xfId="67" applyNumberFormat="1" applyFont="1" applyFill="1" applyBorder="1" applyAlignment="1">
      <alignment horizontal="right" vertical="center"/>
    </xf>
    <xf numFmtId="176" fontId="23" fillId="0" borderId="245" xfId="54" applyNumberFormat="1" applyFont="1" applyFill="1" applyBorder="1" applyAlignment="1" applyProtection="1">
      <alignment horizontal="right" vertical="center"/>
    </xf>
    <xf numFmtId="176" fontId="23" fillId="0" borderId="242" xfId="54" applyNumberFormat="1" applyFont="1" applyFill="1" applyBorder="1" applyAlignment="1" applyProtection="1">
      <alignment horizontal="right" vertical="center"/>
    </xf>
    <xf numFmtId="176" fontId="23" fillId="0" borderId="224" xfId="54" applyNumberFormat="1" applyFont="1" applyFill="1" applyBorder="1" applyAlignment="1" applyProtection="1">
      <alignment horizontal="right" vertical="center"/>
    </xf>
    <xf numFmtId="176" fontId="26" fillId="32" borderId="367" xfId="54" applyNumberFormat="1" applyFont="1" applyFill="1" applyBorder="1" applyAlignment="1" applyProtection="1">
      <alignment horizontal="right" vertical="center"/>
    </xf>
    <xf numFmtId="176" fontId="23" fillId="0" borderId="369" xfId="54" applyNumberFormat="1" applyFont="1" applyFill="1" applyBorder="1" applyAlignment="1" applyProtection="1">
      <alignment horizontal="right" vertical="center"/>
    </xf>
    <xf numFmtId="176" fontId="23" fillId="0" borderId="240" xfId="53" applyNumberFormat="1" applyFont="1" applyFill="1" applyBorder="1" applyAlignment="1" applyProtection="1">
      <alignment horizontal="right" vertical="center"/>
    </xf>
    <xf numFmtId="176" fontId="23" fillId="0" borderId="28" xfId="53" applyNumberFormat="1" applyFont="1" applyFill="1" applyBorder="1" applyAlignment="1" applyProtection="1">
      <alignment horizontal="right" vertical="center"/>
    </xf>
    <xf numFmtId="176" fontId="26" fillId="32" borderId="281" xfId="54" applyNumberFormat="1" applyFont="1" applyFill="1" applyBorder="1" applyAlignment="1" applyProtection="1">
      <alignment horizontal="right" vertical="center"/>
    </xf>
    <xf numFmtId="2" fontId="26" fillId="0" borderId="12" xfId="0" applyNumberFormat="1" applyFont="1" applyFill="1" applyBorder="1" applyAlignment="1" applyProtection="1">
      <alignment horizontal="right" vertical="center"/>
    </xf>
    <xf numFmtId="0" fontId="23" fillId="0" borderId="0" xfId="0" applyFont="1" applyFill="1" applyProtection="1"/>
    <xf numFmtId="49" fontId="35" fillId="34" borderId="298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0" fontId="77" fillId="35" borderId="298" xfId="0" applyFont="1" applyFill="1" applyBorder="1" applyAlignment="1" applyProtection="1">
      <alignment horizontal="center" vertical="center" wrapText="1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1" fontId="97" fillId="26" borderId="362" xfId="0" applyNumberFormat="1" applyFont="1" applyFill="1" applyBorder="1" applyAlignment="1" applyProtection="1">
      <alignment horizontal="center" vertical="center" wrapText="1"/>
    </xf>
    <xf numFmtId="1" fontId="97" fillId="26" borderId="201" xfId="0" applyNumberFormat="1" applyFont="1" applyFill="1" applyBorder="1" applyAlignment="1" applyProtection="1">
      <alignment horizontal="center" vertical="center" wrapText="1"/>
    </xf>
    <xf numFmtId="1" fontId="97" fillId="26" borderId="0" xfId="0" applyNumberFormat="1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wrapText="1"/>
    </xf>
    <xf numFmtId="0" fontId="35" fillId="0" borderId="0" xfId="0" applyFont="1" applyBorder="1" applyAlignment="1" applyProtection="1">
      <alignment horizontal="left" wrapText="1"/>
    </xf>
    <xf numFmtId="0" fontId="25" fillId="0" borderId="0" xfId="0" applyFont="1" applyFill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1" fontId="25" fillId="0" borderId="0" xfId="0" applyNumberFormat="1" applyFont="1" applyFill="1" applyBorder="1" applyAlignment="1" applyProtection="1">
      <alignment horizontal="center" vertical="center"/>
    </xf>
    <xf numFmtId="1" fontId="29" fillId="0" borderId="0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>
      <alignment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35" fillId="25" borderId="297" xfId="0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6" fontId="23" fillId="35" borderId="316" xfId="64" applyNumberFormat="1" applyFont="1" applyFill="1" applyBorder="1" applyAlignment="1" applyProtection="1">
      <alignment vertical="center"/>
    </xf>
    <xf numFmtId="49" fontId="35" fillId="0" borderId="0" xfId="53" applyNumberFormat="1" applyFont="1" applyFill="1" applyBorder="1" applyAlignment="1" applyProtection="1">
      <alignment horizontal="center" vertical="center" wrapText="1"/>
    </xf>
    <xf numFmtId="49" fontId="35" fillId="0" borderId="0" xfId="53" applyNumberFormat="1" applyFont="1" applyFill="1" applyBorder="1" applyAlignment="1" applyProtection="1">
      <alignment vertical="center" wrapText="1"/>
    </xf>
    <xf numFmtId="0" fontId="85" fillId="27" borderId="401" xfId="0" applyFont="1" applyFill="1" applyBorder="1" applyAlignment="1" applyProtection="1">
      <alignment horizontal="center" vertical="center"/>
    </xf>
    <xf numFmtId="1" fontId="90" fillId="26" borderId="397" xfId="28" quotePrefix="1" applyNumberFormat="1" applyFont="1" applyFill="1" applyBorder="1" applyAlignment="1" applyProtection="1">
      <alignment horizontal="center" vertical="center" wrapText="1"/>
    </xf>
    <xf numFmtId="6" fontId="25" fillId="0" borderId="330" xfId="0" applyNumberFormat="1" applyFont="1" applyFill="1" applyBorder="1" applyAlignment="1" applyProtection="1">
      <alignment vertical="center"/>
    </xf>
    <xf numFmtId="6" fontId="25" fillId="0" borderId="341" xfId="0" applyNumberFormat="1" applyFont="1" applyFill="1" applyBorder="1" applyAlignment="1" applyProtection="1">
      <alignment vertical="center"/>
    </xf>
    <xf numFmtId="6" fontId="26" fillId="0" borderId="392" xfId="32" applyNumberFormat="1" applyFont="1" applyBorder="1" applyAlignment="1" applyProtection="1">
      <alignment horizontal="right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6" fontId="0" fillId="0" borderId="0" xfId="0" applyNumberFormat="1" applyFill="1" applyBorder="1" applyAlignment="1" applyProtection="1"/>
    <xf numFmtId="0" fontId="0" fillId="0" borderId="0" xfId="0" applyFill="1" applyBorder="1" applyAlignment="1"/>
    <xf numFmtId="171" fontId="25" fillId="0" borderId="226" xfId="30" applyNumberFormat="1" applyFont="1" applyFill="1" applyBorder="1" applyAlignment="1" applyProtection="1">
      <alignment horizontal="right" vertical="center"/>
    </xf>
    <xf numFmtId="171" fontId="25" fillId="0" borderId="229" xfId="30" applyNumberFormat="1" applyFont="1" applyFill="1" applyBorder="1" applyAlignment="1" applyProtection="1">
      <alignment horizontal="right" vertical="center"/>
    </xf>
    <xf numFmtId="171" fontId="25" fillId="0" borderId="224" xfId="30" applyNumberFormat="1" applyFont="1" applyFill="1" applyBorder="1" applyAlignment="1" applyProtection="1">
      <alignment horizontal="right" vertical="center"/>
    </xf>
    <xf numFmtId="171" fontId="26" fillId="0" borderId="30" xfId="54" applyNumberFormat="1" applyFont="1" applyFill="1" applyBorder="1" applyAlignment="1" applyProtection="1">
      <alignment horizontal="right" vertical="center"/>
    </xf>
    <xf numFmtId="171" fontId="25" fillId="0" borderId="369" xfId="30" applyNumberFormat="1" applyFont="1" applyFill="1" applyBorder="1" applyAlignment="1" applyProtection="1">
      <alignment horizontal="right" vertical="center"/>
    </xf>
    <xf numFmtId="3" fontId="23" fillId="0" borderId="283" xfId="53" applyNumberFormat="1" applyFont="1" applyFill="1" applyBorder="1" applyAlignment="1" applyProtection="1">
      <alignment horizontal="right" vertical="center"/>
    </xf>
    <xf numFmtId="3" fontId="23" fillId="0" borderId="284" xfId="53" applyNumberFormat="1" applyFont="1" applyFill="1" applyBorder="1" applyAlignment="1" applyProtection="1">
      <alignment horizontal="right" vertical="center"/>
    </xf>
    <xf numFmtId="3" fontId="25" fillId="0" borderId="226" xfId="30" applyNumberFormat="1" applyFont="1" applyFill="1" applyBorder="1" applyAlignment="1" applyProtection="1">
      <alignment horizontal="right" vertical="center"/>
    </xf>
    <xf numFmtId="3" fontId="25" fillId="0" borderId="229" xfId="30" applyNumberFormat="1" applyFont="1" applyFill="1" applyBorder="1" applyAlignment="1" applyProtection="1">
      <alignment horizontal="right" vertical="center"/>
    </xf>
    <xf numFmtId="3" fontId="25" fillId="0" borderId="224" xfId="30" applyNumberFormat="1" applyFont="1" applyFill="1" applyBorder="1" applyAlignment="1" applyProtection="1">
      <alignment horizontal="right" vertical="center"/>
    </xf>
    <xf numFmtId="6" fontId="26" fillId="0" borderId="205" xfId="54" applyNumberFormat="1" applyFont="1" applyFill="1" applyBorder="1" applyAlignment="1" applyProtection="1">
      <alignment horizontal="right" vertical="center"/>
    </xf>
    <xf numFmtId="3" fontId="26" fillId="0" borderId="30" xfId="54" applyNumberFormat="1" applyFont="1" applyFill="1" applyBorder="1" applyAlignment="1" applyProtection="1">
      <alignment horizontal="right" vertical="center"/>
    </xf>
    <xf numFmtId="3" fontId="25" fillId="0" borderId="369" xfId="30" applyNumberFormat="1" applyFont="1" applyFill="1" applyBorder="1" applyAlignment="1" applyProtection="1">
      <alignment horizontal="right" vertical="center"/>
    </xf>
    <xf numFmtId="3" fontId="23" fillId="0" borderId="236" xfId="53" applyNumberFormat="1" applyFont="1" applyFill="1" applyBorder="1" applyAlignment="1" applyProtection="1">
      <alignment horizontal="right" vertical="center"/>
    </xf>
    <xf numFmtId="3" fontId="23" fillId="0" borderId="34" xfId="53" applyNumberFormat="1" applyFont="1" applyFill="1" applyBorder="1" applyAlignment="1" applyProtection="1">
      <alignment horizontal="right" vertical="center"/>
    </xf>
    <xf numFmtId="3" fontId="23" fillId="0" borderId="36" xfId="53" applyNumberFormat="1" applyFont="1" applyFill="1" applyBorder="1" applyAlignment="1" applyProtection="1">
      <alignment horizontal="right" vertical="center"/>
    </xf>
    <xf numFmtId="0" fontId="26" fillId="36" borderId="330" xfId="0" applyFont="1" applyFill="1" applyBorder="1" applyAlignment="1" applyProtection="1">
      <alignment horizontal="center" vertical="center" wrapText="1"/>
    </xf>
    <xf numFmtId="0" fontId="26" fillId="36" borderId="330" xfId="0" applyFont="1" applyFill="1" applyBorder="1" applyAlignment="1" applyProtection="1">
      <alignment vertical="center" wrapText="1"/>
    </xf>
    <xf numFmtId="3" fontId="23" fillId="36" borderId="330" xfId="0" applyNumberFormat="1" applyFont="1" applyFill="1" applyBorder="1" applyAlignment="1" applyProtection="1">
      <alignment horizontal="right" vertical="center"/>
    </xf>
    <xf numFmtId="6" fontId="23" fillId="36" borderId="330" xfId="0" applyNumberFormat="1" applyFont="1" applyFill="1" applyBorder="1" applyAlignment="1" applyProtection="1">
      <alignment horizontal="right" vertical="center"/>
    </xf>
    <xf numFmtId="38" fontId="23" fillId="36" borderId="330" xfId="0" applyNumberFormat="1" applyFont="1" applyFill="1" applyBorder="1" applyAlignment="1" applyProtection="1">
      <alignment horizontal="right" vertical="center"/>
    </xf>
    <xf numFmtId="0" fontId="26" fillId="0" borderId="402" xfId="0" applyFont="1" applyBorder="1" applyProtection="1"/>
    <xf numFmtId="0" fontId="26" fillId="0" borderId="403" xfId="0" applyFont="1" applyBorder="1" applyAlignment="1" applyProtection="1">
      <alignment horizontal="center" vertical="center" wrapText="1"/>
    </xf>
    <xf numFmtId="0" fontId="26" fillId="0" borderId="403" xfId="0" applyFont="1" applyBorder="1" applyAlignment="1" applyProtection="1">
      <alignment vertical="center" wrapText="1"/>
    </xf>
    <xf numFmtId="3" fontId="26" fillId="0" borderId="403" xfId="0" applyNumberFormat="1" applyFont="1" applyFill="1" applyBorder="1" applyAlignment="1" applyProtection="1">
      <alignment horizontal="right" vertical="center"/>
    </xf>
    <xf numFmtId="6" fontId="26" fillId="0" borderId="403" xfId="0" applyNumberFormat="1" applyFont="1" applyBorder="1" applyAlignment="1" applyProtection="1">
      <alignment horizontal="right" vertical="center"/>
    </xf>
    <xf numFmtId="6" fontId="26" fillId="0" borderId="402" xfId="0" applyNumberFormat="1" applyFont="1" applyBorder="1" applyAlignment="1" applyProtection="1">
      <alignment horizontal="right" vertical="center"/>
    </xf>
    <xf numFmtId="6" fontId="26" fillId="32" borderId="402" xfId="0" applyNumberFormat="1" applyFont="1" applyFill="1" applyBorder="1" applyAlignment="1" applyProtection="1">
      <alignment horizontal="right" vertical="center"/>
    </xf>
    <xf numFmtId="6" fontId="26" fillId="35" borderId="402" xfId="0" applyNumberFormat="1" applyFont="1" applyFill="1" applyBorder="1" applyAlignment="1" applyProtection="1">
      <alignment horizontal="right" vertical="center"/>
    </xf>
    <xf numFmtId="6" fontId="26" fillId="34" borderId="402" xfId="0" applyNumberFormat="1" applyFont="1" applyFill="1" applyBorder="1" applyAlignment="1" applyProtection="1">
      <alignment horizontal="right" vertical="center"/>
    </xf>
    <xf numFmtId="6" fontId="26" fillId="0" borderId="402" xfId="0" applyNumberFormat="1" applyFont="1" applyFill="1" applyBorder="1" applyAlignment="1" applyProtection="1">
      <alignment horizontal="right" vertical="center"/>
    </xf>
    <xf numFmtId="6" fontId="26" fillId="45" borderId="402" xfId="0" applyNumberFormat="1" applyFont="1" applyFill="1" applyBorder="1" applyAlignment="1" applyProtection="1">
      <alignment horizontal="right" vertical="center"/>
    </xf>
    <xf numFmtId="38" fontId="26" fillId="0" borderId="402" xfId="0" applyNumberFormat="1" applyFont="1" applyBorder="1" applyAlignment="1" applyProtection="1">
      <alignment horizontal="right" vertical="center"/>
    </xf>
    <xf numFmtId="170" fontId="26" fillId="0" borderId="402" xfId="0" applyNumberFormat="1" applyFont="1" applyBorder="1" applyAlignment="1" applyProtection="1">
      <alignment horizontal="right" vertical="center"/>
    </xf>
    <xf numFmtId="0" fontId="26" fillId="0" borderId="12" xfId="0" applyFont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vertical="center" wrapText="1"/>
    </xf>
    <xf numFmtId="3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Border="1" applyAlignment="1" applyProtection="1">
      <alignment horizontal="left" vertical="center"/>
    </xf>
    <xf numFmtId="6" fontId="26" fillId="0" borderId="12" xfId="0" applyNumberFormat="1" applyFont="1" applyFill="1" applyBorder="1" applyAlignment="1" applyProtection="1">
      <alignment horizontal="right" vertical="center"/>
    </xf>
    <xf numFmtId="6" fontId="26" fillId="35" borderId="12" xfId="0" applyNumberFormat="1" applyFont="1" applyFill="1" applyBorder="1" applyAlignment="1" applyProtection="1">
      <alignment horizontal="right" vertical="center"/>
    </xf>
    <xf numFmtId="6" fontId="26" fillId="32" borderId="12" xfId="0" applyNumberFormat="1" applyFont="1" applyFill="1" applyBorder="1" applyAlignment="1" applyProtection="1">
      <alignment horizontal="right" vertical="center"/>
    </xf>
    <xf numFmtId="6" fontId="26" fillId="34" borderId="12" xfId="0" applyNumberFormat="1" applyFont="1" applyFill="1" applyBorder="1" applyAlignment="1" applyProtection="1">
      <alignment horizontal="right" vertical="center"/>
    </xf>
    <xf numFmtId="6" fontId="26" fillId="0" borderId="12" xfId="0" applyNumberFormat="1" applyFont="1" applyBorder="1" applyAlignment="1" applyProtection="1">
      <alignment horizontal="right" vertical="center"/>
    </xf>
    <xf numFmtId="6" fontId="26" fillId="45" borderId="12" xfId="0" applyNumberFormat="1" applyFont="1" applyFill="1" applyBorder="1" applyAlignment="1" applyProtection="1">
      <alignment horizontal="right" vertical="center"/>
    </xf>
    <xf numFmtId="170" fontId="26" fillId="0" borderId="12" xfId="0" applyNumberFormat="1" applyFont="1" applyFill="1" applyBorder="1" applyAlignment="1" applyProtection="1">
      <alignment horizontal="right" vertical="center"/>
    </xf>
    <xf numFmtId="38" fontId="26" fillId="0" borderId="12" xfId="0" applyNumberFormat="1" applyFont="1" applyFill="1" applyBorder="1" applyAlignment="1" applyProtection="1">
      <alignment horizontal="right" vertical="center"/>
    </xf>
    <xf numFmtId="6" fontId="26" fillId="0" borderId="12" xfId="31" applyNumberFormat="1" applyFont="1" applyFill="1" applyBorder="1" applyAlignment="1" applyProtection="1">
      <alignment vertical="center"/>
    </xf>
    <xf numFmtId="6" fontId="26" fillId="45" borderId="12" xfId="31" applyNumberFormat="1" applyFont="1" applyFill="1" applyBorder="1" applyAlignment="1" applyProtection="1">
      <alignment vertical="center"/>
    </xf>
    <xf numFmtId="6" fontId="26" fillId="34" borderId="12" xfId="31" applyNumberFormat="1" applyFont="1" applyFill="1" applyBorder="1" applyAlignment="1" applyProtection="1">
      <alignment vertical="center"/>
    </xf>
    <xf numFmtId="1" fontId="30" fillId="26" borderId="397" xfId="53" quotePrefix="1" applyNumberFormat="1" applyFont="1" applyFill="1" applyBorder="1" applyAlignment="1" applyProtection="1">
      <alignment horizontal="center" vertical="center"/>
    </xf>
    <xf numFmtId="0" fontId="27" fillId="0" borderId="405" xfId="0" applyFont="1" applyFill="1" applyBorder="1" applyAlignment="1" applyProtection="1">
      <alignment horizontal="left" vertical="center"/>
    </xf>
    <xf numFmtId="0" fontId="27" fillId="0" borderId="406" xfId="0" applyFont="1" applyFill="1" applyBorder="1" applyAlignment="1" applyProtection="1">
      <alignment horizontal="left" vertical="center"/>
    </xf>
    <xf numFmtId="0" fontId="28" fillId="0" borderId="406" xfId="0" quotePrefix="1" applyFont="1" applyFill="1" applyBorder="1" applyAlignment="1" applyProtection="1">
      <alignment horizontal="left" vertical="center" wrapText="1"/>
    </xf>
    <xf numFmtId="0" fontId="28" fillId="0" borderId="406" xfId="0" applyFont="1" applyFill="1" applyBorder="1" applyAlignment="1" applyProtection="1">
      <alignment horizontal="left" vertical="center"/>
    </xf>
    <xf numFmtId="0" fontId="27" fillId="0" borderId="263" xfId="0" quotePrefix="1" applyFont="1" applyFill="1" applyBorder="1" applyAlignment="1" applyProtection="1">
      <alignment horizontal="left" vertical="center" wrapText="1"/>
    </xf>
    <xf numFmtId="6" fontId="28" fillId="0" borderId="407" xfId="0" applyNumberFormat="1" applyFont="1" applyFill="1" applyBorder="1" applyAlignment="1" applyProtection="1">
      <alignment vertical="center"/>
    </xf>
    <xf numFmtId="6" fontId="28" fillId="0" borderId="408" xfId="0" applyNumberFormat="1" applyFont="1" applyFill="1" applyBorder="1" applyAlignment="1" applyProtection="1">
      <alignment vertical="center"/>
    </xf>
    <xf numFmtId="6" fontId="27" fillId="0" borderId="262" xfId="0" applyNumberFormat="1" applyFont="1" applyFill="1" applyBorder="1" applyAlignment="1" applyProtection="1">
      <alignment vertical="center"/>
    </xf>
    <xf numFmtId="0" fontId="32" fillId="39" borderId="409" xfId="0" applyFont="1" applyFill="1" applyBorder="1" applyAlignment="1" applyProtection="1">
      <alignment horizontal="center" vertical="center"/>
    </xf>
    <xf numFmtId="0" fontId="32" fillId="39" borderId="410" xfId="0" quotePrefix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38" fontId="23" fillId="0" borderId="251" xfId="252" applyNumberFormat="1" applyFont="1" applyFill="1" applyBorder="1" applyAlignment="1" applyProtection="1">
      <alignment vertical="center"/>
    </xf>
    <xf numFmtId="0" fontId="26" fillId="0" borderId="315" xfId="64" applyFont="1" applyFill="1" applyBorder="1" applyAlignment="1" applyProtection="1">
      <alignment horizontal="left" vertical="center"/>
    </xf>
    <xf numFmtId="176" fontId="23" fillId="0" borderId="307" xfId="252" applyNumberFormat="1" applyFont="1" applyFill="1" applyBorder="1" applyAlignment="1" applyProtection="1">
      <alignment vertical="center"/>
    </xf>
    <xf numFmtId="176" fontId="23" fillId="0" borderId="302" xfId="252" applyNumberFormat="1" applyFont="1" applyFill="1" applyBorder="1" applyAlignment="1" applyProtection="1">
      <alignment vertical="center"/>
    </xf>
    <xf numFmtId="176" fontId="23" fillId="0" borderId="251" xfId="252" applyNumberFormat="1" applyFont="1" applyFill="1" applyBorder="1" applyAlignment="1" applyProtection="1">
      <alignment vertical="center"/>
    </xf>
    <xf numFmtId="6" fontId="76" fillId="0" borderId="307" xfId="64" applyNumberFormat="1" applyFont="1" applyFill="1" applyBorder="1" applyAlignment="1" applyProtection="1">
      <alignment vertical="center"/>
    </xf>
    <xf numFmtId="6" fontId="76" fillId="0" borderId="309" xfId="64" applyNumberFormat="1" applyFont="1" applyFill="1" applyBorder="1" applyAlignment="1" applyProtection="1">
      <alignment vertical="center"/>
    </xf>
    <xf numFmtId="6" fontId="76" fillId="0" borderId="302" xfId="64" applyNumberFormat="1" applyFont="1" applyFill="1" applyBorder="1" applyAlignment="1" applyProtection="1">
      <alignment vertical="center"/>
    </xf>
    <xf numFmtId="6" fontId="76" fillId="0" borderId="251" xfId="64" applyNumberFormat="1" applyFont="1" applyFill="1" applyBorder="1" applyAlignment="1" applyProtection="1">
      <alignment vertical="center"/>
    </xf>
    <xf numFmtId="6" fontId="84" fillId="0" borderId="316" xfId="64" applyNumberFormat="1" applyFont="1" applyFill="1" applyBorder="1" applyAlignment="1" applyProtection="1">
      <alignment vertical="center"/>
    </xf>
    <xf numFmtId="6" fontId="76" fillId="0" borderId="316" xfId="64" applyNumberFormat="1" applyFont="1" applyFill="1" applyBorder="1" applyAlignment="1" applyProtection="1">
      <alignment vertical="center"/>
    </xf>
    <xf numFmtId="0" fontId="23" fillId="0" borderId="315" xfId="64" applyFont="1" applyFill="1" applyBorder="1" applyAlignment="1" applyProtection="1">
      <alignment horizontal="left" vertical="center"/>
    </xf>
    <xf numFmtId="38" fontId="23" fillId="0" borderId="240" xfId="0" applyNumberFormat="1" applyFont="1" applyBorder="1" applyAlignment="1" applyProtection="1">
      <alignment vertical="center"/>
    </xf>
    <xf numFmtId="38" fontId="23" fillId="0" borderId="240" xfId="28" applyNumberFormat="1" applyFont="1" applyBorder="1" applyAlignment="1" applyProtection="1">
      <alignment vertical="center"/>
    </xf>
    <xf numFmtId="38" fontId="23" fillId="0" borderId="240" xfId="0" applyNumberFormat="1" applyFont="1" applyFill="1" applyBorder="1" applyAlignment="1" applyProtection="1">
      <alignment vertical="center"/>
    </xf>
    <xf numFmtId="38" fontId="23" fillId="0" borderId="320" xfId="0" applyNumberFormat="1" applyFont="1" applyFill="1" applyBorder="1" applyAlignment="1" applyProtection="1">
      <alignment vertical="center"/>
    </xf>
    <xf numFmtId="38" fontId="23" fillId="0" borderId="320" xfId="0" applyNumberFormat="1" applyFont="1" applyBorder="1" applyAlignment="1" applyProtection="1">
      <alignment vertical="center"/>
    </xf>
    <xf numFmtId="38" fontId="26" fillId="0" borderId="12" xfId="0" applyNumberFormat="1" applyFont="1" applyFill="1" applyBorder="1" applyAlignment="1" applyProtection="1">
      <alignment vertical="center"/>
    </xf>
    <xf numFmtId="38" fontId="23" fillId="0" borderId="257" xfId="0" applyNumberFormat="1" applyFont="1" applyBorder="1" applyAlignment="1" applyProtection="1">
      <alignment vertical="center"/>
    </xf>
    <xf numFmtId="6" fontId="23" fillId="0" borderId="247" xfId="0" applyNumberFormat="1" applyFont="1" applyBorder="1" applyAlignment="1" applyProtection="1">
      <alignment vertical="center"/>
    </xf>
    <xf numFmtId="6" fontId="23" fillId="27" borderId="247" xfId="0" applyNumberFormat="1" applyFont="1" applyFill="1" applyBorder="1" applyAlignment="1" applyProtection="1">
      <alignment vertical="center"/>
    </xf>
    <xf numFmtId="6" fontId="23" fillId="0" borderId="301" xfId="0" applyNumberFormat="1" applyFont="1" applyBorder="1" applyAlignment="1" applyProtection="1">
      <alignment vertical="center"/>
    </xf>
    <xf numFmtId="6" fontId="23" fillId="27" borderId="301" xfId="0" applyNumberFormat="1" applyFont="1" applyFill="1" applyBorder="1" applyAlignment="1" applyProtection="1">
      <alignment vertical="center"/>
    </xf>
    <xf numFmtId="6" fontId="23" fillId="0" borderId="247" xfId="0" applyNumberFormat="1" applyFont="1" applyFill="1" applyBorder="1" applyAlignment="1" applyProtection="1">
      <alignment vertical="center"/>
    </xf>
    <xf numFmtId="6" fontId="23" fillId="31" borderId="247" xfId="0" applyNumberFormat="1" applyFont="1" applyFill="1" applyBorder="1" applyAlignment="1" applyProtection="1">
      <alignment vertical="center"/>
    </xf>
    <xf numFmtId="6" fontId="23" fillId="27" borderId="240" xfId="0" applyNumberFormat="1" applyFont="1" applyFill="1" applyBorder="1" applyAlignment="1" applyProtection="1">
      <alignment vertical="center"/>
    </xf>
    <xf numFmtId="6" fontId="23" fillId="27" borderId="320" xfId="0" applyNumberFormat="1" applyFont="1" applyFill="1" applyBorder="1" applyAlignment="1" applyProtection="1">
      <alignment vertical="center"/>
    </xf>
    <xf numFmtId="6" fontId="23" fillId="27" borderId="240" xfId="28" applyNumberFormat="1" applyFont="1" applyFill="1" applyBorder="1" applyAlignment="1" applyProtection="1">
      <alignment vertical="center"/>
    </xf>
    <xf numFmtId="6" fontId="23" fillId="31" borderId="240" xfId="0" applyNumberFormat="1" applyFont="1" applyFill="1" applyBorder="1" applyAlignment="1" applyProtection="1">
      <alignment vertical="center"/>
    </xf>
    <xf numFmtId="6" fontId="23" fillId="27" borderId="320" xfId="28" applyNumberFormat="1" applyFont="1" applyFill="1" applyBorder="1" applyAlignment="1" applyProtection="1">
      <alignment vertical="center"/>
    </xf>
    <xf numFmtId="6" fontId="23" fillId="0" borderId="328" xfId="0" applyNumberFormat="1" applyFont="1" applyBorder="1" applyAlignment="1" applyProtection="1">
      <alignment vertical="center"/>
    </xf>
    <xf numFmtId="6" fontId="23" fillId="31" borderId="328" xfId="0" applyNumberFormat="1" applyFont="1" applyFill="1" applyBorder="1" applyAlignment="1" applyProtection="1">
      <alignment vertical="center"/>
    </xf>
    <xf numFmtId="6" fontId="23" fillId="0" borderId="352" xfId="0" applyNumberFormat="1" applyFont="1" applyBorder="1" applyAlignment="1" applyProtection="1">
      <alignment vertical="center"/>
    </xf>
    <xf numFmtId="6" fontId="26" fillId="31" borderId="12" xfId="0" applyNumberFormat="1" applyFont="1" applyFill="1" applyBorder="1" applyAlignment="1" applyProtection="1">
      <alignment vertical="center"/>
    </xf>
    <xf numFmtId="6" fontId="23" fillId="31" borderId="28" xfId="0" applyNumberFormat="1" applyFont="1" applyFill="1" applyBorder="1" applyAlignment="1" applyProtection="1">
      <alignment vertical="center"/>
    </xf>
    <xf numFmtId="6" fontId="23" fillId="31" borderId="41" xfId="0" applyNumberFormat="1" applyFont="1" applyFill="1" applyBorder="1" applyAlignment="1" applyProtection="1">
      <alignment vertical="center"/>
    </xf>
    <xf numFmtId="6" fontId="69" fillId="0" borderId="12" xfId="0" applyNumberFormat="1" applyFont="1" applyFill="1" applyBorder="1" applyAlignment="1" applyProtection="1">
      <alignment vertical="center"/>
    </xf>
    <xf numFmtId="6" fontId="23" fillId="0" borderId="240" xfId="28" applyNumberFormat="1" applyFont="1" applyFill="1" applyBorder="1" applyAlignment="1" applyProtection="1">
      <alignment vertical="center"/>
    </xf>
    <xf numFmtId="6" fontId="23" fillId="0" borderId="28" xfId="28" applyNumberFormat="1" applyFont="1" applyFill="1" applyBorder="1" applyAlignment="1" applyProtection="1">
      <alignment vertical="center"/>
    </xf>
    <xf numFmtId="6" fontId="23" fillId="0" borderId="41" xfId="28" applyNumberFormat="1" applyFont="1" applyFill="1" applyBorder="1" applyAlignment="1" applyProtection="1">
      <alignment vertical="center"/>
    </xf>
    <xf numFmtId="38" fontId="69" fillId="0" borderId="12" xfId="28" applyNumberFormat="1" applyFont="1" applyFill="1" applyBorder="1" applyAlignment="1" applyProtection="1">
      <alignment vertical="center"/>
    </xf>
    <xf numFmtId="1" fontId="90" fillId="26" borderId="397" xfId="0" applyNumberFormat="1" applyFont="1" applyFill="1" applyBorder="1" applyAlignment="1" applyProtection="1">
      <alignment horizontal="center" vertical="center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1" fontId="90" fillId="26" borderId="397" xfId="53" quotePrefix="1" applyNumberFormat="1" applyFont="1" applyFill="1" applyBorder="1" applyAlignment="1" applyProtection="1">
      <alignment horizontal="center" vertical="center" wrapText="1"/>
    </xf>
    <xf numFmtId="1" fontId="90" fillId="26" borderId="404" xfId="53" quotePrefix="1" applyNumberFormat="1" applyFont="1" applyFill="1" applyBorder="1" applyAlignment="1" applyProtection="1">
      <alignment horizontal="center" vertical="center" wrapText="1"/>
    </xf>
    <xf numFmtId="6" fontId="23" fillId="0" borderId="389" xfId="54" applyNumberFormat="1" applyFont="1" applyFill="1" applyBorder="1" applyAlignment="1" applyProtection="1">
      <alignment horizontal="right" vertical="center"/>
    </xf>
    <xf numFmtId="6" fontId="26" fillId="0" borderId="411" xfId="54" applyNumberFormat="1" applyFont="1" applyFill="1" applyBorder="1" applyAlignment="1" applyProtection="1">
      <alignment horizontal="right" vertical="center"/>
    </xf>
    <xf numFmtId="49" fontId="44" fillId="31" borderId="296" xfId="53" applyNumberFormat="1" applyFont="1" applyFill="1" applyBorder="1" applyAlignment="1" applyProtection="1">
      <alignment horizontal="center" vertical="center"/>
    </xf>
    <xf numFmtId="0" fontId="66" fillId="39" borderId="266" xfId="0" applyFont="1" applyFill="1" applyBorder="1" applyAlignment="1" applyProtection="1">
      <alignment horizontal="center" vertical="center" wrapText="1"/>
    </xf>
    <xf numFmtId="49" fontId="44" fillId="37" borderId="268" xfId="53" applyNumberFormat="1" applyFont="1" applyFill="1" applyBorder="1" applyAlignment="1" applyProtection="1">
      <alignment horizontal="center" vertical="center"/>
    </xf>
    <xf numFmtId="49" fontId="44" fillId="37" borderId="270" xfId="53" applyNumberFormat="1" applyFont="1" applyFill="1" applyBorder="1" applyAlignment="1" applyProtection="1">
      <alignment horizontal="center" vertical="center"/>
    </xf>
    <xf numFmtId="49" fontId="44" fillId="37" borderId="269" xfId="53" applyNumberFormat="1" applyFont="1" applyFill="1" applyBorder="1" applyAlignment="1" applyProtection="1">
      <alignment horizontal="center" vertical="center"/>
    </xf>
    <xf numFmtId="49" fontId="44" fillId="37" borderId="268" xfId="53" applyNumberFormat="1" applyFont="1" applyFill="1" applyBorder="1" applyAlignment="1" applyProtection="1">
      <alignment horizontal="center" vertical="center" wrapText="1"/>
    </xf>
    <xf numFmtId="49" fontId="44" fillId="37" borderId="270" xfId="53" applyNumberFormat="1" applyFont="1" applyFill="1" applyBorder="1" applyAlignment="1" applyProtection="1">
      <alignment horizontal="center" vertical="center" wrapText="1"/>
    </xf>
    <xf numFmtId="49" fontId="44" fillId="37" borderId="269" xfId="53" applyNumberFormat="1" applyFont="1" applyFill="1" applyBorder="1" applyAlignment="1" applyProtection="1">
      <alignment horizontal="center" vertical="center" wrapText="1"/>
    </xf>
    <xf numFmtId="49" fontId="35" fillId="35" borderId="266" xfId="53" applyNumberFormat="1" applyFont="1" applyFill="1" applyBorder="1" applyAlignment="1" applyProtection="1">
      <alignment horizontal="center" vertical="center" wrapText="1"/>
    </xf>
    <xf numFmtId="49" fontId="35" fillId="35" borderId="268" xfId="53" applyNumberFormat="1" applyFont="1" applyFill="1" applyBorder="1" applyAlignment="1" applyProtection="1">
      <alignment horizontal="center" vertical="center" wrapText="1"/>
    </xf>
    <xf numFmtId="49" fontId="35" fillId="31" borderId="268" xfId="53" applyNumberFormat="1" applyFont="1" applyFill="1" applyBorder="1" applyAlignment="1" applyProtection="1">
      <alignment horizontal="center" vertical="center" wrapText="1"/>
    </xf>
    <xf numFmtId="49" fontId="35" fillId="31" borderId="270" xfId="53" applyNumberFormat="1" applyFont="1" applyFill="1" applyBorder="1" applyAlignment="1" applyProtection="1">
      <alignment horizontal="center" vertical="center"/>
    </xf>
    <xf numFmtId="49" fontId="35" fillId="31" borderId="269" xfId="53" applyNumberFormat="1" applyFont="1" applyFill="1" applyBorder="1" applyAlignment="1" applyProtection="1">
      <alignment horizontal="center" vertical="center"/>
    </xf>
    <xf numFmtId="49" fontId="35" fillId="31" borderId="270" xfId="53" applyNumberFormat="1" applyFont="1" applyFill="1" applyBorder="1" applyAlignment="1" applyProtection="1">
      <alignment horizontal="center" vertical="center" wrapText="1"/>
    </xf>
    <xf numFmtId="49" fontId="35" fillId="31" borderId="269" xfId="53" applyNumberFormat="1" applyFont="1" applyFill="1" applyBorder="1" applyAlignment="1" applyProtection="1">
      <alignment horizontal="center" vertical="center" wrapText="1"/>
    </xf>
    <xf numFmtId="49" fontId="35" fillId="34" borderId="266" xfId="53" applyNumberFormat="1" applyFont="1" applyFill="1" applyBorder="1" applyAlignment="1" applyProtection="1">
      <alignment horizontal="center" vertical="center" wrapText="1"/>
    </xf>
    <xf numFmtId="49" fontId="35" fillId="35" borderId="267" xfId="53" applyNumberFormat="1" applyFont="1" applyFill="1" applyBorder="1" applyAlignment="1" applyProtection="1">
      <alignment horizontal="center" vertical="center" wrapText="1"/>
    </xf>
    <xf numFmtId="49" fontId="35" fillId="35" borderId="198" xfId="53" applyNumberFormat="1" applyFont="1" applyFill="1" applyBorder="1" applyAlignment="1" applyProtection="1">
      <alignment horizontal="center" vertical="center" wrapText="1"/>
    </xf>
    <xf numFmtId="0" fontId="23" fillId="0" borderId="235" xfId="0" applyFont="1" applyBorder="1" applyAlignment="1" applyProtection="1">
      <alignment horizontal="left" vertical="center"/>
    </xf>
    <xf numFmtId="0" fontId="23" fillId="0" borderId="275" xfId="0" applyFont="1" applyBorder="1" applyAlignment="1" applyProtection="1">
      <alignment horizontal="left" vertical="center"/>
    </xf>
    <xf numFmtId="0" fontId="26" fillId="0" borderId="25" xfId="53" applyFont="1" applyFill="1" applyBorder="1" applyAlignment="1" applyProtection="1">
      <alignment horizontal="left" vertical="center"/>
    </xf>
    <xf numFmtId="0" fontId="26" fillId="0" borderId="280" xfId="53" applyFont="1" applyFill="1" applyBorder="1" applyAlignment="1" applyProtection="1">
      <alignment horizontal="left" vertical="center"/>
    </xf>
    <xf numFmtId="0" fontId="23" fillId="0" borderId="40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23" fillId="0" borderId="237" xfId="0" applyFont="1" applyBorder="1" applyAlignment="1" applyProtection="1">
      <alignment horizontal="left" vertical="center"/>
    </xf>
    <xf numFmtId="0" fontId="23" fillId="0" borderId="273" xfId="0" applyFont="1" applyBorder="1" applyAlignment="1" applyProtection="1">
      <alignment horizontal="left" vertical="center"/>
    </xf>
    <xf numFmtId="0" fontId="23" fillId="0" borderId="234" xfId="0" applyFont="1" applyBorder="1" applyAlignment="1" applyProtection="1">
      <alignment horizontal="left" vertical="center"/>
    </xf>
    <xf numFmtId="0" fontId="23" fillId="0" borderId="274" xfId="0" applyFont="1" applyBorder="1" applyAlignment="1" applyProtection="1">
      <alignment horizontal="left" vertical="center"/>
    </xf>
    <xf numFmtId="0" fontId="23" fillId="0" borderId="371" xfId="53" applyFont="1" applyFill="1" applyBorder="1" applyAlignment="1" applyProtection="1">
      <alignment horizontal="left" vertical="center"/>
    </xf>
    <xf numFmtId="0" fontId="23" fillId="0" borderId="373" xfId="53" applyFont="1" applyFill="1" applyBorder="1" applyAlignment="1" applyProtection="1">
      <alignment horizontal="left" vertical="center"/>
    </xf>
    <xf numFmtId="49" fontId="35" fillId="34" borderId="298" xfId="53" applyNumberFormat="1" applyFont="1" applyFill="1" applyBorder="1" applyAlignment="1" applyProtection="1">
      <alignment horizontal="center" vertical="center" wrapText="1"/>
    </xf>
    <xf numFmtId="0" fontId="26" fillId="0" borderId="364" xfId="53" applyFont="1" applyFill="1" applyBorder="1" applyAlignment="1" applyProtection="1">
      <alignment horizontal="left" vertical="center"/>
    </xf>
    <xf numFmtId="0" fontId="26" fillId="0" borderId="363" xfId="53" applyFont="1" applyFill="1" applyBorder="1" applyAlignment="1" applyProtection="1">
      <alignment horizontal="left" vertical="center"/>
    </xf>
    <xf numFmtId="0" fontId="35" fillId="34" borderId="266" xfId="252" applyFont="1" applyFill="1" applyBorder="1" applyAlignment="1" applyProtection="1">
      <alignment horizontal="center" vertical="center" wrapText="1"/>
    </xf>
    <xf numFmtId="49" fontId="35" fillId="45" borderId="266" xfId="53" applyNumberFormat="1" applyFont="1" applyFill="1" applyBorder="1" applyAlignment="1" applyProtection="1">
      <alignment horizontal="center" vertical="center" wrapText="1"/>
    </xf>
    <xf numFmtId="49" fontId="35" fillId="39" borderId="41" xfId="53" applyNumberFormat="1" applyFont="1" applyFill="1" applyBorder="1" applyAlignment="1" applyProtection="1">
      <alignment horizontal="center" vertical="center" wrapText="1"/>
    </xf>
    <xf numFmtId="49" fontId="35" fillId="31" borderId="266" xfId="53" applyNumberFormat="1" applyFont="1" applyFill="1" applyBorder="1" applyAlignment="1" applyProtection="1">
      <alignment horizontal="center" vertical="center"/>
    </xf>
    <xf numFmtId="49" fontId="35" fillId="31" borderId="266" xfId="53" applyNumberFormat="1" applyFont="1" applyFill="1" applyBorder="1" applyAlignment="1" applyProtection="1">
      <alignment horizontal="center" vertical="center" wrapText="1"/>
    </xf>
    <xf numFmtId="49" fontId="44" fillId="33" borderId="266" xfId="53" applyNumberFormat="1" applyFont="1" applyFill="1" applyBorder="1" applyAlignment="1" applyProtection="1">
      <alignment horizontal="center" vertical="center"/>
    </xf>
    <xf numFmtId="10" fontId="44" fillId="33" borderId="266" xfId="48" applyNumberFormat="1" applyFont="1" applyFill="1" applyBorder="1" applyAlignment="1" applyProtection="1">
      <alignment horizontal="center" vertical="center" wrapText="1"/>
    </xf>
    <xf numFmtId="49" fontId="35" fillId="45" borderId="267" xfId="53" applyNumberFormat="1" applyFont="1" applyFill="1" applyBorder="1" applyAlignment="1" applyProtection="1">
      <alignment horizontal="center" vertical="center" wrapText="1"/>
    </xf>
    <xf numFmtId="49" fontId="35" fillId="45" borderId="198" xfId="53" applyNumberFormat="1" applyFont="1" applyFill="1" applyBorder="1" applyAlignment="1" applyProtection="1">
      <alignment horizontal="center" vertical="center" wrapText="1"/>
    </xf>
    <xf numFmtId="49" fontId="35" fillId="45" borderId="298" xfId="53" applyNumberFormat="1" applyFont="1" applyFill="1" applyBorder="1" applyAlignment="1" applyProtection="1">
      <alignment horizontal="center" vertical="center" wrapText="1"/>
    </xf>
    <xf numFmtId="49" fontId="35" fillId="35" borderId="298" xfId="53" applyNumberFormat="1" applyFont="1" applyFill="1" applyBorder="1" applyAlignment="1" applyProtection="1">
      <alignment horizontal="center" vertical="center" wrapText="1"/>
    </xf>
    <xf numFmtId="49" fontId="35" fillId="46" borderId="298" xfId="53" applyNumberFormat="1" applyFont="1" applyFill="1" applyBorder="1" applyAlignment="1" applyProtection="1">
      <alignment horizontal="center" vertical="center" wrapText="1"/>
    </xf>
    <xf numFmtId="0" fontId="35" fillId="34" borderId="298" xfId="252" applyFont="1" applyFill="1" applyBorder="1" applyAlignment="1" applyProtection="1">
      <alignment horizontal="center" vertical="center" wrapText="1"/>
    </xf>
    <xf numFmtId="0" fontId="82" fillId="39" borderId="298" xfId="0" applyFont="1" applyFill="1" applyBorder="1" applyAlignment="1" applyProtection="1">
      <alignment horizontal="center" vertical="center" wrapText="1"/>
    </xf>
    <xf numFmtId="0" fontId="66" fillId="39" borderId="298" xfId="0" applyFont="1" applyFill="1" applyBorder="1" applyAlignment="1" applyProtection="1">
      <alignment horizontal="center" vertical="center" wrapText="1"/>
    </xf>
    <xf numFmtId="49" fontId="35" fillId="31" borderId="298" xfId="53" applyNumberFormat="1" applyFont="1" applyFill="1" applyBorder="1" applyAlignment="1" applyProtection="1">
      <alignment horizontal="center" vertical="center" wrapText="1"/>
    </xf>
    <xf numFmtId="0" fontId="34" fillId="0" borderId="264" xfId="0" applyFont="1" applyBorder="1" applyAlignment="1" applyProtection="1">
      <alignment horizontal="center" vertical="center"/>
    </xf>
    <xf numFmtId="0" fontId="98" fillId="0" borderId="0" xfId="0" applyFont="1" applyFill="1" applyBorder="1" applyAlignment="1" applyProtection="1">
      <alignment horizontal="center" vertical="center" wrapText="1"/>
    </xf>
    <xf numFmtId="0" fontId="77" fillId="40" borderId="412" xfId="0" quotePrefix="1" applyFont="1" applyFill="1" applyBorder="1" applyAlignment="1" applyProtection="1">
      <alignment horizontal="center" vertical="center" wrapText="1"/>
    </xf>
    <xf numFmtId="0" fontId="77" fillId="40" borderId="404" xfId="0" quotePrefix="1" applyFont="1" applyFill="1" applyBorder="1" applyAlignment="1" applyProtection="1">
      <alignment horizontal="center" vertical="center" wrapText="1"/>
    </xf>
    <xf numFmtId="0" fontId="77" fillId="35" borderId="298" xfId="0" applyFont="1" applyFill="1" applyBorder="1" applyAlignment="1" applyProtection="1">
      <alignment horizontal="center" vertical="center" wrapText="1"/>
    </xf>
    <xf numFmtId="0" fontId="77" fillId="34" borderId="298" xfId="0" applyFont="1" applyFill="1" applyBorder="1" applyAlignment="1" applyProtection="1">
      <alignment horizontal="center" vertical="center" wrapText="1"/>
    </xf>
    <xf numFmtId="0" fontId="77" fillId="40" borderId="294" xfId="0" applyFont="1" applyFill="1" applyBorder="1" applyAlignment="1" applyProtection="1">
      <alignment horizontal="center" vertical="center" wrapText="1"/>
    </xf>
    <xf numFmtId="0" fontId="77" fillId="40" borderId="295" xfId="0" applyFont="1" applyFill="1" applyBorder="1" applyAlignment="1" applyProtection="1">
      <alignment horizontal="center" vertical="center" wrapText="1"/>
    </xf>
    <xf numFmtId="0" fontId="77" fillId="40" borderId="296" xfId="0" applyFont="1" applyFill="1" applyBorder="1" applyAlignment="1" applyProtection="1">
      <alignment horizontal="center" vertical="center" wrapText="1"/>
    </xf>
    <xf numFmtId="0" fontId="77" fillId="31" borderId="399" xfId="0" applyFont="1" applyFill="1" applyBorder="1" applyAlignment="1" applyProtection="1">
      <alignment horizontal="center" vertical="center" wrapText="1"/>
    </xf>
    <xf numFmtId="0" fontId="77" fillId="31" borderId="396" xfId="0" applyFont="1" applyFill="1" applyBorder="1" applyAlignment="1" applyProtection="1">
      <alignment horizontal="center" vertical="center" wrapText="1"/>
    </xf>
    <xf numFmtId="0" fontId="77" fillId="31" borderId="398" xfId="0" applyFont="1" applyFill="1" applyBorder="1" applyAlignment="1" applyProtection="1">
      <alignment horizontal="center" vertical="center" wrapText="1"/>
    </xf>
    <xf numFmtId="0" fontId="77" fillId="31" borderId="399" xfId="0" applyFont="1" applyFill="1" applyBorder="1" applyAlignment="1" applyProtection="1">
      <alignment horizontal="center" vertical="center"/>
    </xf>
    <xf numFmtId="0" fontId="77" fillId="31" borderId="396" xfId="0" applyFont="1" applyFill="1" applyBorder="1" applyAlignment="1" applyProtection="1">
      <alignment horizontal="center" vertical="center"/>
    </xf>
    <xf numFmtId="0" fontId="77" fillId="31" borderId="398" xfId="0" applyFont="1" applyFill="1" applyBorder="1" applyAlignment="1" applyProtection="1">
      <alignment horizontal="center" vertical="center"/>
    </xf>
    <xf numFmtId="0" fontId="80" fillId="39" borderId="298" xfId="0" applyFont="1" applyFill="1" applyBorder="1" applyAlignment="1" applyProtection="1">
      <alignment horizontal="center" vertical="center" wrapText="1"/>
    </xf>
    <xf numFmtId="0" fontId="35" fillId="34" borderId="298" xfId="0" applyFont="1" applyFill="1" applyBorder="1" applyAlignment="1" applyProtection="1">
      <alignment horizontal="center" vertical="center" wrapText="1"/>
    </xf>
    <xf numFmtId="0" fontId="44" fillId="25" borderId="298" xfId="0" applyFont="1" applyFill="1" applyBorder="1" applyAlignment="1" applyProtection="1">
      <alignment horizontal="center" vertical="center" wrapText="1"/>
    </xf>
    <xf numFmtId="49" fontId="35" fillId="33" borderId="349" xfId="53" applyNumberFormat="1" applyFont="1" applyFill="1" applyBorder="1" applyAlignment="1" applyProtection="1">
      <alignment horizontal="center" vertical="center"/>
    </xf>
    <xf numFmtId="49" fontId="35" fillId="33" borderId="335" xfId="53" applyNumberFormat="1" applyFont="1" applyFill="1" applyBorder="1" applyAlignment="1" applyProtection="1">
      <alignment horizontal="center" vertical="center" wrapText="1"/>
    </xf>
    <xf numFmtId="49" fontId="35" fillId="33" borderId="342" xfId="53" applyNumberFormat="1" applyFont="1" applyFill="1" applyBorder="1" applyAlignment="1" applyProtection="1">
      <alignment horizontal="center" vertical="center" wrapText="1"/>
    </xf>
    <xf numFmtId="0" fontId="35" fillId="35" borderId="298" xfId="0" applyFont="1" applyFill="1" applyBorder="1" applyAlignment="1" applyProtection="1">
      <alignment horizontal="center" vertical="center" wrapText="1"/>
    </xf>
    <xf numFmtId="0" fontId="35" fillId="29" borderId="330" xfId="0" applyFont="1" applyFill="1" applyBorder="1" applyAlignment="1" applyProtection="1">
      <alignment horizontal="center" vertical="center" wrapText="1"/>
    </xf>
    <xf numFmtId="0" fontId="35" fillId="29" borderId="201" xfId="0" applyFont="1" applyFill="1" applyBorder="1" applyAlignment="1" applyProtection="1">
      <alignment horizontal="center" vertical="center" wrapText="1"/>
    </xf>
    <xf numFmtId="0" fontId="35" fillId="25" borderId="400" xfId="0" applyFont="1" applyFill="1" applyBorder="1" applyAlignment="1" applyProtection="1">
      <alignment horizontal="center" vertical="center" wrapText="1"/>
    </xf>
    <xf numFmtId="0" fontId="35" fillId="25" borderId="341" xfId="0" applyFont="1" applyFill="1" applyBorder="1" applyAlignment="1" applyProtection="1">
      <alignment horizontal="center" vertical="center" wrapText="1"/>
    </xf>
    <xf numFmtId="0" fontId="35" fillId="25" borderId="330" xfId="0" applyFont="1" applyFill="1" applyBorder="1" applyAlignment="1" applyProtection="1">
      <alignment horizontal="center" vertical="center" wrapText="1"/>
    </xf>
    <xf numFmtId="0" fontId="35" fillId="25" borderId="298" xfId="0" applyFont="1" applyFill="1" applyBorder="1" applyAlignment="1" applyProtection="1">
      <alignment horizontal="center" vertical="center" wrapText="1"/>
    </xf>
    <xf numFmtId="9" fontId="30" fillId="27" borderId="399" xfId="48" applyFont="1" applyFill="1" applyBorder="1" applyAlignment="1" applyProtection="1">
      <alignment horizontal="center" vertical="center"/>
    </xf>
    <xf numFmtId="9" fontId="30" fillId="27" borderId="398" xfId="48" applyFont="1" applyFill="1" applyBorder="1" applyAlignment="1" applyProtection="1">
      <alignment horizontal="center" vertical="center"/>
    </xf>
    <xf numFmtId="9" fontId="30" fillId="27" borderId="399" xfId="0" applyNumberFormat="1" applyFont="1" applyFill="1" applyBorder="1" applyAlignment="1" applyProtection="1">
      <alignment horizontal="center" vertical="center"/>
    </xf>
    <xf numFmtId="9" fontId="30" fillId="27" borderId="398" xfId="0" applyNumberFormat="1" applyFont="1" applyFill="1" applyBorder="1" applyAlignment="1" applyProtection="1">
      <alignment horizontal="center" vertical="center"/>
    </xf>
    <xf numFmtId="0" fontId="35" fillId="31" borderId="299" xfId="0" applyFont="1" applyFill="1" applyBorder="1" applyAlignment="1" applyProtection="1">
      <alignment horizontal="center" vertical="center" wrapText="1"/>
    </xf>
    <xf numFmtId="0" fontId="35" fillId="31" borderId="352" xfId="0" applyFont="1" applyFill="1" applyBorder="1" applyAlignment="1" applyProtection="1">
      <alignment horizontal="center" vertical="center" wrapText="1"/>
    </xf>
    <xf numFmtId="0" fontId="35" fillId="39" borderId="352" xfId="0" applyFont="1" applyFill="1" applyBorder="1" applyAlignment="1" applyProtection="1">
      <alignment horizontal="center" vertical="center" wrapText="1"/>
    </xf>
    <xf numFmtId="0" fontId="35" fillId="39" borderId="298" xfId="0" applyFont="1" applyFill="1" applyBorder="1" applyAlignment="1" applyProtection="1">
      <alignment horizontal="center" vertical="center" wrapText="1"/>
    </xf>
    <xf numFmtId="0" fontId="26" fillId="40" borderId="298" xfId="0" applyFont="1" applyFill="1" applyBorder="1" applyAlignment="1" applyProtection="1">
      <alignment horizontal="center" vertical="center"/>
    </xf>
    <xf numFmtId="0" fontId="26" fillId="34" borderId="298" xfId="0" applyFont="1" applyFill="1" applyBorder="1" applyAlignment="1" applyProtection="1">
      <alignment horizontal="center" vertical="center"/>
    </xf>
    <xf numFmtId="0" fontId="35" fillId="25" borderId="349" xfId="0" applyFont="1" applyFill="1" applyBorder="1" applyAlignment="1" applyProtection="1">
      <alignment horizontal="center" vertical="center" wrapText="1"/>
    </xf>
    <xf numFmtId="0" fontId="35" fillId="53" borderId="298" xfId="0" applyFont="1" applyFill="1" applyBorder="1" applyAlignment="1" applyProtection="1">
      <alignment horizontal="center" vertical="center" wrapText="1"/>
    </xf>
    <xf numFmtId="0" fontId="77" fillId="27" borderId="330" xfId="0" applyFont="1" applyFill="1" applyBorder="1" applyAlignment="1" applyProtection="1">
      <alignment horizontal="center" vertical="center" wrapText="1"/>
    </xf>
    <xf numFmtId="0" fontId="77" fillId="27" borderId="349" xfId="0" applyFont="1" applyFill="1" applyBorder="1" applyAlignment="1" applyProtection="1">
      <alignment horizontal="center" vertical="center" wrapText="1"/>
    </xf>
    <xf numFmtId="0" fontId="35" fillId="29" borderId="349" xfId="0" applyFont="1" applyFill="1" applyBorder="1" applyAlignment="1" applyProtection="1">
      <alignment horizontal="center" vertical="center" wrapText="1"/>
    </xf>
    <xf numFmtId="0" fontId="77" fillId="27" borderId="352" xfId="0" applyFont="1" applyFill="1" applyBorder="1" applyAlignment="1" applyProtection="1">
      <alignment horizontal="center" vertical="center" wrapText="1"/>
    </xf>
    <xf numFmtId="0" fontId="77" fillId="27" borderId="201" xfId="0" applyFont="1" applyFill="1" applyBorder="1" applyAlignment="1" applyProtection="1">
      <alignment horizontal="center" vertical="center" wrapText="1"/>
    </xf>
    <xf numFmtId="0" fontId="77" fillId="27" borderId="298" xfId="0" applyFont="1" applyFill="1" applyBorder="1" applyAlignment="1" applyProtection="1">
      <alignment horizontal="center" vertical="center" wrapText="1"/>
    </xf>
    <xf numFmtId="0" fontId="35" fillId="25" borderId="201" xfId="0" applyFont="1" applyFill="1" applyBorder="1" applyAlignment="1" applyProtection="1">
      <alignment horizontal="center" vertical="center" wrapText="1"/>
    </xf>
    <xf numFmtId="0" fontId="44" fillId="25" borderId="303" xfId="0" applyFont="1" applyFill="1" applyBorder="1" applyAlignment="1" applyProtection="1">
      <alignment horizontal="center" vertical="center" wrapText="1"/>
    </xf>
    <xf numFmtId="0" fontId="44" fillId="25" borderId="293" xfId="0" applyFont="1" applyFill="1" applyBorder="1" applyAlignment="1" applyProtection="1">
      <alignment horizontal="center" vertical="center" wrapText="1"/>
    </xf>
    <xf numFmtId="0" fontId="44" fillId="25" borderId="40" xfId="0" applyFont="1" applyFill="1" applyBorder="1" applyAlignment="1" applyProtection="1">
      <alignment horizontal="center" vertical="center" wrapText="1"/>
    </xf>
    <xf numFmtId="0" fontId="44" fillId="25" borderId="22" xfId="0" applyFont="1" applyFill="1" applyBorder="1" applyAlignment="1" applyProtection="1">
      <alignment horizontal="center" vertical="center" wrapText="1"/>
    </xf>
    <xf numFmtId="0" fontId="44" fillId="25" borderId="317" xfId="0" applyFont="1" applyFill="1" applyBorder="1" applyAlignment="1" applyProtection="1">
      <alignment horizontal="center" vertical="center" wrapText="1"/>
    </xf>
    <xf numFmtId="0" fontId="44" fillId="25" borderId="301" xfId="0" applyFont="1" applyFill="1" applyBorder="1" applyAlignment="1" applyProtection="1">
      <alignment horizontal="center" vertical="center" wrapText="1"/>
    </xf>
    <xf numFmtId="0" fontId="35" fillId="29" borderId="298" xfId="0" applyFont="1" applyFill="1" applyBorder="1" applyAlignment="1" applyProtection="1">
      <alignment horizontal="center" vertical="center" wrapText="1"/>
    </xf>
    <xf numFmtId="0" fontId="35" fillId="27" borderId="10" xfId="0" applyFont="1" applyFill="1" applyBorder="1" applyAlignment="1" applyProtection="1">
      <alignment horizontal="center" vertical="center" wrapText="1"/>
    </xf>
    <xf numFmtId="0" fontId="35" fillId="27" borderId="11" xfId="0" applyFont="1" applyFill="1" applyBorder="1" applyAlignment="1" applyProtection="1">
      <alignment horizontal="center" vertical="center" wrapText="1"/>
    </xf>
    <xf numFmtId="0" fontId="35" fillId="27" borderId="13" xfId="0" applyFont="1" applyFill="1" applyBorder="1" applyAlignment="1" applyProtection="1">
      <alignment horizontal="center" vertical="center" wrapText="1"/>
    </xf>
    <xf numFmtId="0" fontId="77" fillId="39" borderId="10" xfId="0" applyFont="1" applyFill="1" applyBorder="1" applyAlignment="1" applyProtection="1">
      <alignment horizontal="center" vertical="center" wrapText="1"/>
    </xf>
    <xf numFmtId="0" fontId="77" fillId="39" borderId="13" xfId="0" applyFont="1" applyFill="1" applyBorder="1" applyAlignment="1" applyProtection="1">
      <alignment horizontal="center" vertical="center" wrapText="1"/>
    </xf>
    <xf numFmtId="0" fontId="35" fillId="39" borderId="10" xfId="0" applyFont="1" applyFill="1" applyBorder="1" applyAlignment="1" applyProtection="1">
      <alignment horizontal="center" vertical="center" wrapText="1"/>
    </xf>
    <xf numFmtId="0" fontId="35" fillId="39" borderId="13" xfId="0" applyFont="1" applyFill="1" applyBorder="1" applyAlignment="1" applyProtection="1">
      <alignment horizontal="center" vertical="center" wrapText="1"/>
    </xf>
    <xf numFmtId="0" fontId="66" fillId="27" borderId="18" xfId="0" applyFont="1" applyFill="1" applyBorder="1" applyAlignment="1" applyProtection="1">
      <alignment horizontal="center" vertical="center" wrapText="1"/>
    </xf>
    <xf numFmtId="0" fontId="66" fillId="27" borderId="21" xfId="0" applyFont="1" applyFill="1" applyBorder="1" applyAlignment="1" applyProtection="1">
      <alignment horizontal="center" vertical="center" wrapText="1"/>
    </xf>
    <xf numFmtId="0" fontId="35" fillId="39" borderId="358" xfId="0" applyFont="1" applyFill="1" applyBorder="1" applyAlignment="1" applyProtection="1">
      <alignment horizontal="center" vertical="center" wrapText="1"/>
    </xf>
    <xf numFmtId="0" fontId="35" fillId="39" borderId="299" xfId="0" applyFont="1" applyFill="1" applyBorder="1" applyAlignment="1" applyProtection="1">
      <alignment horizontal="center" vertical="center" wrapText="1"/>
    </xf>
    <xf numFmtId="0" fontId="44" fillId="25" borderId="271" xfId="0" applyFont="1" applyFill="1" applyBorder="1" applyAlignment="1" applyProtection="1">
      <alignment horizontal="center" vertical="center" wrapText="1"/>
    </xf>
    <xf numFmtId="0" fontId="44" fillId="25" borderId="272" xfId="0" applyFont="1" applyFill="1" applyBorder="1" applyAlignment="1" applyProtection="1">
      <alignment horizontal="center" vertical="center" wrapText="1"/>
    </xf>
    <xf numFmtId="0" fontId="44" fillId="25" borderId="197" xfId="0" applyFont="1" applyFill="1" applyBorder="1" applyAlignment="1" applyProtection="1">
      <alignment horizontal="center" vertical="center" wrapText="1"/>
    </xf>
    <xf numFmtId="0" fontId="44" fillId="25" borderId="29" xfId="0" applyFont="1" applyFill="1" applyBorder="1" applyAlignment="1" applyProtection="1">
      <alignment horizontal="center" vertical="center" wrapText="1"/>
    </xf>
    <xf numFmtId="0" fontId="77" fillId="25" borderId="202" xfId="0" applyFont="1" applyFill="1" applyBorder="1" applyAlignment="1" applyProtection="1">
      <alignment horizontal="center" vertical="center" wrapText="1"/>
    </xf>
    <xf numFmtId="0" fontId="77" fillId="25" borderId="198" xfId="0" applyFont="1" applyFill="1" applyBorder="1" applyAlignment="1" applyProtection="1">
      <alignment horizontal="center" vertical="center" wrapText="1"/>
    </xf>
    <xf numFmtId="0" fontId="35" fillId="25" borderId="202" xfId="0" applyFont="1" applyFill="1" applyBorder="1" applyAlignment="1" applyProtection="1">
      <alignment horizontal="center" vertical="center" wrapText="1"/>
    </xf>
    <xf numFmtId="0" fontId="35" fillId="25" borderId="198" xfId="0" applyFont="1" applyFill="1" applyBorder="1" applyAlignment="1" applyProtection="1">
      <alignment horizontal="center" vertical="center" wrapText="1"/>
    </xf>
    <xf numFmtId="0" fontId="66" fillId="41" borderId="203" xfId="0" applyFont="1" applyFill="1" applyBorder="1" applyAlignment="1" applyProtection="1">
      <alignment horizontal="center" vertical="center" wrapText="1"/>
    </xf>
    <xf numFmtId="0" fontId="66" fillId="41" borderId="359" xfId="0" applyFont="1" applyFill="1" applyBorder="1" applyAlignment="1" applyProtection="1">
      <alignment horizontal="center" vertical="center" wrapText="1"/>
    </xf>
    <xf numFmtId="0" fontId="66" fillId="41" borderId="204" xfId="0" applyFont="1" applyFill="1" applyBorder="1" applyAlignment="1" applyProtection="1">
      <alignment horizontal="center" vertical="center" wrapText="1"/>
    </xf>
    <xf numFmtId="0" fontId="80" fillId="31" borderId="203" xfId="0" applyFont="1" applyFill="1" applyBorder="1" applyAlignment="1" applyProtection="1">
      <alignment horizontal="center" vertical="center" wrapText="1"/>
    </xf>
    <xf numFmtId="0" fontId="80" fillId="31" borderId="204" xfId="0" applyFont="1" applyFill="1" applyBorder="1" applyAlignment="1" applyProtection="1">
      <alignment horizontal="center" vertical="center" wrapText="1"/>
    </xf>
    <xf numFmtId="0" fontId="77" fillId="51" borderId="349" xfId="47846" applyFont="1" applyFill="1" applyBorder="1" applyAlignment="1">
      <alignment horizontal="center" vertical="center" wrapText="1"/>
    </xf>
    <xf numFmtId="0" fontId="26" fillId="24" borderId="353" xfId="64" applyFont="1" applyFill="1" applyBorder="1" applyAlignment="1" applyProtection="1">
      <alignment horizontal="right" vertical="center" wrapText="1" indent="2"/>
    </xf>
    <xf numFmtId="0" fontId="26" fillId="24" borderId="276" xfId="64" applyFont="1" applyFill="1" applyBorder="1" applyAlignment="1" applyProtection="1">
      <alignment horizontal="right" vertical="center" wrapText="1" indent="2"/>
    </xf>
    <xf numFmtId="0" fontId="26" fillId="24" borderId="354" xfId="64" applyFont="1" applyFill="1" applyBorder="1" applyAlignment="1" applyProtection="1">
      <alignment horizontal="right" vertical="center" wrapText="1" indent="2"/>
    </xf>
    <xf numFmtId="0" fontId="26" fillId="24" borderId="353" xfId="64" applyFont="1" applyFill="1" applyBorder="1" applyAlignment="1" applyProtection="1">
      <alignment horizontal="right" vertical="center" indent="2"/>
    </xf>
    <xf numFmtId="0" fontId="26" fillId="24" borderId="276" xfId="64" applyFont="1" applyFill="1" applyBorder="1" applyAlignment="1" applyProtection="1">
      <alignment horizontal="right" vertical="center" indent="2"/>
    </xf>
    <xf numFmtId="0" fontId="26" fillId="24" borderId="354" xfId="64" applyFont="1" applyFill="1" applyBorder="1" applyAlignment="1" applyProtection="1">
      <alignment horizontal="right" vertical="center" indent="2"/>
    </xf>
    <xf numFmtId="0" fontId="81" fillId="39" borderId="349" xfId="47846" applyFont="1" applyFill="1" applyBorder="1" applyAlignment="1">
      <alignment horizontal="center" vertical="center" wrapText="1"/>
    </xf>
    <xf numFmtId="0" fontId="81" fillId="39" borderId="349" xfId="47846" applyFont="1" applyFill="1" applyBorder="1" applyAlignment="1">
      <alignment horizontal="center" vertical="center"/>
    </xf>
    <xf numFmtId="0" fontId="77" fillId="33" borderId="384" xfId="47846" applyFont="1" applyFill="1" applyBorder="1" applyAlignment="1">
      <alignment horizontal="center" vertical="center" wrapText="1"/>
    </xf>
    <xf numFmtId="6" fontId="77" fillId="40" borderId="384" xfId="47846" applyNumberFormat="1" applyFont="1" applyFill="1" applyBorder="1" applyAlignment="1">
      <alignment horizontal="center" vertical="center" wrapText="1"/>
    </xf>
    <xf numFmtId="0" fontId="44" fillId="25" borderId="298" xfId="64" applyFont="1" applyFill="1" applyBorder="1" applyAlignment="1" applyProtection="1">
      <alignment horizontal="center" vertical="center" wrapText="1"/>
    </xf>
    <xf numFmtId="0" fontId="35" fillId="40" borderId="298" xfId="64" quotePrefix="1" applyFont="1" applyFill="1" applyBorder="1" applyAlignment="1" applyProtection="1">
      <alignment horizontal="center" vertical="center" wrapText="1"/>
    </xf>
    <xf numFmtId="0" fontId="35" fillId="45" borderId="298" xfId="64" quotePrefix="1" applyFont="1" applyFill="1" applyBorder="1" applyAlignment="1" applyProtection="1">
      <alignment horizontal="center" vertical="center" wrapText="1"/>
    </xf>
    <xf numFmtId="0" fontId="35" fillId="42" borderId="298" xfId="64" applyFont="1" applyFill="1" applyBorder="1" applyAlignment="1" applyProtection="1">
      <alignment horizontal="center" vertical="center" wrapText="1"/>
    </xf>
    <xf numFmtId="0" fontId="66" fillId="51" borderId="298" xfId="64" applyFont="1" applyFill="1" applyBorder="1" applyAlignment="1" applyProtection="1">
      <alignment horizontal="center" vertical="center" wrapText="1"/>
    </xf>
    <xf numFmtId="0" fontId="66" fillId="47" borderId="298" xfId="252" quotePrefix="1" applyFont="1" applyFill="1" applyBorder="1" applyAlignment="1" applyProtection="1">
      <alignment horizontal="center" vertical="center" wrapText="1"/>
    </xf>
    <xf numFmtId="0" fontId="80" fillId="33" borderId="298" xfId="64" applyFont="1" applyFill="1" applyBorder="1" applyAlignment="1" applyProtection="1">
      <alignment horizontal="center" vertical="center" wrapText="1"/>
    </xf>
    <xf numFmtId="0" fontId="35" fillId="35" borderId="397" xfId="64" applyFont="1" applyFill="1" applyBorder="1" applyAlignment="1" applyProtection="1">
      <alignment horizontal="center" vertical="center" wrapText="1"/>
    </xf>
    <xf numFmtId="0" fontId="66" fillId="31" borderId="298" xfId="64" applyFont="1" applyFill="1" applyBorder="1" applyAlignment="1" applyProtection="1">
      <alignment horizontal="center" vertical="center" wrapText="1"/>
    </xf>
    <xf numFmtId="0" fontId="35" fillId="34" borderId="298" xfId="252" quotePrefix="1" applyFont="1" applyFill="1" applyBorder="1" applyAlignment="1" applyProtection="1">
      <alignment horizontal="center" vertical="center" wrapText="1"/>
    </xf>
    <xf numFmtId="0" fontId="35" fillId="38" borderId="298" xfId="64" applyFont="1" applyFill="1" applyBorder="1" applyAlignment="1" applyProtection="1">
      <alignment horizontal="center" vertical="center" wrapText="1"/>
    </xf>
    <xf numFmtId="0" fontId="35" fillId="35" borderId="297" xfId="64" applyFont="1" applyFill="1" applyBorder="1" applyAlignment="1" applyProtection="1">
      <alignment horizontal="center" vertical="center" wrapText="1"/>
    </xf>
    <xf numFmtId="0" fontId="35" fillId="35" borderId="302" xfId="64" applyFont="1" applyFill="1" applyBorder="1" applyAlignment="1" applyProtection="1">
      <alignment horizontal="center" vertical="center" wrapText="1"/>
    </xf>
    <xf numFmtId="0" fontId="82" fillId="25" borderId="266" xfId="0" applyFont="1" applyFill="1" applyBorder="1" applyAlignment="1" applyProtection="1">
      <alignment horizontal="center" vertical="center" wrapText="1"/>
    </xf>
    <xf numFmtId="0" fontId="35" fillId="40" borderId="217" xfId="0" applyFont="1" applyFill="1" applyBorder="1" applyAlignment="1" applyProtection="1">
      <alignment horizontal="center" vertical="center" wrapText="1"/>
    </xf>
    <xf numFmtId="0" fontId="35" fillId="40" borderId="296" xfId="0" applyFont="1" applyFill="1" applyBorder="1" applyAlignment="1" applyProtection="1">
      <alignment horizontal="center" vertical="center" wrapText="1"/>
    </xf>
    <xf numFmtId="0" fontId="35" fillId="40" borderId="218" xfId="0" applyFont="1" applyFill="1" applyBorder="1" applyAlignment="1" applyProtection="1">
      <alignment horizontal="center" vertical="center" wrapText="1"/>
    </xf>
    <xf numFmtId="0" fontId="35" fillId="34" borderId="217" xfId="0" applyFont="1" applyFill="1" applyBorder="1" applyAlignment="1" applyProtection="1">
      <alignment horizontal="center" vertical="center" wrapText="1"/>
    </xf>
    <xf numFmtId="0" fontId="35" fillId="34" borderId="219" xfId="0" applyFont="1" applyFill="1" applyBorder="1" applyAlignment="1" applyProtection="1">
      <alignment horizontal="center" vertical="center" wrapText="1"/>
    </xf>
    <xf numFmtId="0" fontId="35" fillId="34" borderId="218" xfId="0" applyFont="1" applyFill="1" applyBorder="1" applyAlignment="1" applyProtection="1">
      <alignment horizontal="center" vertical="center" wrapText="1"/>
    </xf>
    <xf numFmtId="49" fontId="44" fillId="31" borderId="221" xfId="53" applyNumberFormat="1" applyFont="1" applyFill="1" applyBorder="1" applyAlignment="1" applyProtection="1">
      <alignment horizontal="center" vertical="center" wrapText="1"/>
    </xf>
    <xf numFmtId="49" fontId="44" fillId="31" borderId="355" xfId="53" applyNumberFormat="1" applyFont="1" applyFill="1" applyBorder="1" applyAlignment="1" applyProtection="1">
      <alignment horizontal="center" vertical="center" wrapText="1"/>
    </xf>
    <xf numFmtId="49" fontId="44" fillId="31" borderId="222" xfId="53" applyNumberFormat="1" applyFont="1" applyFill="1" applyBorder="1" applyAlignment="1" applyProtection="1">
      <alignment horizontal="center" vertical="center" wrapText="1"/>
    </xf>
    <xf numFmtId="49" fontId="44" fillId="31" borderId="220" xfId="53" applyNumberFormat="1" applyFont="1" applyFill="1" applyBorder="1" applyAlignment="1" applyProtection="1">
      <alignment horizontal="center" vertical="center" wrapText="1"/>
    </xf>
    <xf numFmtId="49" fontId="44" fillId="31" borderId="292" xfId="53" applyNumberFormat="1" applyFont="1" applyFill="1" applyBorder="1" applyAlignment="1" applyProtection="1">
      <alignment horizontal="center" vertical="center" wrapText="1"/>
    </xf>
    <xf numFmtId="49" fontId="35" fillId="46" borderId="267" xfId="53" applyNumberFormat="1" applyFont="1" applyFill="1" applyBorder="1" applyAlignment="1" applyProtection="1">
      <alignment horizontal="center" vertical="center" wrapText="1"/>
    </xf>
    <xf numFmtId="49" fontId="35" fillId="46" borderId="198" xfId="53" applyNumberFormat="1" applyFont="1" applyFill="1" applyBorder="1" applyAlignment="1" applyProtection="1">
      <alignment horizontal="center" vertical="center" wrapText="1"/>
    </xf>
    <xf numFmtId="49" fontId="44" fillId="31" borderId="268" xfId="53" applyNumberFormat="1" applyFont="1" applyFill="1" applyBorder="1" applyAlignment="1" applyProtection="1">
      <alignment horizontal="center" vertical="center"/>
    </xf>
    <xf numFmtId="49" fontId="44" fillId="31" borderId="270" xfId="53" applyNumberFormat="1" applyFont="1" applyFill="1" applyBorder="1" applyAlignment="1" applyProtection="1">
      <alignment horizontal="center" vertical="center"/>
    </xf>
    <xf numFmtId="49" fontId="44" fillId="31" borderId="269" xfId="53" applyNumberFormat="1" applyFont="1" applyFill="1" applyBorder="1" applyAlignment="1" applyProtection="1">
      <alignment horizontal="center" vertical="center"/>
    </xf>
    <xf numFmtId="49" fontId="44" fillId="31" borderId="359" xfId="53" applyNumberFormat="1" applyFont="1" applyFill="1" applyBorder="1" applyAlignment="1" applyProtection="1">
      <alignment horizontal="center" vertical="center"/>
    </xf>
    <xf numFmtId="0" fontId="82" fillId="39" borderId="271" xfId="0" applyFont="1" applyFill="1" applyBorder="1" applyAlignment="1" applyProtection="1">
      <alignment horizontal="center" vertical="center" wrapText="1"/>
    </xf>
    <xf numFmtId="0" fontId="66" fillId="39" borderId="272" xfId="0" applyFont="1" applyFill="1" applyBorder="1" applyAlignment="1" applyProtection="1">
      <alignment horizontal="center" vertical="center" wrapText="1"/>
    </xf>
    <xf numFmtId="0" fontId="66" fillId="39" borderId="40" xfId="0" applyFont="1" applyFill="1" applyBorder="1" applyAlignment="1" applyProtection="1">
      <alignment horizontal="center" vertical="center" wrapText="1"/>
    </xf>
    <xf numFmtId="0" fontId="66" fillId="39" borderId="22" xfId="0" applyFont="1" applyFill="1" applyBorder="1" applyAlignment="1" applyProtection="1">
      <alignment horizontal="center" vertical="center" wrapText="1"/>
    </xf>
    <xf numFmtId="0" fontId="66" fillId="39" borderId="197" xfId="0" applyFont="1" applyFill="1" applyBorder="1" applyAlignment="1" applyProtection="1">
      <alignment horizontal="center" vertical="center" wrapText="1"/>
    </xf>
    <xf numFmtId="0" fontId="66" fillId="39" borderId="29" xfId="0" applyFont="1" applyFill="1" applyBorder="1" applyAlignment="1" applyProtection="1">
      <alignment horizontal="center" vertical="center" wrapText="1"/>
    </xf>
    <xf numFmtId="0" fontId="26" fillId="0" borderId="390" xfId="0" applyFont="1" applyFill="1" applyBorder="1" applyAlignment="1" applyProtection="1">
      <alignment horizontal="left" vertical="center"/>
    </xf>
    <xf numFmtId="0" fontId="26" fillId="0" borderId="334" xfId="0" applyFont="1" applyFill="1" applyBorder="1" applyAlignment="1" applyProtection="1">
      <alignment horizontal="left" vertical="center"/>
    </xf>
    <xf numFmtId="0" fontId="66" fillId="39" borderId="271" xfId="0" applyFont="1" applyFill="1" applyBorder="1" applyAlignment="1" applyProtection="1">
      <alignment horizontal="center" vertical="center" wrapText="1"/>
    </xf>
    <xf numFmtId="49" fontId="44" fillId="31" borderId="268" xfId="53" applyNumberFormat="1" applyFont="1" applyFill="1" applyBorder="1" applyAlignment="1" applyProtection="1">
      <alignment horizontal="center" vertical="center" wrapText="1"/>
    </xf>
    <xf numFmtId="49" fontId="44" fillId="31" borderId="270" xfId="53" applyNumberFormat="1" applyFont="1" applyFill="1" applyBorder="1" applyAlignment="1" applyProtection="1">
      <alignment horizontal="center" vertical="center" wrapText="1"/>
    </xf>
    <xf numFmtId="49" fontId="44" fillId="31" borderId="269" xfId="53" applyNumberFormat="1" applyFont="1" applyFill="1" applyBorder="1" applyAlignment="1" applyProtection="1">
      <alignment horizontal="center" vertical="center" wrapText="1"/>
    </xf>
    <xf numFmtId="0" fontId="23" fillId="0" borderId="339" xfId="53" applyFont="1" applyFill="1" applyBorder="1" applyAlignment="1" applyProtection="1">
      <alignment horizontal="right" vertical="center"/>
    </xf>
    <xf numFmtId="0" fontId="23" fillId="0" borderId="301" xfId="53" applyFont="1" applyFill="1" applyBorder="1" applyAlignment="1" applyProtection="1">
      <alignment horizontal="right" vertical="center"/>
    </xf>
    <xf numFmtId="0" fontId="66" fillId="34" borderId="271" xfId="0" applyFont="1" applyFill="1" applyBorder="1" applyAlignment="1" applyProtection="1">
      <alignment horizontal="center" vertical="center" wrapText="1"/>
    </xf>
    <xf numFmtId="0" fontId="66" fillId="34" borderId="272" xfId="0" applyFont="1" applyFill="1" applyBorder="1" applyAlignment="1" applyProtection="1">
      <alignment horizontal="center" vertical="center" wrapText="1"/>
    </xf>
    <xf numFmtId="0" fontId="66" fillId="34" borderId="40" xfId="0" applyFont="1" applyFill="1" applyBorder="1" applyAlignment="1" applyProtection="1">
      <alignment horizontal="center" vertical="center" wrapText="1"/>
    </xf>
    <xf numFmtId="0" fontId="66" fillId="34" borderId="22" xfId="0" applyFont="1" applyFill="1" applyBorder="1" applyAlignment="1" applyProtection="1">
      <alignment horizontal="center" vertical="center" wrapText="1"/>
    </xf>
    <xf numFmtId="0" fontId="66" fillId="34" borderId="197" xfId="0" applyFont="1" applyFill="1" applyBorder="1" applyAlignment="1" applyProtection="1">
      <alignment horizontal="center" vertical="center" wrapText="1"/>
    </xf>
    <xf numFmtId="0" fontId="66" fillId="34" borderId="29" xfId="0" applyFont="1" applyFill="1" applyBorder="1" applyAlignment="1" applyProtection="1">
      <alignment horizontal="center" vertical="center" wrapText="1"/>
    </xf>
    <xf numFmtId="0" fontId="23" fillId="0" borderId="382" xfId="53" applyFont="1" applyFill="1" applyBorder="1" applyAlignment="1" applyProtection="1">
      <alignment horizontal="right" vertical="center"/>
    </xf>
    <xf numFmtId="0" fontId="23" fillId="0" borderId="383" xfId="53" applyFont="1" applyFill="1" applyBorder="1" applyAlignment="1" applyProtection="1">
      <alignment horizontal="right" vertical="center"/>
    </xf>
    <xf numFmtId="49" fontId="35" fillId="45" borderId="216" xfId="0" applyNumberFormat="1" applyFont="1" applyFill="1" applyBorder="1" applyAlignment="1" applyProtection="1">
      <alignment horizontal="center" vertical="center" wrapText="1"/>
    </xf>
    <xf numFmtId="49" fontId="44" fillId="33" borderId="266" xfId="0" applyNumberFormat="1" applyFont="1" applyFill="1" applyBorder="1" applyAlignment="1" applyProtection="1">
      <alignment horizontal="center" vertical="center" wrapText="1"/>
    </xf>
    <xf numFmtId="0" fontId="23" fillId="0" borderId="235" xfId="0" applyFont="1" applyFill="1" applyBorder="1" applyAlignment="1" applyProtection="1">
      <alignment horizontal="left" vertical="center"/>
    </xf>
    <xf numFmtId="0" fontId="23" fillId="0" borderId="275" xfId="0" applyFont="1" applyFill="1" applyBorder="1" applyAlignment="1" applyProtection="1">
      <alignment horizontal="left" vertical="center"/>
    </xf>
    <xf numFmtId="49" fontId="35" fillId="35" borderId="216" xfId="0" applyNumberFormat="1" applyFont="1" applyFill="1" applyBorder="1" applyAlignment="1" applyProtection="1">
      <alignment horizontal="center" vertical="center" wrapText="1"/>
    </xf>
    <xf numFmtId="0" fontId="23" fillId="0" borderId="234" xfId="0" applyFont="1" applyFill="1" applyBorder="1" applyAlignment="1" applyProtection="1">
      <alignment horizontal="left" vertical="center"/>
    </xf>
    <xf numFmtId="0" fontId="23" fillId="0" borderId="274" xfId="0" applyFont="1" applyFill="1" applyBorder="1" applyAlignment="1" applyProtection="1">
      <alignment horizontal="left" vertical="center"/>
    </xf>
    <xf numFmtId="0" fontId="23" fillId="0" borderId="237" xfId="0" applyFont="1" applyFill="1" applyBorder="1" applyAlignment="1" applyProtection="1">
      <alignment horizontal="left" vertical="center"/>
    </xf>
    <xf numFmtId="0" fontId="23" fillId="0" borderId="273" xfId="0" applyFont="1" applyFill="1" applyBorder="1" applyAlignment="1" applyProtection="1">
      <alignment horizontal="left" vertical="center"/>
    </xf>
    <xf numFmtId="49" fontId="44" fillId="27" borderId="266" xfId="0" applyNumberFormat="1" applyFont="1" applyFill="1" applyBorder="1" applyAlignment="1" applyProtection="1">
      <alignment horizontal="center" vertical="center" wrapText="1"/>
    </xf>
    <xf numFmtId="0" fontId="23" fillId="0" borderId="40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horizontal="left" vertical="center"/>
    </xf>
    <xf numFmtId="0" fontId="23" fillId="0" borderId="371" xfId="0" applyFont="1" applyFill="1" applyBorder="1" applyAlignment="1" applyProtection="1">
      <alignment horizontal="left" vertical="center"/>
    </xf>
    <xf numFmtId="0" fontId="23" fillId="0" borderId="323" xfId="0" applyFont="1" applyFill="1" applyBorder="1" applyAlignment="1" applyProtection="1">
      <alignment horizontal="left" vertical="center"/>
    </xf>
    <xf numFmtId="0" fontId="81" fillId="31" borderId="220" xfId="0" applyFont="1" applyFill="1" applyBorder="1" applyAlignment="1" applyProtection="1">
      <alignment horizontal="center" vertical="center"/>
    </xf>
    <xf numFmtId="0" fontId="81" fillId="31" borderId="221" xfId="0" applyFont="1" applyFill="1" applyBorder="1" applyAlignment="1" applyProtection="1">
      <alignment horizontal="center" vertical="center"/>
    </xf>
    <xf numFmtId="0" fontId="81" fillId="31" borderId="222" xfId="0" applyFont="1" applyFill="1" applyBorder="1" applyAlignment="1" applyProtection="1">
      <alignment horizontal="center" vertical="center"/>
    </xf>
    <xf numFmtId="0" fontId="26" fillId="0" borderId="276" xfId="53" applyFont="1" applyFill="1" applyBorder="1" applyAlignment="1" applyProtection="1">
      <alignment horizontal="left" vertical="center"/>
    </xf>
    <xf numFmtId="0" fontId="26" fillId="0" borderId="391" xfId="0" applyFont="1" applyFill="1" applyBorder="1" applyAlignment="1" applyProtection="1">
      <alignment horizontal="left" vertical="center"/>
    </xf>
    <xf numFmtId="0" fontId="66" fillId="25" borderId="216" xfId="0" applyFont="1" applyFill="1" applyBorder="1" applyAlignment="1" applyProtection="1">
      <alignment horizontal="center" vertical="center" wrapText="1"/>
    </xf>
    <xf numFmtId="49" fontId="66" fillId="34" borderId="217" xfId="53" applyNumberFormat="1" applyFont="1" applyFill="1" applyBorder="1" applyAlignment="1" applyProtection="1">
      <alignment horizontal="center" vertical="center" wrapText="1"/>
    </xf>
    <xf numFmtId="49" fontId="66" fillId="34" borderId="219" xfId="53" applyNumberFormat="1" applyFont="1" applyFill="1" applyBorder="1" applyAlignment="1" applyProtection="1">
      <alignment horizontal="center" vertical="center" wrapText="1"/>
    </xf>
    <xf numFmtId="49" fontId="66" fillId="34" borderId="218" xfId="53" applyNumberFormat="1" applyFont="1" applyFill="1" applyBorder="1" applyAlignment="1" applyProtection="1">
      <alignment horizontal="center" vertical="center" wrapText="1"/>
    </xf>
    <xf numFmtId="0" fontId="23" fillId="0" borderId="371" xfId="0" applyFont="1" applyBorder="1" applyAlignment="1" applyProtection="1">
      <alignment horizontal="left" vertical="center"/>
    </xf>
    <xf numFmtId="0" fontId="23" fillId="0" borderId="323" xfId="0" applyFont="1" applyBorder="1" applyAlignment="1" applyProtection="1">
      <alignment horizontal="left" vertical="center"/>
    </xf>
    <xf numFmtId="49" fontId="66" fillId="34" borderId="266" xfId="53" applyNumberFormat="1" applyFont="1" applyFill="1" applyBorder="1" applyAlignment="1" applyProtection="1">
      <alignment horizontal="center" vertical="center" wrapText="1"/>
    </xf>
    <xf numFmtId="0" fontId="23" fillId="0" borderId="322" xfId="0" applyFont="1" applyBorder="1" applyAlignment="1" applyProtection="1">
      <alignment horizontal="left" vertical="center"/>
    </xf>
    <xf numFmtId="0" fontId="35" fillId="25" borderId="266" xfId="0" applyFont="1" applyFill="1" applyBorder="1" applyAlignment="1" applyProtection="1">
      <alignment horizontal="center" vertical="center" wrapText="1"/>
    </xf>
    <xf numFmtId="0" fontId="35" fillId="40" borderId="298" xfId="0" applyFont="1" applyFill="1" applyBorder="1" applyAlignment="1" applyProtection="1">
      <alignment horizontal="center" vertical="center" wrapText="1"/>
    </xf>
    <xf numFmtId="49" fontId="44" fillId="31" borderId="303" xfId="53" applyNumberFormat="1" applyFont="1" applyFill="1" applyBorder="1" applyAlignment="1" applyProtection="1">
      <alignment horizontal="center" vertical="center" wrapText="1"/>
    </xf>
    <xf numFmtId="49" fontId="44" fillId="31" borderId="293" xfId="53" applyNumberFormat="1" applyFont="1" applyFill="1" applyBorder="1" applyAlignment="1" applyProtection="1">
      <alignment horizontal="center" vertical="center" wrapText="1"/>
    </xf>
    <xf numFmtId="49" fontId="44" fillId="33" borderId="303" xfId="53" applyNumberFormat="1" applyFont="1" applyFill="1" applyBorder="1" applyAlignment="1" applyProtection="1">
      <alignment horizontal="center" vertical="center" wrapText="1"/>
    </xf>
    <xf numFmtId="49" fontId="44" fillId="33" borderId="292" xfId="53" applyNumberFormat="1" applyFont="1" applyFill="1" applyBorder="1" applyAlignment="1" applyProtection="1">
      <alignment horizontal="center" vertical="center" wrapText="1"/>
    </xf>
    <xf numFmtId="49" fontId="44" fillId="33" borderId="293" xfId="53" applyNumberFormat="1" applyFont="1" applyFill="1" applyBorder="1" applyAlignment="1" applyProtection="1">
      <alignment horizontal="center" vertical="center" wrapText="1"/>
    </xf>
    <xf numFmtId="49" fontId="35" fillId="35" borderId="362" xfId="53" applyNumberFormat="1" applyFont="1" applyFill="1" applyBorder="1" applyAlignment="1" applyProtection="1">
      <alignment horizontal="center" vertical="center" wrapText="1"/>
    </xf>
    <xf numFmtId="49" fontId="44" fillId="33" borderId="294" xfId="53" applyNumberFormat="1" applyFont="1" applyFill="1" applyBorder="1" applyAlignment="1" applyProtection="1">
      <alignment horizontal="center" vertical="center"/>
    </xf>
    <xf numFmtId="49" fontId="44" fillId="33" borderId="296" xfId="53" applyNumberFormat="1" applyFont="1" applyFill="1" applyBorder="1" applyAlignment="1" applyProtection="1">
      <alignment horizontal="center" vertical="center"/>
    </xf>
    <xf numFmtId="49" fontId="44" fillId="33" borderId="295" xfId="53" applyNumberFormat="1" applyFont="1" applyFill="1" applyBorder="1" applyAlignment="1" applyProtection="1">
      <alignment horizontal="center" vertical="center"/>
    </xf>
    <xf numFmtId="49" fontId="44" fillId="31" borderId="294" xfId="53" applyNumberFormat="1" applyFont="1" applyFill="1" applyBorder="1" applyAlignment="1" applyProtection="1">
      <alignment horizontal="center" vertical="center"/>
    </xf>
    <xf numFmtId="49" fontId="44" fillId="31" borderId="296" xfId="53" applyNumberFormat="1" applyFont="1" applyFill="1" applyBorder="1" applyAlignment="1" applyProtection="1">
      <alignment horizontal="center" vertical="center"/>
    </xf>
    <xf numFmtId="49" fontId="44" fillId="31" borderId="295" xfId="53" applyNumberFormat="1" applyFont="1" applyFill="1" applyBorder="1" applyAlignment="1" applyProtection="1">
      <alignment horizontal="center" vertical="center"/>
    </xf>
    <xf numFmtId="0" fontId="66" fillId="39" borderId="271" xfId="53" applyFont="1" applyFill="1" applyBorder="1" applyAlignment="1" applyProtection="1">
      <alignment horizontal="center" vertical="center" wrapText="1"/>
    </xf>
    <xf numFmtId="0" fontId="66" fillId="39" borderId="272" xfId="53" applyFont="1" applyFill="1" applyBorder="1" applyAlignment="1" applyProtection="1">
      <alignment horizontal="center" vertical="center" wrapText="1"/>
    </xf>
    <xf numFmtId="0" fontId="66" fillId="39" borderId="40" xfId="53" applyFont="1" applyFill="1" applyBorder="1" applyAlignment="1" applyProtection="1">
      <alignment horizontal="center" vertical="center" wrapText="1"/>
    </xf>
    <xf numFmtId="0" fontId="66" fillId="39" borderId="22" xfId="53" applyFont="1" applyFill="1" applyBorder="1" applyAlignment="1" applyProtection="1">
      <alignment horizontal="center" vertical="center" wrapText="1"/>
    </xf>
    <xf numFmtId="0" fontId="66" fillId="39" borderId="197" xfId="53" applyFont="1" applyFill="1" applyBorder="1" applyAlignment="1" applyProtection="1">
      <alignment horizontal="center" vertical="center" wrapText="1"/>
    </xf>
    <xf numFmtId="0" fontId="66" fillId="39" borderId="29" xfId="53" applyFont="1" applyFill="1" applyBorder="1" applyAlignment="1" applyProtection="1">
      <alignment horizontal="center" vertical="center" wrapText="1"/>
    </xf>
    <xf numFmtId="0" fontId="66" fillId="34" borderId="271" xfId="53" applyFont="1" applyFill="1" applyBorder="1" applyAlignment="1" applyProtection="1">
      <alignment horizontal="center" vertical="center" wrapText="1"/>
    </xf>
    <xf numFmtId="0" fontId="66" fillId="34" borderId="272" xfId="53" applyFont="1" applyFill="1" applyBorder="1" applyAlignment="1" applyProtection="1">
      <alignment horizontal="center" vertical="center" wrapText="1"/>
    </xf>
    <xf numFmtId="0" fontId="66" fillId="34" borderId="40" xfId="53" applyFont="1" applyFill="1" applyBorder="1" applyAlignment="1" applyProtection="1">
      <alignment horizontal="center" vertical="center" wrapText="1"/>
    </xf>
    <xf numFmtId="0" fontId="66" fillId="34" borderId="22" xfId="53" applyFont="1" applyFill="1" applyBorder="1" applyAlignment="1" applyProtection="1">
      <alignment horizontal="center" vertical="center" wrapText="1"/>
    </xf>
    <xf numFmtId="49" fontId="44" fillId="33" borderId="268" xfId="53" applyNumberFormat="1" applyFont="1" applyFill="1" applyBorder="1" applyAlignment="1" applyProtection="1">
      <alignment horizontal="center" vertical="center"/>
    </xf>
    <xf numFmtId="49" fontId="44" fillId="33" borderId="270" xfId="53" applyNumberFormat="1" applyFont="1" applyFill="1" applyBorder="1" applyAlignment="1" applyProtection="1">
      <alignment horizontal="center" vertical="center"/>
    </xf>
    <xf numFmtId="49" fontId="44" fillId="33" borderId="269" xfId="53" applyNumberFormat="1" applyFont="1" applyFill="1" applyBorder="1" applyAlignment="1" applyProtection="1">
      <alignment horizontal="center" vertical="center"/>
    </xf>
    <xf numFmtId="0" fontId="35" fillId="25" borderId="215" xfId="0" applyFont="1" applyFill="1" applyBorder="1" applyAlignment="1" applyProtection="1">
      <alignment horizontal="center" vertical="center" wrapText="1"/>
    </xf>
    <xf numFmtId="0" fontId="35" fillId="25" borderId="41" xfId="0" applyFont="1" applyFill="1" applyBorder="1" applyAlignment="1" applyProtection="1">
      <alignment horizontal="center" vertical="center" wrapText="1"/>
    </xf>
    <xf numFmtId="0" fontId="78" fillId="40" borderId="217" xfId="0" applyFont="1" applyFill="1" applyBorder="1" applyAlignment="1" applyProtection="1">
      <alignment horizontal="center" vertical="center" wrapText="1"/>
    </xf>
    <xf numFmtId="0" fontId="78" fillId="40" borderId="219" xfId="0" applyFont="1" applyFill="1" applyBorder="1" applyAlignment="1" applyProtection="1">
      <alignment horizontal="center" vertical="center" wrapText="1"/>
    </xf>
    <xf numFmtId="0" fontId="78" fillId="40" borderId="218" xfId="0" applyFont="1" applyFill="1" applyBorder="1" applyAlignment="1" applyProtection="1">
      <alignment horizontal="center" vertical="center" wrapText="1"/>
    </xf>
    <xf numFmtId="0" fontId="35" fillId="46" borderId="216" xfId="0" applyFont="1" applyFill="1" applyBorder="1" applyAlignment="1" applyProtection="1">
      <alignment horizontal="center" vertical="center" wrapText="1"/>
    </xf>
    <xf numFmtId="0" fontId="35" fillId="45" borderId="216" xfId="0" applyFont="1" applyFill="1" applyBorder="1" applyAlignment="1" applyProtection="1">
      <alignment horizontal="center" vertical="center" wrapText="1"/>
    </xf>
    <xf numFmtId="0" fontId="78" fillId="33" borderId="217" xfId="0" applyFont="1" applyFill="1" applyBorder="1" applyAlignment="1" applyProtection="1">
      <alignment horizontal="center" vertical="center" wrapText="1"/>
    </xf>
    <xf numFmtId="0" fontId="78" fillId="33" borderId="219" xfId="0" applyFont="1" applyFill="1" applyBorder="1" applyAlignment="1" applyProtection="1">
      <alignment horizontal="center" vertical="center" wrapText="1"/>
    </xf>
    <xf numFmtId="0" fontId="78" fillId="33" borderId="218" xfId="0" applyFont="1" applyFill="1" applyBorder="1" applyAlignment="1" applyProtection="1">
      <alignment horizontal="center" vertical="center" wrapText="1"/>
    </xf>
    <xf numFmtId="0" fontId="35" fillId="34" borderId="215" xfId="0" applyFont="1" applyFill="1" applyBorder="1" applyAlignment="1" applyProtection="1">
      <alignment horizontal="center" vertical="center" wrapText="1"/>
    </xf>
    <xf numFmtId="0" fontId="35" fillId="34" borderId="41" xfId="0" applyFont="1" applyFill="1" applyBorder="1" applyAlignment="1" applyProtection="1">
      <alignment horizontal="center" vertical="center" wrapText="1"/>
    </xf>
    <xf numFmtId="0" fontId="35" fillId="34" borderId="198" xfId="0" applyFont="1" applyFill="1" applyBorder="1" applyAlignment="1" applyProtection="1">
      <alignment horizontal="center" vertical="center" wrapText="1"/>
    </xf>
    <xf numFmtId="0" fontId="85" fillId="27" borderId="18" xfId="0" applyFont="1" applyFill="1" applyBorder="1" applyAlignment="1" applyProtection="1">
      <alignment horizontal="center" vertical="center"/>
    </xf>
    <xf numFmtId="0" fontId="85" fillId="27" borderId="23" xfId="0" applyFont="1" applyFill="1" applyBorder="1" applyAlignment="1" applyProtection="1">
      <alignment horizontal="center" vertical="center"/>
    </xf>
    <xf numFmtId="0" fontId="85" fillId="27" borderId="21" xfId="0" applyFont="1" applyFill="1" applyBorder="1" applyAlignment="1" applyProtection="1">
      <alignment horizontal="center" vertical="center"/>
    </xf>
    <xf numFmtId="0" fontId="35" fillId="25" borderId="15" xfId="0" applyFont="1" applyFill="1" applyBorder="1" applyAlignment="1" applyProtection="1">
      <alignment horizontal="center" vertical="center" wrapText="1"/>
    </xf>
    <xf numFmtId="0" fontId="77" fillId="25" borderId="15" xfId="0" applyFont="1" applyFill="1" applyBorder="1" applyAlignment="1" applyProtection="1">
      <alignment horizontal="center" vertical="center" wrapText="1"/>
    </xf>
    <xf numFmtId="0" fontId="30" fillId="25" borderId="10" xfId="0" applyFont="1" applyFill="1" applyBorder="1" applyAlignment="1" applyProtection="1">
      <alignment horizontal="center" vertical="center" wrapText="1"/>
    </xf>
    <xf numFmtId="0" fontId="30" fillId="25" borderId="11" xfId="0" applyFont="1" applyFill="1" applyBorder="1" applyAlignment="1" applyProtection="1">
      <alignment horizontal="center" vertical="center" wrapText="1"/>
    </xf>
    <xf numFmtId="0" fontId="30" fillId="25" borderId="13" xfId="0" applyFont="1" applyFill="1" applyBorder="1" applyAlignment="1" applyProtection="1">
      <alignment horizontal="center" vertical="center"/>
    </xf>
    <xf numFmtId="0" fontId="85" fillId="27" borderId="18" xfId="0" applyFont="1" applyFill="1" applyBorder="1" applyAlignment="1" applyProtection="1">
      <alignment horizontal="center" vertical="center" wrapText="1"/>
    </xf>
    <xf numFmtId="0" fontId="85" fillId="27" borderId="21" xfId="0" applyFont="1" applyFill="1" applyBorder="1" applyAlignment="1" applyProtection="1">
      <alignment horizontal="center" vertical="center" wrapText="1"/>
    </xf>
    <xf numFmtId="0" fontId="85" fillId="27" borderId="18" xfId="0" quotePrefix="1" applyFont="1" applyFill="1" applyBorder="1" applyAlignment="1" applyProtection="1">
      <alignment horizontal="center" vertical="center"/>
    </xf>
    <xf numFmtId="0" fontId="85" fillId="27" borderId="23" xfId="0" quotePrefix="1" applyFont="1" applyFill="1" applyBorder="1" applyAlignment="1" applyProtection="1">
      <alignment horizontal="center" vertical="center"/>
    </xf>
    <xf numFmtId="0" fontId="46" fillId="0" borderId="23" xfId="0" applyFont="1" applyBorder="1" applyAlignment="1" applyProtection="1">
      <alignment horizontal="center" vertical="center"/>
    </xf>
    <xf numFmtId="0" fontId="46" fillId="0" borderId="21" xfId="0" applyFont="1" applyBorder="1" applyAlignment="1" applyProtection="1">
      <alignment horizontal="center" vertical="center"/>
    </xf>
    <xf numFmtId="0" fontId="35" fillId="25" borderId="10" xfId="0" applyFont="1" applyFill="1" applyBorder="1" applyAlignment="1" applyProtection="1">
      <alignment horizontal="center" vertical="center" wrapText="1"/>
    </xf>
    <xf numFmtId="0" fontId="35" fillId="25" borderId="13" xfId="0" applyFont="1" applyFill="1" applyBorder="1" applyAlignment="1" applyProtection="1">
      <alignment horizontal="center" vertical="center" wrapText="1"/>
    </xf>
    <xf numFmtId="0" fontId="99" fillId="31" borderId="267" xfId="0" applyFont="1" applyFill="1" applyBorder="1" applyAlignment="1" applyProtection="1">
      <alignment horizontal="center" vertical="center" wrapText="1"/>
    </xf>
    <xf numFmtId="0" fontId="99" fillId="31" borderId="41" xfId="0" applyFont="1" applyFill="1" applyBorder="1" applyAlignment="1" applyProtection="1">
      <alignment vertical="center"/>
    </xf>
    <xf numFmtId="0" fontId="99" fillId="31" borderId="198" xfId="0" applyFont="1" applyFill="1" applyBorder="1" applyAlignment="1" applyProtection="1">
      <alignment vertical="center"/>
    </xf>
    <xf numFmtId="0" fontId="99" fillId="31" borderId="10" xfId="0" applyFont="1" applyFill="1" applyBorder="1" applyAlignment="1" applyProtection="1">
      <alignment horizontal="center" vertical="center" wrapText="1"/>
    </xf>
    <xf numFmtId="0" fontId="99" fillId="31" borderId="11" xfId="0" applyFont="1" applyFill="1" applyBorder="1" applyAlignment="1" applyProtection="1">
      <alignment horizontal="center" vertical="center" wrapText="1"/>
    </xf>
    <xf numFmtId="0" fontId="99" fillId="31" borderId="13" xfId="0" applyFont="1" applyFill="1" applyBorder="1" applyAlignment="1" applyProtection="1">
      <alignment horizontal="center" vertical="center"/>
    </xf>
    <xf numFmtId="0" fontId="30" fillId="25" borderId="215" xfId="0" applyFont="1" applyFill="1" applyBorder="1" applyAlignment="1" applyProtection="1">
      <alignment horizontal="center" vertical="center" wrapText="1"/>
    </xf>
    <xf numFmtId="0" fontId="30" fillId="25" borderId="41" xfId="0" applyFont="1" applyFill="1" applyBorder="1" applyAlignment="1" applyProtection="1">
      <alignment horizontal="center" vertical="center" wrapText="1"/>
    </xf>
    <xf numFmtId="0" fontId="30" fillId="25" borderId="198" xfId="0" applyFont="1" applyFill="1" applyBorder="1" applyAlignment="1" applyProtection="1">
      <alignment horizontal="center" vertical="center" wrapText="1"/>
    </xf>
    <xf numFmtId="0" fontId="44" fillId="25" borderId="298" xfId="53" applyFont="1" applyFill="1" applyBorder="1" applyAlignment="1" applyProtection="1">
      <alignment horizontal="center" vertical="center" wrapText="1"/>
    </xf>
    <xf numFmtId="0" fontId="35" fillId="25" borderId="298" xfId="53" applyFont="1" applyFill="1" applyBorder="1" applyAlignment="1" applyProtection="1">
      <alignment horizontal="center" vertical="center" wrapText="1"/>
    </xf>
    <xf numFmtId="0" fontId="35" fillId="53" borderId="298" xfId="53" applyFont="1" applyFill="1" applyBorder="1" applyAlignment="1" applyProtection="1">
      <alignment horizontal="center" vertical="center" wrapText="1"/>
    </xf>
    <xf numFmtId="0" fontId="81" fillId="54" borderId="387" xfId="70" applyFont="1" applyFill="1" applyBorder="1" applyAlignment="1" applyProtection="1">
      <alignment horizontal="center" vertical="center" wrapText="1"/>
    </xf>
    <xf numFmtId="0" fontId="81" fillId="54" borderId="386" xfId="70" applyFont="1" applyFill="1" applyBorder="1" applyAlignment="1" applyProtection="1">
      <alignment horizontal="center" vertical="center" wrapText="1"/>
    </xf>
    <xf numFmtId="0" fontId="81" fillId="54" borderId="388" xfId="70" applyFont="1" applyFill="1" applyBorder="1" applyAlignment="1" applyProtection="1">
      <alignment horizontal="center" vertical="center" wrapText="1"/>
    </xf>
    <xf numFmtId="0" fontId="77" fillId="42" borderId="298" xfId="47833" applyFont="1" applyFill="1" applyBorder="1" applyAlignment="1" applyProtection="1">
      <alignment horizontal="center" vertical="center" wrapText="1"/>
    </xf>
    <xf numFmtId="0" fontId="81" fillId="55" borderId="298" xfId="70" applyFont="1" applyFill="1" applyBorder="1" applyAlignment="1" applyProtection="1">
      <alignment horizontal="center" vertical="center" wrapText="1"/>
    </xf>
    <xf numFmtId="0" fontId="81" fillId="56" borderId="298" xfId="70" applyFont="1" applyFill="1" applyBorder="1" applyAlignment="1" applyProtection="1">
      <alignment horizontal="center" vertical="center" wrapText="1"/>
    </xf>
    <xf numFmtId="0" fontId="81" fillId="0" borderId="268" xfId="47830" applyFont="1" applyBorder="1" applyAlignment="1">
      <alignment horizontal="center" vertical="center" wrapText="1"/>
    </xf>
    <xf numFmtId="0" fontId="81" fillId="0" borderId="270" xfId="47830" applyFont="1" applyBorder="1" applyAlignment="1">
      <alignment horizontal="center" vertical="center"/>
    </xf>
    <xf numFmtId="0" fontId="81" fillId="0" borderId="269" xfId="47830" applyFont="1" applyBorder="1" applyAlignment="1">
      <alignment horizontal="center" vertical="center"/>
    </xf>
    <xf numFmtId="0" fontId="77" fillId="35" borderId="394" xfId="64" applyFont="1" applyFill="1" applyBorder="1" applyAlignment="1">
      <alignment horizontal="center" vertical="center" wrapText="1"/>
    </xf>
    <xf numFmtId="0" fontId="81" fillId="25" borderId="394" xfId="64" applyFont="1" applyFill="1" applyBorder="1" applyAlignment="1" applyProtection="1">
      <alignment horizontal="center" vertical="center" wrapText="1"/>
    </xf>
    <xf numFmtId="0" fontId="77" fillId="42" borderId="394" xfId="58" applyFont="1" applyFill="1" applyBorder="1" applyAlignment="1">
      <alignment horizontal="center" vertical="center" wrapText="1"/>
    </xf>
    <xf numFmtId="0" fontId="77" fillId="42" borderId="394" xfId="58" applyFont="1" applyFill="1" applyBorder="1" applyAlignment="1">
      <alignment horizontal="center" vertical="center"/>
    </xf>
    <xf numFmtId="0" fontId="77" fillId="33" borderId="394" xfId="58" applyFont="1" applyFill="1" applyBorder="1" applyAlignment="1">
      <alignment horizontal="center" vertical="center" wrapText="1"/>
    </xf>
    <xf numFmtId="0" fontId="77" fillId="45" borderId="394" xfId="64" applyFont="1" applyFill="1" applyBorder="1" applyAlignment="1">
      <alignment horizontal="center" vertical="center" wrapText="1"/>
    </xf>
    <xf numFmtId="0" fontId="26" fillId="25" borderId="298" xfId="64" applyFont="1" applyFill="1" applyBorder="1" applyAlignment="1" applyProtection="1">
      <alignment horizontal="center" vertical="center" wrapText="1"/>
    </xf>
    <xf numFmtId="0" fontId="26" fillId="25" borderId="271" xfId="0" applyFont="1" applyFill="1" applyBorder="1" applyAlignment="1">
      <alignment horizontal="center" vertical="center" wrapText="1"/>
    </xf>
    <xf numFmtId="0" fontId="26" fillId="25" borderId="272" xfId="0" applyFont="1" applyFill="1" applyBorder="1" applyAlignment="1">
      <alignment horizontal="center" vertical="center" wrapText="1"/>
    </xf>
    <xf numFmtId="0" fontId="26" fillId="25" borderId="197" xfId="0" applyFont="1" applyFill="1" applyBorder="1" applyAlignment="1">
      <alignment horizontal="center" vertical="center" wrapText="1"/>
    </xf>
    <xf numFmtId="0" fontId="26" fillId="25" borderId="29" xfId="0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 wrapText="1"/>
    </xf>
    <xf numFmtId="1" fontId="26" fillId="28" borderId="266" xfId="47838" applyNumberFormat="1" applyFont="1" applyFill="1" applyBorder="1" applyAlignment="1">
      <alignment horizontal="center" vertical="center"/>
    </xf>
    <xf numFmtId="0" fontId="26" fillId="25" borderId="266" xfId="0" applyFont="1" applyFill="1" applyBorder="1" applyAlignment="1">
      <alignment horizontal="center" vertical="center" wrapText="1"/>
    </xf>
    <xf numFmtId="0" fontId="47" fillId="31" borderId="268" xfId="0" applyFont="1" applyFill="1" applyBorder="1" applyAlignment="1">
      <alignment horizontal="center" vertical="center"/>
    </xf>
    <xf numFmtId="0" fontId="47" fillId="31" borderId="270" xfId="0" applyFont="1" applyFill="1" applyBorder="1" applyAlignment="1">
      <alignment horizontal="center" vertical="center"/>
    </xf>
    <xf numFmtId="0" fontId="47" fillId="31" borderId="269" xfId="0" applyFont="1" applyFill="1" applyBorder="1" applyAlignment="1">
      <alignment horizontal="center" vertical="center"/>
    </xf>
    <xf numFmtId="0" fontId="47" fillId="40" borderId="268" xfId="0" applyFont="1" applyFill="1" applyBorder="1" applyAlignment="1">
      <alignment horizontal="center" vertical="center"/>
    </xf>
    <xf numFmtId="0" fontId="47" fillId="40" borderId="270" xfId="0" applyFont="1" applyFill="1" applyBorder="1" applyAlignment="1">
      <alignment horizontal="center" vertical="center"/>
    </xf>
    <xf numFmtId="0" fontId="47" fillId="40" borderId="269" xfId="0" applyFont="1" applyFill="1" applyBorder="1" applyAlignment="1">
      <alignment horizontal="center" vertical="center"/>
    </xf>
    <xf numFmtId="0" fontId="47" fillId="51" borderId="268" xfId="0" applyFont="1" applyFill="1" applyBorder="1" applyAlignment="1">
      <alignment horizontal="center" vertical="center"/>
    </xf>
    <xf numFmtId="0" fontId="47" fillId="51" borderId="270" xfId="0" applyFont="1" applyFill="1" applyBorder="1" applyAlignment="1">
      <alignment horizontal="center" vertical="center"/>
    </xf>
    <xf numFmtId="0" fontId="47" fillId="51" borderId="269" xfId="0" applyFont="1" applyFill="1" applyBorder="1" applyAlignment="1">
      <alignment horizontal="center" vertical="center"/>
    </xf>
    <xf numFmtId="0" fontId="47" fillId="33" borderId="268" xfId="0" applyFont="1" applyFill="1" applyBorder="1" applyAlignment="1">
      <alignment horizontal="center" vertical="center"/>
    </xf>
    <xf numFmtId="0" fontId="47" fillId="33" borderId="270" xfId="0" applyFont="1" applyFill="1" applyBorder="1" applyAlignment="1">
      <alignment horizontal="center" vertical="center"/>
    </xf>
    <xf numFmtId="0" fontId="47" fillId="33" borderId="269" xfId="0" applyFont="1" applyFill="1" applyBorder="1" applyAlignment="1">
      <alignment horizontal="center" vertical="center"/>
    </xf>
    <xf numFmtId="0" fontId="47" fillId="34" borderId="268" xfId="0" applyFont="1" applyFill="1" applyBorder="1" applyAlignment="1">
      <alignment horizontal="center" vertical="center"/>
    </xf>
    <xf numFmtId="0" fontId="47" fillId="34" borderId="270" xfId="0" applyFont="1" applyFill="1" applyBorder="1" applyAlignment="1">
      <alignment horizontal="center" vertical="center"/>
    </xf>
    <xf numFmtId="0" fontId="47" fillId="34" borderId="269" xfId="0" applyFont="1" applyFill="1" applyBorder="1" applyAlignment="1">
      <alignment horizontal="center" vertical="center"/>
    </xf>
    <xf numFmtId="0" fontId="26" fillId="28" borderId="266" xfId="0" applyFont="1" applyFill="1" applyBorder="1" applyAlignment="1">
      <alignment horizontal="center" vertical="center" wrapText="1"/>
    </xf>
    <xf numFmtId="167" fontId="23" fillId="0" borderId="0" xfId="0" applyNumberFormat="1" applyFont="1" applyFill="1" applyBorder="1" applyAlignment="1">
      <alignment horizontal="right"/>
    </xf>
    <xf numFmtId="6" fontId="23" fillId="0" borderId="287" xfId="0" applyNumberFormat="1" applyFont="1" applyFill="1" applyBorder="1" applyAlignment="1">
      <alignment horizontal="right"/>
    </xf>
    <xf numFmtId="0" fontId="44" fillId="25" borderId="382" xfId="53" applyFont="1" applyFill="1" applyBorder="1" applyAlignment="1" applyProtection="1">
      <alignment horizontal="center" vertical="center" wrapText="1"/>
    </xf>
    <xf numFmtId="0" fontId="44" fillId="25" borderId="383" xfId="53" applyFont="1" applyFill="1" applyBorder="1" applyAlignment="1" applyProtection="1">
      <alignment horizontal="center" vertical="center" wrapText="1"/>
    </xf>
    <xf numFmtId="0" fontId="44" fillId="25" borderId="385" xfId="53" applyFont="1" applyFill="1" applyBorder="1" applyAlignment="1" applyProtection="1">
      <alignment horizontal="center" vertical="center" wrapText="1"/>
    </xf>
    <xf numFmtId="0" fontId="44" fillId="25" borderId="22" xfId="53" applyFont="1" applyFill="1" applyBorder="1" applyAlignment="1" applyProtection="1">
      <alignment horizontal="center" vertical="center" wrapText="1"/>
    </xf>
    <xf numFmtId="0" fontId="35" fillId="25" borderId="388" xfId="53" applyFont="1" applyFill="1" applyBorder="1" applyAlignment="1" applyProtection="1">
      <alignment horizontal="center" vertical="center" wrapText="1"/>
    </xf>
    <xf numFmtId="0" fontId="35" fillId="53" borderId="384" xfId="53" applyFont="1" applyFill="1" applyBorder="1" applyAlignment="1" applyProtection="1">
      <alignment horizontal="center" vertical="center" wrapText="1"/>
    </xf>
    <xf numFmtId="0" fontId="81" fillId="54" borderId="384" xfId="70" applyFont="1" applyFill="1" applyBorder="1" applyAlignment="1" applyProtection="1">
      <alignment horizontal="center" vertical="center" wrapText="1"/>
    </xf>
    <xf numFmtId="49" fontId="35" fillId="35" borderId="0" xfId="53" applyNumberFormat="1" applyFont="1" applyFill="1" applyBorder="1" applyAlignment="1" applyProtection="1">
      <alignment horizontal="center" vertical="center" wrapText="1"/>
    </xf>
  </cellXfs>
  <cellStyles count="47847">
    <cellStyle name="20% - Accent1" xfId="1" builtinId="30" customBuiltin="1"/>
    <cellStyle name="20% - Accent1 2" xfId="253"/>
    <cellStyle name="20% - Accent1 3" xfId="657"/>
    <cellStyle name="20% - Accent1 4" xfId="15971"/>
    <cellStyle name="20% - Accent2" xfId="2" builtinId="34" customBuiltin="1"/>
    <cellStyle name="20% - Accent2 2" xfId="254"/>
    <cellStyle name="20% - Accent2 3" xfId="658"/>
    <cellStyle name="20% - Accent2 4" xfId="15972"/>
    <cellStyle name="20% - Accent3" xfId="3" builtinId="38" customBuiltin="1"/>
    <cellStyle name="20% - Accent3 2" xfId="255"/>
    <cellStyle name="20% - Accent3 3" xfId="659"/>
    <cellStyle name="20% - Accent3 4" xfId="15973"/>
    <cellStyle name="20% - Accent4" xfId="4" builtinId="42" customBuiltin="1"/>
    <cellStyle name="20% - Accent4 2" xfId="256"/>
    <cellStyle name="20% - Accent4 3" xfId="660"/>
    <cellStyle name="20% - Accent4 4" xfId="15974"/>
    <cellStyle name="20% - Accent5" xfId="5" builtinId="46" customBuiltin="1"/>
    <cellStyle name="20% - Accent5 2" xfId="257"/>
    <cellStyle name="20% - Accent5 3" xfId="661"/>
    <cellStyle name="20% - Accent5 4" xfId="15975"/>
    <cellStyle name="20% - Accent6" xfId="6" builtinId="50" customBuiltin="1"/>
    <cellStyle name="20% - Accent6 2" xfId="258"/>
    <cellStyle name="20% - Accent6 3" xfId="662"/>
    <cellStyle name="20% - Accent6 4" xfId="15976"/>
    <cellStyle name="40% - Accent1" xfId="7" builtinId="31" customBuiltin="1"/>
    <cellStyle name="40% - Accent1 2" xfId="259"/>
    <cellStyle name="40% - Accent1 3" xfId="663"/>
    <cellStyle name="40% - Accent1 4" xfId="15977"/>
    <cellStyle name="40% - Accent2" xfId="8" builtinId="35" customBuiltin="1"/>
    <cellStyle name="40% - Accent2 2" xfId="260"/>
    <cellStyle name="40% - Accent2 3" xfId="664"/>
    <cellStyle name="40% - Accent2 4" xfId="15978"/>
    <cellStyle name="40% - Accent3" xfId="9" builtinId="39" customBuiltin="1"/>
    <cellStyle name="40% - Accent3 2" xfId="261"/>
    <cellStyle name="40% - Accent3 3" xfId="665"/>
    <cellStyle name="40% - Accent3 4" xfId="15979"/>
    <cellStyle name="40% - Accent4" xfId="10" builtinId="43" customBuiltin="1"/>
    <cellStyle name="40% - Accent4 2" xfId="262"/>
    <cellStyle name="40% - Accent4 3" xfId="666"/>
    <cellStyle name="40% - Accent4 4" xfId="15980"/>
    <cellStyle name="40% - Accent5" xfId="11" builtinId="47" customBuiltin="1"/>
    <cellStyle name="40% - Accent5 2" xfId="263"/>
    <cellStyle name="40% - Accent5 3" xfId="667"/>
    <cellStyle name="40% - Accent5 4" xfId="15981"/>
    <cellStyle name="40% - Accent6" xfId="12" builtinId="51" customBuiltin="1"/>
    <cellStyle name="40% - Accent6 2" xfId="264"/>
    <cellStyle name="40% - Accent6 3" xfId="668"/>
    <cellStyle name="40% - Accent6 4" xfId="15982"/>
    <cellStyle name="60% - Accent1" xfId="13" builtinId="32" customBuiltin="1"/>
    <cellStyle name="60% - Accent1 2" xfId="265"/>
    <cellStyle name="60% - Accent1 3" xfId="669"/>
    <cellStyle name="60% - Accent1 4" xfId="15983"/>
    <cellStyle name="60% - Accent2" xfId="14" builtinId="36" customBuiltin="1"/>
    <cellStyle name="60% - Accent2 2" xfId="266"/>
    <cellStyle name="60% - Accent2 3" xfId="670"/>
    <cellStyle name="60% - Accent2 4" xfId="15984"/>
    <cellStyle name="60% - Accent3" xfId="15" builtinId="40" customBuiltin="1"/>
    <cellStyle name="60% - Accent3 2" xfId="267"/>
    <cellStyle name="60% - Accent3 3" xfId="671"/>
    <cellStyle name="60% - Accent3 4" xfId="15985"/>
    <cellStyle name="60% - Accent4" xfId="16" builtinId="44" customBuiltin="1"/>
    <cellStyle name="60% - Accent4 2" xfId="268"/>
    <cellStyle name="60% - Accent4 3" xfId="672"/>
    <cellStyle name="60% - Accent4 4" xfId="15986"/>
    <cellStyle name="60% - Accent5" xfId="17" builtinId="48" customBuiltin="1"/>
    <cellStyle name="60% - Accent5 2" xfId="269"/>
    <cellStyle name="60% - Accent5 3" xfId="673"/>
    <cellStyle name="60% - Accent5 4" xfId="15987"/>
    <cellStyle name="60% - Accent6" xfId="18" builtinId="52" customBuiltin="1"/>
    <cellStyle name="60% - Accent6 2" xfId="270"/>
    <cellStyle name="60% - Accent6 3" xfId="674"/>
    <cellStyle name="60% - Accent6 4" xfId="15988"/>
    <cellStyle name="Accent1" xfId="19" builtinId="29" customBuiltin="1"/>
    <cellStyle name="Accent1 2" xfId="271"/>
    <cellStyle name="Accent1 3" xfId="675"/>
    <cellStyle name="Accent1 4" xfId="15989"/>
    <cellStyle name="Accent2" xfId="20" builtinId="33" customBuiltin="1"/>
    <cellStyle name="Accent2 2" xfId="272"/>
    <cellStyle name="Accent2 3" xfId="676"/>
    <cellStyle name="Accent2 4" xfId="15990"/>
    <cellStyle name="Accent3" xfId="21" builtinId="37" customBuiltin="1"/>
    <cellStyle name="Accent3 2" xfId="273"/>
    <cellStyle name="Accent3 3" xfId="677"/>
    <cellStyle name="Accent3 4" xfId="15991"/>
    <cellStyle name="Accent4" xfId="22" builtinId="41" customBuiltin="1"/>
    <cellStyle name="Accent4 2" xfId="274"/>
    <cellStyle name="Accent4 3" xfId="678"/>
    <cellStyle name="Accent4 4" xfId="15992"/>
    <cellStyle name="Accent5" xfId="23" builtinId="45" customBuiltin="1"/>
    <cellStyle name="Accent5 2" xfId="275"/>
    <cellStyle name="Accent5 3" xfId="679"/>
    <cellStyle name="Accent5 4" xfId="15993"/>
    <cellStyle name="Accent6" xfId="24" builtinId="49" customBuiltin="1"/>
    <cellStyle name="Accent6 2" xfId="276"/>
    <cellStyle name="Accent6 3" xfId="680"/>
    <cellStyle name="Accent6 4" xfId="15994"/>
    <cellStyle name="Bad" xfId="25" builtinId="27" customBuiltin="1"/>
    <cellStyle name="Bad 2" xfId="277"/>
    <cellStyle name="Bad 3" xfId="681"/>
    <cellStyle name="Bad 4" xfId="15995"/>
    <cellStyle name="Calculation" xfId="26" builtinId="22" customBuiltin="1"/>
    <cellStyle name="Calculation 10" xfId="123"/>
    <cellStyle name="Calculation 10 10" xfId="26678"/>
    <cellStyle name="Calculation 10 2" xfId="516"/>
    <cellStyle name="Calculation 10 2 2" xfId="1493"/>
    <cellStyle name="Calculation 10 2 2 2" xfId="2763"/>
    <cellStyle name="Calculation 10 2 2 2 2" xfId="6324"/>
    <cellStyle name="Calculation 10 2 2 2 2 2" xfId="14518"/>
    <cellStyle name="Calculation 10 2 2 2 2 2 2" xfId="26490"/>
    <cellStyle name="Calculation 10 2 2 2 2 2 2 2" xfId="47676"/>
    <cellStyle name="Calculation 10 2 2 2 2 2 3" xfId="37072"/>
    <cellStyle name="Calculation 10 2 2 2 2 3" xfId="21377"/>
    <cellStyle name="Calculation 10 2 2 2 2 3 2" xfId="42564"/>
    <cellStyle name="Calculation 10 2 2 2 2 4" xfId="31980"/>
    <cellStyle name="Calculation 10 2 2 2 2_Table 2A-1_EFT (Annual)" xfId="14897"/>
    <cellStyle name="Calculation 10 2 2 2 3" xfId="11860"/>
    <cellStyle name="Calculation 10 2 2 2 3 2" xfId="23944"/>
    <cellStyle name="Calculation 10 2 2 2 3 2 2" xfId="45130"/>
    <cellStyle name="Calculation 10 2 2 2 3 3" xfId="34526"/>
    <cellStyle name="Calculation 10 2 2 2 4" xfId="18831"/>
    <cellStyle name="Calculation 10 2 2 2 4 2" xfId="40018"/>
    <cellStyle name="Calculation 10 2 2 2 5" xfId="29237"/>
    <cellStyle name="Calculation 10 2 2 2_Table 2A-1_EFT (Annual)" xfId="4260"/>
    <cellStyle name="Calculation 10 2 2 3" xfId="5054"/>
    <cellStyle name="Calculation 10 2 2 3 2" xfId="13314"/>
    <cellStyle name="Calculation 10 2 2 3 2 2" xfId="25320"/>
    <cellStyle name="Calculation 10 2 2 3 2 2 2" xfId="46506"/>
    <cellStyle name="Calculation 10 2 2 3 2 3" xfId="35902"/>
    <cellStyle name="Calculation 10 2 2 3 3" xfId="20207"/>
    <cellStyle name="Calculation 10 2 2 3 3 2" xfId="41394"/>
    <cellStyle name="Calculation 10 2 2 3 4" xfId="30711"/>
    <cellStyle name="Calculation 10 2 2 3_Table 2A-1_EFT (Annual)" xfId="14896"/>
    <cellStyle name="Calculation 10 2 2 4" xfId="10658"/>
    <cellStyle name="Calculation 10 2 2 4 2" xfId="22774"/>
    <cellStyle name="Calculation 10 2 2 4 2 2" xfId="43960"/>
    <cellStyle name="Calculation 10 2 2 4 3" xfId="33356"/>
    <cellStyle name="Calculation 10 2 2 5" xfId="17661"/>
    <cellStyle name="Calculation 10 2 2 5 2" xfId="38848"/>
    <cellStyle name="Calculation 10 2 2 6" xfId="27968"/>
    <cellStyle name="Calculation 10 2 2_Table 2A-1_EFT (Annual)" xfId="3643"/>
    <cellStyle name="Calculation 10 2 3" xfId="1026"/>
    <cellStyle name="Calculation 10 2 3 2" xfId="4587"/>
    <cellStyle name="Calculation 10 2 3 2 2" xfId="12847"/>
    <cellStyle name="Calculation 10 2 3 2 2 2" xfId="24853"/>
    <cellStyle name="Calculation 10 2 3 2 2 2 2" xfId="46039"/>
    <cellStyle name="Calculation 10 2 3 2 2 3" xfId="35435"/>
    <cellStyle name="Calculation 10 2 3 2 3" xfId="19740"/>
    <cellStyle name="Calculation 10 2 3 2 3 2" xfId="40927"/>
    <cellStyle name="Calculation 10 2 3 2 4" xfId="30244"/>
    <cellStyle name="Calculation 10 2 3 2_Table 2A-1_EFT (Annual)" xfId="14895"/>
    <cellStyle name="Calculation 10 2 3 3" xfId="10191"/>
    <cellStyle name="Calculation 10 2 3 3 2" xfId="22307"/>
    <cellStyle name="Calculation 10 2 3 3 2 2" xfId="43493"/>
    <cellStyle name="Calculation 10 2 3 3 3" xfId="32889"/>
    <cellStyle name="Calculation 10 2 3 4" xfId="17194"/>
    <cellStyle name="Calculation 10 2 3 4 2" xfId="38381"/>
    <cellStyle name="Calculation 10 2 3 5" xfId="27501"/>
    <cellStyle name="Calculation 10 2 3_Table 2A-1_EFT (Annual)" xfId="3865"/>
    <cellStyle name="Calculation 10 2 4" xfId="2232"/>
    <cellStyle name="Calculation 10 2 4 2" xfId="5793"/>
    <cellStyle name="Calculation 10 2 4 2 2" xfId="14008"/>
    <cellStyle name="Calculation 10 2 4 2 2 2" xfId="25996"/>
    <cellStyle name="Calculation 10 2 4 2 2 2 2" xfId="47182"/>
    <cellStyle name="Calculation 10 2 4 2 2 3" xfId="36578"/>
    <cellStyle name="Calculation 10 2 4 2 3" xfId="20883"/>
    <cellStyle name="Calculation 10 2 4 2 3 2" xfId="42070"/>
    <cellStyle name="Calculation 10 2 4 2 4" xfId="31450"/>
    <cellStyle name="Calculation 10 2 4 2_Table 2A-1_EFT (Annual)" xfId="14894"/>
    <cellStyle name="Calculation 10 2 4 3" xfId="11352"/>
    <cellStyle name="Calculation 10 2 4 3 2" xfId="23450"/>
    <cellStyle name="Calculation 10 2 4 3 2 2" xfId="44636"/>
    <cellStyle name="Calculation 10 2 4 3 3" xfId="34032"/>
    <cellStyle name="Calculation 10 2 4 4" xfId="18337"/>
    <cellStyle name="Calculation 10 2 4 4 2" xfId="39524"/>
    <cellStyle name="Calculation 10 2 4 5" xfId="28707"/>
    <cellStyle name="Calculation 10 2 4_Table 2A-1_EFT (Annual)" xfId="3642"/>
    <cellStyle name="Calculation 10 2 5" xfId="4086"/>
    <cellStyle name="Calculation 10 2 5 2" xfId="12410"/>
    <cellStyle name="Calculation 10 2 5 2 2" xfId="24432"/>
    <cellStyle name="Calculation 10 2 5 2 2 2" xfId="45618"/>
    <cellStyle name="Calculation 10 2 5 2 3" xfId="35014"/>
    <cellStyle name="Calculation 10 2 5 3" xfId="19319"/>
    <cellStyle name="Calculation 10 2 5 3 2" xfId="40506"/>
    <cellStyle name="Calculation 10 2 5 4" xfId="29774"/>
    <cellStyle name="Calculation 10 2 5_Table 2A-1_EFT (Annual)" xfId="14893"/>
    <cellStyle name="Calculation 10 2 6" xfId="9749"/>
    <cellStyle name="Calculation 10 2 6 2" xfId="21886"/>
    <cellStyle name="Calculation 10 2 6 2 2" xfId="43072"/>
    <cellStyle name="Calculation 10 2 6 3" xfId="32468"/>
    <cellStyle name="Calculation 10 2 7" xfId="16773"/>
    <cellStyle name="Calculation 10 2 7 2" xfId="37960"/>
    <cellStyle name="Calculation 10 2 8" xfId="27031"/>
    <cellStyle name="Calculation 10 2_Table 2A-1_EFT (Annual)" xfId="2891"/>
    <cellStyle name="Calculation 10 3" xfId="354"/>
    <cellStyle name="Calculation 10 3 2" xfId="1337"/>
    <cellStyle name="Calculation 10 3 2 2" xfId="2607"/>
    <cellStyle name="Calculation 10 3 2 2 2" xfId="6168"/>
    <cellStyle name="Calculation 10 3 2 2 2 2" xfId="14362"/>
    <cellStyle name="Calculation 10 3 2 2 2 2 2" xfId="26334"/>
    <cellStyle name="Calculation 10 3 2 2 2 2 2 2" xfId="47520"/>
    <cellStyle name="Calculation 10 3 2 2 2 2 3" xfId="36916"/>
    <cellStyle name="Calculation 10 3 2 2 2 3" xfId="21221"/>
    <cellStyle name="Calculation 10 3 2 2 2 3 2" xfId="42408"/>
    <cellStyle name="Calculation 10 3 2 2 2 4" xfId="31824"/>
    <cellStyle name="Calculation 10 3 2 2 2_Table 2A-1_EFT (Annual)" xfId="14892"/>
    <cellStyle name="Calculation 10 3 2 2 3" xfId="11704"/>
    <cellStyle name="Calculation 10 3 2 2 3 2" xfId="23788"/>
    <cellStyle name="Calculation 10 3 2 2 3 2 2" xfId="44974"/>
    <cellStyle name="Calculation 10 3 2 2 3 3" xfId="34370"/>
    <cellStyle name="Calculation 10 3 2 2 4" xfId="18675"/>
    <cellStyle name="Calculation 10 3 2 2 4 2" xfId="39862"/>
    <cellStyle name="Calculation 10 3 2 2 5" xfId="29081"/>
    <cellStyle name="Calculation 10 3 2 2_Table 2A-1_EFT (Annual)" xfId="3641"/>
    <cellStyle name="Calculation 10 3 2 3" xfId="4898"/>
    <cellStyle name="Calculation 10 3 2 3 2" xfId="13158"/>
    <cellStyle name="Calculation 10 3 2 3 2 2" xfId="25164"/>
    <cellStyle name="Calculation 10 3 2 3 2 2 2" xfId="46350"/>
    <cellStyle name="Calculation 10 3 2 3 2 3" xfId="35746"/>
    <cellStyle name="Calculation 10 3 2 3 3" xfId="20051"/>
    <cellStyle name="Calculation 10 3 2 3 3 2" xfId="41238"/>
    <cellStyle name="Calculation 10 3 2 3 4" xfId="30555"/>
    <cellStyle name="Calculation 10 3 2 3_Table 2A-1_EFT (Annual)" xfId="14891"/>
    <cellStyle name="Calculation 10 3 2 4" xfId="10502"/>
    <cellStyle name="Calculation 10 3 2 4 2" xfId="22618"/>
    <cellStyle name="Calculation 10 3 2 4 2 2" xfId="43804"/>
    <cellStyle name="Calculation 10 3 2 4 3" xfId="33200"/>
    <cellStyle name="Calculation 10 3 2 5" xfId="17505"/>
    <cellStyle name="Calculation 10 3 2 5 2" xfId="38692"/>
    <cellStyle name="Calculation 10 3 2 6" xfId="27812"/>
    <cellStyle name="Calculation 10 3 2_Table 2A-1_EFT (Annual)" xfId="3646"/>
    <cellStyle name="Calculation 10 3 3" xfId="894"/>
    <cellStyle name="Calculation 10 3 3 2" xfId="4455"/>
    <cellStyle name="Calculation 10 3 3 2 2" xfId="12717"/>
    <cellStyle name="Calculation 10 3 3 2 2 2" xfId="24727"/>
    <cellStyle name="Calculation 10 3 3 2 2 2 2" xfId="45913"/>
    <cellStyle name="Calculation 10 3 3 2 2 3" xfId="35309"/>
    <cellStyle name="Calculation 10 3 3 2 3" xfId="19614"/>
    <cellStyle name="Calculation 10 3 3 2 3 2" xfId="40801"/>
    <cellStyle name="Calculation 10 3 3 2 4" xfId="30112"/>
    <cellStyle name="Calculation 10 3 3 2_Table 2A-1_EFT (Annual)" xfId="14890"/>
    <cellStyle name="Calculation 10 3 3 3" xfId="10064"/>
    <cellStyle name="Calculation 10 3 3 3 2" xfId="22181"/>
    <cellStyle name="Calculation 10 3 3 3 2 2" xfId="43367"/>
    <cellStyle name="Calculation 10 3 3 3 3" xfId="32763"/>
    <cellStyle name="Calculation 10 3 3 4" xfId="17068"/>
    <cellStyle name="Calculation 10 3 3 4 2" xfId="38255"/>
    <cellStyle name="Calculation 10 3 3 5" xfId="27369"/>
    <cellStyle name="Calculation 10 3 3_Table 2A-1_EFT (Annual)" xfId="3640"/>
    <cellStyle name="Calculation 10 3 4" xfId="2076"/>
    <cellStyle name="Calculation 10 3 4 2" xfId="5637"/>
    <cellStyle name="Calculation 10 3 4 2 2" xfId="13852"/>
    <cellStyle name="Calculation 10 3 4 2 2 2" xfId="25840"/>
    <cellStyle name="Calculation 10 3 4 2 2 2 2" xfId="47026"/>
    <cellStyle name="Calculation 10 3 4 2 2 3" xfId="36422"/>
    <cellStyle name="Calculation 10 3 4 2 3" xfId="20727"/>
    <cellStyle name="Calculation 10 3 4 2 3 2" xfId="41914"/>
    <cellStyle name="Calculation 10 3 4 2 4" xfId="31294"/>
    <cellStyle name="Calculation 10 3 4 2_Table 2A-1_EFT (Annual)" xfId="14889"/>
    <cellStyle name="Calculation 10 3 4 3" xfId="11196"/>
    <cellStyle name="Calculation 10 3 4 3 2" xfId="23294"/>
    <cellStyle name="Calculation 10 3 4 3 2 2" xfId="44480"/>
    <cellStyle name="Calculation 10 3 4 3 3" xfId="33876"/>
    <cellStyle name="Calculation 10 3 4 4" xfId="18181"/>
    <cellStyle name="Calculation 10 3 4 4 2" xfId="39368"/>
    <cellStyle name="Calculation 10 3 4 5" xfId="28551"/>
    <cellStyle name="Calculation 10 3 4_Table 2A-1_EFT (Annual)" xfId="3639"/>
    <cellStyle name="Calculation 10 3 5" xfId="3924"/>
    <cellStyle name="Calculation 10 3 5 2" xfId="12252"/>
    <cellStyle name="Calculation 10 3 5 2 2" xfId="24276"/>
    <cellStyle name="Calculation 10 3 5 2 2 2" xfId="45462"/>
    <cellStyle name="Calculation 10 3 5 2 3" xfId="34858"/>
    <cellStyle name="Calculation 10 3 5 3" xfId="19163"/>
    <cellStyle name="Calculation 10 3 5 3 2" xfId="40350"/>
    <cellStyle name="Calculation 10 3 5 4" xfId="29612"/>
    <cellStyle name="Calculation 10 3 5_Table 2A-1_EFT (Annual)" xfId="14888"/>
    <cellStyle name="Calculation 10 3 6" xfId="9589"/>
    <cellStyle name="Calculation 10 3 6 2" xfId="21730"/>
    <cellStyle name="Calculation 10 3 6 2 2" xfId="42916"/>
    <cellStyle name="Calculation 10 3 6 3" xfId="32312"/>
    <cellStyle name="Calculation 10 3 7" xfId="16617"/>
    <cellStyle name="Calculation 10 3 7 2" xfId="37804"/>
    <cellStyle name="Calculation 10 3 8" xfId="26869"/>
    <cellStyle name="Calculation 10 3_Table 2A-1_EFT (Annual)" xfId="2892"/>
    <cellStyle name="Calculation 10 4" xfId="1171"/>
    <cellStyle name="Calculation 10 4 2" xfId="2441"/>
    <cellStyle name="Calculation 10 4 2 2" xfId="6002"/>
    <cellStyle name="Calculation 10 4 2 2 2" xfId="14196"/>
    <cellStyle name="Calculation 10 4 2 2 2 2" xfId="26168"/>
    <cellStyle name="Calculation 10 4 2 2 2 2 2" xfId="47354"/>
    <cellStyle name="Calculation 10 4 2 2 2 3" xfId="36750"/>
    <cellStyle name="Calculation 10 4 2 2 3" xfId="21055"/>
    <cellStyle name="Calculation 10 4 2 2 3 2" xfId="42242"/>
    <cellStyle name="Calculation 10 4 2 2 4" xfId="31658"/>
    <cellStyle name="Calculation 10 4 2 2_Table 2A-1_EFT (Annual)" xfId="14887"/>
    <cellStyle name="Calculation 10 4 2 3" xfId="11538"/>
    <cellStyle name="Calculation 10 4 2 3 2" xfId="23622"/>
    <cellStyle name="Calculation 10 4 2 3 2 2" xfId="44808"/>
    <cellStyle name="Calculation 10 4 2 3 3" xfId="34204"/>
    <cellStyle name="Calculation 10 4 2 4" xfId="18509"/>
    <cellStyle name="Calculation 10 4 2 4 2" xfId="39696"/>
    <cellStyle name="Calculation 10 4 2 5" xfId="28915"/>
    <cellStyle name="Calculation 10 4 2_Table 2A-1_EFT (Annual)" xfId="3654"/>
    <cellStyle name="Calculation 10 4 3" xfId="4732"/>
    <cellStyle name="Calculation 10 4 3 2" xfId="12992"/>
    <cellStyle name="Calculation 10 4 3 2 2" xfId="24998"/>
    <cellStyle name="Calculation 10 4 3 2 2 2" xfId="46184"/>
    <cellStyle name="Calculation 10 4 3 2 3" xfId="35580"/>
    <cellStyle name="Calculation 10 4 3 3" xfId="19885"/>
    <cellStyle name="Calculation 10 4 3 3 2" xfId="41072"/>
    <cellStyle name="Calculation 10 4 3 4" xfId="30389"/>
    <cellStyle name="Calculation 10 4 3_Table 2A-1_EFT (Annual)" xfId="14886"/>
    <cellStyle name="Calculation 10 4 4" xfId="10336"/>
    <cellStyle name="Calculation 10 4 4 2" xfId="22452"/>
    <cellStyle name="Calculation 10 4 4 2 2" xfId="43638"/>
    <cellStyle name="Calculation 10 4 4 3" xfId="33034"/>
    <cellStyle name="Calculation 10 4 5" xfId="17339"/>
    <cellStyle name="Calculation 10 4 5 2" xfId="38526"/>
    <cellStyle name="Calculation 10 4 6" xfId="27646"/>
    <cellStyle name="Calculation 10 4_Table 2A-1_EFT (Annual)" xfId="3660"/>
    <cellStyle name="Calculation 10 5" xfId="735"/>
    <cellStyle name="Calculation 10 5 2" xfId="4296"/>
    <cellStyle name="Calculation 10 5 2 2" xfId="12576"/>
    <cellStyle name="Calculation 10 5 2 2 2" xfId="24593"/>
    <cellStyle name="Calculation 10 5 2 2 2 2" xfId="45779"/>
    <cellStyle name="Calculation 10 5 2 2 3" xfId="35175"/>
    <cellStyle name="Calculation 10 5 2 3" xfId="19480"/>
    <cellStyle name="Calculation 10 5 2 3 2" xfId="40667"/>
    <cellStyle name="Calculation 10 5 2 4" xfId="29953"/>
    <cellStyle name="Calculation 10 5 2_Table 2A-1_EFT (Annual)" xfId="14885"/>
    <cellStyle name="Calculation 10 5 3" xfId="9924"/>
    <cellStyle name="Calculation 10 5 3 2" xfId="22047"/>
    <cellStyle name="Calculation 10 5 3 2 2" xfId="43233"/>
    <cellStyle name="Calculation 10 5 3 3" xfId="32629"/>
    <cellStyle name="Calculation 10 5 4" xfId="16934"/>
    <cellStyle name="Calculation 10 5 4 2" xfId="38121"/>
    <cellStyle name="Calculation 10 5 5" xfId="27210"/>
    <cellStyle name="Calculation 10 5_Table 2A-1_EFT (Annual)" xfId="3661"/>
    <cellStyle name="Calculation 10 6" xfId="1861"/>
    <cellStyle name="Calculation 10 6 2" xfId="5422"/>
    <cellStyle name="Calculation 10 6 2 2" xfId="13637"/>
    <cellStyle name="Calculation 10 6 2 2 2" xfId="25625"/>
    <cellStyle name="Calculation 10 6 2 2 2 2" xfId="46811"/>
    <cellStyle name="Calculation 10 6 2 2 3" xfId="36207"/>
    <cellStyle name="Calculation 10 6 2 3" xfId="20512"/>
    <cellStyle name="Calculation 10 6 2 3 2" xfId="41699"/>
    <cellStyle name="Calculation 10 6 2 4" xfId="31079"/>
    <cellStyle name="Calculation 10 6 2_Table 2A-1_EFT (Annual)" xfId="14884"/>
    <cellStyle name="Calculation 10 6 3" xfId="10981"/>
    <cellStyle name="Calculation 10 6 3 2" xfId="23079"/>
    <cellStyle name="Calculation 10 6 3 2 2" xfId="44265"/>
    <cellStyle name="Calculation 10 6 3 3" xfId="33661"/>
    <cellStyle name="Calculation 10 6 4" xfId="17966"/>
    <cellStyle name="Calculation 10 6 4 2" xfId="39153"/>
    <cellStyle name="Calculation 10 6 5" xfId="28336"/>
    <cellStyle name="Calculation 10 6_Table 2A-1_EFT (Annual)" xfId="3638"/>
    <cellStyle name="Calculation 10 7" xfId="3712"/>
    <cellStyle name="Calculation 10 7 2" xfId="12080"/>
    <cellStyle name="Calculation 10 7 2 2" xfId="24110"/>
    <cellStyle name="Calculation 10 7 2 2 2" xfId="45296"/>
    <cellStyle name="Calculation 10 7 2 3" xfId="34692"/>
    <cellStyle name="Calculation 10 7 3" xfId="18997"/>
    <cellStyle name="Calculation 10 7 3 2" xfId="40184"/>
    <cellStyle name="Calculation 10 7 4" xfId="29421"/>
    <cellStyle name="Calculation 10 7_Table 2A-1_EFT (Annual)" xfId="14883"/>
    <cellStyle name="Calculation 10 8" xfId="9399"/>
    <cellStyle name="Calculation 10 8 2" xfId="21564"/>
    <cellStyle name="Calculation 10 8 2 2" xfId="42750"/>
    <cellStyle name="Calculation 10 8 3" xfId="32146"/>
    <cellStyle name="Calculation 10 9" xfId="16451"/>
    <cellStyle name="Calculation 10 9 2" xfId="37638"/>
    <cellStyle name="Calculation 10_Table 2A-1_EFT (Annual)" xfId="2890"/>
    <cellStyle name="Calculation 11" xfId="141"/>
    <cellStyle name="Calculation 11 10" xfId="26696"/>
    <cellStyle name="Calculation 11 2" xfId="534"/>
    <cellStyle name="Calculation 11 2 2" xfId="1511"/>
    <cellStyle name="Calculation 11 2 2 2" xfId="2781"/>
    <cellStyle name="Calculation 11 2 2 2 2" xfId="6342"/>
    <cellStyle name="Calculation 11 2 2 2 2 2" xfId="14536"/>
    <cellStyle name="Calculation 11 2 2 2 2 2 2" xfId="26508"/>
    <cellStyle name="Calculation 11 2 2 2 2 2 2 2" xfId="47694"/>
    <cellStyle name="Calculation 11 2 2 2 2 2 3" xfId="37090"/>
    <cellStyle name="Calculation 11 2 2 2 2 3" xfId="21395"/>
    <cellStyle name="Calculation 11 2 2 2 2 3 2" xfId="42582"/>
    <cellStyle name="Calculation 11 2 2 2 2 4" xfId="31998"/>
    <cellStyle name="Calculation 11 2 2 2 2_Table 2A-1_EFT (Annual)" xfId="14882"/>
    <cellStyle name="Calculation 11 2 2 2 3" xfId="11878"/>
    <cellStyle name="Calculation 11 2 2 2 3 2" xfId="23962"/>
    <cellStyle name="Calculation 11 2 2 2 3 2 2" xfId="45148"/>
    <cellStyle name="Calculation 11 2 2 2 3 3" xfId="34544"/>
    <cellStyle name="Calculation 11 2 2 2 4" xfId="18849"/>
    <cellStyle name="Calculation 11 2 2 2 4 2" xfId="40036"/>
    <cellStyle name="Calculation 11 2 2 2 5" xfId="29255"/>
    <cellStyle name="Calculation 11 2 2 2_Table 2A-1_EFT (Annual)" xfId="6490"/>
    <cellStyle name="Calculation 11 2 2 3" xfId="5072"/>
    <cellStyle name="Calculation 11 2 2 3 2" xfId="13332"/>
    <cellStyle name="Calculation 11 2 2 3 2 2" xfId="25338"/>
    <cellStyle name="Calculation 11 2 2 3 2 2 2" xfId="46524"/>
    <cellStyle name="Calculation 11 2 2 3 2 3" xfId="35920"/>
    <cellStyle name="Calculation 11 2 2 3 3" xfId="20225"/>
    <cellStyle name="Calculation 11 2 2 3 3 2" xfId="41412"/>
    <cellStyle name="Calculation 11 2 2 3 4" xfId="30729"/>
    <cellStyle name="Calculation 11 2 2 3_Table 2A-1_EFT (Annual)" xfId="14881"/>
    <cellStyle name="Calculation 11 2 2 4" xfId="10676"/>
    <cellStyle name="Calculation 11 2 2 4 2" xfId="22792"/>
    <cellStyle name="Calculation 11 2 2 4 2 2" xfId="43978"/>
    <cellStyle name="Calculation 11 2 2 4 3" xfId="33374"/>
    <cellStyle name="Calculation 11 2 2 5" xfId="17679"/>
    <cellStyle name="Calculation 11 2 2 5 2" xfId="38866"/>
    <cellStyle name="Calculation 11 2 2 6" xfId="27986"/>
    <cellStyle name="Calculation 11 2 2_Table 2A-1_EFT (Annual)" xfId="6493"/>
    <cellStyle name="Calculation 11 2 3" xfId="1043"/>
    <cellStyle name="Calculation 11 2 3 2" xfId="4604"/>
    <cellStyle name="Calculation 11 2 3 2 2" xfId="12864"/>
    <cellStyle name="Calculation 11 2 3 2 2 2" xfId="24870"/>
    <cellStyle name="Calculation 11 2 3 2 2 2 2" xfId="46056"/>
    <cellStyle name="Calculation 11 2 3 2 2 3" xfId="35452"/>
    <cellStyle name="Calculation 11 2 3 2 3" xfId="19757"/>
    <cellStyle name="Calculation 11 2 3 2 3 2" xfId="40944"/>
    <cellStyle name="Calculation 11 2 3 2 4" xfId="30261"/>
    <cellStyle name="Calculation 11 2 3 2_Table 2A-1_EFT (Annual)" xfId="14880"/>
    <cellStyle name="Calculation 11 2 3 3" xfId="10208"/>
    <cellStyle name="Calculation 11 2 3 3 2" xfId="22324"/>
    <cellStyle name="Calculation 11 2 3 3 2 2" xfId="43510"/>
    <cellStyle name="Calculation 11 2 3 3 3" xfId="32906"/>
    <cellStyle name="Calculation 11 2 3 4" xfId="17211"/>
    <cellStyle name="Calculation 11 2 3 4 2" xfId="38398"/>
    <cellStyle name="Calculation 11 2 3 5" xfId="27518"/>
    <cellStyle name="Calculation 11 2 3_Table 2A-1_EFT (Annual)" xfId="6492"/>
    <cellStyle name="Calculation 11 2 4" xfId="2250"/>
    <cellStyle name="Calculation 11 2 4 2" xfId="5811"/>
    <cellStyle name="Calculation 11 2 4 2 2" xfId="14026"/>
    <cellStyle name="Calculation 11 2 4 2 2 2" xfId="26014"/>
    <cellStyle name="Calculation 11 2 4 2 2 2 2" xfId="47200"/>
    <cellStyle name="Calculation 11 2 4 2 2 3" xfId="36596"/>
    <cellStyle name="Calculation 11 2 4 2 3" xfId="20901"/>
    <cellStyle name="Calculation 11 2 4 2 3 2" xfId="42088"/>
    <cellStyle name="Calculation 11 2 4 2 4" xfId="31468"/>
    <cellStyle name="Calculation 11 2 4 2_Table 2A-1_EFT (Annual)" xfId="14879"/>
    <cellStyle name="Calculation 11 2 4 3" xfId="11370"/>
    <cellStyle name="Calculation 11 2 4 3 2" xfId="23468"/>
    <cellStyle name="Calculation 11 2 4 3 2 2" xfId="44654"/>
    <cellStyle name="Calculation 11 2 4 3 3" xfId="34050"/>
    <cellStyle name="Calculation 11 2 4 4" xfId="18355"/>
    <cellStyle name="Calculation 11 2 4 4 2" xfId="39542"/>
    <cellStyle name="Calculation 11 2 4 5" xfId="28725"/>
    <cellStyle name="Calculation 11 2 4_Table 2A-1_EFT (Annual)" xfId="6491"/>
    <cellStyle name="Calculation 11 2 5" xfId="4104"/>
    <cellStyle name="Calculation 11 2 5 2" xfId="12428"/>
    <cellStyle name="Calculation 11 2 5 2 2" xfId="24450"/>
    <cellStyle name="Calculation 11 2 5 2 2 2" xfId="45636"/>
    <cellStyle name="Calculation 11 2 5 2 3" xfId="35032"/>
    <cellStyle name="Calculation 11 2 5 3" xfId="19337"/>
    <cellStyle name="Calculation 11 2 5 3 2" xfId="40524"/>
    <cellStyle name="Calculation 11 2 5 4" xfId="29792"/>
    <cellStyle name="Calculation 11 2 5_Table 2A-1_EFT (Annual)" xfId="14878"/>
    <cellStyle name="Calculation 11 2 6" xfId="9767"/>
    <cellStyle name="Calculation 11 2 6 2" xfId="21904"/>
    <cellStyle name="Calculation 11 2 6 2 2" xfId="43090"/>
    <cellStyle name="Calculation 11 2 6 3" xfId="32486"/>
    <cellStyle name="Calculation 11 2 7" xfId="16791"/>
    <cellStyle name="Calculation 11 2 7 2" xfId="37978"/>
    <cellStyle name="Calculation 11 2 8" xfId="27049"/>
    <cellStyle name="Calculation 11 2_Table 2A-1_EFT (Annual)" xfId="2894"/>
    <cellStyle name="Calculation 11 3" xfId="372"/>
    <cellStyle name="Calculation 11 3 2" xfId="1355"/>
    <cellStyle name="Calculation 11 3 2 2" xfId="2625"/>
    <cellStyle name="Calculation 11 3 2 2 2" xfId="6186"/>
    <cellStyle name="Calculation 11 3 2 2 2 2" xfId="14380"/>
    <cellStyle name="Calculation 11 3 2 2 2 2 2" xfId="26352"/>
    <cellStyle name="Calculation 11 3 2 2 2 2 2 2" xfId="47538"/>
    <cellStyle name="Calculation 11 3 2 2 2 2 3" xfId="36934"/>
    <cellStyle name="Calculation 11 3 2 2 2 3" xfId="21239"/>
    <cellStyle name="Calculation 11 3 2 2 2 3 2" xfId="42426"/>
    <cellStyle name="Calculation 11 3 2 2 2 4" xfId="31842"/>
    <cellStyle name="Calculation 11 3 2 2 2_Table 2A-1_EFT (Annual)" xfId="14877"/>
    <cellStyle name="Calculation 11 3 2 2 3" xfId="11722"/>
    <cellStyle name="Calculation 11 3 2 2 3 2" xfId="23806"/>
    <cellStyle name="Calculation 11 3 2 2 3 2 2" xfId="44992"/>
    <cellStyle name="Calculation 11 3 2 2 3 3" xfId="34388"/>
    <cellStyle name="Calculation 11 3 2 2 4" xfId="18693"/>
    <cellStyle name="Calculation 11 3 2 2 4 2" xfId="39880"/>
    <cellStyle name="Calculation 11 3 2 2 5" xfId="29099"/>
    <cellStyle name="Calculation 11 3 2 2_Table 2A-1_EFT (Annual)" xfId="6489"/>
    <cellStyle name="Calculation 11 3 2 3" xfId="4916"/>
    <cellStyle name="Calculation 11 3 2 3 2" xfId="13176"/>
    <cellStyle name="Calculation 11 3 2 3 2 2" xfId="25182"/>
    <cellStyle name="Calculation 11 3 2 3 2 2 2" xfId="46368"/>
    <cellStyle name="Calculation 11 3 2 3 2 3" xfId="35764"/>
    <cellStyle name="Calculation 11 3 2 3 3" xfId="20069"/>
    <cellStyle name="Calculation 11 3 2 3 3 2" xfId="41256"/>
    <cellStyle name="Calculation 11 3 2 3 4" xfId="30573"/>
    <cellStyle name="Calculation 11 3 2 3_Table 2A-1_EFT (Annual)" xfId="14876"/>
    <cellStyle name="Calculation 11 3 2 4" xfId="10520"/>
    <cellStyle name="Calculation 11 3 2 4 2" xfId="22636"/>
    <cellStyle name="Calculation 11 3 2 4 2 2" xfId="43822"/>
    <cellStyle name="Calculation 11 3 2 4 3" xfId="33218"/>
    <cellStyle name="Calculation 11 3 2 5" xfId="17523"/>
    <cellStyle name="Calculation 11 3 2 5 2" xfId="38710"/>
    <cellStyle name="Calculation 11 3 2 6" xfId="27830"/>
    <cellStyle name="Calculation 11 3 2_Table 2A-1_EFT (Annual)" xfId="6483"/>
    <cellStyle name="Calculation 11 3 3" xfId="911"/>
    <cellStyle name="Calculation 11 3 3 2" xfId="4472"/>
    <cellStyle name="Calculation 11 3 3 2 2" xfId="12734"/>
    <cellStyle name="Calculation 11 3 3 2 2 2" xfId="24744"/>
    <cellStyle name="Calculation 11 3 3 2 2 2 2" xfId="45930"/>
    <cellStyle name="Calculation 11 3 3 2 2 3" xfId="35326"/>
    <cellStyle name="Calculation 11 3 3 2 3" xfId="19631"/>
    <cellStyle name="Calculation 11 3 3 2 3 2" xfId="40818"/>
    <cellStyle name="Calculation 11 3 3 2 4" xfId="30129"/>
    <cellStyle name="Calculation 11 3 3 2_Table 2A-1_EFT (Annual)" xfId="14875"/>
    <cellStyle name="Calculation 11 3 3 3" xfId="10081"/>
    <cellStyle name="Calculation 11 3 3 3 2" xfId="22198"/>
    <cellStyle name="Calculation 11 3 3 3 2 2" xfId="43384"/>
    <cellStyle name="Calculation 11 3 3 3 3" xfId="32780"/>
    <cellStyle name="Calculation 11 3 3 4" xfId="17085"/>
    <cellStyle name="Calculation 11 3 3 4 2" xfId="38272"/>
    <cellStyle name="Calculation 11 3 3 5" xfId="27386"/>
    <cellStyle name="Calculation 11 3 3_Table 2A-1_EFT (Annual)" xfId="6487"/>
    <cellStyle name="Calculation 11 3 4" xfId="2094"/>
    <cellStyle name="Calculation 11 3 4 2" xfId="5655"/>
    <cellStyle name="Calculation 11 3 4 2 2" xfId="13870"/>
    <cellStyle name="Calculation 11 3 4 2 2 2" xfId="25858"/>
    <cellStyle name="Calculation 11 3 4 2 2 2 2" xfId="47044"/>
    <cellStyle name="Calculation 11 3 4 2 2 3" xfId="36440"/>
    <cellStyle name="Calculation 11 3 4 2 3" xfId="20745"/>
    <cellStyle name="Calculation 11 3 4 2 3 2" xfId="41932"/>
    <cellStyle name="Calculation 11 3 4 2 4" xfId="31312"/>
    <cellStyle name="Calculation 11 3 4 2_Table 2A-1_EFT (Annual)" xfId="14874"/>
    <cellStyle name="Calculation 11 3 4 3" xfId="11214"/>
    <cellStyle name="Calculation 11 3 4 3 2" xfId="23312"/>
    <cellStyle name="Calculation 11 3 4 3 2 2" xfId="44498"/>
    <cellStyle name="Calculation 11 3 4 3 3" xfId="33894"/>
    <cellStyle name="Calculation 11 3 4 4" xfId="18199"/>
    <cellStyle name="Calculation 11 3 4 4 2" xfId="39386"/>
    <cellStyle name="Calculation 11 3 4 5" xfId="28569"/>
    <cellStyle name="Calculation 11 3 4_Table 2A-1_EFT (Annual)" xfId="6488"/>
    <cellStyle name="Calculation 11 3 5" xfId="3942"/>
    <cellStyle name="Calculation 11 3 5 2" xfId="12270"/>
    <cellStyle name="Calculation 11 3 5 2 2" xfId="24294"/>
    <cellStyle name="Calculation 11 3 5 2 2 2" xfId="45480"/>
    <cellStyle name="Calculation 11 3 5 2 3" xfId="34876"/>
    <cellStyle name="Calculation 11 3 5 3" xfId="19181"/>
    <cellStyle name="Calculation 11 3 5 3 2" xfId="40368"/>
    <cellStyle name="Calculation 11 3 5 4" xfId="29630"/>
    <cellStyle name="Calculation 11 3 5_Table 2A-1_EFT (Annual)" xfId="14873"/>
    <cellStyle name="Calculation 11 3 6" xfId="9607"/>
    <cellStyle name="Calculation 11 3 6 2" xfId="21748"/>
    <cellStyle name="Calculation 11 3 6 2 2" xfId="42934"/>
    <cellStyle name="Calculation 11 3 6 3" xfId="32330"/>
    <cellStyle name="Calculation 11 3 7" xfId="16635"/>
    <cellStyle name="Calculation 11 3 7 2" xfId="37822"/>
    <cellStyle name="Calculation 11 3 8" xfId="26887"/>
    <cellStyle name="Calculation 11 3_Table 2A-1_EFT (Annual)" xfId="2895"/>
    <cellStyle name="Calculation 11 4" xfId="1189"/>
    <cellStyle name="Calculation 11 4 2" xfId="2459"/>
    <cellStyle name="Calculation 11 4 2 2" xfId="6020"/>
    <cellStyle name="Calculation 11 4 2 2 2" xfId="14214"/>
    <cellStyle name="Calculation 11 4 2 2 2 2" xfId="26186"/>
    <cellStyle name="Calculation 11 4 2 2 2 2 2" xfId="47372"/>
    <cellStyle name="Calculation 11 4 2 2 2 3" xfId="36768"/>
    <cellStyle name="Calculation 11 4 2 2 3" xfId="21073"/>
    <cellStyle name="Calculation 11 4 2 2 3 2" xfId="42260"/>
    <cellStyle name="Calculation 11 4 2 2 4" xfId="31676"/>
    <cellStyle name="Calculation 11 4 2 2_Table 2A-1_EFT (Annual)" xfId="14872"/>
    <cellStyle name="Calculation 11 4 2 3" xfId="11556"/>
    <cellStyle name="Calculation 11 4 2 3 2" xfId="23640"/>
    <cellStyle name="Calculation 11 4 2 3 2 2" xfId="44826"/>
    <cellStyle name="Calculation 11 4 2 3 3" xfId="34222"/>
    <cellStyle name="Calculation 11 4 2 4" xfId="18527"/>
    <cellStyle name="Calculation 11 4 2 4 2" xfId="39714"/>
    <cellStyle name="Calculation 11 4 2 5" xfId="28933"/>
    <cellStyle name="Calculation 11 4 2_Table 2A-1_EFT (Annual)" xfId="6484"/>
    <cellStyle name="Calculation 11 4 3" xfId="4750"/>
    <cellStyle name="Calculation 11 4 3 2" xfId="13010"/>
    <cellStyle name="Calculation 11 4 3 2 2" xfId="25016"/>
    <cellStyle name="Calculation 11 4 3 2 2 2" xfId="46202"/>
    <cellStyle name="Calculation 11 4 3 2 3" xfId="35598"/>
    <cellStyle name="Calculation 11 4 3 3" xfId="19903"/>
    <cellStyle name="Calculation 11 4 3 3 2" xfId="41090"/>
    <cellStyle name="Calculation 11 4 3 4" xfId="30407"/>
    <cellStyle name="Calculation 11 4 3_Table 2A-1_EFT (Annual)" xfId="14871"/>
    <cellStyle name="Calculation 11 4 4" xfId="10354"/>
    <cellStyle name="Calculation 11 4 4 2" xfId="22470"/>
    <cellStyle name="Calculation 11 4 4 2 2" xfId="43656"/>
    <cellStyle name="Calculation 11 4 4 3" xfId="33052"/>
    <cellStyle name="Calculation 11 4 5" xfId="17357"/>
    <cellStyle name="Calculation 11 4 5 2" xfId="38544"/>
    <cellStyle name="Calculation 11 4 6" xfId="27664"/>
    <cellStyle name="Calculation 11 4_Table 2A-1_EFT (Annual)" xfId="6486"/>
    <cellStyle name="Calculation 11 5" xfId="752"/>
    <cellStyle name="Calculation 11 5 2" xfId="4313"/>
    <cellStyle name="Calculation 11 5 2 2" xfId="12593"/>
    <cellStyle name="Calculation 11 5 2 2 2" xfId="24610"/>
    <cellStyle name="Calculation 11 5 2 2 2 2" xfId="45796"/>
    <cellStyle name="Calculation 11 5 2 2 3" xfId="35192"/>
    <cellStyle name="Calculation 11 5 2 3" xfId="19497"/>
    <cellStyle name="Calculation 11 5 2 3 2" xfId="40684"/>
    <cellStyle name="Calculation 11 5 2 4" xfId="29970"/>
    <cellStyle name="Calculation 11 5 2_Table 2A-1_EFT (Annual)" xfId="14870"/>
    <cellStyle name="Calculation 11 5 3" xfId="9941"/>
    <cellStyle name="Calculation 11 5 3 2" xfId="22064"/>
    <cellStyle name="Calculation 11 5 3 2 2" xfId="43250"/>
    <cellStyle name="Calculation 11 5 3 3" xfId="32646"/>
    <cellStyle name="Calculation 11 5 4" xfId="16951"/>
    <cellStyle name="Calculation 11 5 4 2" xfId="38138"/>
    <cellStyle name="Calculation 11 5 5" xfId="27227"/>
    <cellStyle name="Calculation 11 5_Table 2A-1_EFT (Annual)" xfId="6485"/>
    <cellStyle name="Calculation 11 6" xfId="1852"/>
    <cellStyle name="Calculation 11 6 2" xfId="5413"/>
    <cellStyle name="Calculation 11 6 2 2" xfId="13628"/>
    <cellStyle name="Calculation 11 6 2 2 2" xfId="25616"/>
    <cellStyle name="Calculation 11 6 2 2 2 2" xfId="46802"/>
    <cellStyle name="Calculation 11 6 2 2 3" xfId="36198"/>
    <cellStyle name="Calculation 11 6 2 3" xfId="20503"/>
    <cellStyle name="Calculation 11 6 2 3 2" xfId="41690"/>
    <cellStyle name="Calculation 11 6 2 4" xfId="31070"/>
    <cellStyle name="Calculation 11 6 2_Table 2A-1_EFT (Annual)" xfId="14869"/>
    <cellStyle name="Calculation 11 6 3" xfId="10972"/>
    <cellStyle name="Calculation 11 6 3 2" xfId="23070"/>
    <cellStyle name="Calculation 11 6 3 2 2" xfId="44256"/>
    <cellStyle name="Calculation 11 6 3 3" xfId="33652"/>
    <cellStyle name="Calculation 11 6 4" xfId="17957"/>
    <cellStyle name="Calculation 11 6 4 2" xfId="39144"/>
    <cellStyle name="Calculation 11 6 5" xfId="28327"/>
    <cellStyle name="Calculation 11 6_Table 2A-1_EFT (Annual)" xfId="6478"/>
    <cellStyle name="Calculation 11 7" xfId="3730"/>
    <cellStyle name="Calculation 11 7 2" xfId="12098"/>
    <cellStyle name="Calculation 11 7 2 2" xfId="24128"/>
    <cellStyle name="Calculation 11 7 2 2 2" xfId="45314"/>
    <cellStyle name="Calculation 11 7 2 3" xfId="34710"/>
    <cellStyle name="Calculation 11 7 3" xfId="19015"/>
    <cellStyle name="Calculation 11 7 3 2" xfId="40202"/>
    <cellStyle name="Calculation 11 7 4" xfId="29439"/>
    <cellStyle name="Calculation 11 7_Table 2A-1_EFT (Annual)" xfId="14868"/>
    <cellStyle name="Calculation 11 8" xfId="9417"/>
    <cellStyle name="Calculation 11 8 2" xfId="21582"/>
    <cellStyle name="Calculation 11 8 2 2" xfId="42768"/>
    <cellStyle name="Calculation 11 8 3" xfId="32164"/>
    <cellStyle name="Calculation 11 9" xfId="16469"/>
    <cellStyle name="Calculation 11 9 2" xfId="37656"/>
    <cellStyle name="Calculation 11_Table 2A-1_EFT (Annual)" xfId="2893"/>
    <cellStyle name="Calculation 12" xfId="117"/>
    <cellStyle name="Calculation 12 10" xfId="26672"/>
    <cellStyle name="Calculation 12 2" xfId="510"/>
    <cellStyle name="Calculation 12 2 2" xfId="1487"/>
    <cellStyle name="Calculation 12 2 2 2" xfId="2757"/>
    <cellStyle name="Calculation 12 2 2 2 2" xfId="6318"/>
    <cellStyle name="Calculation 12 2 2 2 2 2" xfId="14512"/>
    <cellStyle name="Calculation 12 2 2 2 2 2 2" xfId="26484"/>
    <cellStyle name="Calculation 12 2 2 2 2 2 2 2" xfId="47670"/>
    <cellStyle name="Calculation 12 2 2 2 2 2 3" xfId="37066"/>
    <cellStyle name="Calculation 12 2 2 2 2 3" xfId="21371"/>
    <cellStyle name="Calculation 12 2 2 2 2 3 2" xfId="42558"/>
    <cellStyle name="Calculation 12 2 2 2 2 4" xfId="31974"/>
    <cellStyle name="Calculation 12 2 2 2 2_Table 2A-1_EFT (Annual)" xfId="14867"/>
    <cellStyle name="Calculation 12 2 2 2 3" xfId="11854"/>
    <cellStyle name="Calculation 12 2 2 2 3 2" xfId="23938"/>
    <cellStyle name="Calculation 12 2 2 2 3 2 2" xfId="45124"/>
    <cellStyle name="Calculation 12 2 2 2 3 3" xfId="34520"/>
    <cellStyle name="Calculation 12 2 2 2 4" xfId="18825"/>
    <cellStyle name="Calculation 12 2 2 2 4 2" xfId="40012"/>
    <cellStyle name="Calculation 12 2 2 2 5" xfId="29231"/>
    <cellStyle name="Calculation 12 2 2 2_Table 2A-1_EFT (Annual)" xfId="6482"/>
    <cellStyle name="Calculation 12 2 2 3" xfId="5048"/>
    <cellStyle name="Calculation 12 2 2 3 2" xfId="13308"/>
    <cellStyle name="Calculation 12 2 2 3 2 2" xfId="25314"/>
    <cellStyle name="Calculation 12 2 2 3 2 2 2" xfId="46500"/>
    <cellStyle name="Calculation 12 2 2 3 2 3" xfId="35896"/>
    <cellStyle name="Calculation 12 2 2 3 3" xfId="20201"/>
    <cellStyle name="Calculation 12 2 2 3 3 2" xfId="41388"/>
    <cellStyle name="Calculation 12 2 2 3 4" xfId="30705"/>
    <cellStyle name="Calculation 12 2 2 3_Table 2A-1_EFT (Annual)" xfId="14866"/>
    <cellStyle name="Calculation 12 2 2 4" xfId="10652"/>
    <cellStyle name="Calculation 12 2 2 4 2" xfId="22768"/>
    <cellStyle name="Calculation 12 2 2 4 2 2" xfId="43954"/>
    <cellStyle name="Calculation 12 2 2 4 3" xfId="33350"/>
    <cellStyle name="Calculation 12 2 2 5" xfId="17655"/>
    <cellStyle name="Calculation 12 2 2 5 2" xfId="38842"/>
    <cellStyle name="Calculation 12 2 2 6" xfId="27962"/>
    <cellStyle name="Calculation 12 2 2_Table 2A-1_EFT (Annual)" xfId="6479"/>
    <cellStyle name="Calculation 12 2 3" xfId="1021"/>
    <cellStyle name="Calculation 12 2 3 2" xfId="4582"/>
    <cellStyle name="Calculation 12 2 3 2 2" xfId="12842"/>
    <cellStyle name="Calculation 12 2 3 2 2 2" xfId="24848"/>
    <cellStyle name="Calculation 12 2 3 2 2 2 2" xfId="46034"/>
    <cellStyle name="Calculation 12 2 3 2 2 3" xfId="35430"/>
    <cellStyle name="Calculation 12 2 3 2 3" xfId="19735"/>
    <cellStyle name="Calculation 12 2 3 2 3 2" xfId="40922"/>
    <cellStyle name="Calculation 12 2 3 2 4" xfId="30239"/>
    <cellStyle name="Calculation 12 2 3 2_Table 2A-1_EFT (Annual)" xfId="14865"/>
    <cellStyle name="Calculation 12 2 3 3" xfId="10186"/>
    <cellStyle name="Calculation 12 2 3 3 2" xfId="22302"/>
    <cellStyle name="Calculation 12 2 3 3 2 2" xfId="43488"/>
    <cellStyle name="Calculation 12 2 3 3 3" xfId="32884"/>
    <cellStyle name="Calculation 12 2 3 4" xfId="17189"/>
    <cellStyle name="Calculation 12 2 3 4 2" xfId="38376"/>
    <cellStyle name="Calculation 12 2 3 5" xfId="27496"/>
    <cellStyle name="Calculation 12 2 3_Table 2A-1_EFT (Annual)" xfId="6480"/>
    <cellStyle name="Calculation 12 2 4" xfId="2226"/>
    <cellStyle name="Calculation 12 2 4 2" xfId="5787"/>
    <cellStyle name="Calculation 12 2 4 2 2" xfId="14002"/>
    <cellStyle name="Calculation 12 2 4 2 2 2" xfId="25990"/>
    <cellStyle name="Calculation 12 2 4 2 2 2 2" xfId="47176"/>
    <cellStyle name="Calculation 12 2 4 2 2 3" xfId="36572"/>
    <cellStyle name="Calculation 12 2 4 2 3" xfId="20877"/>
    <cellStyle name="Calculation 12 2 4 2 3 2" xfId="42064"/>
    <cellStyle name="Calculation 12 2 4 2 4" xfId="31444"/>
    <cellStyle name="Calculation 12 2 4 2_Table 2A-1_EFT (Annual)" xfId="14864"/>
    <cellStyle name="Calculation 12 2 4 3" xfId="11346"/>
    <cellStyle name="Calculation 12 2 4 3 2" xfId="23444"/>
    <cellStyle name="Calculation 12 2 4 3 2 2" xfId="44630"/>
    <cellStyle name="Calculation 12 2 4 3 3" xfId="34026"/>
    <cellStyle name="Calculation 12 2 4 4" xfId="18331"/>
    <cellStyle name="Calculation 12 2 4 4 2" xfId="39518"/>
    <cellStyle name="Calculation 12 2 4 5" xfId="28701"/>
    <cellStyle name="Calculation 12 2 4_Table 2A-1_EFT (Annual)" xfId="6481"/>
    <cellStyle name="Calculation 12 2 5" xfId="4080"/>
    <cellStyle name="Calculation 12 2 5 2" xfId="12404"/>
    <cellStyle name="Calculation 12 2 5 2 2" xfId="24426"/>
    <cellStyle name="Calculation 12 2 5 2 2 2" xfId="45612"/>
    <cellStyle name="Calculation 12 2 5 2 3" xfId="35008"/>
    <cellStyle name="Calculation 12 2 5 3" xfId="19313"/>
    <cellStyle name="Calculation 12 2 5 3 2" xfId="40500"/>
    <cellStyle name="Calculation 12 2 5 4" xfId="29768"/>
    <cellStyle name="Calculation 12 2 5_Table 2A-1_EFT (Annual)" xfId="14863"/>
    <cellStyle name="Calculation 12 2 6" xfId="9743"/>
    <cellStyle name="Calculation 12 2 6 2" xfId="21880"/>
    <cellStyle name="Calculation 12 2 6 2 2" xfId="43066"/>
    <cellStyle name="Calculation 12 2 6 3" xfId="32462"/>
    <cellStyle name="Calculation 12 2 7" xfId="16767"/>
    <cellStyle name="Calculation 12 2 7 2" xfId="37954"/>
    <cellStyle name="Calculation 12 2 8" xfId="27025"/>
    <cellStyle name="Calculation 12 2_Table 2A-1_EFT (Annual)" xfId="2897"/>
    <cellStyle name="Calculation 12 3" xfId="348"/>
    <cellStyle name="Calculation 12 3 2" xfId="1331"/>
    <cellStyle name="Calculation 12 3 2 2" xfId="2601"/>
    <cellStyle name="Calculation 12 3 2 2 2" xfId="6162"/>
    <cellStyle name="Calculation 12 3 2 2 2 2" xfId="14356"/>
    <cellStyle name="Calculation 12 3 2 2 2 2 2" xfId="26328"/>
    <cellStyle name="Calculation 12 3 2 2 2 2 2 2" xfId="47514"/>
    <cellStyle name="Calculation 12 3 2 2 2 2 3" xfId="36910"/>
    <cellStyle name="Calculation 12 3 2 2 2 3" xfId="21215"/>
    <cellStyle name="Calculation 12 3 2 2 2 3 2" xfId="42402"/>
    <cellStyle name="Calculation 12 3 2 2 2 4" xfId="31818"/>
    <cellStyle name="Calculation 12 3 2 2 2_Table 2A-1_EFT (Annual)" xfId="14862"/>
    <cellStyle name="Calculation 12 3 2 2 3" xfId="11698"/>
    <cellStyle name="Calculation 12 3 2 2 3 2" xfId="23782"/>
    <cellStyle name="Calculation 12 3 2 2 3 2 2" xfId="44968"/>
    <cellStyle name="Calculation 12 3 2 2 3 3" xfId="34364"/>
    <cellStyle name="Calculation 12 3 2 2 4" xfId="18669"/>
    <cellStyle name="Calculation 12 3 2 2 4 2" xfId="39856"/>
    <cellStyle name="Calculation 12 3 2 2 5" xfId="29075"/>
    <cellStyle name="Calculation 12 3 2 2_Table 2A-1_EFT (Annual)" xfId="6477"/>
    <cellStyle name="Calculation 12 3 2 3" xfId="4892"/>
    <cellStyle name="Calculation 12 3 2 3 2" xfId="13152"/>
    <cellStyle name="Calculation 12 3 2 3 2 2" xfId="25158"/>
    <cellStyle name="Calculation 12 3 2 3 2 2 2" xfId="46344"/>
    <cellStyle name="Calculation 12 3 2 3 2 3" xfId="35740"/>
    <cellStyle name="Calculation 12 3 2 3 3" xfId="20045"/>
    <cellStyle name="Calculation 12 3 2 3 3 2" xfId="41232"/>
    <cellStyle name="Calculation 12 3 2 3 4" xfId="30549"/>
    <cellStyle name="Calculation 12 3 2 3_Table 2A-1_EFT (Annual)" xfId="14861"/>
    <cellStyle name="Calculation 12 3 2 4" xfId="10496"/>
    <cellStyle name="Calculation 12 3 2 4 2" xfId="22612"/>
    <cellStyle name="Calculation 12 3 2 4 2 2" xfId="43798"/>
    <cellStyle name="Calculation 12 3 2 4 3" xfId="33194"/>
    <cellStyle name="Calculation 12 3 2 5" xfId="17499"/>
    <cellStyle name="Calculation 12 3 2 5 2" xfId="38686"/>
    <cellStyle name="Calculation 12 3 2 6" xfId="27806"/>
    <cellStyle name="Calculation 12 3 2_Table 2A-1_EFT (Annual)" xfId="6476"/>
    <cellStyle name="Calculation 12 3 3" xfId="889"/>
    <cellStyle name="Calculation 12 3 3 2" xfId="4450"/>
    <cellStyle name="Calculation 12 3 3 2 2" xfId="12712"/>
    <cellStyle name="Calculation 12 3 3 2 2 2" xfId="24722"/>
    <cellStyle name="Calculation 12 3 3 2 2 2 2" xfId="45908"/>
    <cellStyle name="Calculation 12 3 3 2 2 3" xfId="35304"/>
    <cellStyle name="Calculation 12 3 3 2 3" xfId="19609"/>
    <cellStyle name="Calculation 12 3 3 2 3 2" xfId="40796"/>
    <cellStyle name="Calculation 12 3 3 2 4" xfId="30107"/>
    <cellStyle name="Calculation 12 3 3 2_Table 2A-1_EFT (Annual)" xfId="14860"/>
    <cellStyle name="Calculation 12 3 3 3" xfId="10059"/>
    <cellStyle name="Calculation 12 3 3 3 2" xfId="22176"/>
    <cellStyle name="Calculation 12 3 3 3 2 2" xfId="43362"/>
    <cellStyle name="Calculation 12 3 3 3 3" xfId="32758"/>
    <cellStyle name="Calculation 12 3 3 4" xfId="17063"/>
    <cellStyle name="Calculation 12 3 3 4 2" xfId="38250"/>
    <cellStyle name="Calculation 12 3 3 5" xfId="27364"/>
    <cellStyle name="Calculation 12 3 3_Table 2A-1_EFT (Annual)" xfId="6473"/>
    <cellStyle name="Calculation 12 3 4" xfId="2070"/>
    <cellStyle name="Calculation 12 3 4 2" xfId="5631"/>
    <cellStyle name="Calculation 12 3 4 2 2" xfId="13846"/>
    <cellStyle name="Calculation 12 3 4 2 2 2" xfId="25834"/>
    <cellStyle name="Calculation 12 3 4 2 2 2 2" xfId="47020"/>
    <cellStyle name="Calculation 12 3 4 2 2 3" xfId="36416"/>
    <cellStyle name="Calculation 12 3 4 2 3" xfId="20721"/>
    <cellStyle name="Calculation 12 3 4 2 3 2" xfId="41908"/>
    <cellStyle name="Calculation 12 3 4 2 4" xfId="31288"/>
    <cellStyle name="Calculation 12 3 4 2_Table 2A-1_EFT (Annual)" xfId="14859"/>
    <cellStyle name="Calculation 12 3 4 3" xfId="11190"/>
    <cellStyle name="Calculation 12 3 4 3 2" xfId="23288"/>
    <cellStyle name="Calculation 12 3 4 3 2 2" xfId="44474"/>
    <cellStyle name="Calculation 12 3 4 3 3" xfId="33870"/>
    <cellStyle name="Calculation 12 3 4 4" xfId="18175"/>
    <cellStyle name="Calculation 12 3 4 4 2" xfId="39362"/>
    <cellStyle name="Calculation 12 3 4 5" xfId="28545"/>
    <cellStyle name="Calculation 12 3 4_Table 2A-1_EFT (Annual)" xfId="6475"/>
    <cellStyle name="Calculation 12 3 5" xfId="3918"/>
    <cellStyle name="Calculation 12 3 5 2" xfId="12246"/>
    <cellStyle name="Calculation 12 3 5 2 2" xfId="24270"/>
    <cellStyle name="Calculation 12 3 5 2 2 2" xfId="45456"/>
    <cellStyle name="Calculation 12 3 5 2 3" xfId="34852"/>
    <cellStyle name="Calculation 12 3 5 3" xfId="19157"/>
    <cellStyle name="Calculation 12 3 5 3 2" xfId="40344"/>
    <cellStyle name="Calculation 12 3 5 4" xfId="29606"/>
    <cellStyle name="Calculation 12 3 5_Table 2A-1_EFT (Annual)" xfId="14858"/>
    <cellStyle name="Calculation 12 3 6" xfId="9583"/>
    <cellStyle name="Calculation 12 3 6 2" xfId="21724"/>
    <cellStyle name="Calculation 12 3 6 2 2" xfId="42910"/>
    <cellStyle name="Calculation 12 3 6 3" xfId="32306"/>
    <cellStyle name="Calculation 12 3 7" xfId="16611"/>
    <cellStyle name="Calculation 12 3 7 2" xfId="37798"/>
    <cellStyle name="Calculation 12 3 8" xfId="26863"/>
    <cellStyle name="Calculation 12 3_Table 2A-1_EFT (Annual)" xfId="2898"/>
    <cellStyle name="Calculation 12 4" xfId="1165"/>
    <cellStyle name="Calculation 12 4 2" xfId="2435"/>
    <cellStyle name="Calculation 12 4 2 2" xfId="5996"/>
    <cellStyle name="Calculation 12 4 2 2 2" xfId="14190"/>
    <cellStyle name="Calculation 12 4 2 2 2 2" xfId="26162"/>
    <cellStyle name="Calculation 12 4 2 2 2 2 2" xfId="47348"/>
    <cellStyle name="Calculation 12 4 2 2 2 3" xfId="36744"/>
    <cellStyle name="Calculation 12 4 2 2 3" xfId="21049"/>
    <cellStyle name="Calculation 12 4 2 2 3 2" xfId="42236"/>
    <cellStyle name="Calculation 12 4 2 2 4" xfId="31652"/>
    <cellStyle name="Calculation 12 4 2 2_Table 2A-1_EFT (Annual)" xfId="14857"/>
    <cellStyle name="Calculation 12 4 2 3" xfId="11532"/>
    <cellStyle name="Calculation 12 4 2 3 2" xfId="23616"/>
    <cellStyle name="Calculation 12 4 2 3 2 2" xfId="44802"/>
    <cellStyle name="Calculation 12 4 2 3 3" xfId="34198"/>
    <cellStyle name="Calculation 12 4 2 4" xfId="18503"/>
    <cellStyle name="Calculation 12 4 2 4 2" xfId="39690"/>
    <cellStyle name="Calculation 12 4 2 5" xfId="28909"/>
    <cellStyle name="Calculation 12 4 2_Table 2A-1_EFT (Annual)" xfId="6468"/>
    <cellStyle name="Calculation 12 4 3" xfId="4726"/>
    <cellStyle name="Calculation 12 4 3 2" xfId="12986"/>
    <cellStyle name="Calculation 12 4 3 2 2" xfId="24992"/>
    <cellStyle name="Calculation 12 4 3 2 2 2" xfId="46178"/>
    <cellStyle name="Calculation 12 4 3 2 3" xfId="35574"/>
    <cellStyle name="Calculation 12 4 3 3" xfId="19879"/>
    <cellStyle name="Calculation 12 4 3 3 2" xfId="41066"/>
    <cellStyle name="Calculation 12 4 3 4" xfId="30383"/>
    <cellStyle name="Calculation 12 4 3_Table 2A-1_EFT (Annual)" xfId="14856"/>
    <cellStyle name="Calculation 12 4 4" xfId="10330"/>
    <cellStyle name="Calculation 12 4 4 2" xfId="22446"/>
    <cellStyle name="Calculation 12 4 4 2 2" xfId="43632"/>
    <cellStyle name="Calculation 12 4 4 3" xfId="33028"/>
    <cellStyle name="Calculation 12 4 5" xfId="17333"/>
    <cellStyle name="Calculation 12 4 5 2" xfId="38520"/>
    <cellStyle name="Calculation 12 4 6" xfId="27640"/>
    <cellStyle name="Calculation 12 4_Table 2A-1_EFT (Annual)" xfId="6474"/>
    <cellStyle name="Calculation 12 5" xfId="730"/>
    <cellStyle name="Calculation 12 5 2" xfId="4291"/>
    <cellStyle name="Calculation 12 5 2 2" xfId="12571"/>
    <cellStyle name="Calculation 12 5 2 2 2" xfId="24588"/>
    <cellStyle name="Calculation 12 5 2 2 2 2" xfId="45774"/>
    <cellStyle name="Calculation 12 5 2 2 3" xfId="35170"/>
    <cellStyle name="Calculation 12 5 2 3" xfId="19475"/>
    <cellStyle name="Calculation 12 5 2 3 2" xfId="40662"/>
    <cellStyle name="Calculation 12 5 2 4" xfId="29948"/>
    <cellStyle name="Calculation 12 5 2_Table 2A-1_EFT (Annual)" xfId="14855"/>
    <cellStyle name="Calculation 12 5 3" xfId="9919"/>
    <cellStyle name="Calculation 12 5 3 2" xfId="22042"/>
    <cellStyle name="Calculation 12 5 3 2 2" xfId="43228"/>
    <cellStyle name="Calculation 12 5 3 3" xfId="32624"/>
    <cellStyle name="Calculation 12 5 4" xfId="16929"/>
    <cellStyle name="Calculation 12 5 4 2" xfId="38116"/>
    <cellStyle name="Calculation 12 5 5" xfId="27205"/>
    <cellStyle name="Calculation 12 5_Table 2A-1_EFT (Annual)" xfId="6472"/>
    <cellStyle name="Calculation 12 6" xfId="1864"/>
    <cellStyle name="Calculation 12 6 2" xfId="5425"/>
    <cellStyle name="Calculation 12 6 2 2" xfId="13640"/>
    <cellStyle name="Calculation 12 6 2 2 2" xfId="25628"/>
    <cellStyle name="Calculation 12 6 2 2 2 2" xfId="46814"/>
    <cellStyle name="Calculation 12 6 2 2 3" xfId="36210"/>
    <cellStyle name="Calculation 12 6 2 3" xfId="20515"/>
    <cellStyle name="Calculation 12 6 2 3 2" xfId="41702"/>
    <cellStyle name="Calculation 12 6 2 4" xfId="31082"/>
    <cellStyle name="Calculation 12 6 2_Table 2A-1_EFT (Annual)" xfId="14854"/>
    <cellStyle name="Calculation 12 6 3" xfId="10984"/>
    <cellStyle name="Calculation 12 6 3 2" xfId="23082"/>
    <cellStyle name="Calculation 12 6 3 2 2" xfId="44268"/>
    <cellStyle name="Calculation 12 6 3 3" xfId="33664"/>
    <cellStyle name="Calculation 12 6 4" xfId="17969"/>
    <cellStyle name="Calculation 12 6 4 2" xfId="39156"/>
    <cellStyle name="Calculation 12 6 5" xfId="28339"/>
    <cellStyle name="Calculation 12 6_Table 2A-1_EFT (Annual)" xfId="6471"/>
    <cellStyle name="Calculation 12 7" xfId="3706"/>
    <cellStyle name="Calculation 12 7 2" xfId="12074"/>
    <cellStyle name="Calculation 12 7 2 2" xfId="24104"/>
    <cellStyle name="Calculation 12 7 2 2 2" xfId="45290"/>
    <cellStyle name="Calculation 12 7 2 3" xfId="34686"/>
    <cellStyle name="Calculation 12 7 3" xfId="18991"/>
    <cellStyle name="Calculation 12 7 3 2" xfId="40178"/>
    <cellStyle name="Calculation 12 7 4" xfId="29415"/>
    <cellStyle name="Calculation 12 7_Table 2A-1_EFT (Annual)" xfId="14853"/>
    <cellStyle name="Calculation 12 8" xfId="9393"/>
    <cellStyle name="Calculation 12 8 2" xfId="21558"/>
    <cellStyle name="Calculation 12 8 2 2" xfId="42744"/>
    <cellStyle name="Calculation 12 8 3" xfId="32140"/>
    <cellStyle name="Calculation 12 9" xfId="16445"/>
    <cellStyle name="Calculation 12 9 2" xfId="37632"/>
    <cellStyle name="Calculation 12_Table 2A-1_EFT (Annual)" xfId="2896"/>
    <cellStyle name="Calculation 13" xfId="131"/>
    <cellStyle name="Calculation 13 10" xfId="26686"/>
    <cellStyle name="Calculation 13 2" xfId="524"/>
    <cellStyle name="Calculation 13 2 2" xfId="1501"/>
    <cellStyle name="Calculation 13 2 2 2" xfId="2771"/>
    <cellStyle name="Calculation 13 2 2 2 2" xfId="6332"/>
    <cellStyle name="Calculation 13 2 2 2 2 2" xfId="14526"/>
    <cellStyle name="Calculation 13 2 2 2 2 2 2" xfId="26498"/>
    <cellStyle name="Calculation 13 2 2 2 2 2 2 2" xfId="47684"/>
    <cellStyle name="Calculation 13 2 2 2 2 2 3" xfId="37080"/>
    <cellStyle name="Calculation 13 2 2 2 2 3" xfId="21385"/>
    <cellStyle name="Calculation 13 2 2 2 2 3 2" xfId="42572"/>
    <cellStyle name="Calculation 13 2 2 2 2 4" xfId="31988"/>
    <cellStyle name="Calculation 13 2 2 2 2_Table 2A-1_EFT (Annual)" xfId="14852"/>
    <cellStyle name="Calculation 13 2 2 2 3" xfId="11868"/>
    <cellStyle name="Calculation 13 2 2 2 3 2" xfId="23952"/>
    <cellStyle name="Calculation 13 2 2 2 3 2 2" xfId="45138"/>
    <cellStyle name="Calculation 13 2 2 2 3 3" xfId="34534"/>
    <cellStyle name="Calculation 13 2 2 2 4" xfId="18839"/>
    <cellStyle name="Calculation 13 2 2 2 4 2" xfId="40026"/>
    <cellStyle name="Calculation 13 2 2 2 5" xfId="29245"/>
    <cellStyle name="Calculation 13 2 2 2_Table 2A-1_EFT (Annual)" xfId="6470"/>
    <cellStyle name="Calculation 13 2 2 3" xfId="5062"/>
    <cellStyle name="Calculation 13 2 2 3 2" xfId="13322"/>
    <cellStyle name="Calculation 13 2 2 3 2 2" xfId="25328"/>
    <cellStyle name="Calculation 13 2 2 3 2 2 2" xfId="46514"/>
    <cellStyle name="Calculation 13 2 2 3 2 3" xfId="35910"/>
    <cellStyle name="Calculation 13 2 2 3 3" xfId="20215"/>
    <cellStyle name="Calculation 13 2 2 3 3 2" xfId="41402"/>
    <cellStyle name="Calculation 13 2 2 3 4" xfId="30719"/>
    <cellStyle name="Calculation 13 2 2 3_Table 2A-1_EFT (Annual)" xfId="14851"/>
    <cellStyle name="Calculation 13 2 2 4" xfId="10666"/>
    <cellStyle name="Calculation 13 2 2 4 2" xfId="22782"/>
    <cellStyle name="Calculation 13 2 2 4 2 2" xfId="43968"/>
    <cellStyle name="Calculation 13 2 2 4 3" xfId="33364"/>
    <cellStyle name="Calculation 13 2 2 5" xfId="17669"/>
    <cellStyle name="Calculation 13 2 2 5 2" xfId="38856"/>
    <cellStyle name="Calculation 13 2 2 6" xfId="27976"/>
    <cellStyle name="Calculation 13 2 2_Table 2A-1_EFT (Annual)" xfId="6469"/>
    <cellStyle name="Calculation 13 2 3" xfId="1034"/>
    <cellStyle name="Calculation 13 2 3 2" xfId="4595"/>
    <cellStyle name="Calculation 13 2 3 2 2" xfId="12855"/>
    <cellStyle name="Calculation 13 2 3 2 2 2" xfId="24861"/>
    <cellStyle name="Calculation 13 2 3 2 2 2 2" xfId="46047"/>
    <cellStyle name="Calculation 13 2 3 2 2 3" xfId="35443"/>
    <cellStyle name="Calculation 13 2 3 2 3" xfId="19748"/>
    <cellStyle name="Calculation 13 2 3 2 3 2" xfId="40935"/>
    <cellStyle name="Calculation 13 2 3 2 4" xfId="30252"/>
    <cellStyle name="Calculation 13 2 3 2_Table 2A-1_EFT (Annual)" xfId="14850"/>
    <cellStyle name="Calculation 13 2 3 3" xfId="10199"/>
    <cellStyle name="Calculation 13 2 3 3 2" xfId="22315"/>
    <cellStyle name="Calculation 13 2 3 3 2 2" xfId="43501"/>
    <cellStyle name="Calculation 13 2 3 3 3" xfId="32897"/>
    <cellStyle name="Calculation 13 2 3 4" xfId="17202"/>
    <cellStyle name="Calculation 13 2 3 4 2" xfId="38389"/>
    <cellStyle name="Calculation 13 2 3 5" xfId="27509"/>
    <cellStyle name="Calculation 13 2 3_Table 2A-1_EFT (Annual)" xfId="3644"/>
    <cellStyle name="Calculation 13 2 4" xfId="2240"/>
    <cellStyle name="Calculation 13 2 4 2" xfId="5801"/>
    <cellStyle name="Calculation 13 2 4 2 2" xfId="14016"/>
    <cellStyle name="Calculation 13 2 4 2 2 2" xfId="26004"/>
    <cellStyle name="Calculation 13 2 4 2 2 2 2" xfId="47190"/>
    <cellStyle name="Calculation 13 2 4 2 2 3" xfId="36586"/>
    <cellStyle name="Calculation 13 2 4 2 3" xfId="20891"/>
    <cellStyle name="Calculation 13 2 4 2 3 2" xfId="42078"/>
    <cellStyle name="Calculation 13 2 4 2 4" xfId="31458"/>
    <cellStyle name="Calculation 13 2 4 2_Table 2A-1_EFT (Annual)" xfId="14849"/>
    <cellStyle name="Calculation 13 2 4 3" xfId="11360"/>
    <cellStyle name="Calculation 13 2 4 3 2" xfId="23458"/>
    <cellStyle name="Calculation 13 2 4 3 2 2" xfId="44644"/>
    <cellStyle name="Calculation 13 2 4 3 3" xfId="34040"/>
    <cellStyle name="Calculation 13 2 4 4" xfId="18345"/>
    <cellStyle name="Calculation 13 2 4 4 2" xfId="39532"/>
    <cellStyle name="Calculation 13 2 4 5" xfId="28715"/>
    <cellStyle name="Calculation 13 2 4_Table 2A-1_EFT (Annual)" xfId="6467"/>
    <cellStyle name="Calculation 13 2 5" xfId="4094"/>
    <cellStyle name="Calculation 13 2 5 2" xfId="12418"/>
    <cellStyle name="Calculation 13 2 5 2 2" xfId="24440"/>
    <cellStyle name="Calculation 13 2 5 2 2 2" xfId="45626"/>
    <cellStyle name="Calculation 13 2 5 2 3" xfId="35022"/>
    <cellStyle name="Calculation 13 2 5 3" xfId="19327"/>
    <cellStyle name="Calculation 13 2 5 3 2" xfId="40514"/>
    <cellStyle name="Calculation 13 2 5 4" xfId="29782"/>
    <cellStyle name="Calculation 13 2 5_Table 2A-1_EFT (Annual)" xfId="14848"/>
    <cellStyle name="Calculation 13 2 6" xfId="9757"/>
    <cellStyle name="Calculation 13 2 6 2" xfId="21894"/>
    <cellStyle name="Calculation 13 2 6 2 2" xfId="43080"/>
    <cellStyle name="Calculation 13 2 6 3" xfId="32476"/>
    <cellStyle name="Calculation 13 2 7" xfId="16781"/>
    <cellStyle name="Calculation 13 2 7 2" xfId="37968"/>
    <cellStyle name="Calculation 13 2 8" xfId="27039"/>
    <cellStyle name="Calculation 13 2_Table 2A-1_EFT (Annual)" xfId="2900"/>
    <cellStyle name="Calculation 13 3" xfId="362"/>
    <cellStyle name="Calculation 13 3 2" xfId="1345"/>
    <cellStyle name="Calculation 13 3 2 2" xfId="2615"/>
    <cellStyle name="Calculation 13 3 2 2 2" xfId="6176"/>
    <cellStyle name="Calculation 13 3 2 2 2 2" xfId="14370"/>
    <cellStyle name="Calculation 13 3 2 2 2 2 2" xfId="26342"/>
    <cellStyle name="Calculation 13 3 2 2 2 2 2 2" xfId="47528"/>
    <cellStyle name="Calculation 13 3 2 2 2 2 3" xfId="36924"/>
    <cellStyle name="Calculation 13 3 2 2 2 3" xfId="21229"/>
    <cellStyle name="Calculation 13 3 2 2 2 3 2" xfId="42416"/>
    <cellStyle name="Calculation 13 3 2 2 2 4" xfId="31832"/>
    <cellStyle name="Calculation 13 3 2 2 2_Table 2A-1_EFT (Annual)" xfId="14847"/>
    <cellStyle name="Calculation 13 3 2 2 3" xfId="11712"/>
    <cellStyle name="Calculation 13 3 2 2 3 2" xfId="23796"/>
    <cellStyle name="Calculation 13 3 2 2 3 2 2" xfId="44982"/>
    <cellStyle name="Calculation 13 3 2 2 3 3" xfId="34378"/>
    <cellStyle name="Calculation 13 3 2 2 4" xfId="18683"/>
    <cellStyle name="Calculation 13 3 2 2 4 2" xfId="39870"/>
    <cellStyle name="Calculation 13 3 2 2 5" xfId="29089"/>
    <cellStyle name="Calculation 13 3 2 2_Table 2A-1_EFT (Annual)" xfId="3637"/>
    <cellStyle name="Calculation 13 3 2 3" xfId="4906"/>
    <cellStyle name="Calculation 13 3 2 3 2" xfId="13166"/>
    <cellStyle name="Calculation 13 3 2 3 2 2" xfId="25172"/>
    <cellStyle name="Calculation 13 3 2 3 2 2 2" xfId="46358"/>
    <cellStyle name="Calculation 13 3 2 3 2 3" xfId="35754"/>
    <cellStyle name="Calculation 13 3 2 3 3" xfId="20059"/>
    <cellStyle name="Calculation 13 3 2 3 3 2" xfId="41246"/>
    <cellStyle name="Calculation 13 3 2 3 4" xfId="30563"/>
    <cellStyle name="Calculation 13 3 2 3_Table 2A-1_EFT (Annual)" xfId="14846"/>
    <cellStyle name="Calculation 13 3 2 4" xfId="10510"/>
    <cellStyle name="Calculation 13 3 2 4 2" xfId="22626"/>
    <cellStyle name="Calculation 13 3 2 4 2 2" xfId="43812"/>
    <cellStyle name="Calculation 13 3 2 4 3" xfId="33208"/>
    <cellStyle name="Calculation 13 3 2 5" xfId="17513"/>
    <cellStyle name="Calculation 13 3 2 5 2" xfId="38700"/>
    <cellStyle name="Calculation 13 3 2 6" xfId="27820"/>
    <cellStyle name="Calculation 13 3 2_Table 2A-1_EFT (Annual)" xfId="3655"/>
    <cellStyle name="Calculation 13 3 3" xfId="902"/>
    <cellStyle name="Calculation 13 3 3 2" xfId="4463"/>
    <cellStyle name="Calculation 13 3 3 2 2" xfId="12725"/>
    <cellStyle name="Calculation 13 3 3 2 2 2" xfId="24735"/>
    <cellStyle name="Calculation 13 3 3 2 2 2 2" xfId="45921"/>
    <cellStyle name="Calculation 13 3 3 2 2 3" xfId="35317"/>
    <cellStyle name="Calculation 13 3 3 2 3" xfId="19622"/>
    <cellStyle name="Calculation 13 3 3 2 3 2" xfId="40809"/>
    <cellStyle name="Calculation 13 3 3 2 4" xfId="30120"/>
    <cellStyle name="Calculation 13 3 3 2_Table 2A-1_EFT (Annual)" xfId="14845"/>
    <cellStyle name="Calculation 13 3 3 3" xfId="10072"/>
    <cellStyle name="Calculation 13 3 3 3 2" xfId="22189"/>
    <cellStyle name="Calculation 13 3 3 3 2 2" xfId="43375"/>
    <cellStyle name="Calculation 13 3 3 3 3" xfId="32771"/>
    <cellStyle name="Calculation 13 3 3 4" xfId="17076"/>
    <cellStyle name="Calculation 13 3 3 4 2" xfId="38263"/>
    <cellStyle name="Calculation 13 3 3 5" xfId="27377"/>
    <cellStyle name="Calculation 13 3 3_Table 2A-1_EFT (Annual)" xfId="5920"/>
    <cellStyle name="Calculation 13 3 4" xfId="2084"/>
    <cellStyle name="Calculation 13 3 4 2" xfId="5645"/>
    <cellStyle name="Calculation 13 3 4 2 2" xfId="13860"/>
    <cellStyle name="Calculation 13 3 4 2 2 2" xfId="25848"/>
    <cellStyle name="Calculation 13 3 4 2 2 2 2" xfId="47034"/>
    <cellStyle name="Calculation 13 3 4 2 2 3" xfId="36430"/>
    <cellStyle name="Calculation 13 3 4 2 3" xfId="20735"/>
    <cellStyle name="Calculation 13 3 4 2 3 2" xfId="41922"/>
    <cellStyle name="Calculation 13 3 4 2 4" xfId="31302"/>
    <cellStyle name="Calculation 13 3 4 2_Table 2A-1_EFT (Annual)" xfId="14844"/>
    <cellStyle name="Calculation 13 3 4 3" xfId="11204"/>
    <cellStyle name="Calculation 13 3 4 3 2" xfId="23302"/>
    <cellStyle name="Calculation 13 3 4 3 2 2" xfId="44488"/>
    <cellStyle name="Calculation 13 3 4 3 3" xfId="33884"/>
    <cellStyle name="Calculation 13 3 4 4" xfId="18189"/>
    <cellStyle name="Calculation 13 3 4 4 2" xfId="39376"/>
    <cellStyle name="Calculation 13 3 4 5" xfId="28559"/>
    <cellStyle name="Calculation 13 3 4_Table 2A-1_EFT (Annual)" xfId="4226"/>
    <cellStyle name="Calculation 13 3 5" xfId="3932"/>
    <cellStyle name="Calculation 13 3 5 2" xfId="12260"/>
    <cellStyle name="Calculation 13 3 5 2 2" xfId="24284"/>
    <cellStyle name="Calculation 13 3 5 2 2 2" xfId="45470"/>
    <cellStyle name="Calculation 13 3 5 2 3" xfId="34866"/>
    <cellStyle name="Calculation 13 3 5 3" xfId="19171"/>
    <cellStyle name="Calculation 13 3 5 3 2" xfId="40358"/>
    <cellStyle name="Calculation 13 3 5 4" xfId="29620"/>
    <cellStyle name="Calculation 13 3 5_Table 2A-1_EFT (Annual)" xfId="14843"/>
    <cellStyle name="Calculation 13 3 6" xfId="9597"/>
    <cellStyle name="Calculation 13 3 6 2" xfId="21738"/>
    <cellStyle name="Calculation 13 3 6 2 2" xfId="42924"/>
    <cellStyle name="Calculation 13 3 6 3" xfId="32320"/>
    <cellStyle name="Calculation 13 3 7" xfId="16625"/>
    <cellStyle name="Calculation 13 3 7 2" xfId="37812"/>
    <cellStyle name="Calculation 13 3 8" xfId="26877"/>
    <cellStyle name="Calculation 13 3_Table 2A-1_EFT (Annual)" xfId="2901"/>
    <cellStyle name="Calculation 13 4" xfId="1179"/>
    <cellStyle name="Calculation 13 4 2" xfId="2449"/>
    <cellStyle name="Calculation 13 4 2 2" xfId="6010"/>
    <cellStyle name="Calculation 13 4 2 2 2" xfId="14204"/>
    <cellStyle name="Calculation 13 4 2 2 2 2" xfId="26176"/>
    <cellStyle name="Calculation 13 4 2 2 2 2 2" xfId="47362"/>
    <cellStyle name="Calculation 13 4 2 2 2 3" xfId="36758"/>
    <cellStyle name="Calculation 13 4 2 2 3" xfId="21063"/>
    <cellStyle name="Calculation 13 4 2 2 3 2" xfId="42250"/>
    <cellStyle name="Calculation 13 4 2 2 4" xfId="31666"/>
    <cellStyle name="Calculation 13 4 2 2_Table 2A-1_EFT (Annual)" xfId="14842"/>
    <cellStyle name="Calculation 13 4 2 3" xfId="11546"/>
    <cellStyle name="Calculation 13 4 2 3 2" xfId="23630"/>
    <cellStyle name="Calculation 13 4 2 3 2 2" xfId="44816"/>
    <cellStyle name="Calculation 13 4 2 3 3" xfId="34212"/>
    <cellStyle name="Calculation 13 4 2 4" xfId="18517"/>
    <cellStyle name="Calculation 13 4 2 4 2" xfId="39704"/>
    <cellStyle name="Calculation 13 4 2 5" xfId="28923"/>
    <cellStyle name="Calculation 13 4 2_Table 2A-1_EFT (Annual)" xfId="3841"/>
    <cellStyle name="Calculation 13 4 3" xfId="4740"/>
    <cellStyle name="Calculation 13 4 3 2" xfId="13000"/>
    <cellStyle name="Calculation 13 4 3 2 2" xfId="25006"/>
    <cellStyle name="Calculation 13 4 3 2 2 2" xfId="46192"/>
    <cellStyle name="Calculation 13 4 3 2 3" xfId="35588"/>
    <cellStyle name="Calculation 13 4 3 3" xfId="19893"/>
    <cellStyle name="Calculation 13 4 3 3 2" xfId="41080"/>
    <cellStyle name="Calculation 13 4 3 4" xfId="30397"/>
    <cellStyle name="Calculation 13 4 3_Table 2A-1_EFT (Annual)" xfId="14841"/>
    <cellStyle name="Calculation 13 4 4" xfId="10344"/>
    <cellStyle name="Calculation 13 4 4 2" xfId="22460"/>
    <cellStyle name="Calculation 13 4 4 2 2" xfId="43646"/>
    <cellStyle name="Calculation 13 4 4 3" xfId="33042"/>
    <cellStyle name="Calculation 13 4 5" xfId="17347"/>
    <cellStyle name="Calculation 13 4 5 2" xfId="38534"/>
    <cellStyle name="Calculation 13 4 6" xfId="27654"/>
    <cellStyle name="Calculation 13 4_Table 2A-1_EFT (Annual)" xfId="6466"/>
    <cellStyle name="Calculation 13 5" xfId="743"/>
    <cellStyle name="Calculation 13 5 2" xfId="4304"/>
    <cellStyle name="Calculation 13 5 2 2" xfId="12584"/>
    <cellStyle name="Calculation 13 5 2 2 2" xfId="24601"/>
    <cellStyle name="Calculation 13 5 2 2 2 2" xfId="45787"/>
    <cellStyle name="Calculation 13 5 2 2 3" xfId="35183"/>
    <cellStyle name="Calculation 13 5 2 3" xfId="19488"/>
    <cellStyle name="Calculation 13 5 2 3 2" xfId="40675"/>
    <cellStyle name="Calculation 13 5 2 4" xfId="29961"/>
    <cellStyle name="Calculation 13 5 2_Table 2A-1_EFT (Annual)" xfId="14840"/>
    <cellStyle name="Calculation 13 5 3" xfId="9932"/>
    <cellStyle name="Calculation 13 5 3 2" xfId="22055"/>
    <cellStyle name="Calculation 13 5 3 2 2" xfId="43241"/>
    <cellStyle name="Calculation 13 5 3 3" xfId="32637"/>
    <cellStyle name="Calculation 13 5 4" xfId="16942"/>
    <cellStyle name="Calculation 13 5 4 2" xfId="38129"/>
    <cellStyle name="Calculation 13 5 5" xfId="27218"/>
    <cellStyle name="Calculation 13 5_Table 2A-1_EFT (Annual)" xfId="6461"/>
    <cellStyle name="Calculation 13 6" xfId="1857"/>
    <cellStyle name="Calculation 13 6 2" xfId="5418"/>
    <cellStyle name="Calculation 13 6 2 2" xfId="13633"/>
    <cellStyle name="Calculation 13 6 2 2 2" xfId="25621"/>
    <cellStyle name="Calculation 13 6 2 2 2 2" xfId="46807"/>
    <cellStyle name="Calculation 13 6 2 2 3" xfId="36203"/>
    <cellStyle name="Calculation 13 6 2 3" xfId="20508"/>
    <cellStyle name="Calculation 13 6 2 3 2" xfId="41695"/>
    <cellStyle name="Calculation 13 6 2 4" xfId="31075"/>
    <cellStyle name="Calculation 13 6 2_Table 2A-1_EFT (Annual)" xfId="14839"/>
    <cellStyle name="Calculation 13 6 3" xfId="10977"/>
    <cellStyle name="Calculation 13 6 3 2" xfId="23075"/>
    <cellStyle name="Calculation 13 6 3 2 2" xfId="44261"/>
    <cellStyle name="Calculation 13 6 3 3" xfId="33657"/>
    <cellStyle name="Calculation 13 6 4" xfId="17962"/>
    <cellStyle name="Calculation 13 6 4 2" xfId="39149"/>
    <cellStyle name="Calculation 13 6 5" xfId="28332"/>
    <cellStyle name="Calculation 13 6_Table 2A-1_EFT (Annual)" xfId="6465"/>
    <cellStyle name="Calculation 13 7" xfId="3720"/>
    <cellStyle name="Calculation 13 7 2" xfId="12088"/>
    <cellStyle name="Calculation 13 7 2 2" xfId="24118"/>
    <cellStyle name="Calculation 13 7 2 2 2" xfId="45304"/>
    <cellStyle name="Calculation 13 7 2 3" xfId="34700"/>
    <cellStyle name="Calculation 13 7 3" xfId="19005"/>
    <cellStyle name="Calculation 13 7 3 2" xfId="40192"/>
    <cellStyle name="Calculation 13 7 4" xfId="29429"/>
    <cellStyle name="Calculation 13 7_Table 2A-1_EFT (Annual)" xfId="14838"/>
    <cellStyle name="Calculation 13 8" xfId="9407"/>
    <cellStyle name="Calculation 13 8 2" xfId="21572"/>
    <cellStyle name="Calculation 13 8 2 2" xfId="42758"/>
    <cellStyle name="Calculation 13 8 3" xfId="32154"/>
    <cellStyle name="Calculation 13 9" xfId="16459"/>
    <cellStyle name="Calculation 13 9 2" xfId="37646"/>
    <cellStyle name="Calculation 13_Table 2A-1_EFT (Annual)" xfId="2899"/>
    <cellStyle name="Calculation 14" xfId="153"/>
    <cellStyle name="Calculation 14 10" xfId="26708"/>
    <cellStyle name="Calculation 14 2" xfId="546"/>
    <cellStyle name="Calculation 14 2 2" xfId="1523"/>
    <cellStyle name="Calculation 14 2 2 2" xfId="2793"/>
    <cellStyle name="Calculation 14 2 2 2 2" xfId="6354"/>
    <cellStyle name="Calculation 14 2 2 2 2 2" xfId="14548"/>
    <cellStyle name="Calculation 14 2 2 2 2 2 2" xfId="26520"/>
    <cellStyle name="Calculation 14 2 2 2 2 2 2 2" xfId="47706"/>
    <cellStyle name="Calculation 14 2 2 2 2 2 3" xfId="37102"/>
    <cellStyle name="Calculation 14 2 2 2 2 3" xfId="21407"/>
    <cellStyle name="Calculation 14 2 2 2 2 3 2" xfId="42594"/>
    <cellStyle name="Calculation 14 2 2 2 2 4" xfId="32010"/>
    <cellStyle name="Calculation 14 2 2 2 2_Table 2A-1_EFT (Annual)" xfId="14837"/>
    <cellStyle name="Calculation 14 2 2 2 3" xfId="11890"/>
    <cellStyle name="Calculation 14 2 2 2 3 2" xfId="23974"/>
    <cellStyle name="Calculation 14 2 2 2 3 2 2" xfId="45160"/>
    <cellStyle name="Calculation 14 2 2 2 3 3" xfId="34556"/>
    <cellStyle name="Calculation 14 2 2 2 4" xfId="18861"/>
    <cellStyle name="Calculation 14 2 2 2 4 2" xfId="40048"/>
    <cellStyle name="Calculation 14 2 2 2 5" xfId="29267"/>
    <cellStyle name="Calculation 14 2 2 2_Table 2A-1_EFT (Annual)" xfId="6462"/>
    <cellStyle name="Calculation 14 2 2 3" xfId="5084"/>
    <cellStyle name="Calculation 14 2 2 3 2" xfId="13344"/>
    <cellStyle name="Calculation 14 2 2 3 2 2" xfId="25350"/>
    <cellStyle name="Calculation 14 2 2 3 2 2 2" xfId="46536"/>
    <cellStyle name="Calculation 14 2 2 3 2 3" xfId="35932"/>
    <cellStyle name="Calculation 14 2 2 3 3" xfId="20237"/>
    <cellStyle name="Calculation 14 2 2 3 3 2" xfId="41424"/>
    <cellStyle name="Calculation 14 2 2 3 4" xfId="30741"/>
    <cellStyle name="Calculation 14 2 2 3_Table 2A-1_EFT (Annual)" xfId="14836"/>
    <cellStyle name="Calculation 14 2 2 4" xfId="10688"/>
    <cellStyle name="Calculation 14 2 2 4 2" xfId="22804"/>
    <cellStyle name="Calculation 14 2 2 4 2 2" xfId="43990"/>
    <cellStyle name="Calculation 14 2 2 4 3" xfId="33386"/>
    <cellStyle name="Calculation 14 2 2 5" xfId="17691"/>
    <cellStyle name="Calculation 14 2 2 5 2" xfId="38878"/>
    <cellStyle name="Calculation 14 2 2 6" xfId="27998"/>
    <cellStyle name="Calculation 14 2 2_Table 2A-1_EFT (Annual)" xfId="6464"/>
    <cellStyle name="Calculation 14 2 3" xfId="1052"/>
    <cellStyle name="Calculation 14 2 3 2" xfId="4613"/>
    <cellStyle name="Calculation 14 2 3 2 2" xfId="12873"/>
    <cellStyle name="Calculation 14 2 3 2 2 2" xfId="24879"/>
    <cellStyle name="Calculation 14 2 3 2 2 2 2" xfId="46065"/>
    <cellStyle name="Calculation 14 2 3 2 2 3" xfId="35461"/>
    <cellStyle name="Calculation 14 2 3 2 3" xfId="19766"/>
    <cellStyle name="Calculation 14 2 3 2 3 2" xfId="40953"/>
    <cellStyle name="Calculation 14 2 3 2 4" xfId="30270"/>
    <cellStyle name="Calculation 14 2 3 2_Table 2A-1_EFT (Annual)" xfId="14835"/>
    <cellStyle name="Calculation 14 2 3 3" xfId="10217"/>
    <cellStyle name="Calculation 14 2 3 3 2" xfId="22333"/>
    <cellStyle name="Calculation 14 2 3 3 2 2" xfId="43519"/>
    <cellStyle name="Calculation 14 2 3 3 3" xfId="32915"/>
    <cellStyle name="Calculation 14 2 3 4" xfId="17220"/>
    <cellStyle name="Calculation 14 2 3 4 2" xfId="38407"/>
    <cellStyle name="Calculation 14 2 3 5" xfId="27527"/>
    <cellStyle name="Calculation 14 2 3_Table 2A-1_EFT (Annual)" xfId="6463"/>
    <cellStyle name="Calculation 14 2 4" xfId="2262"/>
    <cellStyle name="Calculation 14 2 4 2" xfId="5823"/>
    <cellStyle name="Calculation 14 2 4 2 2" xfId="14038"/>
    <cellStyle name="Calculation 14 2 4 2 2 2" xfId="26026"/>
    <cellStyle name="Calculation 14 2 4 2 2 2 2" xfId="47212"/>
    <cellStyle name="Calculation 14 2 4 2 2 3" xfId="36608"/>
    <cellStyle name="Calculation 14 2 4 2 3" xfId="20913"/>
    <cellStyle name="Calculation 14 2 4 2 3 2" xfId="42100"/>
    <cellStyle name="Calculation 14 2 4 2 4" xfId="31480"/>
    <cellStyle name="Calculation 14 2 4 2_Table 2A-1_EFT (Annual)" xfId="14834"/>
    <cellStyle name="Calculation 14 2 4 3" xfId="11382"/>
    <cellStyle name="Calculation 14 2 4 3 2" xfId="23480"/>
    <cellStyle name="Calculation 14 2 4 3 2 2" xfId="44666"/>
    <cellStyle name="Calculation 14 2 4 3 3" xfId="34062"/>
    <cellStyle name="Calculation 14 2 4 4" xfId="18367"/>
    <cellStyle name="Calculation 14 2 4 4 2" xfId="39554"/>
    <cellStyle name="Calculation 14 2 4 5" xfId="28737"/>
    <cellStyle name="Calculation 14 2 4_Table 2A-1_EFT (Annual)" xfId="6456"/>
    <cellStyle name="Calculation 14 2 5" xfId="4116"/>
    <cellStyle name="Calculation 14 2 5 2" xfId="12440"/>
    <cellStyle name="Calculation 14 2 5 2 2" xfId="24462"/>
    <cellStyle name="Calculation 14 2 5 2 2 2" xfId="45648"/>
    <cellStyle name="Calculation 14 2 5 2 3" xfId="35044"/>
    <cellStyle name="Calculation 14 2 5 3" xfId="19349"/>
    <cellStyle name="Calculation 14 2 5 3 2" xfId="40536"/>
    <cellStyle name="Calculation 14 2 5 4" xfId="29804"/>
    <cellStyle name="Calculation 14 2 5_Table 2A-1_EFT (Annual)" xfId="14833"/>
    <cellStyle name="Calculation 14 2 6" xfId="9779"/>
    <cellStyle name="Calculation 14 2 6 2" xfId="21916"/>
    <cellStyle name="Calculation 14 2 6 2 2" xfId="43102"/>
    <cellStyle name="Calculation 14 2 6 3" xfId="32498"/>
    <cellStyle name="Calculation 14 2 7" xfId="16803"/>
    <cellStyle name="Calculation 14 2 7 2" xfId="37990"/>
    <cellStyle name="Calculation 14 2 8" xfId="27061"/>
    <cellStyle name="Calculation 14 2_Table 2A-1_EFT (Annual)" xfId="2903"/>
    <cellStyle name="Calculation 14 3" xfId="384"/>
    <cellStyle name="Calculation 14 3 2" xfId="1367"/>
    <cellStyle name="Calculation 14 3 2 2" xfId="2637"/>
    <cellStyle name="Calculation 14 3 2 2 2" xfId="6198"/>
    <cellStyle name="Calculation 14 3 2 2 2 2" xfId="14392"/>
    <cellStyle name="Calculation 14 3 2 2 2 2 2" xfId="26364"/>
    <cellStyle name="Calculation 14 3 2 2 2 2 2 2" xfId="47550"/>
    <cellStyle name="Calculation 14 3 2 2 2 2 3" xfId="36946"/>
    <cellStyle name="Calculation 14 3 2 2 2 3" xfId="21251"/>
    <cellStyle name="Calculation 14 3 2 2 2 3 2" xfId="42438"/>
    <cellStyle name="Calculation 14 3 2 2 2 4" xfId="31854"/>
    <cellStyle name="Calculation 14 3 2 2 2_Table 2A-1_EFT (Annual)" xfId="14832"/>
    <cellStyle name="Calculation 14 3 2 2 3" xfId="11734"/>
    <cellStyle name="Calculation 14 3 2 2 3 2" xfId="23818"/>
    <cellStyle name="Calculation 14 3 2 2 3 2 2" xfId="45004"/>
    <cellStyle name="Calculation 14 3 2 2 3 3" xfId="34400"/>
    <cellStyle name="Calculation 14 3 2 2 4" xfId="18705"/>
    <cellStyle name="Calculation 14 3 2 2 4 2" xfId="39892"/>
    <cellStyle name="Calculation 14 3 2 2 5" xfId="29111"/>
    <cellStyle name="Calculation 14 3 2 2_Table 2A-1_EFT (Annual)" xfId="6457"/>
    <cellStyle name="Calculation 14 3 2 3" xfId="4928"/>
    <cellStyle name="Calculation 14 3 2 3 2" xfId="13188"/>
    <cellStyle name="Calculation 14 3 2 3 2 2" xfId="25194"/>
    <cellStyle name="Calculation 14 3 2 3 2 2 2" xfId="46380"/>
    <cellStyle name="Calculation 14 3 2 3 2 3" xfId="35776"/>
    <cellStyle name="Calculation 14 3 2 3 3" xfId="20081"/>
    <cellStyle name="Calculation 14 3 2 3 3 2" xfId="41268"/>
    <cellStyle name="Calculation 14 3 2 3 4" xfId="30585"/>
    <cellStyle name="Calculation 14 3 2 3_Table 2A-1_EFT (Annual)" xfId="14831"/>
    <cellStyle name="Calculation 14 3 2 4" xfId="10532"/>
    <cellStyle name="Calculation 14 3 2 4 2" xfId="22648"/>
    <cellStyle name="Calculation 14 3 2 4 2 2" xfId="43834"/>
    <cellStyle name="Calculation 14 3 2 4 3" xfId="33230"/>
    <cellStyle name="Calculation 14 3 2 5" xfId="17535"/>
    <cellStyle name="Calculation 14 3 2 5 2" xfId="38722"/>
    <cellStyle name="Calculation 14 3 2 6" xfId="27842"/>
    <cellStyle name="Calculation 14 3 2_Table 2A-1_EFT (Annual)" xfId="6460"/>
    <cellStyle name="Calculation 14 3 3" xfId="920"/>
    <cellStyle name="Calculation 14 3 3 2" xfId="4481"/>
    <cellStyle name="Calculation 14 3 3 2 2" xfId="12743"/>
    <cellStyle name="Calculation 14 3 3 2 2 2" xfId="24753"/>
    <cellStyle name="Calculation 14 3 3 2 2 2 2" xfId="45939"/>
    <cellStyle name="Calculation 14 3 3 2 2 3" xfId="35335"/>
    <cellStyle name="Calculation 14 3 3 2 3" xfId="19640"/>
    <cellStyle name="Calculation 14 3 3 2 3 2" xfId="40827"/>
    <cellStyle name="Calculation 14 3 3 2 4" xfId="30138"/>
    <cellStyle name="Calculation 14 3 3 2_Table 2A-1_EFT (Annual)" xfId="14830"/>
    <cellStyle name="Calculation 14 3 3 3" xfId="10090"/>
    <cellStyle name="Calculation 14 3 3 3 2" xfId="22207"/>
    <cellStyle name="Calculation 14 3 3 3 2 2" xfId="43393"/>
    <cellStyle name="Calculation 14 3 3 3 3" xfId="32789"/>
    <cellStyle name="Calculation 14 3 3 4" xfId="17094"/>
    <cellStyle name="Calculation 14 3 3 4 2" xfId="38281"/>
    <cellStyle name="Calculation 14 3 3 5" xfId="27395"/>
    <cellStyle name="Calculation 14 3 3_Table 2A-1_EFT (Annual)" xfId="6459"/>
    <cellStyle name="Calculation 14 3 4" xfId="2106"/>
    <cellStyle name="Calculation 14 3 4 2" xfId="5667"/>
    <cellStyle name="Calculation 14 3 4 2 2" xfId="13882"/>
    <cellStyle name="Calculation 14 3 4 2 2 2" xfId="25870"/>
    <cellStyle name="Calculation 14 3 4 2 2 2 2" xfId="47056"/>
    <cellStyle name="Calculation 14 3 4 2 2 3" xfId="36452"/>
    <cellStyle name="Calculation 14 3 4 2 3" xfId="20757"/>
    <cellStyle name="Calculation 14 3 4 2 3 2" xfId="41944"/>
    <cellStyle name="Calculation 14 3 4 2 4" xfId="31324"/>
    <cellStyle name="Calculation 14 3 4 2_Table 2A-1_EFT (Annual)" xfId="14829"/>
    <cellStyle name="Calculation 14 3 4 3" xfId="11226"/>
    <cellStyle name="Calculation 14 3 4 3 2" xfId="23324"/>
    <cellStyle name="Calculation 14 3 4 3 2 2" xfId="44510"/>
    <cellStyle name="Calculation 14 3 4 3 3" xfId="33906"/>
    <cellStyle name="Calculation 14 3 4 4" xfId="18211"/>
    <cellStyle name="Calculation 14 3 4 4 2" xfId="39398"/>
    <cellStyle name="Calculation 14 3 4 5" xfId="28581"/>
    <cellStyle name="Calculation 14 3 4_Table 2A-1_EFT (Annual)" xfId="6458"/>
    <cellStyle name="Calculation 14 3 5" xfId="3954"/>
    <cellStyle name="Calculation 14 3 5 2" xfId="12282"/>
    <cellStyle name="Calculation 14 3 5 2 2" xfId="24306"/>
    <cellStyle name="Calculation 14 3 5 2 2 2" xfId="45492"/>
    <cellStyle name="Calculation 14 3 5 2 3" xfId="34888"/>
    <cellStyle name="Calculation 14 3 5 3" xfId="19193"/>
    <cellStyle name="Calculation 14 3 5 3 2" xfId="40380"/>
    <cellStyle name="Calculation 14 3 5 4" xfId="29642"/>
    <cellStyle name="Calculation 14 3 5_Table 2A-1_EFT (Annual)" xfId="14828"/>
    <cellStyle name="Calculation 14 3 6" xfId="9619"/>
    <cellStyle name="Calculation 14 3 6 2" xfId="21760"/>
    <cellStyle name="Calculation 14 3 6 2 2" xfId="42946"/>
    <cellStyle name="Calculation 14 3 6 3" xfId="32342"/>
    <cellStyle name="Calculation 14 3 7" xfId="16647"/>
    <cellStyle name="Calculation 14 3 7 2" xfId="37834"/>
    <cellStyle name="Calculation 14 3 8" xfId="26899"/>
    <cellStyle name="Calculation 14 3_Table 2A-1_EFT (Annual)" xfId="2904"/>
    <cellStyle name="Calculation 14 4" xfId="1201"/>
    <cellStyle name="Calculation 14 4 2" xfId="2471"/>
    <cellStyle name="Calculation 14 4 2 2" xfId="6032"/>
    <cellStyle name="Calculation 14 4 2 2 2" xfId="14226"/>
    <cellStyle name="Calculation 14 4 2 2 2 2" xfId="26198"/>
    <cellStyle name="Calculation 14 4 2 2 2 2 2" xfId="47384"/>
    <cellStyle name="Calculation 14 4 2 2 2 3" xfId="36780"/>
    <cellStyle name="Calculation 14 4 2 2 3" xfId="21085"/>
    <cellStyle name="Calculation 14 4 2 2 3 2" xfId="42272"/>
    <cellStyle name="Calculation 14 4 2 2 4" xfId="31688"/>
    <cellStyle name="Calculation 14 4 2 2_Table 2A-1_EFT (Annual)" xfId="14827"/>
    <cellStyle name="Calculation 14 4 2 3" xfId="11568"/>
    <cellStyle name="Calculation 14 4 2 3 2" xfId="23652"/>
    <cellStyle name="Calculation 14 4 2 3 2 2" xfId="44838"/>
    <cellStyle name="Calculation 14 4 2 3 3" xfId="34234"/>
    <cellStyle name="Calculation 14 4 2 4" xfId="18539"/>
    <cellStyle name="Calculation 14 4 2 4 2" xfId="39726"/>
    <cellStyle name="Calculation 14 4 2 5" xfId="28945"/>
    <cellStyle name="Calculation 14 4 2_Table 2A-1_EFT (Annual)" xfId="6455"/>
    <cellStyle name="Calculation 14 4 3" xfId="4762"/>
    <cellStyle name="Calculation 14 4 3 2" xfId="13022"/>
    <cellStyle name="Calculation 14 4 3 2 2" xfId="25028"/>
    <cellStyle name="Calculation 14 4 3 2 2 2" xfId="46214"/>
    <cellStyle name="Calculation 14 4 3 2 3" xfId="35610"/>
    <cellStyle name="Calculation 14 4 3 3" xfId="19915"/>
    <cellStyle name="Calculation 14 4 3 3 2" xfId="41102"/>
    <cellStyle name="Calculation 14 4 3 4" xfId="30419"/>
    <cellStyle name="Calculation 14 4 3_Table 2A-1_EFT (Annual)" xfId="14826"/>
    <cellStyle name="Calculation 14 4 4" xfId="10366"/>
    <cellStyle name="Calculation 14 4 4 2" xfId="22482"/>
    <cellStyle name="Calculation 14 4 4 2 2" xfId="43668"/>
    <cellStyle name="Calculation 14 4 4 3" xfId="33064"/>
    <cellStyle name="Calculation 14 4 5" xfId="17369"/>
    <cellStyle name="Calculation 14 4 5 2" xfId="38556"/>
    <cellStyle name="Calculation 14 4 6" xfId="27676"/>
    <cellStyle name="Calculation 14 4_Table 2A-1_EFT (Annual)" xfId="6451"/>
    <cellStyle name="Calculation 14 5" xfId="761"/>
    <cellStyle name="Calculation 14 5 2" xfId="4322"/>
    <cellStyle name="Calculation 14 5 2 2" xfId="12602"/>
    <cellStyle name="Calculation 14 5 2 2 2" xfId="24619"/>
    <cellStyle name="Calculation 14 5 2 2 2 2" xfId="45805"/>
    <cellStyle name="Calculation 14 5 2 2 3" xfId="35201"/>
    <cellStyle name="Calculation 14 5 2 3" xfId="19506"/>
    <cellStyle name="Calculation 14 5 2 3 2" xfId="40693"/>
    <cellStyle name="Calculation 14 5 2 4" xfId="29979"/>
    <cellStyle name="Calculation 14 5 2_Table 2A-1_EFT (Annual)" xfId="14825"/>
    <cellStyle name="Calculation 14 5 3" xfId="9950"/>
    <cellStyle name="Calculation 14 5 3 2" xfId="22073"/>
    <cellStyle name="Calculation 14 5 3 2 2" xfId="43259"/>
    <cellStyle name="Calculation 14 5 3 3" xfId="32655"/>
    <cellStyle name="Calculation 14 5 4" xfId="16960"/>
    <cellStyle name="Calculation 14 5 4 2" xfId="38147"/>
    <cellStyle name="Calculation 14 5 5" xfId="27236"/>
    <cellStyle name="Calculation 14 5_Table 2A-1_EFT (Annual)" xfId="6453"/>
    <cellStyle name="Calculation 14 6" xfId="1846"/>
    <cellStyle name="Calculation 14 6 2" xfId="5407"/>
    <cellStyle name="Calculation 14 6 2 2" xfId="13622"/>
    <cellStyle name="Calculation 14 6 2 2 2" xfId="25610"/>
    <cellStyle name="Calculation 14 6 2 2 2 2" xfId="46796"/>
    <cellStyle name="Calculation 14 6 2 2 3" xfId="36192"/>
    <cellStyle name="Calculation 14 6 2 3" xfId="20497"/>
    <cellStyle name="Calculation 14 6 2 3 2" xfId="41684"/>
    <cellStyle name="Calculation 14 6 2 4" xfId="31064"/>
    <cellStyle name="Calculation 14 6 2_Table 2A-1_EFT (Annual)" xfId="14824"/>
    <cellStyle name="Calculation 14 6 3" xfId="10966"/>
    <cellStyle name="Calculation 14 6 3 2" xfId="23064"/>
    <cellStyle name="Calculation 14 6 3 2 2" xfId="44250"/>
    <cellStyle name="Calculation 14 6 3 3" xfId="33646"/>
    <cellStyle name="Calculation 14 6 4" xfId="17951"/>
    <cellStyle name="Calculation 14 6 4 2" xfId="39138"/>
    <cellStyle name="Calculation 14 6 5" xfId="28321"/>
    <cellStyle name="Calculation 14 6_Table 2A-1_EFT (Annual)" xfId="6454"/>
    <cellStyle name="Calculation 14 7" xfId="3742"/>
    <cellStyle name="Calculation 14 7 2" xfId="12110"/>
    <cellStyle name="Calculation 14 7 2 2" xfId="24140"/>
    <cellStyle name="Calculation 14 7 2 2 2" xfId="45326"/>
    <cellStyle name="Calculation 14 7 2 3" xfId="34722"/>
    <cellStyle name="Calculation 14 7 3" xfId="19027"/>
    <cellStyle name="Calculation 14 7 3 2" xfId="40214"/>
    <cellStyle name="Calculation 14 7 4" xfId="29451"/>
    <cellStyle name="Calculation 14 7_Table 2A-1_EFT (Annual)" xfId="14823"/>
    <cellStyle name="Calculation 14 8" xfId="9429"/>
    <cellStyle name="Calculation 14 8 2" xfId="21594"/>
    <cellStyle name="Calculation 14 8 2 2" xfId="42780"/>
    <cellStyle name="Calculation 14 8 3" xfId="32176"/>
    <cellStyle name="Calculation 14 9" xfId="16481"/>
    <cellStyle name="Calculation 14 9 2" xfId="37668"/>
    <cellStyle name="Calculation 14_Table 2A-1_EFT (Annual)" xfId="2902"/>
    <cellStyle name="Calculation 15" xfId="146"/>
    <cellStyle name="Calculation 15 10" xfId="26701"/>
    <cellStyle name="Calculation 15 2" xfId="539"/>
    <cellStyle name="Calculation 15 2 2" xfId="1516"/>
    <cellStyle name="Calculation 15 2 2 2" xfId="2786"/>
    <cellStyle name="Calculation 15 2 2 2 2" xfId="6347"/>
    <cellStyle name="Calculation 15 2 2 2 2 2" xfId="14541"/>
    <cellStyle name="Calculation 15 2 2 2 2 2 2" xfId="26513"/>
    <cellStyle name="Calculation 15 2 2 2 2 2 2 2" xfId="47699"/>
    <cellStyle name="Calculation 15 2 2 2 2 2 3" xfId="37095"/>
    <cellStyle name="Calculation 15 2 2 2 2 3" xfId="21400"/>
    <cellStyle name="Calculation 15 2 2 2 2 3 2" xfId="42587"/>
    <cellStyle name="Calculation 15 2 2 2 2 4" xfId="32003"/>
    <cellStyle name="Calculation 15 2 2 2 2_Table 2A-1_EFT (Annual)" xfId="14822"/>
    <cellStyle name="Calculation 15 2 2 2 3" xfId="11883"/>
    <cellStyle name="Calculation 15 2 2 2 3 2" xfId="23967"/>
    <cellStyle name="Calculation 15 2 2 2 3 2 2" xfId="45153"/>
    <cellStyle name="Calculation 15 2 2 2 3 3" xfId="34549"/>
    <cellStyle name="Calculation 15 2 2 2 4" xfId="18854"/>
    <cellStyle name="Calculation 15 2 2 2 4 2" xfId="40041"/>
    <cellStyle name="Calculation 15 2 2 2 5" xfId="29260"/>
    <cellStyle name="Calculation 15 2 2 2_Table 2A-1_EFT (Annual)" xfId="3607"/>
    <cellStyle name="Calculation 15 2 2 3" xfId="5077"/>
    <cellStyle name="Calculation 15 2 2 3 2" xfId="13337"/>
    <cellStyle name="Calculation 15 2 2 3 2 2" xfId="25343"/>
    <cellStyle name="Calculation 15 2 2 3 2 2 2" xfId="46529"/>
    <cellStyle name="Calculation 15 2 2 3 2 3" xfId="35925"/>
    <cellStyle name="Calculation 15 2 2 3 3" xfId="20230"/>
    <cellStyle name="Calculation 15 2 2 3 3 2" xfId="41417"/>
    <cellStyle name="Calculation 15 2 2 3 4" xfId="30734"/>
    <cellStyle name="Calculation 15 2 2 3_Table 2A-1_EFT (Annual)" xfId="14821"/>
    <cellStyle name="Calculation 15 2 2 4" xfId="10681"/>
    <cellStyle name="Calculation 15 2 2 4 2" xfId="22797"/>
    <cellStyle name="Calculation 15 2 2 4 2 2" xfId="43983"/>
    <cellStyle name="Calculation 15 2 2 4 3" xfId="33379"/>
    <cellStyle name="Calculation 15 2 2 5" xfId="17684"/>
    <cellStyle name="Calculation 15 2 2 5 2" xfId="38871"/>
    <cellStyle name="Calculation 15 2 2 6" xfId="27991"/>
    <cellStyle name="Calculation 15 2 2_Table 2A-1_EFT (Annual)" xfId="6452"/>
    <cellStyle name="Calculation 15 2 3" xfId="1047"/>
    <cellStyle name="Calculation 15 2 3 2" xfId="4608"/>
    <cellStyle name="Calculation 15 2 3 2 2" xfId="12868"/>
    <cellStyle name="Calculation 15 2 3 2 2 2" xfId="24874"/>
    <cellStyle name="Calculation 15 2 3 2 2 2 2" xfId="46060"/>
    <cellStyle name="Calculation 15 2 3 2 2 3" xfId="35456"/>
    <cellStyle name="Calculation 15 2 3 2 3" xfId="19761"/>
    <cellStyle name="Calculation 15 2 3 2 3 2" xfId="40948"/>
    <cellStyle name="Calculation 15 2 3 2 4" xfId="30265"/>
    <cellStyle name="Calculation 15 2 3 2_Table 2A-1_EFT (Annual)" xfId="14820"/>
    <cellStyle name="Calculation 15 2 3 3" xfId="10212"/>
    <cellStyle name="Calculation 15 2 3 3 2" xfId="22328"/>
    <cellStyle name="Calculation 15 2 3 3 2 2" xfId="43514"/>
    <cellStyle name="Calculation 15 2 3 3 3" xfId="32910"/>
    <cellStyle name="Calculation 15 2 3 4" xfId="17215"/>
    <cellStyle name="Calculation 15 2 3 4 2" xfId="38402"/>
    <cellStyle name="Calculation 15 2 3 5" xfId="27522"/>
    <cellStyle name="Calculation 15 2 3_Table 2A-1_EFT (Annual)" xfId="4257"/>
    <cellStyle name="Calculation 15 2 4" xfId="2255"/>
    <cellStyle name="Calculation 15 2 4 2" xfId="5816"/>
    <cellStyle name="Calculation 15 2 4 2 2" xfId="14031"/>
    <cellStyle name="Calculation 15 2 4 2 2 2" xfId="26019"/>
    <cellStyle name="Calculation 15 2 4 2 2 2 2" xfId="47205"/>
    <cellStyle name="Calculation 15 2 4 2 2 3" xfId="36601"/>
    <cellStyle name="Calculation 15 2 4 2 3" xfId="20906"/>
    <cellStyle name="Calculation 15 2 4 2 3 2" xfId="42093"/>
    <cellStyle name="Calculation 15 2 4 2 4" xfId="31473"/>
    <cellStyle name="Calculation 15 2 4 2_Table 2A-1_EFT (Annual)" xfId="14819"/>
    <cellStyle name="Calculation 15 2 4 3" xfId="11375"/>
    <cellStyle name="Calculation 15 2 4 3 2" xfId="23473"/>
    <cellStyle name="Calculation 15 2 4 3 2 2" xfId="44659"/>
    <cellStyle name="Calculation 15 2 4 3 3" xfId="34055"/>
    <cellStyle name="Calculation 15 2 4 4" xfId="18360"/>
    <cellStyle name="Calculation 15 2 4 4 2" xfId="39547"/>
    <cellStyle name="Calculation 15 2 4 5" xfId="28730"/>
    <cellStyle name="Calculation 15 2 4_Table 2A-1_EFT (Annual)" xfId="3862"/>
    <cellStyle name="Calculation 15 2 5" xfId="4109"/>
    <cellStyle name="Calculation 15 2 5 2" xfId="12433"/>
    <cellStyle name="Calculation 15 2 5 2 2" xfId="24455"/>
    <cellStyle name="Calculation 15 2 5 2 2 2" xfId="45641"/>
    <cellStyle name="Calculation 15 2 5 2 3" xfId="35037"/>
    <cellStyle name="Calculation 15 2 5 3" xfId="19342"/>
    <cellStyle name="Calculation 15 2 5 3 2" xfId="40529"/>
    <cellStyle name="Calculation 15 2 5 4" xfId="29797"/>
    <cellStyle name="Calculation 15 2 5_Table 2A-1_EFT (Annual)" xfId="14818"/>
    <cellStyle name="Calculation 15 2 6" xfId="9772"/>
    <cellStyle name="Calculation 15 2 6 2" xfId="21909"/>
    <cellStyle name="Calculation 15 2 6 2 2" xfId="43095"/>
    <cellStyle name="Calculation 15 2 6 3" xfId="32491"/>
    <cellStyle name="Calculation 15 2 7" xfId="16796"/>
    <cellStyle name="Calculation 15 2 7 2" xfId="37983"/>
    <cellStyle name="Calculation 15 2 8" xfId="27054"/>
    <cellStyle name="Calculation 15 2_Table 2A-1_EFT (Annual)" xfId="2906"/>
    <cellStyle name="Calculation 15 3" xfId="377"/>
    <cellStyle name="Calculation 15 3 2" xfId="1360"/>
    <cellStyle name="Calculation 15 3 2 2" xfId="2630"/>
    <cellStyle name="Calculation 15 3 2 2 2" xfId="6191"/>
    <cellStyle name="Calculation 15 3 2 2 2 2" xfId="14385"/>
    <cellStyle name="Calculation 15 3 2 2 2 2 2" xfId="26357"/>
    <cellStyle name="Calculation 15 3 2 2 2 2 2 2" xfId="47543"/>
    <cellStyle name="Calculation 15 3 2 2 2 2 3" xfId="36939"/>
    <cellStyle name="Calculation 15 3 2 2 2 3" xfId="21244"/>
    <cellStyle name="Calculation 15 3 2 2 2 3 2" xfId="42431"/>
    <cellStyle name="Calculation 15 3 2 2 2 4" xfId="31847"/>
    <cellStyle name="Calculation 15 3 2 2 2_Table 2A-1_EFT (Annual)" xfId="14817"/>
    <cellStyle name="Calculation 15 3 2 2 3" xfId="11727"/>
    <cellStyle name="Calculation 15 3 2 2 3 2" xfId="23811"/>
    <cellStyle name="Calculation 15 3 2 2 3 2 2" xfId="44997"/>
    <cellStyle name="Calculation 15 3 2 2 3 3" xfId="34393"/>
    <cellStyle name="Calculation 15 3 2 2 4" xfId="18698"/>
    <cellStyle name="Calculation 15 3 2 2 4 2" xfId="39885"/>
    <cellStyle name="Calculation 15 3 2 2 5" xfId="29104"/>
    <cellStyle name="Calculation 15 3 2 2_Table 2A-1_EFT (Annual)" xfId="3636"/>
    <cellStyle name="Calculation 15 3 2 3" xfId="4921"/>
    <cellStyle name="Calculation 15 3 2 3 2" xfId="13181"/>
    <cellStyle name="Calculation 15 3 2 3 2 2" xfId="25187"/>
    <cellStyle name="Calculation 15 3 2 3 2 2 2" xfId="46373"/>
    <cellStyle name="Calculation 15 3 2 3 2 3" xfId="35769"/>
    <cellStyle name="Calculation 15 3 2 3 3" xfId="20074"/>
    <cellStyle name="Calculation 15 3 2 3 3 2" xfId="41261"/>
    <cellStyle name="Calculation 15 3 2 3 4" xfId="30578"/>
    <cellStyle name="Calculation 15 3 2 3_Table 2A-1_EFT (Annual)" xfId="14816"/>
    <cellStyle name="Calculation 15 3 2 4" xfId="10525"/>
    <cellStyle name="Calculation 15 3 2 4 2" xfId="22641"/>
    <cellStyle name="Calculation 15 3 2 4 2 2" xfId="43827"/>
    <cellStyle name="Calculation 15 3 2 4 3" xfId="33223"/>
    <cellStyle name="Calculation 15 3 2 5" xfId="17528"/>
    <cellStyle name="Calculation 15 3 2 5 2" xfId="38715"/>
    <cellStyle name="Calculation 15 3 2 6" xfId="27835"/>
    <cellStyle name="Calculation 15 3 2_Table 2A-1_EFT (Annual)" xfId="3861"/>
    <cellStyle name="Calculation 15 3 3" xfId="915"/>
    <cellStyle name="Calculation 15 3 3 2" xfId="4476"/>
    <cellStyle name="Calculation 15 3 3 2 2" xfId="12738"/>
    <cellStyle name="Calculation 15 3 3 2 2 2" xfId="24748"/>
    <cellStyle name="Calculation 15 3 3 2 2 2 2" xfId="45934"/>
    <cellStyle name="Calculation 15 3 3 2 2 3" xfId="35330"/>
    <cellStyle name="Calculation 15 3 3 2 3" xfId="19635"/>
    <cellStyle name="Calculation 15 3 3 2 3 2" xfId="40822"/>
    <cellStyle name="Calculation 15 3 3 2 4" xfId="30133"/>
    <cellStyle name="Calculation 15 3 3 2_Table 2A-1_EFT (Annual)" xfId="14815"/>
    <cellStyle name="Calculation 15 3 3 3" xfId="10085"/>
    <cellStyle name="Calculation 15 3 3 3 2" xfId="22202"/>
    <cellStyle name="Calculation 15 3 3 3 2 2" xfId="43388"/>
    <cellStyle name="Calculation 15 3 3 3 3" xfId="32784"/>
    <cellStyle name="Calculation 15 3 3 4" xfId="17089"/>
    <cellStyle name="Calculation 15 3 3 4 2" xfId="38276"/>
    <cellStyle name="Calculation 15 3 3 5" xfId="27390"/>
    <cellStyle name="Calculation 15 3 3_Table 2A-1_EFT (Annual)" xfId="3635"/>
    <cellStyle name="Calculation 15 3 4" xfId="2099"/>
    <cellStyle name="Calculation 15 3 4 2" xfId="5660"/>
    <cellStyle name="Calculation 15 3 4 2 2" xfId="13875"/>
    <cellStyle name="Calculation 15 3 4 2 2 2" xfId="25863"/>
    <cellStyle name="Calculation 15 3 4 2 2 2 2" xfId="47049"/>
    <cellStyle name="Calculation 15 3 4 2 2 3" xfId="36445"/>
    <cellStyle name="Calculation 15 3 4 2 3" xfId="20750"/>
    <cellStyle name="Calculation 15 3 4 2 3 2" xfId="41937"/>
    <cellStyle name="Calculation 15 3 4 2 4" xfId="31317"/>
    <cellStyle name="Calculation 15 3 4 2_Table 2A-1_EFT (Annual)" xfId="14814"/>
    <cellStyle name="Calculation 15 3 4 3" xfId="11219"/>
    <cellStyle name="Calculation 15 3 4 3 2" xfId="23317"/>
    <cellStyle name="Calculation 15 3 4 3 2 2" xfId="44503"/>
    <cellStyle name="Calculation 15 3 4 3 3" xfId="33899"/>
    <cellStyle name="Calculation 15 3 4 4" xfId="18204"/>
    <cellStyle name="Calculation 15 3 4 4 2" xfId="39391"/>
    <cellStyle name="Calculation 15 3 4 5" xfId="28574"/>
    <cellStyle name="Calculation 15 3 4_Table 2A-1_EFT (Annual)" xfId="4255"/>
    <cellStyle name="Calculation 15 3 5" xfId="3947"/>
    <cellStyle name="Calculation 15 3 5 2" xfId="12275"/>
    <cellStyle name="Calculation 15 3 5 2 2" xfId="24299"/>
    <cellStyle name="Calculation 15 3 5 2 2 2" xfId="45485"/>
    <cellStyle name="Calculation 15 3 5 2 3" xfId="34881"/>
    <cellStyle name="Calculation 15 3 5 3" xfId="19186"/>
    <cellStyle name="Calculation 15 3 5 3 2" xfId="40373"/>
    <cellStyle name="Calculation 15 3 5 4" xfId="29635"/>
    <cellStyle name="Calculation 15 3 5_Table 2A-1_EFT (Annual)" xfId="14813"/>
    <cellStyle name="Calculation 15 3 6" xfId="9612"/>
    <cellStyle name="Calculation 15 3 6 2" xfId="21753"/>
    <cellStyle name="Calculation 15 3 6 2 2" xfId="42939"/>
    <cellStyle name="Calculation 15 3 6 3" xfId="32335"/>
    <cellStyle name="Calculation 15 3 7" xfId="16640"/>
    <cellStyle name="Calculation 15 3 7 2" xfId="37827"/>
    <cellStyle name="Calculation 15 3 8" xfId="26892"/>
    <cellStyle name="Calculation 15 3_Table 2A-1_EFT (Annual)" xfId="2907"/>
    <cellStyle name="Calculation 15 4" xfId="1194"/>
    <cellStyle name="Calculation 15 4 2" xfId="2464"/>
    <cellStyle name="Calculation 15 4 2 2" xfId="6025"/>
    <cellStyle name="Calculation 15 4 2 2 2" xfId="14219"/>
    <cellStyle name="Calculation 15 4 2 2 2 2" xfId="26191"/>
    <cellStyle name="Calculation 15 4 2 2 2 2 2" xfId="47377"/>
    <cellStyle name="Calculation 15 4 2 2 2 3" xfId="36773"/>
    <cellStyle name="Calculation 15 4 2 2 3" xfId="21078"/>
    <cellStyle name="Calculation 15 4 2 2 3 2" xfId="42265"/>
    <cellStyle name="Calculation 15 4 2 2 4" xfId="31681"/>
    <cellStyle name="Calculation 15 4 2 2_Table 2A-1_EFT (Annual)" xfId="14812"/>
    <cellStyle name="Calculation 15 4 2 3" xfId="11561"/>
    <cellStyle name="Calculation 15 4 2 3 2" xfId="23645"/>
    <cellStyle name="Calculation 15 4 2 3 2 2" xfId="44831"/>
    <cellStyle name="Calculation 15 4 2 3 3" xfId="34227"/>
    <cellStyle name="Calculation 15 4 2 4" xfId="18532"/>
    <cellStyle name="Calculation 15 4 2 4 2" xfId="39719"/>
    <cellStyle name="Calculation 15 4 2 5" xfId="28938"/>
    <cellStyle name="Calculation 15 4 2_Table 2A-1_EFT (Annual)" xfId="4254"/>
    <cellStyle name="Calculation 15 4 3" xfId="4755"/>
    <cellStyle name="Calculation 15 4 3 2" xfId="13015"/>
    <cellStyle name="Calculation 15 4 3 2 2" xfId="25021"/>
    <cellStyle name="Calculation 15 4 3 2 2 2" xfId="46207"/>
    <cellStyle name="Calculation 15 4 3 2 3" xfId="35603"/>
    <cellStyle name="Calculation 15 4 3 3" xfId="19908"/>
    <cellStyle name="Calculation 15 4 3 3 2" xfId="41095"/>
    <cellStyle name="Calculation 15 4 3 4" xfId="30412"/>
    <cellStyle name="Calculation 15 4 3_Table 2A-1_EFT (Annual)" xfId="14811"/>
    <cellStyle name="Calculation 15 4 4" xfId="10359"/>
    <cellStyle name="Calculation 15 4 4 2" xfId="22475"/>
    <cellStyle name="Calculation 15 4 4 2 2" xfId="43661"/>
    <cellStyle name="Calculation 15 4 4 3" xfId="33057"/>
    <cellStyle name="Calculation 15 4 5" xfId="17362"/>
    <cellStyle name="Calculation 15 4 5 2" xfId="38549"/>
    <cellStyle name="Calculation 15 4 6" xfId="27669"/>
    <cellStyle name="Calculation 15 4_Table 2A-1_EFT (Annual)" xfId="3634"/>
    <cellStyle name="Calculation 15 5" xfId="756"/>
    <cellStyle name="Calculation 15 5 2" xfId="4317"/>
    <cellStyle name="Calculation 15 5 2 2" xfId="12597"/>
    <cellStyle name="Calculation 15 5 2 2 2" xfId="24614"/>
    <cellStyle name="Calculation 15 5 2 2 2 2" xfId="45800"/>
    <cellStyle name="Calculation 15 5 2 2 3" xfId="35196"/>
    <cellStyle name="Calculation 15 5 2 3" xfId="19501"/>
    <cellStyle name="Calculation 15 5 2 3 2" xfId="40688"/>
    <cellStyle name="Calculation 15 5 2 4" xfId="29974"/>
    <cellStyle name="Calculation 15 5 2_Table 2A-1_EFT (Annual)" xfId="14810"/>
    <cellStyle name="Calculation 15 5 3" xfId="9945"/>
    <cellStyle name="Calculation 15 5 3 2" xfId="22068"/>
    <cellStyle name="Calculation 15 5 3 2 2" xfId="43254"/>
    <cellStyle name="Calculation 15 5 3 3" xfId="32650"/>
    <cellStyle name="Calculation 15 5 4" xfId="16955"/>
    <cellStyle name="Calculation 15 5 4 2" xfId="38142"/>
    <cellStyle name="Calculation 15 5 5" xfId="27231"/>
    <cellStyle name="Calculation 15 5_Table 2A-1_EFT (Annual)" xfId="3859"/>
    <cellStyle name="Calculation 15 6" xfId="1782"/>
    <cellStyle name="Calculation 15 6 2" xfId="5343"/>
    <cellStyle name="Calculation 15 6 2 2" xfId="13558"/>
    <cellStyle name="Calculation 15 6 2 2 2" xfId="25546"/>
    <cellStyle name="Calculation 15 6 2 2 2 2" xfId="46732"/>
    <cellStyle name="Calculation 15 6 2 2 3" xfId="36128"/>
    <cellStyle name="Calculation 15 6 2 3" xfId="20433"/>
    <cellStyle name="Calculation 15 6 2 3 2" xfId="41620"/>
    <cellStyle name="Calculation 15 6 2 4" xfId="31000"/>
    <cellStyle name="Calculation 15 6 2_Table 2A-1_EFT (Annual)" xfId="14809"/>
    <cellStyle name="Calculation 15 6 3" xfId="10902"/>
    <cellStyle name="Calculation 15 6 3 2" xfId="23000"/>
    <cellStyle name="Calculation 15 6 3 2 2" xfId="44186"/>
    <cellStyle name="Calculation 15 6 3 3" xfId="33582"/>
    <cellStyle name="Calculation 15 6 4" xfId="17887"/>
    <cellStyle name="Calculation 15 6 4 2" xfId="39074"/>
    <cellStyle name="Calculation 15 6 5" xfId="28257"/>
    <cellStyle name="Calculation 15 6_Table 2A-1_EFT (Annual)" xfId="3633"/>
    <cellStyle name="Calculation 15 7" xfId="3735"/>
    <cellStyle name="Calculation 15 7 2" xfId="12103"/>
    <cellStyle name="Calculation 15 7 2 2" xfId="24133"/>
    <cellStyle name="Calculation 15 7 2 2 2" xfId="45319"/>
    <cellStyle name="Calculation 15 7 2 3" xfId="34715"/>
    <cellStyle name="Calculation 15 7 3" xfId="19020"/>
    <cellStyle name="Calculation 15 7 3 2" xfId="40207"/>
    <cellStyle name="Calculation 15 7 4" xfId="29444"/>
    <cellStyle name="Calculation 15 7_Table 2A-1_EFT (Annual)" xfId="14808"/>
    <cellStyle name="Calculation 15 8" xfId="9422"/>
    <cellStyle name="Calculation 15 8 2" xfId="21587"/>
    <cellStyle name="Calculation 15 8 2 2" xfId="42773"/>
    <cellStyle name="Calculation 15 8 3" xfId="32169"/>
    <cellStyle name="Calculation 15 9" xfId="16474"/>
    <cellStyle name="Calculation 15 9 2" xfId="37661"/>
    <cellStyle name="Calculation 15_Table 2A-1_EFT (Annual)" xfId="2905"/>
    <cellStyle name="Calculation 16" xfId="155"/>
    <cellStyle name="Calculation 16 10" xfId="26710"/>
    <cellStyle name="Calculation 16 2" xfId="548"/>
    <cellStyle name="Calculation 16 2 2" xfId="1525"/>
    <cellStyle name="Calculation 16 2 2 2" xfId="2795"/>
    <cellStyle name="Calculation 16 2 2 2 2" xfId="6356"/>
    <cellStyle name="Calculation 16 2 2 2 2 2" xfId="14550"/>
    <cellStyle name="Calculation 16 2 2 2 2 2 2" xfId="26522"/>
    <cellStyle name="Calculation 16 2 2 2 2 2 2 2" xfId="47708"/>
    <cellStyle name="Calculation 16 2 2 2 2 2 3" xfId="37104"/>
    <cellStyle name="Calculation 16 2 2 2 2 3" xfId="21409"/>
    <cellStyle name="Calculation 16 2 2 2 2 3 2" xfId="42596"/>
    <cellStyle name="Calculation 16 2 2 2 2 4" xfId="32012"/>
    <cellStyle name="Calculation 16 2 2 2 2_Table 2A-1_EFT (Annual)" xfId="14807"/>
    <cellStyle name="Calculation 16 2 2 2 3" xfId="11892"/>
    <cellStyle name="Calculation 16 2 2 2 3 2" xfId="23976"/>
    <cellStyle name="Calculation 16 2 2 2 3 2 2" xfId="45162"/>
    <cellStyle name="Calculation 16 2 2 2 3 3" xfId="34558"/>
    <cellStyle name="Calculation 16 2 2 2 4" xfId="18863"/>
    <cellStyle name="Calculation 16 2 2 2 4 2" xfId="40050"/>
    <cellStyle name="Calculation 16 2 2 2 5" xfId="29269"/>
    <cellStyle name="Calculation 16 2 2 2_Table 2A-1_EFT (Annual)" xfId="3858"/>
    <cellStyle name="Calculation 16 2 2 3" xfId="5086"/>
    <cellStyle name="Calculation 16 2 2 3 2" xfId="13346"/>
    <cellStyle name="Calculation 16 2 2 3 2 2" xfId="25352"/>
    <cellStyle name="Calculation 16 2 2 3 2 2 2" xfId="46538"/>
    <cellStyle name="Calculation 16 2 2 3 2 3" xfId="35934"/>
    <cellStyle name="Calculation 16 2 2 3 3" xfId="20239"/>
    <cellStyle name="Calculation 16 2 2 3 3 2" xfId="41426"/>
    <cellStyle name="Calculation 16 2 2 3 4" xfId="30743"/>
    <cellStyle name="Calculation 16 2 2 3_Table 2A-1_EFT (Annual)" xfId="14806"/>
    <cellStyle name="Calculation 16 2 2 4" xfId="10690"/>
    <cellStyle name="Calculation 16 2 2 4 2" xfId="22806"/>
    <cellStyle name="Calculation 16 2 2 4 2 2" xfId="43992"/>
    <cellStyle name="Calculation 16 2 2 4 3" xfId="33388"/>
    <cellStyle name="Calculation 16 2 2 5" xfId="17693"/>
    <cellStyle name="Calculation 16 2 2 5 2" xfId="38880"/>
    <cellStyle name="Calculation 16 2 2 6" xfId="28000"/>
    <cellStyle name="Calculation 16 2 2_Table 2A-1_EFT (Annual)" xfId="4253"/>
    <cellStyle name="Calculation 16 2 3" xfId="1054"/>
    <cellStyle name="Calculation 16 2 3 2" xfId="4615"/>
    <cellStyle name="Calculation 16 2 3 2 2" xfId="12875"/>
    <cellStyle name="Calculation 16 2 3 2 2 2" xfId="24881"/>
    <cellStyle name="Calculation 16 2 3 2 2 2 2" xfId="46067"/>
    <cellStyle name="Calculation 16 2 3 2 2 3" xfId="35463"/>
    <cellStyle name="Calculation 16 2 3 2 3" xfId="19768"/>
    <cellStyle name="Calculation 16 2 3 2 3 2" xfId="40955"/>
    <cellStyle name="Calculation 16 2 3 2 4" xfId="30272"/>
    <cellStyle name="Calculation 16 2 3 2_Table 2A-1_EFT (Annual)" xfId="14805"/>
    <cellStyle name="Calculation 16 2 3 3" xfId="10219"/>
    <cellStyle name="Calculation 16 2 3 3 2" xfId="22335"/>
    <cellStyle name="Calculation 16 2 3 3 2 2" xfId="43521"/>
    <cellStyle name="Calculation 16 2 3 3 3" xfId="32917"/>
    <cellStyle name="Calculation 16 2 3 4" xfId="17222"/>
    <cellStyle name="Calculation 16 2 3 4 2" xfId="38409"/>
    <cellStyle name="Calculation 16 2 3 5" xfId="27529"/>
    <cellStyle name="Calculation 16 2 3_Table 2A-1_EFT (Annual)" xfId="3632"/>
    <cellStyle name="Calculation 16 2 4" xfId="2264"/>
    <cellStyle name="Calculation 16 2 4 2" xfId="5825"/>
    <cellStyle name="Calculation 16 2 4 2 2" xfId="14040"/>
    <cellStyle name="Calculation 16 2 4 2 2 2" xfId="26028"/>
    <cellStyle name="Calculation 16 2 4 2 2 2 2" xfId="47214"/>
    <cellStyle name="Calculation 16 2 4 2 2 3" xfId="36610"/>
    <cellStyle name="Calculation 16 2 4 2 3" xfId="20915"/>
    <cellStyle name="Calculation 16 2 4 2 3 2" xfId="42102"/>
    <cellStyle name="Calculation 16 2 4 2 4" xfId="31482"/>
    <cellStyle name="Calculation 16 2 4 2_Table 2A-1_EFT (Annual)" xfId="14804"/>
    <cellStyle name="Calculation 16 2 4 3" xfId="11384"/>
    <cellStyle name="Calculation 16 2 4 3 2" xfId="23482"/>
    <cellStyle name="Calculation 16 2 4 3 2 2" xfId="44668"/>
    <cellStyle name="Calculation 16 2 4 3 3" xfId="34064"/>
    <cellStyle name="Calculation 16 2 4 4" xfId="18369"/>
    <cellStyle name="Calculation 16 2 4 4 2" xfId="39556"/>
    <cellStyle name="Calculation 16 2 4 5" xfId="28739"/>
    <cellStyle name="Calculation 16 2 4_Table 2A-1_EFT (Annual)" xfId="4252"/>
    <cellStyle name="Calculation 16 2 5" xfId="4118"/>
    <cellStyle name="Calculation 16 2 5 2" xfId="12442"/>
    <cellStyle name="Calculation 16 2 5 2 2" xfId="24464"/>
    <cellStyle name="Calculation 16 2 5 2 2 2" xfId="45650"/>
    <cellStyle name="Calculation 16 2 5 2 3" xfId="35046"/>
    <cellStyle name="Calculation 16 2 5 3" xfId="19351"/>
    <cellStyle name="Calculation 16 2 5 3 2" xfId="40538"/>
    <cellStyle name="Calculation 16 2 5 4" xfId="29806"/>
    <cellStyle name="Calculation 16 2 5_Table 2A-1_EFT (Annual)" xfId="14803"/>
    <cellStyle name="Calculation 16 2 6" xfId="9781"/>
    <cellStyle name="Calculation 16 2 6 2" xfId="21918"/>
    <cellStyle name="Calculation 16 2 6 2 2" xfId="43104"/>
    <cellStyle name="Calculation 16 2 6 3" xfId="32500"/>
    <cellStyle name="Calculation 16 2 7" xfId="16805"/>
    <cellStyle name="Calculation 16 2 7 2" xfId="37992"/>
    <cellStyle name="Calculation 16 2 8" xfId="27063"/>
    <cellStyle name="Calculation 16 2_Table 2A-1_EFT (Annual)" xfId="2909"/>
    <cellStyle name="Calculation 16 3" xfId="386"/>
    <cellStyle name="Calculation 16 3 2" xfId="1369"/>
    <cellStyle name="Calculation 16 3 2 2" xfId="2639"/>
    <cellStyle name="Calculation 16 3 2 2 2" xfId="6200"/>
    <cellStyle name="Calculation 16 3 2 2 2 2" xfId="14394"/>
    <cellStyle name="Calculation 16 3 2 2 2 2 2" xfId="26366"/>
    <cellStyle name="Calculation 16 3 2 2 2 2 2 2" xfId="47552"/>
    <cellStyle name="Calculation 16 3 2 2 2 2 3" xfId="36948"/>
    <cellStyle name="Calculation 16 3 2 2 2 3" xfId="21253"/>
    <cellStyle name="Calculation 16 3 2 2 2 3 2" xfId="42440"/>
    <cellStyle name="Calculation 16 3 2 2 2 4" xfId="31856"/>
    <cellStyle name="Calculation 16 3 2 2 2_Table 2A-1_EFT (Annual)" xfId="14802"/>
    <cellStyle name="Calculation 16 3 2 2 3" xfId="11736"/>
    <cellStyle name="Calculation 16 3 2 2 3 2" xfId="23820"/>
    <cellStyle name="Calculation 16 3 2 2 3 2 2" xfId="45006"/>
    <cellStyle name="Calculation 16 3 2 2 3 3" xfId="34402"/>
    <cellStyle name="Calculation 16 3 2 2 4" xfId="18707"/>
    <cellStyle name="Calculation 16 3 2 2 4 2" xfId="39894"/>
    <cellStyle name="Calculation 16 3 2 2 5" xfId="29113"/>
    <cellStyle name="Calculation 16 3 2 2_Table 2A-1_EFT (Annual)" xfId="3857"/>
    <cellStyle name="Calculation 16 3 2 3" xfId="4930"/>
    <cellStyle name="Calculation 16 3 2 3 2" xfId="13190"/>
    <cellStyle name="Calculation 16 3 2 3 2 2" xfId="25196"/>
    <cellStyle name="Calculation 16 3 2 3 2 2 2" xfId="46382"/>
    <cellStyle name="Calculation 16 3 2 3 2 3" xfId="35778"/>
    <cellStyle name="Calculation 16 3 2 3 3" xfId="20083"/>
    <cellStyle name="Calculation 16 3 2 3 3 2" xfId="41270"/>
    <cellStyle name="Calculation 16 3 2 3 4" xfId="30587"/>
    <cellStyle name="Calculation 16 3 2 3_Table 2A-1_EFT (Annual)" xfId="14801"/>
    <cellStyle name="Calculation 16 3 2 4" xfId="10534"/>
    <cellStyle name="Calculation 16 3 2 4 2" xfId="22650"/>
    <cellStyle name="Calculation 16 3 2 4 2 2" xfId="43836"/>
    <cellStyle name="Calculation 16 3 2 4 3" xfId="33232"/>
    <cellStyle name="Calculation 16 3 2 5" xfId="17537"/>
    <cellStyle name="Calculation 16 3 2 5 2" xfId="38724"/>
    <cellStyle name="Calculation 16 3 2 6" xfId="27844"/>
    <cellStyle name="Calculation 16 3 2_Table 2A-1_EFT (Annual)" xfId="4251"/>
    <cellStyle name="Calculation 16 3 3" xfId="922"/>
    <cellStyle name="Calculation 16 3 3 2" xfId="4483"/>
    <cellStyle name="Calculation 16 3 3 2 2" xfId="12745"/>
    <cellStyle name="Calculation 16 3 3 2 2 2" xfId="24755"/>
    <cellStyle name="Calculation 16 3 3 2 2 2 2" xfId="45941"/>
    <cellStyle name="Calculation 16 3 3 2 2 3" xfId="35337"/>
    <cellStyle name="Calculation 16 3 3 2 3" xfId="19642"/>
    <cellStyle name="Calculation 16 3 3 2 3 2" xfId="40829"/>
    <cellStyle name="Calculation 16 3 3 2 4" xfId="30140"/>
    <cellStyle name="Calculation 16 3 3 2_Table 2A-1_EFT (Annual)" xfId="14800"/>
    <cellStyle name="Calculation 16 3 3 3" xfId="10092"/>
    <cellStyle name="Calculation 16 3 3 3 2" xfId="22209"/>
    <cellStyle name="Calculation 16 3 3 3 2 2" xfId="43395"/>
    <cellStyle name="Calculation 16 3 3 3 3" xfId="32791"/>
    <cellStyle name="Calculation 16 3 3 4" xfId="17096"/>
    <cellStyle name="Calculation 16 3 3 4 2" xfId="38283"/>
    <cellStyle name="Calculation 16 3 3 5" xfId="27397"/>
    <cellStyle name="Calculation 16 3 3_Table 2A-1_EFT (Annual)" xfId="3631"/>
    <cellStyle name="Calculation 16 3 4" xfId="2108"/>
    <cellStyle name="Calculation 16 3 4 2" xfId="5669"/>
    <cellStyle name="Calculation 16 3 4 2 2" xfId="13884"/>
    <cellStyle name="Calculation 16 3 4 2 2 2" xfId="25872"/>
    <cellStyle name="Calculation 16 3 4 2 2 2 2" xfId="47058"/>
    <cellStyle name="Calculation 16 3 4 2 2 3" xfId="36454"/>
    <cellStyle name="Calculation 16 3 4 2 3" xfId="20759"/>
    <cellStyle name="Calculation 16 3 4 2 3 2" xfId="41946"/>
    <cellStyle name="Calculation 16 3 4 2 4" xfId="31326"/>
    <cellStyle name="Calculation 16 3 4 2_Table 2A-1_EFT (Annual)" xfId="14799"/>
    <cellStyle name="Calculation 16 3 4 3" xfId="11228"/>
    <cellStyle name="Calculation 16 3 4 3 2" xfId="23326"/>
    <cellStyle name="Calculation 16 3 4 3 2 2" xfId="44512"/>
    <cellStyle name="Calculation 16 3 4 3 3" xfId="33908"/>
    <cellStyle name="Calculation 16 3 4 4" xfId="18213"/>
    <cellStyle name="Calculation 16 3 4 4 2" xfId="39400"/>
    <cellStyle name="Calculation 16 3 4 5" xfId="28583"/>
    <cellStyle name="Calculation 16 3 4_Table 2A-1_EFT (Annual)" xfId="4250"/>
    <cellStyle name="Calculation 16 3 5" xfId="3956"/>
    <cellStyle name="Calculation 16 3 5 2" xfId="12284"/>
    <cellStyle name="Calculation 16 3 5 2 2" xfId="24308"/>
    <cellStyle name="Calculation 16 3 5 2 2 2" xfId="45494"/>
    <cellStyle name="Calculation 16 3 5 2 3" xfId="34890"/>
    <cellStyle name="Calculation 16 3 5 3" xfId="19195"/>
    <cellStyle name="Calculation 16 3 5 3 2" xfId="40382"/>
    <cellStyle name="Calculation 16 3 5 4" xfId="29644"/>
    <cellStyle name="Calculation 16 3 5_Table 2A-1_EFT (Annual)" xfId="14798"/>
    <cellStyle name="Calculation 16 3 6" xfId="9621"/>
    <cellStyle name="Calculation 16 3 6 2" xfId="21762"/>
    <cellStyle name="Calculation 16 3 6 2 2" xfId="42948"/>
    <cellStyle name="Calculation 16 3 6 3" xfId="32344"/>
    <cellStyle name="Calculation 16 3 7" xfId="16649"/>
    <cellStyle name="Calculation 16 3 7 2" xfId="37836"/>
    <cellStyle name="Calculation 16 3 8" xfId="26901"/>
    <cellStyle name="Calculation 16 3_Table 2A-1_EFT (Annual)" xfId="2910"/>
    <cellStyle name="Calculation 16 4" xfId="1203"/>
    <cellStyle name="Calculation 16 4 2" xfId="2473"/>
    <cellStyle name="Calculation 16 4 2 2" xfId="6034"/>
    <cellStyle name="Calculation 16 4 2 2 2" xfId="14228"/>
    <cellStyle name="Calculation 16 4 2 2 2 2" xfId="26200"/>
    <cellStyle name="Calculation 16 4 2 2 2 2 2" xfId="47386"/>
    <cellStyle name="Calculation 16 4 2 2 2 3" xfId="36782"/>
    <cellStyle name="Calculation 16 4 2 2 3" xfId="21087"/>
    <cellStyle name="Calculation 16 4 2 2 3 2" xfId="42274"/>
    <cellStyle name="Calculation 16 4 2 2 4" xfId="31690"/>
    <cellStyle name="Calculation 16 4 2 2_Table 2A-1_EFT (Annual)" xfId="14797"/>
    <cellStyle name="Calculation 16 4 2 3" xfId="11570"/>
    <cellStyle name="Calculation 16 4 2 3 2" xfId="23654"/>
    <cellStyle name="Calculation 16 4 2 3 2 2" xfId="44840"/>
    <cellStyle name="Calculation 16 4 2 3 3" xfId="34236"/>
    <cellStyle name="Calculation 16 4 2 4" xfId="18541"/>
    <cellStyle name="Calculation 16 4 2 4 2" xfId="39728"/>
    <cellStyle name="Calculation 16 4 2 5" xfId="28947"/>
    <cellStyle name="Calculation 16 4 2_Table 2A-1_EFT (Annual)" xfId="3630"/>
    <cellStyle name="Calculation 16 4 3" xfId="4764"/>
    <cellStyle name="Calculation 16 4 3 2" xfId="13024"/>
    <cellStyle name="Calculation 16 4 3 2 2" xfId="25030"/>
    <cellStyle name="Calculation 16 4 3 2 2 2" xfId="46216"/>
    <cellStyle name="Calculation 16 4 3 2 3" xfId="35612"/>
    <cellStyle name="Calculation 16 4 3 3" xfId="19917"/>
    <cellStyle name="Calculation 16 4 3 3 2" xfId="41104"/>
    <cellStyle name="Calculation 16 4 3 4" xfId="30421"/>
    <cellStyle name="Calculation 16 4 3_Table 2A-1_EFT (Annual)" xfId="14796"/>
    <cellStyle name="Calculation 16 4 4" xfId="10368"/>
    <cellStyle name="Calculation 16 4 4 2" xfId="22484"/>
    <cellStyle name="Calculation 16 4 4 2 2" xfId="43670"/>
    <cellStyle name="Calculation 16 4 4 3" xfId="33066"/>
    <cellStyle name="Calculation 16 4 5" xfId="17371"/>
    <cellStyle name="Calculation 16 4 5 2" xfId="38558"/>
    <cellStyle name="Calculation 16 4 6" xfId="27678"/>
    <cellStyle name="Calculation 16 4_Table 2A-1_EFT (Annual)" xfId="3647"/>
    <cellStyle name="Calculation 16 5" xfId="763"/>
    <cellStyle name="Calculation 16 5 2" xfId="4324"/>
    <cellStyle name="Calculation 16 5 2 2" xfId="12604"/>
    <cellStyle name="Calculation 16 5 2 2 2" xfId="24621"/>
    <cellStyle name="Calculation 16 5 2 2 2 2" xfId="45807"/>
    <cellStyle name="Calculation 16 5 2 2 3" xfId="35203"/>
    <cellStyle name="Calculation 16 5 2 3" xfId="19508"/>
    <cellStyle name="Calculation 16 5 2 3 2" xfId="40695"/>
    <cellStyle name="Calculation 16 5 2 4" xfId="29981"/>
    <cellStyle name="Calculation 16 5 2_Table 2A-1_EFT (Annual)" xfId="14795"/>
    <cellStyle name="Calculation 16 5 3" xfId="9952"/>
    <cellStyle name="Calculation 16 5 3 2" xfId="22075"/>
    <cellStyle name="Calculation 16 5 3 2 2" xfId="43261"/>
    <cellStyle name="Calculation 16 5 3 3" xfId="32657"/>
    <cellStyle name="Calculation 16 5 4" xfId="16962"/>
    <cellStyle name="Calculation 16 5 4 2" xfId="38149"/>
    <cellStyle name="Calculation 16 5 5" xfId="27238"/>
    <cellStyle name="Calculation 16 5_Table 2A-1_EFT (Annual)" xfId="3658"/>
    <cellStyle name="Calculation 16 6" xfId="1845"/>
    <cellStyle name="Calculation 16 6 2" xfId="5406"/>
    <cellStyle name="Calculation 16 6 2 2" xfId="13621"/>
    <cellStyle name="Calculation 16 6 2 2 2" xfId="25609"/>
    <cellStyle name="Calculation 16 6 2 2 2 2" xfId="46795"/>
    <cellStyle name="Calculation 16 6 2 2 3" xfId="36191"/>
    <cellStyle name="Calculation 16 6 2 3" xfId="20496"/>
    <cellStyle name="Calculation 16 6 2 3 2" xfId="41683"/>
    <cellStyle name="Calculation 16 6 2 4" xfId="31063"/>
    <cellStyle name="Calculation 16 6 2_Table 2A-1_EFT (Annual)" xfId="14794"/>
    <cellStyle name="Calculation 16 6 3" xfId="10965"/>
    <cellStyle name="Calculation 16 6 3 2" xfId="23063"/>
    <cellStyle name="Calculation 16 6 3 2 2" xfId="44249"/>
    <cellStyle name="Calculation 16 6 3 3" xfId="33645"/>
    <cellStyle name="Calculation 16 6 4" xfId="17950"/>
    <cellStyle name="Calculation 16 6 4 2" xfId="39137"/>
    <cellStyle name="Calculation 16 6 5" xfId="28320"/>
    <cellStyle name="Calculation 16 6_Table 2A-1_EFT (Annual)" xfId="3629"/>
    <cellStyle name="Calculation 16 7" xfId="3744"/>
    <cellStyle name="Calculation 16 7 2" xfId="12112"/>
    <cellStyle name="Calculation 16 7 2 2" xfId="24142"/>
    <cellStyle name="Calculation 16 7 2 2 2" xfId="45328"/>
    <cellStyle name="Calculation 16 7 2 3" xfId="34724"/>
    <cellStyle name="Calculation 16 7 3" xfId="19029"/>
    <cellStyle name="Calculation 16 7 3 2" xfId="40216"/>
    <cellStyle name="Calculation 16 7 4" xfId="29453"/>
    <cellStyle name="Calculation 16 7_Table 2A-1_EFT (Annual)" xfId="14793"/>
    <cellStyle name="Calculation 16 8" xfId="9431"/>
    <cellStyle name="Calculation 16 8 2" xfId="21596"/>
    <cellStyle name="Calculation 16 8 2 2" xfId="42782"/>
    <cellStyle name="Calculation 16 8 3" xfId="32178"/>
    <cellStyle name="Calculation 16 9" xfId="16483"/>
    <cellStyle name="Calculation 16 9 2" xfId="37670"/>
    <cellStyle name="Calculation 16_Table 2A-1_EFT (Annual)" xfId="2908"/>
    <cellStyle name="Calculation 17" xfId="163"/>
    <cellStyle name="Calculation 17 10" xfId="26718"/>
    <cellStyle name="Calculation 17 2" xfId="556"/>
    <cellStyle name="Calculation 17 2 2" xfId="1533"/>
    <cellStyle name="Calculation 17 2 2 2" xfId="2803"/>
    <cellStyle name="Calculation 17 2 2 2 2" xfId="6364"/>
    <cellStyle name="Calculation 17 2 2 2 2 2" xfId="14558"/>
    <cellStyle name="Calculation 17 2 2 2 2 2 2" xfId="26530"/>
    <cellStyle name="Calculation 17 2 2 2 2 2 2 2" xfId="47716"/>
    <cellStyle name="Calculation 17 2 2 2 2 2 3" xfId="37112"/>
    <cellStyle name="Calculation 17 2 2 2 2 3" xfId="21417"/>
    <cellStyle name="Calculation 17 2 2 2 2 3 2" xfId="42604"/>
    <cellStyle name="Calculation 17 2 2 2 2 4" xfId="32020"/>
    <cellStyle name="Calculation 17 2 2 2 2_Table 2A-1_EFT (Annual)" xfId="14792"/>
    <cellStyle name="Calculation 17 2 2 2 3" xfId="11900"/>
    <cellStyle name="Calculation 17 2 2 2 3 2" xfId="23984"/>
    <cellStyle name="Calculation 17 2 2 2 3 2 2" xfId="45170"/>
    <cellStyle name="Calculation 17 2 2 2 3 3" xfId="34566"/>
    <cellStyle name="Calculation 17 2 2 2 4" xfId="18871"/>
    <cellStyle name="Calculation 17 2 2 2 4 2" xfId="40058"/>
    <cellStyle name="Calculation 17 2 2 2 5" xfId="29277"/>
    <cellStyle name="Calculation 17 2 2 2_Table 2A-1_EFT (Annual)" xfId="3685"/>
    <cellStyle name="Calculation 17 2 2 3" xfId="5094"/>
    <cellStyle name="Calculation 17 2 2 3 2" xfId="13354"/>
    <cellStyle name="Calculation 17 2 2 3 2 2" xfId="25360"/>
    <cellStyle name="Calculation 17 2 2 3 2 2 2" xfId="46546"/>
    <cellStyle name="Calculation 17 2 2 3 2 3" xfId="35942"/>
    <cellStyle name="Calculation 17 2 2 3 3" xfId="20247"/>
    <cellStyle name="Calculation 17 2 2 3 3 2" xfId="41434"/>
    <cellStyle name="Calculation 17 2 2 3 4" xfId="30751"/>
    <cellStyle name="Calculation 17 2 2 3_Table 2A-1_EFT (Annual)" xfId="14791"/>
    <cellStyle name="Calculation 17 2 2 4" xfId="10698"/>
    <cellStyle name="Calculation 17 2 2 4 2" xfId="22814"/>
    <cellStyle name="Calculation 17 2 2 4 2 2" xfId="44000"/>
    <cellStyle name="Calculation 17 2 2 4 3" xfId="33396"/>
    <cellStyle name="Calculation 17 2 2 5" xfId="17701"/>
    <cellStyle name="Calculation 17 2 2 5 2" xfId="38888"/>
    <cellStyle name="Calculation 17 2 2 6" xfId="28008"/>
    <cellStyle name="Calculation 17 2 2_Table 2A-1_EFT (Annual)" xfId="3656"/>
    <cellStyle name="Calculation 17 2 3" xfId="1060"/>
    <cellStyle name="Calculation 17 2 3 2" xfId="4621"/>
    <cellStyle name="Calculation 17 2 3 2 2" xfId="12881"/>
    <cellStyle name="Calculation 17 2 3 2 2 2" xfId="24887"/>
    <cellStyle name="Calculation 17 2 3 2 2 2 2" xfId="46073"/>
    <cellStyle name="Calculation 17 2 3 2 2 3" xfId="35469"/>
    <cellStyle name="Calculation 17 2 3 2 3" xfId="19774"/>
    <cellStyle name="Calculation 17 2 3 2 3 2" xfId="40961"/>
    <cellStyle name="Calculation 17 2 3 2 4" xfId="30278"/>
    <cellStyle name="Calculation 17 2 3 2_Table 2A-1_EFT (Annual)" xfId="14790"/>
    <cellStyle name="Calculation 17 2 3 3" xfId="10225"/>
    <cellStyle name="Calculation 17 2 3 3 2" xfId="22341"/>
    <cellStyle name="Calculation 17 2 3 3 2 2" xfId="43527"/>
    <cellStyle name="Calculation 17 2 3 3 3" xfId="32923"/>
    <cellStyle name="Calculation 17 2 3 4" xfId="17228"/>
    <cellStyle name="Calculation 17 2 3 4 2" xfId="38415"/>
    <cellStyle name="Calculation 17 2 3 5" xfId="27535"/>
    <cellStyle name="Calculation 17 2 3_Table 2A-1_EFT (Annual)" xfId="3628"/>
    <cellStyle name="Calculation 17 2 4" xfId="2272"/>
    <cellStyle name="Calculation 17 2 4 2" xfId="5833"/>
    <cellStyle name="Calculation 17 2 4 2 2" xfId="14048"/>
    <cellStyle name="Calculation 17 2 4 2 2 2" xfId="26036"/>
    <cellStyle name="Calculation 17 2 4 2 2 2 2" xfId="47222"/>
    <cellStyle name="Calculation 17 2 4 2 2 3" xfId="36618"/>
    <cellStyle name="Calculation 17 2 4 2 3" xfId="20923"/>
    <cellStyle name="Calculation 17 2 4 2 3 2" xfId="42110"/>
    <cellStyle name="Calculation 17 2 4 2 4" xfId="31490"/>
    <cellStyle name="Calculation 17 2 4 2_Table 2A-1_EFT (Annual)" xfId="14789"/>
    <cellStyle name="Calculation 17 2 4 3" xfId="11392"/>
    <cellStyle name="Calculation 17 2 4 3 2" xfId="23490"/>
    <cellStyle name="Calculation 17 2 4 3 2 2" xfId="44676"/>
    <cellStyle name="Calculation 17 2 4 3 3" xfId="34072"/>
    <cellStyle name="Calculation 17 2 4 4" xfId="18377"/>
    <cellStyle name="Calculation 17 2 4 4 2" xfId="39564"/>
    <cellStyle name="Calculation 17 2 4 5" xfId="28747"/>
    <cellStyle name="Calculation 17 2 4_Table 2A-1_EFT (Annual)" xfId="3645"/>
    <cellStyle name="Calculation 17 2 5" xfId="4126"/>
    <cellStyle name="Calculation 17 2 5 2" xfId="12450"/>
    <cellStyle name="Calculation 17 2 5 2 2" xfId="24472"/>
    <cellStyle name="Calculation 17 2 5 2 2 2" xfId="45658"/>
    <cellStyle name="Calculation 17 2 5 2 3" xfId="35054"/>
    <cellStyle name="Calculation 17 2 5 3" xfId="19359"/>
    <cellStyle name="Calculation 17 2 5 3 2" xfId="40546"/>
    <cellStyle name="Calculation 17 2 5 4" xfId="29814"/>
    <cellStyle name="Calculation 17 2 5_Table 2A-1_EFT (Annual)" xfId="14788"/>
    <cellStyle name="Calculation 17 2 6" xfId="9789"/>
    <cellStyle name="Calculation 17 2 6 2" xfId="21926"/>
    <cellStyle name="Calculation 17 2 6 2 2" xfId="43112"/>
    <cellStyle name="Calculation 17 2 6 3" xfId="32508"/>
    <cellStyle name="Calculation 17 2 7" xfId="16813"/>
    <cellStyle name="Calculation 17 2 7 2" xfId="38000"/>
    <cellStyle name="Calculation 17 2 8" xfId="27071"/>
    <cellStyle name="Calculation 17 2_Table 2A-1_EFT (Annual)" xfId="2912"/>
    <cellStyle name="Calculation 17 3" xfId="394"/>
    <cellStyle name="Calculation 17 3 2" xfId="1377"/>
    <cellStyle name="Calculation 17 3 2 2" xfId="2647"/>
    <cellStyle name="Calculation 17 3 2 2 2" xfId="6208"/>
    <cellStyle name="Calculation 17 3 2 2 2 2" xfId="14402"/>
    <cellStyle name="Calculation 17 3 2 2 2 2 2" xfId="26374"/>
    <cellStyle name="Calculation 17 3 2 2 2 2 2 2" xfId="47560"/>
    <cellStyle name="Calculation 17 3 2 2 2 2 3" xfId="36956"/>
    <cellStyle name="Calculation 17 3 2 2 2 3" xfId="21261"/>
    <cellStyle name="Calculation 17 3 2 2 2 3 2" xfId="42448"/>
    <cellStyle name="Calculation 17 3 2 2 2 4" xfId="31864"/>
    <cellStyle name="Calculation 17 3 2 2 2_Table 2A-1_EFT (Annual)" xfId="14787"/>
    <cellStyle name="Calculation 17 3 2 2 3" xfId="11744"/>
    <cellStyle name="Calculation 17 3 2 2 3 2" xfId="23828"/>
    <cellStyle name="Calculation 17 3 2 2 3 2 2" xfId="45014"/>
    <cellStyle name="Calculation 17 3 2 2 3 3" xfId="34410"/>
    <cellStyle name="Calculation 17 3 2 2 4" xfId="18715"/>
    <cellStyle name="Calculation 17 3 2 2 4 2" xfId="39902"/>
    <cellStyle name="Calculation 17 3 2 2 5" xfId="29121"/>
    <cellStyle name="Calculation 17 3 2 2_Table 2A-1_EFT (Annual)" xfId="3626"/>
    <cellStyle name="Calculation 17 3 2 3" xfId="4938"/>
    <cellStyle name="Calculation 17 3 2 3 2" xfId="13198"/>
    <cellStyle name="Calculation 17 3 2 3 2 2" xfId="25204"/>
    <cellStyle name="Calculation 17 3 2 3 2 2 2" xfId="46390"/>
    <cellStyle name="Calculation 17 3 2 3 2 3" xfId="35786"/>
    <cellStyle name="Calculation 17 3 2 3 3" xfId="20091"/>
    <cellStyle name="Calculation 17 3 2 3 3 2" xfId="41278"/>
    <cellStyle name="Calculation 17 3 2 3 4" xfId="30595"/>
    <cellStyle name="Calculation 17 3 2 3_Table 2A-1_EFT (Annual)" xfId="14786"/>
    <cellStyle name="Calculation 17 3 2 4" xfId="10542"/>
    <cellStyle name="Calculation 17 3 2 4 2" xfId="22658"/>
    <cellStyle name="Calculation 17 3 2 4 2 2" xfId="43844"/>
    <cellStyle name="Calculation 17 3 2 4 3" xfId="33240"/>
    <cellStyle name="Calculation 17 3 2 5" xfId="17545"/>
    <cellStyle name="Calculation 17 3 2 5 2" xfId="38732"/>
    <cellStyle name="Calculation 17 3 2 6" xfId="27852"/>
    <cellStyle name="Calculation 17 3 2_Table 2A-1_EFT (Annual)" xfId="3627"/>
    <cellStyle name="Calculation 17 3 3" xfId="928"/>
    <cellStyle name="Calculation 17 3 3 2" xfId="4489"/>
    <cellStyle name="Calculation 17 3 3 2 2" xfId="12751"/>
    <cellStyle name="Calculation 17 3 3 2 2 2" xfId="24761"/>
    <cellStyle name="Calculation 17 3 3 2 2 2 2" xfId="45947"/>
    <cellStyle name="Calculation 17 3 3 2 2 3" xfId="35343"/>
    <cellStyle name="Calculation 17 3 3 2 3" xfId="19648"/>
    <cellStyle name="Calculation 17 3 3 2 3 2" xfId="40835"/>
    <cellStyle name="Calculation 17 3 3 2 4" xfId="30146"/>
    <cellStyle name="Calculation 17 3 3 2_Table 2A-1_EFT (Annual)" xfId="14785"/>
    <cellStyle name="Calculation 17 3 3 3" xfId="10098"/>
    <cellStyle name="Calculation 17 3 3 3 2" xfId="22215"/>
    <cellStyle name="Calculation 17 3 3 3 2 2" xfId="43401"/>
    <cellStyle name="Calculation 17 3 3 3 3" xfId="32797"/>
    <cellStyle name="Calculation 17 3 3 4" xfId="17102"/>
    <cellStyle name="Calculation 17 3 3 4 2" xfId="38289"/>
    <cellStyle name="Calculation 17 3 3 5" xfId="27403"/>
    <cellStyle name="Calculation 17 3 3_Table 2A-1_EFT (Annual)" xfId="4249"/>
    <cellStyle name="Calculation 17 3 4" xfId="2116"/>
    <cellStyle name="Calculation 17 3 4 2" xfId="5677"/>
    <cellStyle name="Calculation 17 3 4 2 2" xfId="13892"/>
    <cellStyle name="Calculation 17 3 4 2 2 2" xfId="25880"/>
    <cellStyle name="Calculation 17 3 4 2 2 2 2" xfId="47066"/>
    <cellStyle name="Calculation 17 3 4 2 2 3" xfId="36462"/>
    <cellStyle name="Calculation 17 3 4 2 3" xfId="20767"/>
    <cellStyle name="Calculation 17 3 4 2 3 2" xfId="41954"/>
    <cellStyle name="Calculation 17 3 4 2 4" xfId="31334"/>
    <cellStyle name="Calculation 17 3 4 2_Table 2A-1_EFT (Annual)" xfId="14784"/>
    <cellStyle name="Calculation 17 3 4 3" xfId="11236"/>
    <cellStyle name="Calculation 17 3 4 3 2" xfId="23334"/>
    <cellStyle name="Calculation 17 3 4 3 2 2" xfId="44520"/>
    <cellStyle name="Calculation 17 3 4 3 3" xfId="33916"/>
    <cellStyle name="Calculation 17 3 4 4" xfId="18221"/>
    <cellStyle name="Calculation 17 3 4 4 2" xfId="39408"/>
    <cellStyle name="Calculation 17 3 4 5" xfId="28591"/>
    <cellStyle name="Calculation 17 3 4_Table 2A-1_EFT (Annual)" xfId="3856"/>
    <cellStyle name="Calculation 17 3 5" xfId="3964"/>
    <cellStyle name="Calculation 17 3 5 2" xfId="12292"/>
    <cellStyle name="Calculation 17 3 5 2 2" xfId="24316"/>
    <cellStyle name="Calculation 17 3 5 2 2 2" xfId="45502"/>
    <cellStyle name="Calculation 17 3 5 2 3" xfId="34898"/>
    <cellStyle name="Calculation 17 3 5 3" xfId="19203"/>
    <cellStyle name="Calculation 17 3 5 3 2" xfId="40390"/>
    <cellStyle name="Calculation 17 3 5 4" xfId="29652"/>
    <cellStyle name="Calculation 17 3 5_Table 2A-1_EFT (Annual)" xfId="14783"/>
    <cellStyle name="Calculation 17 3 6" xfId="9629"/>
    <cellStyle name="Calculation 17 3 6 2" xfId="21770"/>
    <cellStyle name="Calculation 17 3 6 2 2" xfId="42956"/>
    <cellStyle name="Calculation 17 3 6 3" xfId="32352"/>
    <cellStyle name="Calculation 17 3 7" xfId="16657"/>
    <cellStyle name="Calculation 17 3 7 2" xfId="37844"/>
    <cellStyle name="Calculation 17 3 8" xfId="26909"/>
    <cellStyle name="Calculation 17 3_Table 2A-1_EFT (Annual)" xfId="2913"/>
    <cellStyle name="Calculation 17 4" xfId="1211"/>
    <cellStyle name="Calculation 17 4 2" xfId="2481"/>
    <cellStyle name="Calculation 17 4 2 2" xfId="6042"/>
    <cellStyle name="Calculation 17 4 2 2 2" xfId="14236"/>
    <cellStyle name="Calculation 17 4 2 2 2 2" xfId="26208"/>
    <cellStyle name="Calculation 17 4 2 2 2 2 2" xfId="47394"/>
    <cellStyle name="Calculation 17 4 2 2 2 3" xfId="36790"/>
    <cellStyle name="Calculation 17 4 2 2 3" xfId="21095"/>
    <cellStyle name="Calculation 17 4 2 2 3 2" xfId="42282"/>
    <cellStyle name="Calculation 17 4 2 2 4" xfId="31698"/>
    <cellStyle name="Calculation 17 4 2 2_Table 2A-1_EFT (Annual)" xfId="14782"/>
    <cellStyle name="Calculation 17 4 2 3" xfId="11578"/>
    <cellStyle name="Calculation 17 4 2 3 2" xfId="23662"/>
    <cellStyle name="Calculation 17 4 2 3 2 2" xfId="44848"/>
    <cellStyle name="Calculation 17 4 2 3 3" xfId="34244"/>
    <cellStyle name="Calculation 17 4 2 4" xfId="18549"/>
    <cellStyle name="Calculation 17 4 2 4 2" xfId="39736"/>
    <cellStyle name="Calculation 17 4 2 5" xfId="28955"/>
    <cellStyle name="Calculation 17 4 2_Table 2A-1_EFT (Annual)" xfId="4247"/>
    <cellStyle name="Calculation 17 4 3" xfId="4772"/>
    <cellStyle name="Calculation 17 4 3 2" xfId="13032"/>
    <cellStyle name="Calculation 17 4 3 2 2" xfId="25038"/>
    <cellStyle name="Calculation 17 4 3 2 2 2" xfId="46224"/>
    <cellStyle name="Calculation 17 4 3 2 3" xfId="35620"/>
    <cellStyle name="Calculation 17 4 3 3" xfId="19925"/>
    <cellStyle name="Calculation 17 4 3 3 2" xfId="41112"/>
    <cellStyle name="Calculation 17 4 3 4" xfId="30429"/>
    <cellStyle name="Calculation 17 4 3_Table 2A-1_EFT (Annual)" xfId="14781"/>
    <cellStyle name="Calculation 17 4 4" xfId="10376"/>
    <cellStyle name="Calculation 17 4 4 2" xfId="22492"/>
    <cellStyle name="Calculation 17 4 4 2 2" xfId="43678"/>
    <cellStyle name="Calculation 17 4 4 3" xfId="33074"/>
    <cellStyle name="Calculation 17 4 5" xfId="17379"/>
    <cellStyle name="Calculation 17 4 5 2" xfId="38566"/>
    <cellStyle name="Calculation 17 4 6" xfId="27686"/>
    <cellStyle name="Calculation 17 4_Table 2A-1_EFT (Annual)" xfId="3625"/>
    <cellStyle name="Calculation 17 5" xfId="769"/>
    <cellStyle name="Calculation 17 5 2" xfId="4330"/>
    <cellStyle name="Calculation 17 5 2 2" xfId="12610"/>
    <cellStyle name="Calculation 17 5 2 2 2" xfId="24627"/>
    <cellStyle name="Calculation 17 5 2 2 2 2" xfId="45813"/>
    <cellStyle name="Calculation 17 5 2 2 3" xfId="35209"/>
    <cellStyle name="Calculation 17 5 2 3" xfId="19514"/>
    <cellStyle name="Calculation 17 5 2 3 2" xfId="40701"/>
    <cellStyle name="Calculation 17 5 2 4" xfId="29987"/>
    <cellStyle name="Calculation 17 5 2_Table 2A-1_EFT (Annual)" xfId="14780"/>
    <cellStyle name="Calculation 17 5 3" xfId="9958"/>
    <cellStyle name="Calculation 17 5 3 2" xfId="22081"/>
    <cellStyle name="Calculation 17 5 3 2 2" xfId="43267"/>
    <cellStyle name="Calculation 17 5 3 3" xfId="32663"/>
    <cellStyle name="Calculation 17 5 4" xfId="16968"/>
    <cellStyle name="Calculation 17 5 4 2" xfId="38155"/>
    <cellStyle name="Calculation 17 5 5" xfId="27244"/>
    <cellStyle name="Calculation 17 5_Table 2A-1_EFT (Annual)" xfId="3854"/>
    <cellStyle name="Calculation 17 6" xfId="1950"/>
    <cellStyle name="Calculation 17 6 2" xfId="5511"/>
    <cellStyle name="Calculation 17 6 2 2" xfId="13726"/>
    <cellStyle name="Calculation 17 6 2 2 2" xfId="25714"/>
    <cellStyle name="Calculation 17 6 2 2 2 2" xfId="46900"/>
    <cellStyle name="Calculation 17 6 2 2 3" xfId="36296"/>
    <cellStyle name="Calculation 17 6 2 3" xfId="20601"/>
    <cellStyle name="Calculation 17 6 2 3 2" xfId="41788"/>
    <cellStyle name="Calculation 17 6 2 4" xfId="31168"/>
    <cellStyle name="Calculation 17 6 2_Table 2A-1_EFT (Annual)" xfId="14779"/>
    <cellStyle name="Calculation 17 6 3" xfId="11070"/>
    <cellStyle name="Calculation 17 6 3 2" xfId="23168"/>
    <cellStyle name="Calculation 17 6 3 2 2" xfId="44354"/>
    <cellStyle name="Calculation 17 6 3 3" xfId="33750"/>
    <cellStyle name="Calculation 17 6 4" xfId="18055"/>
    <cellStyle name="Calculation 17 6 4 2" xfId="39242"/>
    <cellStyle name="Calculation 17 6 5" xfId="28425"/>
    <cellStyle name="Calculation 17 6_Table 2A-1_EFT (Annual)" xfId="3624"/>
    <cellStyle name="Calculation 17 7" xfId="3752"/>
    <cellStyle name="Calculation 17 7 2" xfId="12120"/>
    <cellStyle name="Calculation 17 7 2 2" xfId="24150"/>
    <cellStyle name="Calculation 17 7 2 2 2" xfId="45336"/>
    <cellStyle name="Calculation 17 7 2 3" xfId="34732"/>
    <cellStyle name="Calculation 17 7 3" xfId="19037"/>
    <cellStyle name="Calculation 17 7 3 2" xfId="40224"/>
    <cellStyle name="Calculation 17 7 4" xfId="29461"/>
    <cellStyle name="Calculation 17 7_Table 2A-1_EFT (Annual)" xfId="14778"/>
    <cellStyle name="Calculation 17 8" xfId="9439"/>
    <cellStyle name="Calculation 17 8 2" xfId="21604"/>
    <cellStyle name="Calculation 17 8 2 2" xfId="42790"/>
    <cellStyle name="Calculation 17 8 3" xfId="32186"/>
    <cellStyle name="Calculation 17 9" xfId="16491"/>
    <cellStyle name="Calculation 17 9 2" xfId="37678"/>
    <cellStyle name="Calculation 17_Table 2A-1_EFT (Annual)" xfId="2911"/>
    <cellStyle name="Calculation 18" xfId="167"/>
    <cellStyle name="Calculation 18 10" xfId="26722"/>
    <cellStyle name="Calculation 18 2" xfId="560"/>
    <cellStyle name="Calculation 18 2 2" xfId="1537"/>
    <cellStyle name="Calculation 18 2 2 2" xfId="2807"/>
    <cellStyle name="Calculation 18 2 2 2 2" xfId="6368"/>
    <cellStyle name="Calculation 18 2 2 2 2 2" xfId="14562"/>
    <cellStyle name="Calculation 18 2 2 2 2 2 2" xfId="26534"/>
    <cellStyle name="Calculation 18 2 2 2 2 2 2 2" xfId="47720"/>
    <cellStyle name="Calculation 18 2 2 2 2 2 3" xfId="37116"/>
    <cellStyle name="Calculation 18 2 2 2 2 3" xfId="21421"/>
    <cellStyle name="Calculation 18 2 2 2 2 3 2" xfId="42608"/>
    <cellStyle name="Calculation 18 2 2 2 2 4" xfId="32024"/>
    <cellStyle name="Calculation 18 2 2 2 2_Table 2A-1_EFT (Annual)" xfId="14777"/>
    <cellStyle name="Calculation 18 2 2 2 3" xfId="11904"/>
    <cellStyle name="Calculation 18 2 2 2 3 2" xfId="23988"/>
    <cellStyle name="Calculation 18 2 2 2 3 2 2" xfId="45174"/>
    <cellStyle name="Calculation 18 2 2 2 3 3" xfId="34570"/>
    <cellStyle name="Calculation 18 2 2 2 4" xfId="18875"/>
    <cellStyle name="Calculation 18 2 2 2 4 2" xfId="40062"/>
    <cellStyle name="Calculation 18 2 2 2 5" xfId="29281"/>
    <cellStyle name="Calculation 18 2 2 2_Table 2A-1_EFT (Annual)" xfId="3853"/>
    <cellStyle name="Calculation 18 2 2 3" xfId="5098"/>
    <cellStyle name="Calculation 18 2 2 3 2" xfId="13358"/>
    <cellStyle name="Calculation 18 2 2 3 2 2" xfId="25364"/>
    <cellStyle name="Calculation 18 2 2 3 2 2 2" xfId="46550"/>
    <cellStyle name="Calculation 18 2 2 3 2 3" xfId="35946"/>
    <cellStyle name="Calculation 18 2 2 3 3" xfId="20251"/>
    <cellStyle name="Calculation 18 2 2 3 3 2" xfId="41438"/>
    <cellStyle name="Calculation 18 2 2 3 4" xfId="30755"/>
    <cellStyle name="Calculation 18 2 2 3_Table 2A-1_EFT (Annual)" xfId="14776"/>
    <cellStyle name="Calculation 18 2 2 4" xfId="10702"/>
    <cellStyle name="Calculation 18 2 2 4 2" xfId="22818"/>
    <cellStyle name="Calculation 18 2 2 4 2 2" xfId="44004"/>
    <cellStyle name="Calculation 18 2 2 4 3" xfId="33400"/>
    <cellStyle name="Calculation 18 2 2 5" xfId="17705"/>
    <cellStyle name="Calculation 18 2 2 5 2" xfId="38892"/>
    <cellStyle name="Calculation 18 2 2 6" xfId="28012"/>
    <cellStyle name="Calculation 18 2 2_Table 2A-1_EFT (Annual)" xfId="4246"/>
    <cellStyle name="Calculation 18 2 3" xfId="1063"/>
    <cellStyle name="Calculation 18 2 3 2" xfId="4624"/>
    <cellStyle name="Calculation 18 2 3 2 2" xfId="12884"/>
    <cellStyle name="Calculation 18 2 3 2 2 2" xfId="24890"/>
    <cellStyle name="Calculation 18 2 3 2 2 2 2" xfId="46076"/>
    <cellStyle name="Calculation 18 2 3 2 2 3" xfId="35472"/>
    <cellStyle name="Calculation 18 2 3 2 3" xfId="19777"/>
    <cellStyle name="Calculation 18 2 3 2 3 2" xfId="40964"/>
    <cellStyle name="Calculation 18 2 3 2 4" xfId="30281"/>
    <cellStyle name="Calculation 18 2 3 2_Table 2A-1_EFT (Annual)" xfId="14775"/>
    <cellStyle name="Calculation 18 2 3 3" xfId="10228"/>
    <cellStyle name="Calculation 18 2 3 3 2" xfId="22344"/>
    <cellStyle name="Calculation 18 2 3 3 2 2" xfId="43530"/>
    <cellStyle name="Calculation 18 2 3 3 3" xfId="32926"/>
    <cellStyle name="Calculation 18 2 3 4" xfId="17231"/>
    <cellStyle name="Calculation 18 2 3 4 2" xfId="38418"/>
    <cellStyle name="Calculation 18 2 3 5" xfId="27538"/>
    <cellStyle name="Calculation 18 2 3_Table 2A-1_EFT (Annual)" xfId="3623"/>
    <cellStyle name="Calculation 18 2 4" xfId="2276"/>
    <cellStyle name="Calculation 18 2 4 2" xfId="5837"/>
    <cellStyle name="Calculation 18 2 4 2 2" xfId="14052"/>
    <cellStyle name="Calculation 18 2 4 2 2 2" xfId="26040"/>
    <cellStyle name="Calculation 18 2 4 2 2 2 2" xfId="47226"/>
    <cellStyle name="Calculation 18 2 4 2 2 3" xfId="36622"/>
    <cellStyle name="Calculation 18 2 4 2 3" xfId="20927"/>
    <cellStyle name="Calculation 18 2 4 2 3 2" xfId="42114"/>
    <cellStyle name="Calculation 18 2 4 2 4" xfId="31494"/>
    <cellStyle name="Calculation 18 2 4 2_Table 2A-1_EFT (Annual)" xfId="14774"/>
    <cellStyle name="Calculation 18 2 4 3" xfId="11396"/>
    <cellStyle name="Calculation 18 2 4 3 2" xfId="23494"/>
    <cellStyle name="Calculation 18 2 4 3 2 2" xfId="44680"/>
    <cellStyle name="Calculation 18 2 4 3 3" xfId="34076"/>
    <cellStyle name="Calculation 18 2 4 4" xfId="18381"/>
    <cellStyle name="Calculation 18 2 4 4 2" xfId="39568"/>
    <cellStyle name="Calculation 18 2 4 5" xfId="28751"/>
    <cellStyle name="Calculation 18 2 4_Table 2A-1_EFT (Annual)" xfId="4245"/>
    <cellStyle name="Calculation 18 2 5" xfId="4130"/>
    <cellStyle name="Calculation 18 2 5 2" xfId="12454"/>
    <cellStyle name="Calculation 18 2 5 2 2" xfId="24476"/>
    <cellStyle name="Calculation 18 2 5 2 2 2" xfId="45662"/>
    <cellStyle name="Calculation 18 2 5 2 3" xfId="35058"/>
    <cellStyle name="Calculation 18 2 5 3" xfId="19363"/>
    <cellStyle name="Calculation 18 2 5 3 2" xfId="40550"/>
    <cellStyle name="Calculation 18 2 5 4" xfId="29818"/>
    <cellStyle name="Calculation 18 2 5_Table 2A-1_EFT (Annual)" xfId="14773"/>
    <cellStyle name="Calculation 18 2 6" xfId="9793"/>
    <cellStyle name="Calculation 18 2 6 2" xfId="21930"/>
    <cellStyle name="Calculation 18 2 6 2 2" xfId="43116"/>
    <cellStyle name="Calculation 18 2 6 3" xfId="32512"/>
    <cellStyle name="Calculation 18 2 7" xfId="16817"/>
    <cellStyle name="Calculation 18 2 7 2" xfId="38004"/>
    <cellStyle name="Calculation 18 2 8" xfId="27075"/>
    <cellStyle name="Calculation 18 2_Table 2A-1_EFT (Annual)" xfId="2915"/>
    <cellStyle name="Calculation 18 3" xfId="398"/>
    <cellStyle name="Calculation 18 3 2" xfId="1381"/>
    <cellStyle name="Calculation 18 3 2 2" xfId="2651"/>
    <cellStyle name="Calculation 18 3 2 2 2" xfId="6212"/>
    <cellStyle name="Calculation 18 3 2 2 2 2" xfId="14406"/>
    <cellStyle name="Calculation 18 3 2 2 2 2 2" xfId="26378"/>
    <cellStyle name="Calculation 18 3 2 2 2 2 2 2" xfId="47564"/>
    <cellStyle name="Calculation 18 3 2 2 2 2 3" xfId="36960"/>
    <cellStyle name="Calculation 18 3 2 2 2 3" xfId="21265"/>
    <cellStyle name="Calculation 18 3 2 2 2 3 2" xfId="42452"/>
    <cellStyle name="Calculation 18 3 2 2 2 4" xfId="31868"/>
    <cellStyle name="Calculation 18 3 2 2 2_Table 2A-1_EFT (Annual)" xfId="14772"/>
    <cellStyle name="Calculation 18 3 2 2 3" xfId="11748"/>
    <cellStyle name="Calculation 18 3 2 2 3 2" xfId="23832"/>
    <cellStyle name="Calculation 18 3 2 2 3 2 2" xfId="45018"/>
    <cellStyle name="Calculation 18 3 2 2 3 3" xfId="34414"/>
    <cellStyle name="Calculation 18 3 2 2 4" xfId="18719"/>
    <cellStyle name="Calculation 18 3 2 2 4 2" xfId="39906"/>
    <cellStyle name="Calculation 18 3 2 2 5" xfId="29125"/>
    <cellStyle name="Calculation 18 3 2 2_Table 2A-1_EFT (Annual)" xfId="3852"/>
    <cellStyle name="Calculation 18 3 2 3" xfId="4942"/>
    <cellStyle name="Calculation 18 3 2 3 2" xfId="13202"/>
    <cellStyle name="Calculation 18 3 2 3 2 2" xfId="25208"/>
    <cellStyle name="Calculation 18 3 2 3 2 2 2" xfId="46394"/>
    <cellStyle name="Calculation 18 3 2 3 2 3" xfId="35790"/>
    <cellStyle name="Calculation 18 3 2 3 3" xfId="20095"/>
    <cellStyle name="Calculation 18 3 2 3 3 2" xfId="41282"/>
    <cellStyle name="Calculation 18 3 2 3 4" xfId="30599"/>
    <cellStyle name="Calculation 18 3 2 3_Table 2A-1_EFT (Annual)" xfId="14771"/>
    <cellStyle name="Calculation 18 3 2 4" xfId="10546"/>
    <cellStyle name="Calculation 18 3 2 4 2" xfId="22662"/>
    <cellStyle name="Calculation 18 3 2 4 2 2" xfId="43848"/>
    <cellStyle name="Calculation 18 3 2 4 3" xfId="33244"/>
    <cellStyle name="Calculation 18 3 2 5" xfId="17549"/>
    <cellStyle name="Calculation 18 3 2 5 2" xfId="38736"/>
    <cellStyle name="Calculation 18 3 2 6" xfId="27856"/>
    <cellStyle name="Calculation 18 3 2_Table 2A-1_EFT (Annual)" xfId="4244"/>
    <cellStyle name="Calculation 18 3 3" xfId="931"/>
    <cellStyle name="Calculation 18 3 3 2" xfId="4492"/>
    <cellStyle name="Calculation 18 3 3 2 2" xfId="12754"/>
    <cellStyle name="Calculation 18 3 3 2 2 2" xfId="24764"/>
    <cellStyle name="Calculation 18 3 3 2 2 2 2" xfId="45950"/>
    <cellStyle name="Calculation 18 3 3 2 2 3" xfId="35346"/>
    <cellStyle name="Calculation 18 3 3 2 3" xfId="19651"/>
    <cellStyle name="Calculation 18 3 3 2 3 2" xfId="40838"/>
    <cellStyle name="Calculation 18 3 3 2 4" xfId="30149"/>
    <cellStyle name="Calculation 18 3 3 2_Table 2A-1_EFT (Annual)" xfId="14770"/>
    <cellStyle name="Calculation 18 3 3 3" xfId="10101"/>
    <cellStyle name="Calculation 18 3 3 3 2" xfId="22218"/>
    <cellStyle name="Calculation 18 3 3 3 2 2" xfId="43404"/>
    <cellStyle name="Calculation 18 3 3 3 3" xfId="32800"/>
    <cellStyle name="Calculation 18 3 3 4" xfId="17105"/>
    <cellStyle name="Calculation 18 3 3 4 2" xfId="38292"/>
    <cellStyle name="Calculation 18 3 3 5" xfId="27406"/>
    <cellStyle name="Calculation 18 3 3_Table 2A-1_EFT (Annual)" xfId="3622"/>
    <cellStyle name="Calculation 18 3 4" xfId="2120"/>
    <cellStyle name="Calculation 18 3 4 2" xfId="5681"/>
    <cellStyle name="Calculation 18 3 4 2 2" xfId="13896"/>
    <cellStyle name="Calculation 18 3 4 2 2 2" xfId="25884"/>
    <cellStyle name="Calculation 18 3 4 2 2 2 2" xfId="47070"/>
    <cellStyle name="Calculation 18 3 4 2 2 3" xfId="36466"/>
    <cellStyle name="Calculation 18 3 4 2 3" xfId="20771"/>
    <cellStyle name="Calculation 18 3 4 2 3 2" xfId="41958"/>
    <cellStyle name="Calculation 18 3 4 2 4" xfId="31338"/>
    <cellStyle name="Calculation 18 3 4 2_Table 2A-1_EFT (Annual)" xfId="14769"/>
    <cellStyle name="Calculation 18 3 4 3" xfId="11240"/>
    <cellStyle name="Calculation 18 3 4 3 2" xfId="23338"/>
    <cellStyle name="Calculation 18 3 4 3 2 2" xfId="44524"/>
    <cellStyle name="Calculation 18 3 4 3 3" xfId="33920"/>
    <cellStyle name="Calculation 18 3 4 4" xfId="18225"/>
    <cellStyle name="Calculation 18 3 4 4 2" xfId="39412"/>
    <cellStyle name="Calculation 18 3 4 5" xfId="28595"/>
    <cellStyle name="Calculation 18 3 4_Table 2A-1_EFT (Annual)" xfId="4243"/>
    <cellStyle name="Calculation 18 3 5" xfId="3968"/>
    <cellStyle name="Calculation 18 3 5 2" xfId="12296"/>
    <cellStyle name="Calculation 18 3 5 2 2" xfId="24320"/>
    <cellStyle name="Calculation 18 3 5 2 2 2" xfId="45506"/>
    <cellStyle name="Calculation 18 3 5 2 3" xfId="34902"/>
    <cellStyle name="Calculation 18 3 5 3" xfId="19207"/>
    <cellStyle name="Calculation 18 3 5 3 2" xfId="40394"/>
    <cellStyle name="Calculation 18 3 5 4" xfId="29656"/>
    <cellStyle name="Calculation 18 3 5_Table 2A-1_EFT (Annual)" xfId="14768"/>
    <cellStyle name="Calculation 18 3 6" xfId="9633"/>
    <cellStyle name="Calculation 18 3 6 2" xfId="21774"/>
    <cellStyle name="Calculation 18 3 6 2 2" xfId="42960"/>
    <cellStyle name="Calculation 18 3 6 3" xfId="32356"/>
    <cellStyle name="Calculation 18 3 7" xfId="16661"/>
    <cellStyle name="Calculation 18 3 7 2" xfId="37848"/>
    <cellStyle name="Calculation 18 3 8" xfId="26913"/>
    <cellStyle name="Calculation 18 3_Table 2A-1_EFT (Annual)" xfId="2916"/>
    <cellStyle name="Calculation 18 4" xfId="1215"/>
    <cellStyle name="Calculation 18 4 2" xfId="2485"/>
    <cellStyle name="Calculation 18 4 2 2" xfId="6046"/>
    <cellStyle name="Calculation 18 4 2 2 2" xfId="14240"/>
    <cellStyle name="Calculation 18 4 2 2 2 2" xfId="26212"/>
    <cellStyle name="Calculation 18 4 2 2 2 2 2" xfId="47398"/>
    <cellStyle name="Calculation 18 4 2 2 2 3" xfId="36794"/>
    <cellStyle name="Calculation 18 4 2 2 3" xfId="21099"/>
    <cellStyle name="Calculation 18 4 2 2 3 2" xfId="42286"/>
    <cellStyle name="Calculation 18 4 2 2 4" xfId="31702"/>
    <cellStyle name="Calculation 18 4 2 2_Table 2A-1_EFT (Annual)" xfId="9891"/>
    <cellStyle name="Calculation 18 4 2 3" xfId="11582"/>
    <cellStyle name="Calculation 18 4 2 3 2" xfId="23666"/>
    <cellStyle name="Calculation 18 4 2 3 2 2" xfId="44852"/>
    <cellStyle name="Calculation 18 4 2 3 3" xfId="34248"/>
    <cellStyle name="Calculation 18 4 2 4" xfId="18553"/>
    <cellStyle name="Calculation 18 4 2 4 2" xfId="39740"/>
    <cellStyle name="Calculation 18 4 2 5" xfId="28959"/>
    <cellStyle name="Calculation 18 4 2_Table 2A-1_EFT (Annual)" xfId="4242"/>
    <cellStyle name="Calculation 18 4 3" xfId="4776"/>
    <cellStyle name="Calculation 18 4 3 2" xfId="13036"/>
    <cellStyle name="Calculation 18 4 3 2 2" xfId="25042"/>
    <cellStyle name="Calculation 18 4 3 2 2 2" xfId="46228"/>
    <cellStyle name="Calculation 18 4 3 2 3" xfId="35624"/>
    <cellStyle name="Calculation 18 4 3 3" xfId="19929"/>
    <cellStyle name="Calculation 18 4 3 3 2" xfId="41116"/>
    <cellStyle name="Calculation 18 4 3 4" xfId="30433"/>
    <cellStyle name="Calculation 18 4 3_Table 2A-1_EFT (Annual)" xfId="9351"/>
    <cellStyle name="Calculation 18 4 4" xfId="10380"/>
    <cellStyle name="Calculation 18 4 4 2" xfId="22496"/>
    <cellStyle name="Calculation 18 4 4 2 2" xfId="43682"/>
    <cellStyle name="Calculation 18 4 4 3" xfId="33078"/>
    <cellStyle name="Calculation 18 4 5" xfId="17383"/>
    <cellStyle name="Calculation 18 4 5 2" xfId="38570"/>
    <cellStyle name="Calculation 18 4 6" xfId="27690"/>
    <cellStyle name="Calculation 18 4_Table 2A-1_EFT (Annual)" xfId="3621"/>
    <cellStyle name="Calculation 18 5" xfId="772"/>
    <cellStyle name="Calculation 18 5 2" xfId="4333"/>
    <cellStyle name="Calculation 18 5 2 2" xfId="12613"/>
    <cellStyle name="Calculation 18 5 2 2 2" xfId="24630"/>
    <cellStyle name="Calculation 18 5 2 2 2 2" xfId="45816"/>
    <cellStyle name="Calculation 18 5 2 2 3" xfId="35212"/>
    <cellStyle name="Calculation 18 5 2 3" xfId="19517"/>
    <cellStyle name="Calculation 18 5 2 3 2" xfId="40704"/>
    <cellStyle name="Calculation 18 5 2 4" xfId="29990"/>
    <cellStyle name="Calculation 18 5 2_Table 2A-1_EFT (Annual)" xfId="14760"/>
    <cellStyle name="Calculation 18 5 3" xfId="9961"/>
    <cellStyle name="Calculation 18 5 3 2" xfId="22084"/>
    <cellStyle name="Calculation 18 5 3 2 2" xfId="43270"/>
    <cellStyle name="Calculation 18 5 3 3" xfId="32666"/>
    <cellStyle name="Calculation 18 5 4" xfId="16971"/>
    <cellStyle name="Calculation 18 5 4 2" xfId="38158"/>
    <cellStyle name="Calculation 18 5 5" xfId="27247"/>
    <cellStyle name="Calculation 18 5_Table 2A-1_EFT (Annual)" xfId="3851"/>
    <cellStyle name="Calculation 18 6" xfId="1954"/>
    <cellStyle name="Calculation 18 6 2" xfId="5515"/>
    <cellStyle name="Calculation 18 6 2 2" xfId="13730"/>
    <cellStyle name="Calculation 18 6 2 2 2" xfId="25718"/>
    <cellStyle name="Calculation 18 6 2 2 2 2" xfId="46904"/>
    <cellStyle name="Calculation 18 6 2 2 3" xfId="36300"/>
    <cellStyle name="Calculation 18 6 2 3" xfId="20605"/>
    <cellStyle name="Calculation 18 6 2 3 2" xfId="41792"/>
    <cellStyle name="Calculation 18 6 2 4" xfId="31172"/>
    <cellStyle name="Calculation 18 6 2_Table 2A-1_EFT (Annual)" xfId="13444"/>
    <cellStyle name="Calculation 18 6 3" xfId="11074"/>
    <cellStyle name="Calculation 18 6 3 2" xfId="23172"/>
    <cellStyle name="Calculation 18 6 3 2 2" xfId="44358"/>
    <cellStyle name="Calculation 18 6 3 3" xfId="33754"/>
    <cellStyle name="Calculation 18 6 4" xfId="18059"/>
    <cellStyle name="Calculation 18 6 4 2" xfId="39246"/>
    <cellStyle name="Calculation 18 6 5" xfId="28429"/>
    <cellStyle name="Calculation 18 6_Table 2A-1_EFT (Annual)" xfId="3620"/>
    <cellStyle name="Calculation 18 7" xfId="3756"/>
    <cellStyle name="Calculation 18 7 2" xfId="12124"/>
    <cellStyle name="Calculation 18 7 2 2" xfId="24154"/>
    <cellStyle name="Calculation 18 7 2 2 2" xfId="45340"/>
    <cellStyle name="Calculation 18 7 2 3" xfId="34736"/>
    <cellStyle name="Calculation 18 7 3" xfId="19041"/>
    <cellStyle name="Calculation 18 7 3 2" xfId="40228"/>
    <cellStyle name="Calculation 18 7 4" xfId="29465"/>
    <cellStyle name="Calculation 18 7_Table 2A-1_EFT (Annual)" xfId="14767"/>
    <cellStyle name="Calculation 18 8" xfId="9443"/>
    <cellStyle name="Calculation 18 8 2" xfId="21608"/>
    <cellStyle name="Calculation 18 8 2 2" xfId="42794"/>
    <cellStyle name="Calculation 18 8 3" xfId="32190"/>
    <cellStyle name="Calculation 18 9" xfId="16495"/>
    <cellStyle name="Calculation 18 9 2" xfId="37682"/>
    <cellStyle name="Calculation 18_Table 2A-1_EFT (Annual)" xfId="2914"/>
    <cellStyle name="Calculation 19" xfId="176"/>
    <cellStyle name="Calculation 19 10" xfId="26731"/>
    <cellStyle name="Calculation 19 2" xfId="569"/>
    <cellStyle name="Calculation 19 2 2" xfId="1546"/>
    <cellStyle name="Calculation 19 2 2 2" xfId="2816"/>
    <cellStyle name="Calculation 19 2 2 2 2" xfId="6377"/>
    <cellStyle name="Calculation 19 2 2 2 2 2" xfId="14571"/>
    <cellStyle name="Calculation 19 2 2 2 2 2 2" xfId="26543"/>
    <cellStyle name="Calculation 19 2 2 2 2 2 2 2" xfId="47729"/>
    <cellStyle name="Calculation 19 2 2 2 2 2 3" xfId="37125"/>
    <cellStyle name="Calculation 19 2 2 2 2 3" xfId="21430"/>
    <cellStyle name="Calculation 19 2 2 2 2 3 2" xfId="42617"/>
    <cellStyle name="Calculation 19 2 2 2 2 4" xfId="32033"/>
    <cellStyle name="Calculation 19 2 2 2 2_Table 2A-1_EFT (Annual)" xfId="14764"/>
    <cellStyle name="Calculation 19 2 2 2 3" xfId="11913"/>
    <cellStyle name="Calculation 19 2 2 2 3 2" xfId="23997"/>
    <cellStyle name="Calculation 19 2 2 2 3 2 2" xfId="45183"/>
    <cellStyle name="Calculation 19 2 2 2 3 3" xfId="34579"/>
    <cellStyle name="Calculation 19 2 2 2 4" xfId="18884"/>
    <cellStyle name="Calculation 19 2 2 2 4 2" xfId="40071"/>
    <cellStyle name="Calculation 19 2 2 2 5" xfId="29290"/>
    <cellStyle name="Calculation 19 2 2 2_Table 2A-1_EFT (Annual)" xfId="3850"/>
    <cellStyle name="Calculation 19 2 2 3" xfId="5107"/>
    <cellStyle name="Calculation 19 2 2 3 2" xfId="13367"/>
    <cellStyle name="Calculation 19 2 2 3 2 2" xfId="25373"/>
    <cellStyle name="Calculation 19 2 2 3 2 2 2" xfId="46559"/>
    <cellStyle name="Calculation 19 2 2 3 2 3" xfId="35955"/>
    <cellStyle name="Calculation 19 2 2 3 3" xfId="20260"/>
    <cellStyle name="Calculation 19 2 2 3 3 2" xfId="41447"/>
    <cellStyle name="Calculation 19 2 2 3 4" xfId="30764"/>
    <cellStyle name="Calculation 19 2 2 3_Table 2A-1_EFT (Annual)" xfId="14766"/>
    <cellStyle name="Calculation 19 2 2 4" xfId="10711"/>
    <cellStyle name="Calculation 19 2 2 4 2" xfId="22827"/>
    <cellStyle name="Calculation 19 2 2 4 2 2" xfId="44013"/>
    <cellStyle name="Calculation 19 2 2 4 3" xfId="33409"/>
    <cellStyle name="Calculation 19 2 2 5" xfId="17714"/>
    <cellStyle name="Calculation 19 2 2 5 2" xfId="38901"/>
    <cellStyle name="Calculation 19 2 2 6" xfId="28021"/>
    <cellStyle name="Calculation 19 2 2_Table 2A-1_EFT (Annual)" xfId="4241"/>
    <cellStyle name="Calculation 19 2 3" xfId="1071"/>
    <cellStyle name="Calculation 19 2 3 2" xfId="4632"/>
    <cellStyle name="Calculation 19 2 3 2 2" xfId="12892"/>
    <cellStyle name="Calculation 19 2 3 2 2 2" xfId="24898"/>
    <cellStyle name="Calculation 19 2 3 2 2 2 2" xfId="46084"/>
    <cellStyle name="Calculation 19 2 3 2 2 3" xfId="35480"/>
    <cellStyle name="Calculation 19 2 3 2 3" xfId="19785"/>
    <cellStyle name="Calculation 19 2 3 2 3 2" xfId="40972"/>
    <cellStyle name="Calculation 19 2 3 2 4" xfId="30289"/>
    <cellStyle name="Calculation 19 2 3 2_Table 2A-1_EFT (Annual)" xfId="14765"/>
    <cellStyle name="Calculation 19 2 3 3" xfId="10236"/>
    <cellStyle name="Calculation 19 2 3 3 2" xfId="22352"/>
    <cellStyle name="Calculation 19 2 3 3 2 2" xfId="43538"/>
    <cellStyle name="Calculation 19 2 3 3 3" xfId="32934"/>
    <cellStyle name="Calculation 19 2 3 4" xfId="17239"/>
    <cellStyle name="Calculation 19 2 3 4 2" xfId="38426"/>
    <cellStyle name="Calculation 19 2 3 5" xfId="27546"/>
    <cellStyle name="Calculation 19 2 3_Table 2A-1_EFT (Annual)" xfId="3619"/>
    <cellStyle name="Calculation 19 2 4" xfId="2285"/>
    <cellStyle name="Calculation 19 2 4 2" xfId="5846"/>
    <cellStyle name="Calculation 19 2 4 2 2" xfId="14061"/>
    <cellStyle name="Calculation 19 2 4 2 2 2" xfId="26049"/>
    <cellStyle name="Calculation 19 2 4 2 2 2 2" xfId="47235"/>
    <cellStyle name="Calculation 19 2 4 2 2 3" xfId="36631"/>
    <cellStyle name="Calculation 19 2 4 2 3" xfId="20936"/>
    <cellStyle name="Calculation 19 2 4 2 3 2" xfId="42123"/>
    <cellStyle name="Calculation 19 2 4 2 4" xfId="31503"/>
    <cellStyle name="Calculation 19 2 4 2_Table 2A-1_EFT (Annual)" xfId="14146"/>
    <cellStyle name="Calculation 19 2 4 3" xfId="11405"/>
    <cellStyle name="Calculation 19 2 4 3 2" xfId="23503"/>
    <cellStyle name="Calculation 19 2 4 3 2 2" xfId="44689"/>
    <cellStyle name="Calculation 19 2 4 3 3" xfId="34085"/>
    <cellStyle name="Calculation 19 2 4 4" xfId="18390"/>
    <cellStyle name="Calculation 19 2 4 4 2" xfId="39577"/>
    <cellStyle name="Calculation 19 2 4 5" xfId="28760"/>
    <cellStyle name="Calculation 19 2 4_Table 2A-1_EFT (Annual)" xfId="4240"/>
    <cellStyle name="Calculation 19 2 5" xfId="4139"/>
    <cellStyle name="Calculation 19 2 5 2" xfId="12463"/>
    <cellStyle name="Calculation 19 2 5 2 2" xfId="24485"/>
    <cellStyle name="Calculation 19 2 5 2 2 2" xfId="45671"/>
    <cellStyle name="Calculation 19 2 5 2 3" xfId="35067"/>
    <cellStyle name="Calculation 19 2 5 3" xfId="19372"/>
    <cellStyle name="Calculation 19 2 5 3 2" xfId="40559"/>
    <cellStyle name="Calculation 19 2 5 4" xfId="29827"/>
    <cellStyle name="Calculation 19 2 5_Table 2A-1_EFT (Annual)" xfId="10030"/>
    <cellStyle name="Calculation 19 2 6" xfId="9802"/>
    <cellStyle name="Calculation 19 2 6 2" xfId="21939"/>
    <cellStyle name="Calculation 19 2 6 2 2" xfId="43125"/>
    <cellStyle name="Calculation 19 2 6 3" xfId="32521"/>
    <cellStyle name="Calculation 19 2 7" xfId="16826"/>
    <cellStyle name="Calculation 19 2 7 2" xfId="38013"/>
    <cellStyle name="Calculation 19 2 8" xfId="27084"/>
    <cellStyle name="Calculation 19 2_Table 2A-1_EFT (Annual)" xfId="2918"/>
    <cellStyle name="Calculation 19 3" xfId="407"/>
    <cellStyle name="Calculation 19 3 2" xfId="1390"/>
    <cellStyle name="Calculation 19 3 2 2" xfId="2660"/>
    <cellStyle name="Calculation 19 3 2 2 2" xfId="6221"/>
    <cellStyle name="Calculation 19 3 2 2 2 2" xfId="14415"/>
    <cellStyle name="Calculation 19 3 2 2 2 2 2" xfId="26387"/>
    <cellStyle name="Calculation 19 3 2 2 2 2 2 2" xfId="47573"/>
    <cellStyle name="Calculation 19 3 2 2 2 2 3" xfId="36969"/>
    <cellStyle name="Calculation 19 3 2 2 2 3" xfId="21274"/>
    <cellStyle name="Calculation 19 3 2 2 2 3 2" xfId="42461"/>
    <cellStyle name="Calculation 19 3 2 2 2 4" xfId="31877"/>
    <cellStyle name="Calculation 19 3 2 2 2_Table 2A-1_EFT (Annual)" xfId="13475"/>
    <cellStyle name="Calculation 19 3 2 2 3" xfId="11757"/>
    <cellStyle name="Calculation 19 3 2 2 3 2" xfId="23841"/>
    <cellStyle name="Calculation 19 3 2 2 3 2 2" xfId="45027"/>
    <cellStyle name="Calculation 19 3 2 2 3 3" xfId="34423"/>
    <cellStyle name="Calculation 19 3 2 2 4" xfId="18728"/>
    <cellStyle name="Calculation 19 3 2 2 4 2" xfId="39915"/>
    <cellStyle name="Calculation 19 3 2 2 5" xfId="29134"/>
    <cellStyle name="Calculation 19 3 2 2_Table 2A-1_EFT (Annual)" xfId="3849"/>
    <cellStyle name="Calculation 19 3 2 3" xfId="4951"/>
    <cellStyle name="Calculation 19 3 2 3 2" xfId="13211"/>
    <cellStyle name="Calculation 19 3 2 3 2 2" xfId="25217"/>
    <cellStyle name="Calculation 19 3 2 3 2 2 2" xfId="46403"/>
    <cellStyle name="Calculation 19 3 2 3 2 3" xfId="35799"/>
    <cellStyle name="Calculation 19 3 2 3 3" xfId="20104"/>
    <cellStyle name="Calculation 19 3 2 3 3 2" xfId="41291"/>
    <cellStyle name="Calculation 19 3 2 3 4" xfId="30608"/>
    <cellStyle name="Calculation 19 3 2 3_Table 2A-1_EFT (Annual)" xfId="14763"/>
    <cellStyle name="Calculation 19 3 2 4" xfId="10555"/>
    <cellStyle name="Calculation 19 3 2 4 2" xfId="22671"/>
    <cellStyle name="Calculation 19 3 2 4 2 2" xfId="43857"/>
    <cellStyle name="Calculation 19 3 2 4 3" xfId="33253"/>
    <cellStyle name="Calculation 19 3 2 5" xfId="17558"/>
    <cellStyle name="Calculation 19 3 2 5 2" xfId="38745"/>
    <cellStyle name="Calculation 19 3 2 6" xfId="27865"/>
    <cellStyle name="Calculation 19 3 2_Table 2A-1_EFT (Annual)" xfId="4239"/>
    <cellStyle name="Calculation 19 3 3" xfId="939"/>
    <cellStyle name="Calculation 19 3 3 2" xfId="4500"/>
    <cellStyle name="Calculation 19 3 3 2 2" xfId="12762"/>
    <cellStyle name="Calculation 19 3 3 2 2 2" xfId="24772"/>
    <cellStyle name="Calculation 19 3 3 2 2 2 2" xfId="45958"/>
    <cellStyle name="Calculation 19 3 3 2 2 3" xfId="35354"/>
    <cellStyle name="Calculation 19 3 3 2 3" xfId="19659"/>
    <cellStyle name="Calculation 19 3 3 2 3 2" xfId="40846"/>
    <cellStyle name="Calculation 19 3 3 2 4" xfId="30157"/>
    <cellStyle name="Calculation 19 3 3 2_Table 2A-1_EFT (Annual)" xfId="14142"/>
    <cellStyle name="Calculation 19 3 3 3" xfId="10109"/>
    <cellStyle name="Calculation 19 3 3 3 2" xfId="22226"/>
    <cellStyle name="Calculation 19 3 3 3 2 2" xfId="43412"/>
    <cellStyle name="Calculation 19 3 3 3 3" xfId="32808"/>
    <cellStyle name="Calculation 19 3 3 4" xfId="17113"/>
    <cellStyle name="Calculation 19 3 3 4 2" xfId="38300"/>
    <cellStyle name="Calculation 19 3 3 5" xfId="27414"/>
    <cellStyle name="Calculation 19 3 3_Table 2A-1_EFT (Annual)" xfId="3618"/>
    <cellStyle name="Calculation 19 3 4" xfId="2129"/>
    <cellStyle name="Calculation 19 3 4 2" xfId="5690"/>
    <cellStyle name="Calculation 19 3 4 2 2" xfId="13905"/>
    <cellStyle name="Calculation 19 3 4 2 2 2" xfId="25893"/>
    <cellStyle name="Calculation 19 3 4 2 2 2 2" xfId="47079"/>
    <cellStyle name="Calculation 19 3 4 2 2 3" xfId="36475"/>
    <cellStyle name="Calculation 19 3 4 2 3" xfId="20780"/>
    <cellStyle name="Calculation 19 3 4 2 3 2" xfId="41967"/>
    <cellStyle name="Calculation 19 3 4 2 4" xfId="31347"/>
    <cellStyle name="Calculation 19 3 4 2_Table 2A-1_EFT (Annual)" xfId="14761"/>
    <cellStyle name="Calculation 19 3 4 3" xfId="11249"/>
    <cellStyle name="Calculation 19 3 4 3 2" xfId="23347"/>
    <cellStyle name="Calculation 19 3 4 3 2 2" xfId="44533"/>
    <cellStyle name="Calculation 19 3 4 3 3" xfId="33929"/>
    <cellStyle name="Calculation 19 3 4 4" xfId="18234"/>
    <cellStyle name="Calculation 19 3 4 4 2" xfId="39421"/>
    <cellStyle name="Calculation 19 3 4 5" xfId="28604"/>
    <cellStyle name="Calculation 19 3 4_Table 2A-1_EFT (Annual)" xfId="4238"/>
    <cellStyle name="Calculation 19 3 5" xfId="3977"/>
    <cellStyle name="Calculation 19 3 5 2" xfId="12305"/>
    <cellStyle name="Calculation 19 3 5 2 2" xfId="24329"/>
    <cellStyle name="Calculation 19 3 5 2 2 2" xfId="45515"/>
    <cellStyle name="Calculation 19 3 5 2 3" xfId="34911"/>
    <cellStyle name="Calculation 19 3 5 3" xfId="19216"/>
    <cellStyle name="Calculation 19 3 5 3 2" xfId="40403"/>
    <cellStyle name="Calculation 19 3 5 4" xfId="29665"/>
    <cellStyle name="Calculation 19 3 5_Table 2A-1_EFT (Annual)" xfId="14762"/>
    <cellStyle name="Calculation 19 3 6" xfId="9642"/>
    <cellStyle name="Calculation 19 3 6 2" xfId="21783"/>
    <cellStyle name="Calculation 19 3 6 2 2" xfId="42969"/>
    <cellStyle name="Calculation 19 3 6 3" xfId="32365"/>
    <cellStyle name="Calculation 19 3 7" xfId="16670"/>
    <cellStyle name="Calculation 19 3 7 2" xfId="37857"/>
    <cellStyle name="Calculation 19 3 8" xfId="26922"/>
    <cellStyle name="Calculation 19 3_Table 2A-1_EFT (Annual)" xfId="2919"/>
    <cellStyle name="Calculation 19 4" xfId="1224"/>
    <cellStyle name="Calculation 19 4 2" xfId="2494"/>
    <cellStyle name="Calculation 19 4 2 2" xfId="6055"/>
    <cellStyle name="Calculation 19 4 2 2 2" xfId="14249"/>
    <cellStyle name="Calculation 19 4 2 2 2 2" xfId="26221"/>
    <cellStyle name="Calculation 19 4 2 2 2 2 2" xfId="47407"/>
    <cellStyle name="Calculation 19 4 2 2 2 3" xfId="36803"/>
    <cellStyle name="Calculation 19 4 2 2 3" xfId="21108"/>
    <cellStyle name="Calculation 19 4 2 2 3 2" xfId="42295"/>
    <cellStyle name="Calculation 19 4 2 2 4" xfId="31711"/>
    <cellStyle name="Calculation 19 4 2 2_Table 2A-1_EFT (Annual)" xfId="12796"/>
    <cellStyle name="Calculation 19 4 2 3" xfId="11591"/>
    <cellStyle name="Calculation 19 4 2 3 2" xfId="23675"/>
    <cellStyle name="Calculation 19 4 2 3 2 2" xfId="44861"/>
    <cellStyle name="Calculation 19 4 2 3 3" xfId="34257"/>
    <cellStyle name="Calculation 19 4 2 4" xfId="18562"/>
    <cellStyle name="Calculation 19 4 2 4 2" xfId="39749"/>
    <cellStyle name="Calculation 19 4 2 5" xfId="28968"/>
    <cellStyle name="Calculation 19 4 2_Table 2A-1_EFT (Annual)" xfId="4237"/>
    <cellStyle name="Calculation 19 4 3" xfId="4785"/>
    <cellStyle name="Calculation 19 4 3 2" xfId="13045"/>
    <cellStyle name="Calculation 19 4 3 2 2" xfId="25051"/>
    <cellStyle name="Calculation 19 4 3 2 2 2" xfId="46237"/>
    <cellStyle name="Calculation 19 4 3 2 3" xfId="35633"/>
    <cellStyle name="Calculation 19 4 3 3" xfId="19938"/>
    <cellStyle name="Calculation 19 4 3 3 2" xfId="41125"/>
    <cellStyle name="Calculation 19 4 3 4" xfId="30442"/>
    <cellStyle name="Calculation 19 4 3_Table 2A-1_EFT (Annual)" xfId="14152"/>
    <cellStyle name="Calculation 19 4 4" xfId="10389"/>
    <cellStyle name="Calculation 19 4 4 2" xfId="22505"/>
    <cellStyle name="Calculation 19 4 4 2 2" xfId="43691"/>
    <cellStyle name="Calculation 19 4 4 3" xfId="33087"/>
    <cellStyle name="Calculation 19 4 5" xfId="17392"/>
    <cellStyle name="Calculation 19 4 5 2" xfId="38579"/>
    <cellStyle name="Calculation 19 4 6" xfId="27699"/>
    <cellStyle name="Calculation 19 4_Table 2A-1_EFT (Annual)" xfId="3617"/>
    <cellStyle name="Calculation 19 5" xfId="780"/>
    <cellStyle name="Calculation 19 5 2" xfId="4341"/>
    <cellStyle name="Calculation 19 5 2 2" xfId="12621"/>
    <cellStyle name="Calculation 19 5 2 2 2" xfId="24638"/>
    <cellStyle name="Calculation 19 5 2 2 2 2" xfId="45824"/>
    <cellStyle name="Calculation 19 5 2 2 3" xfId="35220"/>
    <cellStyle name="Calculation 19 5 2 3" xfId="19525"/>
    <cellStyle name="Calculation 19 5 2 3 2" xfId="40712"/>
    <cellStyle name="Calculation 19 5 2 4" xfId="29998"/>
    <cellStyle name="Calculation 19 5 2_Table 2A-1_EFT (Annual)" xfId="9684"/>
    <cellStyle name="Calculation 19 5 3" xfId="9969"/>
    <cellStyle name="Calculation 19 5 3 2" xfId="22092"/>
    <cellStyle name="Calculation 19 5 3 2 2" xfId="43278"/>
    <cellStyle name="Calculation 19 5 3 3" xfId="32674"/>
    <cellStyle name="Calculation 19 5 4" xfId="16979"/>
    <cellStyle name="Calculation 19 5 4 2" xfId="38166"/>
    <cellStyle name="Calculation 19 5 5" xfId="27255"/>
    <cellStyle name="Calculation 19 5_Table 2A-1_EFT (Annual)" xfId="3848"/>
    <cellStyle name="Calculation 19 6" xfId="1963"/>
    <cellStyle name="Calculation 19 6 2" xfId="5524"/>
    <cellStyle name="Calculation 19 6 2 2" xfId="13739"/>
    <cellStyle name="Calculation 19 6 2 2 2" xfId="25727"/>
    <cellStyle name="Calculation 19 6 2 2 2 2" xfId="46913"/>
    <cellStyle name="Calculation 19 6 2 2 3" xfId="36309"/>
    <cellStyle name="Calculation 19 6 2 3" xfId="20614"/>
    <cellStyle name="Calculation 19 6 2 3 2" xfId="41801"/>
    <cellStyle name="Calculation 19 6 2 4" xfId="31181"/>
    <cellStyle name="Calculation 19 6 2_Table 2A-1_EFT (Annual)" xfId="14759"/>
    <cellStyle name="Calculation 19 6 3" xfId="11083"/>
    <cellStyle name="Calculation 19 6 3 2" xfId="23181"/>
    <cellStyle name="Calculation 19 6 3 2 2" xfId="44367"/>
    <cellStyle name="Calculation 19 6 3 3" xfId="33763"/>
    <cellStyle name="Calculation 19 6 4" xfId="18068"/>
    <cellStyle name="Calculation 19 6 4 2" xfId="39255"/>
    <cellStyle name="Calculation 19 6 5" xfId="28438"/>
    <cellStyle name="Calculation 19 6_Table 2A-1_EFT (Annual)" xfId="3616"/>
    <cellStyle name="Calculation 19 7" xfId="3765"/>
    <cellStyle name="Calculation 19 7 2" xfId="12133"/>
    <cellStyle name="Calculation 19 7 2 2" xfId="24163"/>
    <cellStyle name="Calculation 19 7 2 2 2" xfId="45349"/>
    <cellStyle name="Calculation 19 7 2 3" xfId="34745"/>
    <cellStyle name="Calculation 19 7 3" xfId="19050"/>
    <cellStyle name="Calculation 19 7 3 2" xfId="40237"/>
    <cellStyle name="Calculation 19 7 4" xfId="29474"/>
    <cellStyle name="Calculation 19 7_Table 2A-1_EFT (Annual)" xfId="9350"/>
    <cellStyle name="Calculation 19 8" xfId="9452"/>
    <cellStyle name="Calculation 19 8 2" xfId="21617"/>
    <cellStyle name="Calculation 19 8 2 2" xfId="42803"/>
    <cellStyle name="Calculation 19 8 3" xfId="32199"/>
    <cellStyle name="Calculation 19 9" xfId="16504"/>
    <cellStyle name="Calculation 19 9 2" xfId="37691"/>
    <cellStyle name="Calculation 19_Table 2A-1_EFT (Annual)" xfId="2917"/>
    <cellStyle name="Calculation 2" xfId="92"/>
    <cellStyle name="Calculation 2 10" xfId="21516"/>
    <cellStyle name="Calculation 2 10 2" xfId="42703"/>
    <cellStyle name="Calculation 2 11" xfId="26648"/>
    <cellStyle name="Calculation 2 2" xfId="491"/>
    <cellStyle name="Calculation 2 2 2" xfId="1468"/>
    <cellStyle name="Calculation 2 2 2 2" xfId="2738"/>
    <cellStyle name="Calculation 2 2 2 2 2" xfId="6299"/>
    <cellStyle name="Calculation 2 2 2 2 2 2" xfId="14493"/>
    <cellStyle name="Calculation 2 2 2 2 2 2 2" xfId="26465"/>
    <cellStyle name="Calculation 2 2 2 2 2 2 2 2" xfId="47651"/>
    <cellStyle name="Calculation 2 2 2 2 2 2 3" xfId="37047"/>
    <cellStyle name="Calculation 2 2 2 2 2 3" xfId="21352"/>
    <cellStyle name="Calculation 2 2 2 2 2 3 2" xfId="42539"/>
    <cellStyle name="Calculation 2 2 2 2 2 4" xfId="31955"/>
    <cellStyle name="Calculation 2 2 2 2 2_Table 2A-1_EFT (Annual)" xfId="14758"/>
    <cellStyle name="Calculation 2 2 2 2 3" xfId="11835"/>
    <cellStyle name="Calculation 2 2 2 2 3 2" xfId="23919"/>
    <cellStyle name="Calculation 2 2 2 2 3 2 2" xfId="45105"/>
    <cellStyle name="Calculation 2 2 2 2 3 3" xfId="34501"/>
    <cellStyle name="Calculation 2 2 2 2 4" xfId="18806"/>
    <cellStyle name="Calculation 2 2 2 2 4 2" xfId="39993"/>
    <cellStyle name="Calculation 2 2 2 2 5" xfId="29212"/>
    <cellStyle name="Calculation 2 2 2 2_Table 2A-1_EFT (Annual)" xfId="3847"/>
    <cellStyle name="Calculation 2 2 2 3" xfId="5029"/>
    <cellStyle name="Calculation 2 2 2 3 2" xfId="13289"/>
    <cellStyle name="Calculation 2 2 2 3 2 2" xfId="25295"/>
    <cellStyle name="Calculation 2 2 2 3 2 2 2" xfId="46481"/>
    <cellStyle name="Calculation 2 2 2 3 2 3" xfId="35877"/>
    <cellStyle name="Calculation 2 2 2 3 3" xfId="20182"/>
    <cellStyle name="Calculation 2 2 2 3 3 2" xfId="41369"/>
    <cellStyle name="Calculation 2 2 2 3 4" xfId="30686"/>
    <cellStyle name="Calculation 2 2 2 3_Table 2A-1_EFT (Annual)" xfId="14757"/>
    <cellStyle name="Calculation 2 2 2 4" xfId="10633"/>
    <cellStyle name="Calculation 2 2 2 4 2" xfId="22749"/>
    <cellStyle name="Calculation 2 2 2 4 2 2" xfId="43935"/>
    <cellStyle name="Calculation 2 2 2 4 3" xfId="33331"/>
    <cellStyle name="Calculation 2 2 2 5" xfId="17636"/>
    <cellStyle name="Calculation 2 2 2 5 2" xfId="38823"/>
    <cellStyle name="Calculation 2 2 2 6" xfId="27943"/>
    <cellStyle name="Calculation 2 2 2_Table 2A-1_EFT (Annual)" xfId="4236"/>
    <cellStyle name="Calculation 2 2 3" xfId="1007"/>
    <cellStyle name="Calculation 2 2 3 2" xfId="4568"/>
    <cellStyle name="Calculation 2 2 3 2 2" xfId="12828"/>
    <cellStyle name="Calculation 2 2 3 2 2 2" xfId="24834"/>
    <cellStyle name="Calculation 2 2 3 2 2 2 2" xfId="46020"/>
    <cellStyle name="Calculation 2 2 3 2 2 3" xfId="35416"/>
    <cellStyle name="Calculation 2 2 3 2 3" xfId="19721"/>
    <cellStyle name="Calculation 2 2 3 2 3 2" xfId="40908"/>
    <cellStyle name="Calculation 2 2 3 2 4" xfId="30225"/>
    <cellStyle name="Calculation 2 2 3 2_Table 2A-1_EFT (Annual)" xfId="14756"/>
    <cellStyle name="Calculation 2 2 3 3" xfId="10172"/>
    <cellStyle name="Calculation 2 2 3 3 2" xfId="22288"/>
    <cellStyle name="Calculation 2 2 3 3 2 2" xfId="43474"/>
    <cellStyle name="Calculation 2 2 3 3 3" xfId="32870"/>
    <cellStyle name="Calculation 2 2 3 4" xfId="17175"/>
    <cellStyle name="Calculation 2 2 3 4 2" xfId="38362"/>
    <cellStyle name="Calculation 2 2 3 5" xfId="27482"/>
    <cellStyle name="Calculation 2 2 3_Table 2A-1_EFT (Annual)" xfId="3615"/>
    <cellStyle name="Calculation 2 2 4" xfId="2207"/>
    <cellStyle name="Calculation 2 2 4 2" xfId="5768"/>
    <cellStyle name="Calculation 2 2 4 2 2" xfId="13983"/>
    <cellStyle name="Calculation 2 2 4 2 2 2" xfId="25971"/>
    <cellStyle name="Calculation 2 2 4 2 2 2 2" xfId="47157"/>
    <cellStyle name="Calculation 2 2 4 2 2 3" xfId="36553"/>
    <cellStyle name="Calculation 2 2 4 2 3" xfId="20858"/>
    <cellStyle name="Calculation 2 2 4 2 3 2" xfId="42045"/>
    <cellStyle name="Calculation 2 2 4 2 4" xfId="31425"/>
    <cellStyle name="Calculation 2 2 4 2_Table 2A-1_EFT (Annual)" xfId="14755"/>
    <cellStyle name="Calculation 2 2 4 3" xfId="11327"/>
    <cellStyle name="Calculation 2 2 4 3 2" xfId="23425"/>
    <cellStyle name="Calculation 2 2 4 3 2 2" xfId="44611"/>
    <cellStyle name="Calculation 2 2 4 3 3" xfId="34007"/>
    <cellStyle name="Calculation 2 2 4 4" xfId="18312"/>
    <cellStyle name="Calculation 2 2 4 4 2" xfId="39499"/>
    <cellStyle name="Calculation 2 2 4 5" xfId="28682"/>
    <cellStyle name="Calculation 2 2 4_Table 2A-1_EFT (Annual)" xfId="4235"/>
    <cellStyle name="Calculation 2 2 5" xfId="4061"/>
    <cellStyle name="Calculation 2 2 5 2" xfId="12385"/>
    <cellStyle name="Calculation 2 2 5 2 2" xfId="24407"/>
    <cellStyle name="Calculation 2 2 5 2 2 2" xfId="45593"/>
    <cellStyle name="Calculation 2 2 5 2 3" xfId="34989"/>
    <cellStyle name="Calculation 2 2 5 3" xfId="19294"/>
    <cellStyle name="Calculation 2 2 5 3 2" xfId="40481"/>
    <cellStyle name="Calculation 2 2 5 4" xfId="29749"/>
    <cellStyle name="Calculation 2 2 5_Table 2A-1_EFT (Annual)" xfId="14754"/>
    <cellStyle name="Calculation 2 2 6" xfId="9724"/>
    <cellStyle name="Calculation 2 2 6 2" xfId="21861"/>
    <cellStyle name="Calculation 2 2 6 2 2" xfId="43047"/>
    <cellStyle name="Calculation 2 2 6 3" xfId="32443"/>
    <cellStyle name="Calculation 2 2 7" xfId="16748"/>
    <cellStyle name="Calculation 2 2 7 2" xfId="37935"/>
    <cellStyle name="Calculation 2 2 8" xfId="27006"/>
    <cellStyle name="Calculation 2 2_Table 2A-1_EFT (Annual)" xfId="2921"/>
    <cellStyle name="Calculation 2 3" xfId="324"/>
    <cellStyle name="Calculation 2 3 2" xfId="1312"/>
    <cellStyle name="Calculation 2 3 2 2" xfId="2582"/>
    <cellStyle name="Calculation 2 3 2 2 2" xfId="6143"/>
    <cellStyle name="Calculation 2 3 2 2 2 2" xfId="14337"/>
    <cellStyle name="Calculation 2 3 2 2 2 2 2" xfId="26309"/>
    <cellStyle name="Calculation 2 3 2 2 2 2 2 2" xfId="47495"/>
    <cellStyle name="Calculation 2 3 2 2 2 2 3" xfId="36891"/>
    <cellStyle name="Calculation 2 3 2 2 2 3" xfId="21196"/>
    <cellStyle name="Calculation 2 3 2 2 2 3 2" xfId="42383"/>
    <cellStyle name="Calculation 2 3 2 2 2 4" xfId="31799"/>
    <cellStyle name="Calculation 2 3 2 2 2_Table 2A-1_EFT (Annual)" xfId="14753"/>
    <cellStyle name="Calculation 2 3 2 2 3" xfId="11679"/>
    <cellStyle name="Calculation 2 3 2 2 3 2" xfId="23763"/>
    <cellStyle name="Calculation 2 3 2 2 3 2 2" xfId="44949"/>
    <cellStyle name="Calculation 2 3 2 2 3 3" xfId="34345"/>
    <cellStyle name="Calculation 2 3 2 2 4" xfId="18650"/>
    <cellStyle name="Calculation 2 3 2 2 4 2" xfId="39837"/>
    <cellStyle name="Calculation 2 3 2 2 5" xfId="29056"/>
    <cellStyle name="Calculation 2 3 2 2_Table 2A-1_EFT (Annual)" xfId="3846"/>
    <cellStyle name="Calculation 2 3 2 3" xfId="4873"/>
    <cellStyle name="Calculation 2 3 2 3 2" xfId="13133"/>
    <cellStyle name="Calculation 2 3 2 3 2 2" xfId="25139"/>
    <cellStyle name="Calculation 2 3 2 3 2 2 2" xfId="46325"/>
    <cellStyle name="Calculation 2 3 2 3 2 3" xfId="35721"/>
    <cellStyle name="Calculation 2 3 2 3 3" xfId="20026"/>
    <cellStyle name="Calculation 2 3 2 3 3 2" xfId="41213"/>
    <cellStyle name="Calculation 2 3 2 3 4" xfId="30530"/>
    <cellStyle name="Calculation 2 3 2 3_Table 2A-1_EFT (Annual)" xfId="14752"/>
    <cellStyle name="Calculation 2 3 2 4" xfId="10477"/>
    <cellStyle name="Calculation 2 3 2 4 2" xfId="22593"/>
    <cellStyle name="Calculation 2 3 2 4 2 2" xfId="43779"/>
    <cellStyle name="Calculation 2 3 2 4 3" xfId="33175"/>
    <cellStyle name="Calculation 2 3 2 5" xfId="17480"/>
    <cellStyle name="Calculation 2 3 2 5 2" xfId="38667"/>
    <cellStyle name="Calculation 2 3 2 6" xfId="27787"/>
    <cellStyle name="Calculation 2 3 2_Table 2A-1_EFT (Annual)" xfId="4234"/>
    <cellStyle name="Calculation 2 3 3" xfId="870"/>
    <cellStyle name="Calculation 2 3 3 2" xfId="4431"/>
    <cellStyle name="Calculation 2 3 3 2 2" xfId="12696"/>
    <cellStyle name="Calculation 2 3 3 2 2 2" xfId="24708"/>
    <cellStyle name="Calculation 2 3 3 2 2 2 2" xfId="45894"/>
    <cellStyle name="Calculation 2 3 3 2 2 3" xfId="35290"/>
    <cellStyle name="Calculation 2 3 3 2 3" xfId="19595"/>
    <cellStyle name="Calculation 2 3 3 2 3 2" xfId="40782"/>
    <cellStyle name="Calculation 2 3 3 2 4" xfId="30088"/>
    <cellStyle name="Calculation 2 3 3 2_Table 2A-1_EFT (Annual)" xfId="14751"/>
    <cellStyle name="Calculation 2 3 3 3" xfId="10043"/>
    <cellStyle name="Calculation 2 3 3 3 2" xfId="22162"/>
    <cellStyle name="Calculation 2 3 3 3 2 2" xfId="43348"/>
    <cellStyle name="Calculation 2 3 3 3 3" xfId="32744"/>
    <cellStyle name="Calculation 2 3 3 4" xfId="17049"/>
    <cellStyle name="Calculation 2 3 3 4 2" xfId="38236"/>
    <cellStyle name="Calculation 2 3 3 5" xfId="27345"/>
    <cellStyle name="Calculation 2 3 3_Table 2A-1_EFT (Annual)" xfId="3614"/>
    <cellStyle name="Calculation 2 3 4" xfId="2051"/>
    <cellStyle name="Calculation 2 3 4 2" xfId="5612"/>
    <cellStyle name="Calculation 2 3 4 2 2" xfId="13827"/>
    <cellStyle name="Calculation 2 3 4 2 2 2" xfId="25815"/>
    <cellStyle name="Calculation 2 3 4 2 2 2 2" xfId="47001"/>
    <cellStyle name="Calculation 2 3 4 2 2 3" xfId="36397"/>
    <cellStyle name="Calculation 2 3 4 2 3" xfId="20702"/>
    <cellStyle name="Calculation 2 3 4 2 3 2" xfId="41889"/>
    <cellStyle name="Calculation 2 3 4 2 4" xfId="31269"/>
    <cellStyle name="Calculation 2 3 4 2_Table 2A-1_EFT (Annual)" xfId="14750"/>
    <cellStyle name="Calculation 2 3 4 3" xfId="11171"/>
    <cellStyle name="Calculation 2 3 4 3 2" xfId="23269"/>
    <cellStyle name="Calculation 2 3 4 3 2 2" xfId="44455"/>
    <cellStyle name="Calculation 2 3 4 3 3" xfId="33851"/>
    <cellStyle name="Calculation 2 3 4 4" xfId="18156"/>
    <cellStyle name="Calculation 2 3 4 4 2" xfId="39343"/>
    <cellStyle name="Calculation 2 3 4 5" xfId="28526"/>
    <cellStyle name="Calculation 2 3 4_Table 2A-1_EFT (Annual)" xfId="4233"/>
    <cellStyle name="Calculation 2 3 5" xfId="3894"/>
    <cellStyle name="Calculation 2 3 5 2" xfId="12226"/>
    <cellStyle name="Calculation 2 3 5 2 2" xfId="24251"/>
    <cellStyle name="Calculation 2 3 5 2 2 2" xfId="45437"/>
    <cellStyle name="Calculation 2 3 5 2 3" xfId="34833"/>
    <cellStyle name="Calculation 2 3 5 3" xfId="19138"/>
    <cellStyle name="Calculation 2 3 5 3 2" xfId="40325"/>
    <cellStyle name="Calculation 2 3 5 4" xfId="29582"/>
    <cellStyle name="Calculation 2 3 5_Table 2A-1_EFT (Annual)" xfId="14749"/>
    <cellStyle name="Calculation 2 3 6" xfId="9563"/>
    <cellStyle name="Calculation 2 3 6 2" xfId="21705"/>
    <cellStyle name="Calculation 2 3 6 2 2" xfId="42891"/>
    <cellStyle name="Calculation 2 3 6 3" xfId="32287"/>
    <cellStyle name="Calculation 2 3 7" xfId="16592"/>
    <cellStyle name="Calculation 2 3 7 2" xfId="37779"/>
    <cellStyle name="Calculation 2 3 8" xfId="26839"/>
    <cellStyle name="Calculation 2 3_Table 2A-1_EFT (Annual)" xfId="2922"/>
    <cellStyle name="Calculation 2 4" xfId="1146"/>
    <cellStyle name="Calculation 2 4 2" xfId="2416"/>
    <cellStyle name="Calculation 2 4 2 2" xfId="5977"/>
    <cellStyle name="Calculation 2 4 2 2 2" xfId="14171"/>
    <cellStyle name="Calculation 2 4 2 2 2 2" xfId="26143"/>
    <cellStyle name="Calculation 2 4 2 2 2 2 2" xfId="47329"/>
    <cellStyle name="Calculation 2 4 2 2 2 3" xfId="36725"/>
    <cellStyle name="Calculation 2 4 2 2 3" xfId="21030"/>
    <cellStyle name="Calculation 2 4 2 2 3 2" xfId="42217"/>
    <cellStyle name="Calculation 2 4 2 2 4" xfId="31633"/>
    <cellStyle name="Calculation 2 4 2 2_Table 2A-1_EFT (Annual)" xfId="14748"/>
    <cellStyle name="Calculation 2 4 2 3" xfId="11513"/>
    <cellStyle name="Calculation 2 4 2 3 2" xfId="23597"/>
    <cellStyle name="Calculation 2 4 2 3 2 2" xfId="44783"/>
    <cellStyle name="Calculation 2 4 2 3 3" xfId="34179"/>
    <cellStyle name="Calculation 2 4 2 4" xfId="18484"/>
    <cellStyle name="Calculation 2 4 2 4 2" xfId="39671"/>
    <cellStyle name="Calculation 2 4 2 5" xfId="28890"/>
    <cellStyle name="Calculation 2 4 2_Table 2A-1_EFT (Annual)" xfId="4232"/>
    <cellStyle name="Calculation 2 4 3" xfId="4707"/>
    <cellStyle name="Calculation 2 4 3 2" xfId="12967"/>
    <cellStyle name="Calculation 2 4 3 2 2" xfId="24973"/>
    <cellStyle name="Calculation 2 4 3 2 2 2" xfId="46159"/>
    <cellStyle name="Calculation 2 4 3 2 3" xfId="35555"/>
    <cellStyle name="Calculation 2 4 3 3" xfId="19860"/>
    <cellStyle name="Calculation 2 4 3 3 2" xfId="41047"/>
    <cellStyle name="Calculation 2 4 3 4" xfId="30364"/>
    <cellStyle name="Calculation 2 4 3_Table 2A-1_EFT (Annual)" xfId="14747"/>
    <cellStyle name="Calculation 2 4 4" xfId="10311"/>
    <cellStyle name="Calculation 2 4 4 2" xfId="22427"/>
    <cellStyle name="Calculation 2 4 4 2 2" xfId="43613"/>
    <cellStyle name="Calculation 2 4 4 3" xfId="33009"/>
    <cellStyle name="Calculation 2 4 5" xfId="17314"/>
    <cellStyle name="Calculation 2 4 5 2" xfId="38501"/>
    <cellStyle name="Calculation 2 4 6" xfId="27621"/>
    <cellStyle name="Calculation 2 4_Table 2A-1_EFT (Annual)" xfId="3613"/>
    <cellStyle name="Calculation 2 5" xfId="711"/>
    <cellStyle name="Calculation 2 5 2" xfId="4272"/>
    <cellStyle name="Calculation 2 5 2 2" xfId="12556"/>
    <cellStyle name="Calculation 2 5 2 2 2" xfId="24574"/>
    <cellStyle name="Calculation 2 5 2 2 2 2" xfId="45760"/>
    <cellStyle name="Calculation 2 5 2 2 3" xfId="35156"/>
    <cellStyle name="Calculation 2 5 2 3" xfId="19461"/>
    <cellStyle name="Calculation 2 5 2 3 2" xfId="40648"/>
    <cellStyle name="Calculation 2 5 2 4" xfId="29929"/>
    <cellStyle name="Calculation 2 5 2_Table 2A-1_EFT (Annual)" xfId="14746"/>
    <cellStyle name="Calculation 2 5 3" xfId="9903"/>
    <cellStyle name="Calculation 2 5 3 2" xfId="22028"/>
    <cellStyle name="Calculation 2 5 3 2 2" xfId="43214"/>
    <cellStyle name="Calculation 2 5 3 3" xfId="32610"/>
    <cellStyle name="Calculation 2 5 4" xfId="16915"/>
    <cellStyle name="Calculation 2 5 4 2" xfId="38102"/>
    <cellStyle name="Calculation 2 5 5" xfId="27186"/>
    <cellStyle name="Calculation 2 5_Table 2A-1_EFT (Annual)" xfId="3845"/>
    <cellStyle name="Calculation 2 6" xfId="1943"/>
    <cellStyle name="Calculation 2 6 2" xfId="5504"/>
    <cellStyle name="Calculation 2 6 2 2" xfId="13719"/>
    <cellStyle name="Calculation 2 6 2 2 2" xfId="25707"/>
    <cellStyle name="Calculation 2 6 2 2 2 2" xfId="46893"/>
    <cellStyle name="Calculation 2 6 2 2 3" xfId="36289"/>
    <cellStyle name="Calculation 2 6 2 3" xfId="20594"/>
    <cellStyle name="Calculation 2 6 2 3 2" xfId="41781"/>
    <cellStyle name="Calculation 2 6 2 4" xfId="31161"/>
    <cellStyle name="Calculation 2 6 2_Table 2A-1_EFT (Annual)" xfId="14745"/>
    <cellStyle name="Calculation 2 6 3" xfId="11063"/>
    <cellStyle name="Calculation 2 6 3 2" xfId="23161"/>
    <cellStyle name="Calculation 2 6 3 2 2" xfId="44347"/>
    <cellStyle name="Calculation 2 6 3 3" xfId="33743"/>
    <cellStyle name="Calculation 2 6 4" xfId="18048"/>
    <cellStyle name="Calculation 2 6 4 2" xfId="39235"/>
    <cellStyle name="Calculation 2 6 5" xfId="28418"/>
    <cellStyle name="Calculation 2 6_Table 2A-1_EFT (Annual)" xfId="3612"/>
    <cellStyle name="Calculation 2 7" xfId="3681"/>
    <cellStyle name="Calculation 2 7 2" xfId="12054"/>
    <cellStyle name="Calculation 2 7 2 2" xfId="24085"/>
    <cellStyle name="Calculation 2 7 2 2 2" xfId="45271"/>
    <cellStyle name="Calculation 2 7 2 3" xfId="34667"/>
    <cellStyle name="Calculation 2 7 3" xfId="18972"/>
    <cellStyle name="Calculation 2 7 3 2" xfId="40159"/>
    <cellStyle name="Calculation 2 7 4" xfId="29391"/>
    <cellStyle name="Calculation 2 7_Table 2A-1_EFT (Annual)" xfId="14744"/>
    <cellStyle name="Calculation 2 8" xfId="9371"/>
    <cellStyle name="Calculation 2 8 2" xfId="21539"/>
    <cellStyle name="Calculation 2 8 2 2" xfId="42725"/>
    <cellStyle name="Calculation 2 8 3" xfId="32121"/>
    <cellStyle name="Calculation 2 9" xfId="16426"/>
    <cellStyle name="Calculation 2 9 2" xfId="37613"/>
    <cellStyle name="Calculation 2_Table 2A-1_EFT (Annual)" xfId="2920"/>
    <cellStyle name="Calculation 20" xfId="177"/>
    <cellStyle name="Calculation 20 10" xfId="26732"/>
    <cellStyle name="Calculation 20 2" xfId="570"/>
    <cellStyle name="Calculation 20 2 2" xfId="1547"/>
    <cellStyle name="Calculation 20 2 2 2" xfId="2817"/>
    <cellStyle name="Calculation 20 2 2 2 2" xfId="6378"/>
    <cellStyle name="Calculation 20 2 2 2 2 2" xfId="14572"/>
    <cellStyle name="Calculation 20 2 2 2 2 2 2" xfId="26544"/>
    <cellStyle name="Calculation 20 2 2 2 2 2 2 2" xfId="47730"/>
    <cellStyle name="Calculation 20 2 2 2 2 2 3" xfId="37126"/>
    <cellStyle name="Calculation 20 2 2 2 2 3" xfId="21431"/>
    <cellStyle name="Calculation 20 2 2 2 2 3 2" xfId="42618"/>
    <cellStyle name="Calculation 20 2 2 2 2 4" xfId="32034"/>
    <cellStyle name="Calculation 20 2 2 2 2_Table 2A-1_EFT (Annual)" xfId="14743"/>
    <cellStyle name="Calculation 20 2 2 2 3" xfId="11914"/>
    <cellStyle name="Calculation 20 2 2 2 3 2" xfId="23998"/>
    <cellStyle name="Calculation 20 2 2 2 3 2 2" xfId="45184"/>
    <cellStyle name="Calculation 20 2 2 2 3 3" xfId="34580"/>
    <cellStyle name="Calculation 20 2 2 2 4" xfId="18885"/>
    <cellStyle name="Calculation 20 2 2 2 4 2" xfId="40072"/>
    <cellStyle name="Calculation 20 2 2 2 5" xfId="29291"/>
    <cellStyle name="Calculation 20 2 2 2_Table 2A-1_EFT (Annual)" xfId="3844"/>
    <cellStyle name="Calculation 20 2 2 3" xfId="5108"/>
    <cellStyle name="Calculation 20 2 2 3 2" xfId="13368"/>
    <cellStyle name="Calculation 20 2 2 3 2 2" xfId="25374"/>
    <cellStyle name="Calculation 20 2 2 3 2 2 2" xfId="46560"/>
    <cellStyle name="Calculation 20 2 2 3 2 3" xfId="35956"/>
    <cellStyle name="Calculation 20 2 2 3 3" xfId="20261"/>
    <cellStyle name="Calculation 20 2 2 3 3 2" xfId="41448"/>
    <cellStyle name="Calculation 20 2 2 3 4" xfId="30765"/>
    <cellStyle name="Calculation 20 2 2 3_Table 2A-1_EFT (Annual)" xfId="14742"/>
    <cellStyle name="Calculation 20 2 2 4" xfId="10712"/>
    <cellStyle name="Calculation 20 2 2 4 2" xfId="22828"/>
    <cellStyle name="Calculation 20 2 2 4 2 2" xfId="44014"/>
    <cellStyle name="Calculation 20 2 2 4 3" xfId="33410"/>
    <cellStyle name="Calculation 20 2 2 5" xfId="17715"/>
    <cellStyle name="Calculation 20 2 2 5 2" xfId="38902"/>
    <cellStyle name="Calculation 20 2 2 6" xfId="28022"/>
    <cellStyle name="Calculation 20 2 2_Table 2A-1_EFT (Annual)" xfId="4231"/>
    <cellStyle name="Calculation 20 2 3" xfId="1072"/>
    <cellStyle name="Calculation 20 2 3 2" xfId="4633"/>
    <cellStyle name="Calculation 20 2 3 2 2" xfId="12893"/>
    <cellStyle name="Calculation 20 2 3 2 2 2" xfId="24899"/>
    <cellStyle name="Calculation 20 2 3 2 2 2 2" xfId="46085"/>
    <cellStyle name="Calculation 20 2 3 2 2 3" xfId="35481"/>
    <cellStyle name="Calculation 20 2 3 2 3" xfId="19786"/>
    <cellStyle name="Calculation 20 2 3 2 3 2" xfId="40973"/>
    <cellStyle name="Calculation 20 2 3 2 4" xfId="30290"/>
    <cellStyle name="Calculation 20 2 3 2_Table 2A-1_EFT (Annual)" xfId="14741"/>
    <cellStyle name="Calculation 20 2 3 3" xfId="10237"/>
    <cellStyle name="Calculation 20 2 3 3 2" xfId="22353"/>
    <cellStyle name="Calculation 20 2 3 3 2 2" xfId="43539"/>
    <cellStyle name="Calculation 20 2 3 3 3" xfId="32935"/>
    <cellStyle name="Calculation 20 2 3 4" xfId="17240"/>
    <cellStyle name="Calculation 20 2 3 4 2" xfId="38427"/>
    <cellStyle name="Calculation 20 2 3 5" xfId="27547"/>
    <cellStyle name="Calculation 20 2 3_Table 2A-1_EFT (Annual)" xfId="3611"/>
    <cellStyle name="Calculation 20 2 4" xfId="2286"/>
    <cellStyle name="Calculation 20 2 4 2" xfId="5847"/>
    <cellStyle name="Calculation 20 2 4 2 2" xfId="14062"/>
    <cellStyle name="Calculation 20 2 4 2 2 2" xfId="26050"/>
    <cellStyle name="Calculation 20 2 4 2 2 2 2" xfId="47236"/>
    <cellStyle name="Calculation 20 2 4 2 2 3" xfId="36632"/>
    <cellStyle name="Calculation 20 2 4 2 3" xfId="20937"/>
    <cellStyle name="Calculation 20 2 4 2 3 2" xfId="42124"/>
    <cellStyle name="Calculation 20 2 4 2 4" xfId="31504"/>
    <cellStyle name="Calculation 20 2 4 2_Table 2A-1_EFT (Annual)" xfId="14740"/>
    <cellStyle name="Calculation 20 2 4 3" xfId="11406"/>
    <cellStyle name="Calculation 20 2 4 3 2" xfId="23504"/>
    <cellStyle name="Calculation 20 2 4 3 2 2" xfId="44690"/>
    <cellStyle name="Calculation 20 2 4 3 3" xfId="34086"/>
    <cellStyle name="Calculation 20 2 4 4" xfId="18391"/>
    <cellStyle name="Calculation 20 2 4 4 2" xfId="39578"/>
    <cellStyle name="Calculation 20 2 4 5" xfId="28761"/>
    <cellStyle name="Calculation 20 2 4_Table 2A-1_EFT (Annual)" xfId="4230"/>
    <cellStyle name="Calculation 20 2 5" xfId="4140"/>
    <cellStyle name="Calculation 20 2 5 2" xfId="12464"/>
    <cellStyle name="Calculation 20 2 5 2 2" xfId="24486"/>
    <cellStyle name="Calculation 20 2 5 2 2 2" xfId="45672"/>
    <cellStyle name="Calculation 20 2 5 2 3" xfId="35068"/>
    <cellStyle name="Calculation 20 2 5 3" xfId="19373"/>
    <cellStyle name="Calculation 20 2 5 3 2" xfId="40560"/>
    <cellStyle name="Calculation 20 2 5 4" xfId="29828"/>
    <cellStyle name="Calculation 20 2 5_Table 2A-1_EFT (Annual)" xfId="14739"/>
    <cellStyle name="Calculation 20 2 6" xfId="9803"/>
    <cellStyle name="Calculation 20 2 6 2" xfId="21940"/>
    <cellStyle name="Calculation 20 2 6 2 2" xfId="43126"/>
    <cellStyle name="Calculation 20 2 6 3" xfId="32522"/>
    <cellStyle name="Calculation 20 2 7" xfId="16827"/>
    <cellStyle name="Calculation 20 2 7 2" xfId="38014"/>
    <cellStyle name="Calculation 20 2 8" xfId="27085"/>
    <cellStyle name="Calculation 20 2_Table 2A-1_EFT (Annual)" xfId="2924"/>
    <cellStyle name="Calculation 20 3" xfId="408"/>
    <cellStyle name="Calculation 20 3 2" xfId="1391"/>
    <cellStyle name="Calculation 20 3 2 2" xfId="2661"/>
    <cellStyle name="Calculation 20 3 2 2 2" xfId="6222"/>
    <cellStyle name="Calculation 20 3 2 2 2 2" xfId="14416"/>
    <cellStyle name="Calculation 20 3 2 2 2 2 2" xfId="26388"/>
    <cellStyle name="Calculation 20 3 2 2 2 2 2 2" xfId="47574"/>
    <cellStyle name="Calculation 20 3 2 2 2 2 3" xfId="36970"/>
    <cellStyle name="Calculation 20 3 2 2 2 3" xfId="21275"/>
    <cellStyle name="Calculation 20 3 2 2 2 3 2" xfId="42462"/>
    <cellStyle name="Calculation 20 3 2 2 2 4" xfId="31878"/>
    <cellStyle name="Calculation 20 3 2 2 2_Table 2A-1_EFT (Annual)" xfId="14738"/>
    <cellStyle name="Calculation 20 3 2 2 3" xfId="11758"/>
    <cellStyle name="Calculation 20 3 2 2 3 2" xfId="23842"/>
    <cellStyle name="Calculation 20 3 2 2 3 2 2" xfId="45028"/>
    <cellStyle name="Calculation 20 3 2 2 3 3" xfId="34424"/>
    <cellStyle name="Calculation 20 3 2 2 4" xfId="18729"/>
    <cellStyle name="Calculation 20 3 2 2 4 2" xfId="39916"/>
    <cellStyle name="Calculation 20 3 2 2 5" xfId="29135"/>
    <cellStyle name="Calculation 20 3 2 2_Table 2A-1_EFT (Annual)" xfId="3843"/>
    <cellStyle name="Calculation 20 3 2 3" xfId="4952"/>
    <cellStyle name="Calculation 20 3 2 3 2" xfId="13212"/>
    <cellStyle name="Calculation 20 3 2 3 2 2" xfId="25218"/>
    <cellStyle name="Calculation 20 3 2 3 2 2 2" xfId="46404"/>
    <cellStyle name="Calculation 20 3 2 3 2 3" xfId="35800"/>
    <cellStyle name="Calculation 20 3 2 3 3" xfId="20105"/>
    <cellStyle name="Calculation 20 3 2 3 3 2" xfId="41292"/>
    <cellStyle name="Calculation 20 3 2 3 4" xfId="30609"/>
    <cellStyle name="Calculation 20 3 2 3_Table 2A-1_EFT (Annual)" xfId="14737"/>
    <cellStyle name="Calculation 20 3 2 4" xfId="10556"/>
    <cellStyle name="Calculation 20 3 2 4 2" xfId="22672"/>
    <cellStyle name="Calculation 20 3 2 4 2 2" xfId="43858"/>
    <cellStyle name="Calculation 20 3 2 4 3" xfId="33254"/>
    <cellStyle name="Calculation 20 3 2 5" xfId="17559"/>
    <cellStyle name="Calculation 20 3 2 5 2" xfId="38746"/>
    <cellStyle name="Calculation 20 3 2 6" xfId="27866"/>
    <cellStyle name="Calculation 20 3 2_Table 2A-1_EFT (Annual)" xfId="4229"/>
    <cellStyle name="Calculation 20 3 3" xfId="940"/>
    <cellStyle name="Calculation 20 3 3 2" xfId="4501"/>
    <cellStyle name="Calculation 20 3 3 2 2" xfId="12763"/>
    <cellStyle name="Calculation 20 3 3 2 2 2" xfId="24773"/>
    <cellStyle name="Calculation 20 3 3 2 2 2 2" xfId="45959"/>
    <cellStyle name="Calculation 20 3 3 2 2 3" xfId="35355"/>
    <cellStyle name="Calculation 20 3 3 2 3" xfId="19660"/>
    <cellStyle name="Calculation 20 3 3 2 3 2" xfId="40847"/>
    <cellStyle name="Calculation 20 3 3 2 4" xfId="30158"/>
    <cellStyle name="Calculation 20 3 3 2_Table 2A-1_EFT (Annual)" xfId="14736"/>
    <cellStyle name="Calculation 20 3 3 3" xfId="10110"/>
    <cellStyle name="Calculation 20 3 3 3 2" xfId="22227"/>
    <cellStyle name="Calculation 20 3 3 3 2 2" xfId="43413"/>
    <cellStyle name="Calculation 20 3 3 3 3" xfId="32809"/>
    <cellStyle name="Calculation 20 3 3 4" xfId="17114"/>
    <cellStyle name="Calculation 20 3 3 4 2" xfId="38301"/>
    <cellStyle name="Calculation 20 3 3 5" xfId="27415"/>
    <cellStyle name="Calculation 20 3 3_Table 2A-1_EFT (Annual)" xfId="3610"/>
    <cellStyle name="Calculation 20 3 4" xfId="2130"/>
    <cellStyle name="Calculation 20 3 4 2" xfId="5691"/>
    <cellStyle name="Calculation 20 3 4 2 2" xfId="13906"/>
    <cellStyle name="Calculation 20 3 4 2 2 2" xfId="25894"/>
    <cellStyle name="Calculation 20 3 4 2 2 2 2" xfId="47080"/>
    <cellStyle name="Calculation 20 3 4 2 2 3" xfId="36476"/>
    <cellStyle name="Calculation 20 3 4 2 3" xfId="20781"/>
    <cellStyle name="Calculation 20 3 4 2 3 2" xfId="41968"/>
    <cellStyle name="Calculation 20 3 4 2 4" xfId="31348"/>
    <cellStyle name="Calculation 20 3 4 2_Table 2A-1_EFT (Annual)" xfId="14735"/>
    <cellStyle name="Calculation 20 3 4 3" xfId="11250"/>
    <cellStyle name="Calculation 20 3 4 3 2" xfId="23348"/>
    <cellStyle name="Calculation 20 3 4 3 2 2" xfId="44534"/>
    <cellStyle name="Calculation 20 3 4 3 3" xfId="33930"/>
    <cellStyle name="Calculation 20 3 4 4" xfId="18235"/>
    <cellStyle name="Calculation 20 3 4 4 2" xfId="39422"/>
    <cellStyle name="Calculation 20 3 4 5" xfId="28605"/>
    <cellStyle name="Calculation 20 3 4_Table 2A-1_EFT (Annual)" xfId="4228"/>
    <cellStyle name="Calculation 20 3 5" xfId="3978"/>
    <cellStyle name="Calculation 20 3 5 2" xfId="12306"/>
    <cellStyle name="Calculation 20 3 5 2 2" xfId="24330"/>
    <cellStyle name="Calculation 20 3 5 2 2 2" xfId="45516"/>
    <cellStyle name="Calculation 20 3 5 2 3" xfId="34912"/>
    <cellStyle name="Calculation 20 3 5 3" xfId="19217"/>
    <cellStyle name="Calculation 20 3 5 3 2" xfId="40404"/>
    <cellStyle name="Calculation 20 3 5 4" xfId="29666"/>
    <cellStyle name="Calculation 20 3 5_Table 2A-1_EFT (Annual)" xfId="14733"/>
    <cellStyle name="Calculation 20 3 6" xfId="9643"/>
    <cellStyle name="Calculation 20 3 6 2" xfId="21784"/>
    <cellStyle name="Calculation 20 3 6 2 2" xfId="42970"/>
    <cellStyle name="Calculation 20 3 6 3" xfId="32366"/>
    <cellStyle name="Calculation 20 3 7" xfId="16671"/>
    <cellStyle name="Calculation 20 3 7 2" xfId="37858"/>
    <cellStyle name="Calculation 20 3 8" xfId="26923"/>
    <cellStyle name="Calculation 20 3_Table 2A-1_EFT (Annual)" xfId="2925"/>
    <cellStyle name="Calculation 20 4" xfId="1225"/>
    <cellStyle name="Calculation 20 4 2" xfId="2495"/>
    <cellStyle name="Calculation 20 4 2 2" xfId="6056"/>
    <cellStyle name="Calculation 20 4 2 2 2" xfId="14250"/>
    <cellStyle name="Calculation 20 4 2 2 2 2" xfId="26222"/>
    <cellStyle name="Calculation 20 4 2 2 2 2 2" xfId="47408"/>
    <cellStyle name="Calculation 20 4 2 2 2 3" xfId="36804"/>
    <cellStyle name="Calculation 20 4 2 2 3" xfId="21109"/>
    <cellStyle name="Calculation 20 4 2 2 3 2" xfId="42296"/>
    <cellStyle name="Calculation 20 4 2 2 4" xfId="31712"/>
    <cellStyle name="Calculation 20 4 2 2_Table 2A-1_EFT (Annual)" xfId="14734"/>
    <cellStyle name="Calculation 20 4 2 3" xfId="11592"/>
    <cellStyle name="Calculation 20 4 2 3 2" xfId="23676"/>
    <cellStyle name="Calculation 20 4 2 3 2 2" xfId="44862"/>
    <cellStyle name="Calculation 20 4 2 3 3" xfId="34258"/>
    <cellStyle name="Calculation 20 4 2 4" xfId="18563"/>
    <cellStyle name="Calculation 20 4 2 4 2" xfId="39750"/>
    <cellStyle name="Calculation 20 4 2 5" xfId="28969"/>
    <cellStyle name="Calculation 20 4 2_Table 2A-1_EFT (Annual)" xfId="4227"/>
    <cellStyle name="Calculation 20 4 3" xfId="4786"/>
    <cellStyle name="Calculation 20 4 3 2" xfId="13046"/>
    <cellStyle name="Calculation 20 4 3 2 2" xfId="25052"/>
    <cellStyle name="Calculation 20 4 3 2 2 2" xfId="46238"/>
    <cellStyle name="Calculation 20 4 3 2 3" xfId="35634"/>
    <cellStyle name="Calculation 20 4 3 3" xfId="19939"/>
    <cellStyle name="Calculation 20 4 3 3 2" xfId="41126"/>
    <cellStyle name="Calculation 20 4 3 4" xfId="30443"/>
    <cellStyle name="Calculation 20 4 3_Table 2A-1_EFT (Annual)" xfId="14732"/>
    <cellStyle name="Calculation 20 4 4" xfId="10390"/>
    <cellStyle name="Calculation 20 4 4 2" xfId="22506"/>
    <cellStyle name="Calculation 20 4 4 2 2" xfId="43692"/>
    <cellStyle name="Calculation 20 4 4 3" xfId="33088"/>
    <cellStyle name="Calculation 20 4 5" xfId="17393"/>
    <cellStyle name="Calculation 20 4 5 2" xfId="38580"/>
    <cellStyle name="Calculation 20 4 6" xfId="27700"/>
    <cellStyle name="Calculation 20 4_Table 2A-1_EFT (Annual)" xfId="3609"/>
    <cellStyle name="Calculation 20 5" xfId="781"/>
    <cellStyle name="Calculation 20 5 2" xfId="4342"/>
    <cellStyle name="Calculation 20 5 2 2" xfId="12622"/>
    <cellStyle name="Calculation 20 5 2 2 2" xfId="24639"/>
    <cellStyle name="Calculation 20 5 2 2 2 2" xfId="45825"/>
    <cellStyle name="Calculation 20 5 2 2 3" xfId="35221"/>
    <cellStyle name="Calculation 20 5 2 3" xfId="19526"/>
    <cellStyle name="Calculation 20 5 2 3 2" xfId="40713"/>
    <cellStyle name="Calculation 20 5 2 4" xfId="29999"/>
    <cellStyle name="Calculation 20 5 2_Table 2A-1_EFT (Annual)" xfId="14731"/>
    <cellStyle name="Calculation 20 5 3" xfId="9970"/>
    <cellStyle name="Calculation 20 5 3 2" xfId="22093"/>
    <cellStyle name="Calculation 20 5 3 2 2" xfId="43279"/>
    <cellStyle name="Calculation 20 5 3 3" xfId="32675"/>
    <cellStyle name="Calculation 20 5 4" xfId="16980"/>
    <cellStyle name="Calculation 20 5 4 2" xfId="38167"/>
    <cellStyle name="Calculation 20 5 5" xfId="27256"/>
    <cellStyle name="Calculation 20 5_Table 2A-1_EFT (Annual)" xfId="3842"/>
    <cellStyle name="Calculation 20 6" xfId="1964"/>
    <cellStyle name="Calculation 20 6 2" xfId="5525"/>
    <cellStyle name="Calculation 20 6 2 2" xfId="13740"/>
    <cellStyle name="Calculation 20 6 2 2 2" xfId="25728"/>
    <cellStyle name="Calculation 20 6 2 2 2 2" xfId="46914"/>
    <cellStyle name="Calculation 20 6 2 2 3" xfId="36310"/>
    <cellStyle name="Calculation 20 6 2 3" xfId="20615"/>
    <cellStyle name="Calculation 20 6 2 3 2" xfId="41802"/>
    <cellStyle name="Calculation 20 6 2 4" xfId="31182"/>
    <cellStyle name="Calculation 20 6 2_Table 2A-1_EFT (Annual)" xfId="14730"/>
    <cellStyle name="Calculation 20 6 3" xfId="11084"/>
    <cellStyle name="Calculation 20 6 3 2" xfId="23182"/>
    <cellStyle name="Calculation 20 6 3 2 2" xfId="44368"/>
    <cellStyle name="Calculation 20 6 3 3" xfId="33764"/>
    <cellStyle name="Calculation 20 6 4" xfId="18069"/>
    <cellStyle name="Calculation 20 6 4 2" xfId="39256"/>
    <cellStyle name="Calculation 20 6 5" xfId="28439"/>
    <cellStyle name="Calculation 20 6_Table 2A-1_EFT (Annual)" xfId="3608"/>
    <cellStyle name="Calculation 20 7" xfId="3766"/>
    <cellStyle name="Calculation 20 7 2" xfId="12134"/>
    <cellStyle name="Calculation 20 7 2 2" xfId="24164"/>
    <cellStyle name="Calculation 20 7 2 2 2" xfId="45350"/>
    <cellStyle name="Calculation 20 7 2 3" xfId="34746"/>
    <cellStyle name="Calculation 20 7 3" xfId="19051"/>
    <cellStyle name="Calculation 20 7 3 2" xfId="40238"/>
    <cellStyle name="Calculation 20 7 4" xfId="29475"/>
    <cellStyle name="Calculation 20 7_Table 2A-1_EFT (Annual)" xfId="14729"/>
    <cellStyle name="Calculation 20 8" xfId="9453"/>
    <cellStyle name="Calculation 20 8 2" xfId="21618"/>
    <cellStyle name="Calculation 20 8 2 2" xfId="42804"/>
    <cellStyle name="Calculation 20 8 3" xfId="32200"/>
    <cellStyle name="Calculation 20 9" xfId="16505"/>
    <cellStyle name="Calculation 20 9 2" xfId="37692"/>
    <cellStyle name="Calculation 20_Table 2A-1_EFT (Annual)" xfId="2923"/>
    <cellStyle name="Calculation 21" xfId="175"/>
    <cellStyle name="Calculation 21 10" xfId="26730"/>
    <cellStyle name="Calculation 21 2" xfId="568"/>
    <cellStyle name="Calculation 21 2 2" xfId="1545"/>
    <cellStyle name="Calculation 21 2 2 2" xfId="2815"/>
    <cellStyle name="Calculation 21 2 2 2 2" xfId="6376"/>
    <cellStyle name="Calculation 21 2 2 2 2 2" xfId="14570"/>
    <cellStyle name="Calculation 21 2 2 2 2 2 2" xfId="26542"/>
    <cellStyle name="Calculation 21 2 2 2 2 2 2 2" xfId="47728"/>
    <cellStyle name="Calculation 21 2 2 2 2 2 3" xfId="37124"/>
    <cellStyle name="Calculation 21 2 2 2 2 3" xfId="21429"/>
    <cellStyle name="Calculation 21 2 2 2 2 3 2" xfId="42616"/>
    <cellStyle name="Calculation 21 2 2 2 2 4" xfId="32032"/>
    <cellStyle name="Calculation 21 2 2 2 2_Table 2A-1_EFT (Annual)" xfId="14728"/>
    <cellStyle name="Calculation 21 2 2 2 3" xfId="11912"/>
    <cellStyle name="Calculation 21 2 2 2 3 2" xfId="23996"/>
    <cellStyle name="Calculation 21 2 2 2 3 2 2" xfId="45182"/>
    <cellStyle name="Calculation 21 2 2 2 3 3" xfId="34578"/>
    <cellStyle name="Calculation 21 2 2 2 4" xfId="18883"/>
    <cellStyle name="Calculation 21 2 2 2 4 2" xfId="40070"/>
    <cellStyle name="Calculation 21 2 2 2 5" xfId="29289"/>
    <cellStyle name="Calculation 21 2 2 2_Table 2A-1_EFT (Annual)" xfId="6495"/>
    <cellStyle name="Calculation 21 2 2 3" xfId="5106"/>
    <cellStyle name="Calculation 21 2 2 3 2" xfId="13366"/>
    <cellStyle name="Calculation 21 2 2 3 2 2" xfId="25372"/>
    <cellStyle name="Calculation 21 2 2 3 2 2 2" xfId="46558"/>
    <cellStyle name="Calculation 21 2 2 3 2 3" xfId="35954"/>
    <cellStyle name="Calculation 21 2 2 3 3" xfId="20259"/>
    <cellStyle name="Calculation 21 2 2 3 3 2" xfId="41446"/>
    <cellStyle name="Calculation 21 2 2 3 4" xfId="30763"/>
    <cellStyle name="Calculation 21 2 2 3_Table 2A-1_EFT (Annual)" xfId="14727"/>
    <cellStyle name="Calculation 21 2 2 4" xfId="10710"/>
    <cellStyle name="Calculation 21 2 2 4 2" xfId="22826"/>
    <cellStyle name="Calculation 21 2 2 4 2 2" xfId="44012"/>
    <cellStyle name="Calculation 21 2 2 4 3" xfId="33408"/>
    <cellStyle name="Calculation 21 2 2 5" xfId="17713"/>
    <cellStyle name="Calculation 21 2 2 5 2" xfId="38900"/>
    <cellStyle name="Calculation 21 2 2 6" xfId="28020"/>
    <cellStyle name="Calculation 21 2 2_Table 2A-1_EFT (Annual)" xfId="6494"/>
    <cellStyle name="Calculation 21 2 3" xfId="1070"/>
    <cellStyle name="Calculation 21 2 3 2" xfId="4631"/>
    <cellStyle name="Calculation 21 2 3 2 2" xfId="12891"/>
    <cellStyle name="Calculation 21 2 3 2 2 2" xfId="24897"/>
    <cellStyle name="Calculation 21 2 3 2 2 2 2" xfId="46083"/>
    <cellStyle name="Calculation 21 2 3 2 2 3" xfId="35479"/>
    <cellStyle name="Calculation 21 2 3 2 3" xfId="19784"/>
    <cellStyle name="Calculation 21 2 3 2 3 2" xfId="40971"/>
    <cellStyle name="Calculation 21 2 3 2 4" xfId="30288"/>
    <cellStyle name="Calculation 21 2 3 2_Table 2A-1_EFT (Annual)" xfId="14726"/>
    <cellStyle name="Calculation 21 2 3 3" xfId="10235"/>
    <cellStyle name="Calculation 21 2 3 3 2" xfId="22351"/>
    <cellStyle name="Calculation 21 2 3 3 2 2" xfId="43537"/>
    <cellStyle name="Calculation 21 2 3 3 3" xfId="32933"/>
    <cellStyle name="Calculation 21 2 3 4" xfId="17238"/>
    <cellStyle name="Calculation 21 2 3 4 2" xfId="38425"/>
    <cellStyle name="Calculation 21 2 3 5" xfId="27545"/>
    <cellStyle name="Calculation 21 2 3_Table 2A-1_EFT (Annual)" xfId="6496"/>
    <cellStyle name="Calculation 21 2 4" xfId="2284"/>
    <cellStyle name="Calculation 21 2 4 2" xfId="5845"/>
    <cellStyle name="Calculation 21 2 4 2 2" xfId="14060"/>
    <cellStyle name="Calculation 21 2 4 2 2 2" xfId="26048"/>
    <cellStyle name="Calculation 21 2 4 2 2 2 2" xfId="47234"/>
    <cellStyle name="Calculation 21 2 4 2 2 3" xfId="36630"/>
    <cellStyle name="Calculation 21 2 4 2 3" xfId="20935"/>
    <cellStyle name="Calculation 21 2 4 2 3 2" xfId="42122"/>
    <cellStyle name="Calculation 21 2 4 2 4" xfId="31502"/>
    <cellStyle name="Calculation 21 2 4 2_Table 2A-1_EFT (Annual)" xfId="14725"/>
    <cellStyle name="Calculation 21 2 4 3" xfId="11404"/>
    <cellStyle name="Calculation 21 2 4 3 2" xfId="23502"/>
    <cellStyle name="Calculation 21 2 4 3 2 2" xfId="44688"/>
    <cellStyle name="Calculation 21 2 4 3 3" xfId="34084"/>
    <cellStyle name="Calculation 21 2 4 4" xfId="18389"/>
    <cellStyle name="Calculation 21 2 4 4 2" xfId="39576"/>
    <cellStyle name="Calculation 21 2 4 5" xfId="28759"/>
    <cellStyle name="Calculation 21 2 4_Table 2A-1_EFT (Annual)" xfId="6497"/>
    <cellStyle name="Calculation 21 2 5" xfId="4138"/>
    <cellStyle name="Calculation 21 2 5 2" xfId="12462"/>
    <cellStyle name="Calculation 21 2 5 2 2" xfId="24484"/>
    <cellStyle name="Calculation 21 2 5 2 2 2" xfId="45670"/>
    <cellStyle name="Calculation 21 2 5 2 3" xfId="35066"/>
    <cellStyle name="Calculation 21 2 5 3" xfId="19371"/>
    <cellStyle name="Calculation 21 2 5 3 2" xfId="40558"/>
    <cellStyle name="Calculation 21 2 5 4" xfId="29826"/>
    <cellStyle name="Calculation 21 2 5_Table 2A-1_EFT (Annual)" xfId="14724"/>
    <cellStyle name="Calculation 21 2 6" xfId="9801"/>
    <cellStyle name="Calculation 21 2 6 2" xfId="21938"/>
    <cellStyle name="Calculation 21 2 6 2 2" xfId="43124"/>
    <cellStyle name="Calculation 21 2 6 3" xfId="32520"/>
    <cellStyle name="Calculation 21 2 7" xfId="16825"/>
    <cellStyle name="Calculation 21 2 7 2" xfId="38012"/>
    <cellStyle name="Calculation 21 2 8" xfId="27083"/>
    <cellStyle name="Calculation 21 2_Table 2A-1_EFT (Annual)" xfId="2927"/>
    <cellStyle name="Calculation 21 3" xfId="406"/>
    <cellStyle name="Calculation 21 3 2" xfId="1389"/>
    <cellStyle name="Calculation 21 3 2 2" xfId="2659"/>
    <cellStyle name="Calculation 21 3 2 2 2" xfId="6220"/>
    <cellStyle name="Calculation 21 3 2 2 2 2" xfId="14414"/>
    <cellStyle name="Calculation 21 3 2 2 2 2 2" xfId="26386"/>
    <cellStyle name="Calculation 21 3 2 2 2 2 2 2" xfId="47572"/>
    <cellStyle name="Calculation 21 3 2 2 2 2 3" xfId="36968"/>
    <cellStyle name="Calculation 21 3 2 2 2 3" xfId="21273"/>
    <cellStyle name="Calculation 21 3 2 2 2 3 2" xfId="42460"/>
    <cellStyle name="Calculation 21 3 2 2 2 4" xfId="31876"/>
    <cellStyle name="Calculation 21 3 2 2 2_Table 2A-1_EFT (Annual)" xfId="14723"/>
    <cellStyle name="Calculation 21 3 2 2 3" xfId="11756"/>
    <cellStyle name="Calculation 21 3 2 2 3 2" xfId="23840"/>
    <cellStyle name="Calculation 21 3 2 2 3 2 2" xfId="45026"/>
    <cellStyle name="Calculation 21 3 2 2 3 3" xfId="34422"/>
    <cellStyle name="Calculation 21 3 2 2 4" xfId="18727"/>
    <cellStyle name="Calculation 21 3 2 2 4 2" xfId="39914"/>
    <cellStyle name="Calculation 21 3 2 2 5" xfId="29133"/>
    <cellStyle name="Calculation 21 3 2 2_Table 2A-1_EFT (Annual)" xfId="6499"/>
    <cellStyle name="Calculation 21 3 2 3" xfId="4950"/>
    <cellStyle name="Calculation 21 3 2 3 2" xfId="13210"/>
    <cellStyle name="Calculation 21 3 2 3 2 2" xfId="25216"/>
    <cellStyle name="Calculation 21 3 2 3 2 2 2" xfId="46402"/>
    <cellStyle name="Calculation 21 3 2 3 2 3" xfId="35798"/>
    <cellStyle name="Calculation 21 3 2 3 3" xfId="20103"/>
    <cellStyle name="Calculation 21 3 2 3 3 2" xfId="41290"/>
    <cellStyle name="Calculation 21 3 2 3 4" xfId="30607"/>
    <cellStyle name="Calculation 21 3 2 3_Table 2A-1_EFT (Annual)" xfId="14722"/>
    <cellStyle name="Calculation 21 3 2 4" xfId="10554"/>
    <cellStyle name="Calculation 21 3 2 4 2" xfId="22670"/>
    <cellStyle name="Calculation 21 3 2 4 2 2" xfId="43856"/>
    <cellStyle name="Calculation 21 3 2 4 3" xfId="33252"/>
    <cellStyle name="Calculation 21 3 2 5" xfId="17557"/>
    <cellStyle name="Calculation 21 3 2 5 2" xfId="38744"/>
    <cellStyle name="Calculation 21 3 2 6" xfId="27864"/>
    <cellStyle name="Calculation 21 3 2_Table 2A-1_EFT (Annual)" xfId="6498"/>
    <cellStyle name="Calculation 21 3 3" xfId="938"/>
    <cellStyle name="Calculation 21 3 3 2" xfId="4499"/>
    <cellStyle name="Calculation 21 3 3 2 2" xfId="12761"/>
    <cellStyle name="Calculation 21 3 3 2 2 2" xfId="24771"/>
    <cellStyle name="Calculation 21 3 3 2 2 2 2" xfId="45957"/>
    <cellStyle name="Calculation 21 3 3 2 2 3" xfId="35353"/>
    <cellStyle name="Calculation 21 3 3 2 3" xfId="19658"/>
    <cellStyle name="Calculation 21 3 3 2 3 2" xfId="40845"/>
    <cellStyle name="Calculation 21 3 3 2 4" xfId="30156"/>
    <cellStyle name="Calculation 21 3 3 2_Table 2A-1_EFT (Annual)" xfId="14721"/>
    <cellStyle name="Calculation 21 3 3 3" xfId="10108"/>
    <cellStyle name="Calculation 21 3 3 3 2" xfId="22225"/>
    <cellStyle name="Calculation 21 3 3 3 2 2" xfId="43411"/>
    <cellStyle name="Calculation 21 3 3 3 3" xfId="32807"/>
    <cellStyle name="Calculation 21 3 3 4" xfId="17112"/>
    <cellStyle name="Calculation 21 3 3 4 2" xfId="38299"/>
    <cellStyle name="Calculation 21 3 3 5" xfId="27413"/>
    <cellStyle name="Calculation 21 3 3_Table 2A-1_EFT (Annual)" xfId="6500"/>
    <cellStyle name="Calculation 21 3 4" xfId="2128"/>
    <cellStyle name="Calculation 21 3 4 2" xfId="5689"/>
    <cellStyle name="Calculation 21 3 4 2 2" xfId="13904"/>
    <cellStyle name="Calculation 21 3 4 2 2 2" xfId="25892"/>
    <cellStyle name="Calculation 21 3 4 2 2 2 2" xfId="47078"/>
    <cellStyle name="Calculation 21 3 4 2 2 3" xfId="36474"/>
    <cellStyle name="Calculation 21 3 4 2 3" xfId="20779"/>
    <cellStyle name="Calculation 21 3 4 2 3 2" xfId="41966"/>
    <cellStyle name="Calculation 21 3 4 2 4" xfId="31346"/>
    <cellStyle name="Calculation 21 3 4 2_Table 2A-1_EFT (Annual)" xfId="14720"/>
    <cellStyle name="Calculation 21 3 4 3" xfId="11248"/>
    <cellStyle name="Calculation 21 3 4 3 2" xfId="23346"/>
    <cellStyle name="Calculation 21 3 4 3 2 2" xfId="44532"/>
    <cellStyle name="Calculation 21 3 4 3 3" xfId="33928"/>
    <cellStyle name="Calculation 21 3 4 4" xfId="18233"/>
    <cellStyle name="Calculation 21 3 4 4 2" xfId="39420"/>
    <cellStyle name="Calculation 21 3 4 5" xfId="28603"/>
    <cellStyle name="Calculation 21 3 4_Table 2A-1_EFT (Annual)" xfId="6501"/>
    <cellStyle name="Calculation 21 3 5" xfId="3976"/>
    <cellStyle name="Calculation 21 3 5 2" xfId="12304"/>
    <cellStyle name="Calculation 21 3 5 2 2" xfId="24328"/>
    <cellStyle name="Calculation 21 3 5 2 2 2" xfId="45514"/>
    <cellStyle name="Calculation 21 3 5 2 3" xfId="34910"/>
    <cellStyle name="Calculation 21 3 5 3" xfId="19215"/>
    <cellStyle name="Calculation 21 3 5 3 2" xfId="40402"/>
    <cellStyle name="Calculation 21 3 5 4" xfId="29664"/>
    <cellStyle name="Calculation 21 3 5_Table 2A-1_EFT (Annual)" xfId="14719"/>
    <cellStyle name="Calculation 21 3 6" xfId="9641"/>
    <cellStyle name="Calculation 21 3 6 2" xfId="21782"/>
    <cellStyle name="Calculation 21 3 6 2 2" xfId="42968"/>
    <cellStyle name="Calculation 21 3 6 3" xfId="32364"/>
    <cellStyle name="Calculation 21 3 7" xfId="16669"/>
    <cellStyle name="Calculation 21 3 7 2" xfId="37856"/>
    <cellStyle name="Calculation 21 3 8" xfId="26921"/>
    <cellStyle name="Calculation 21 3_Table 2A-1_EFT (Annual)" xfId="2928"/>
    <cellStyle name="Calculation 21 4" xfId="1223"/>
    <cellStyle name="Calculation 21 4 2" xfId="2493"/>
    <cellStyle name="Calculation 21 4 2 2" xfId="6054"/>
    <cellStyle name="Calculation 21 4 2 2 2" xfId="14248"/>
    <cellStyle name="Calculation 21 4 2 2 2 2" xfId="26220"/>
    <cellStyle name="Calculation 21 4 2 2 2 2 2" xfId="47406"/>
    <cellStyle name="Calculation 21 4 2 2 2 3" xfId="36802"/>
    <cellStyle name="Calculation 21 4 2 2 3" xfId="21107"/>
    <cellStyle name="Calculation 21 4 2 2 3 2" xfId="42294"/>
    <cellStyle name="Calculation 21 4 2 2 4" xfId="31710"/>
    <cellStyle name="Calculation 21 4 2 2_Table 2A-1_EFT (Annual)" xfId="14718"/>
    <cellStyle name="Calculation 21 4 2 3" xfId="11590"/>
    <cellStyle name="Calculation 21 4 2 3 2" xfId="23674"/>
    <cellStyle name="Calculation 21 4 2 3 2 2" xfId="44860"/>
    <cellStyle name="Calculation 21 4 2 3 3" xfId="34256"/>
    <cellStyle name="Calculation 21 4 2 4" xfId="18561"/>
    <cellStyle name="Calculation 21 4 2 4 2" xfId="39748"/>
    <cellStyle name="Calculation 21 4 2 5" xfId="28967"/>
    <cellStyle name="Calculation 21 4 2_Table 2A-1_EFT (Annual)" xfId="6503"/>
    <cellStyle name="Calculation 21 4 3" xfId="4784"/>
    <cellStyle name="Calculation 21 4 3 2" xfId="13044"/>
    <cellStyle name="Calculation 21 4 3 2 2" xfId="25050"/>
    <cellStyle name="Calculation 21 4 3 2 2 2" xfId="46236"/>
    <cellStyle name="Calculation 21 4 3 2 3" xfId="35632"/>
    <cellStyle name="Calculation 21 4 3 3" xfId="19937"/>
    <cellStyle name="Calculation 21 4 3 3 2" xfId="41124"/>
    <cellStyle name="Calculation 21 4 3 4" xfId="30441"/>
    <cellStyle name="Calculation 21 4 3_Table 2A-1_EFT (Annual)" xfId="14717"/>
    <cellStyle name="Calculation 21 4 4" xfId="10388"/>
    <cellStyle name="Calculation 21 4 4 2" xfId="22504"/>
    <cellStyle name="Calculation 21 4 4 2 2" xfId="43690"/>
    <cellStyle name="Calculation 21 4 4 3" xfId="33086"/>
    <cellStyle name="Calculation 21 4 5" xfId="17391"/>
    <cellStyle name="Calculation 21 4 5 2" xfId="38578"/>
    <cellStyle name="Calculation 21 4 6" xfId="27698"/>
    <cellStyle name="Calculation 21 4_Table 2A-1_EFT (Annual)" xfId="6502"/>
    <cellStyle name="Calculation 21 5" xfId="779"/>
    <cellStyle name="Calculation 21 5 2" xfId="4340"/>
    <cellStyle name="Calculation 21 5 2 2" xfId="12620"/>
    <cellStyle name="Calculation 21 5 2 2 2" xfId="24637"/>
    <cellStyle name="Calculation 21 5 2 2 2 2" xfId="45823"/>
    <cellStyle name="Calculation 21 5 2 2 3" xfId="35219"/>
    <cellStyle name="Calculation 21 5 2 3" xfId="19524"/>
    <cellStyle name="Calculation 21 5 2 3 2" xfId="40711"/>
    <cellStyle name="Calculation 21 5 2 4" xfId="29997"/>
    <cellStyle name="Calculation 21 5 2_Table 2A-1_EFT (Annual)" xfId="14716"/>
    <cellStyle name="Calculation 21 5 3" xfId="9968"/>
    <cellStyle name="Calculation 21 5 3 2" xfId="22091"/>
    <cellStyle name="Calculation 21 5 3 2 2" xfId="43277"/>
    <cellStyle name="Calculation 21 5 3 3" xfId="32673"/>
    <cellStyle name="Calculation 21 5 4" xfId="16978"/>
    <cellStyle name="Calculation 21 5 4 2" xfId="38165"/>
    <cellStyle name="Calculation 21 5 5" xfId="27254"/>
    <cellStyle name="Calculation 21 5_Table 2A-1_EFT (Annual)" xfId="6504"/>
    <cellStyle name="Calculation 21 6" xfId="1962"/>
    <cellStyle name="Calculation 21 6 2" xfId="5523"/>
    <cellStyle name="Calculation 21 6 2 2" xfId="13738"/>
    <cellStyle name="Calculation 21 6 2 2 2" xfId="25726"/>
    <cellStyle name="Calculation 21 6 2 2 2 2" xfId="46912"/>
    <cellStyle name="Calculation 21 6 2 2 3" xfId="36308"/>
    <cellStyle name="Calculation 21 6 2 3" xfId="20613"/>
    <cellStyle name="Calculation 21 6 2 3 2" xfId="41800"/>
    <cellStyle name="Calculation 21 6 2 4" xfId="31180"/>
    <cellStyle name="Calculation 21 6 2_Table 2A-1_EFT (Annual)" xfId="14715"/>
    <cellStyle name="Calculation 21 6 3" xfId="11082"/>
    <cellStyle name="Calculation 21 6 3 2" xfId="23180"/>
    <cellStyle name="Calculation 21 6 3 2 2" xfId="44366"/>
    <cellStyle name="Calculation 21 6 3 3" xfId="33762"/>
    <cellStyle name="Calculation 21 6 4" xfId="18067"/>
    <cellStyle name="Calculation 21 6 4 2" xfId="39254"/>
    <cellStyle name="Calculation 21 6 5" xfId="28437"/>
    <cellStyle name="Calculation 21 6_Table 2A-1_EFT (Annual)" xfId="6505"/>
    <cellStyle name="Calculation 21 7" xfId="3764"/>
    <cellStyle name="Calculation 21 7 2" xfId="12132"/>
    <cellStyle name="Calculation 21 7 2 2" xfId="24162"/>
    <cellStyle name="Calculation 21 7 2 2 2" xfId="45348"/>
    <cellStyle name="Calculation 21 7 2 3" xfId="34744"/>
    <cellStyle name="Calculation 21 7 3" xfId="19049"/>
    <cellStyle name="Calculation 21 7 3 2" xfId="40236"/>
    <cellStyle name="Calculation 21 7 4" xfId="29473"/>
    <cellStyle name="Calculation 21 7_Table 2A-1_EFT (Annual)" xfId="14714"/>
    <cellStyle name="Calculation 21 8" xfId="9451"/>
    <cellStyle name="Calculation 21 8 2" xfId="21616"/>
    <cellStyle name="Calculation 21 8 2 2" xfId="42802"/>
    <cellStyle name="Calculation 21 8 3" xfId="32198"/>
    <cellStyle name="Calculation 21 9" xfId="16503"/>
    <cellStyle name="Calculation 21 9 2" xfId="37690"/>
    <cellStyle name="Calculation 21_Table 2A-1_EFT (Annual)" xfId="2926"/>
    <cellStyle name="Calculation 22" xfId="209"/>
    <cellStyle name="Calculation 22 10" xfId="26764"/>
    <cellStyle name="Calculation 22 2" xfId="602"/>
    <cellStyle name="Calculation 22 2 2" xfId="1579"/>
    <cellStyle name="Calculation 22 2 2 2" xfId="2849"/>
    <cellStyle name="Calculation 22 2 2 2 2" xfId="6410"/>
    <cellStyle name="Calculation 22 2 2 2 2 2" xfId="14604"/>
    <cellStyle name="Calculation 22 2 2 2 2 2 2" xfId="26576"/>
    <cellStyle name="Calculation 22 2 2 2 2 2 2 2" xfId="47762"/>
    <cellStyle name="Calculation 22 2 2 2 2 2 3" xfId="37158"/>
    <cellStyle name="Calculation 22 2 2 2 2 3" xfId="21463"/>
    <cellStyle name="Calculation 22 2 2 2 2 3 2" xfId="42650"/>
    <cellStyle name="Calculation 22 2 2 2 2 4" xfId="32066"/>
    <cellStyle name="Calculation 22 2 2 2 2_Table 2A-1_EFT (Annual)" xfId="14713"/>
    <cellStyle name="Calculation 22 2 2 2 3" xfId="11946"/>
    <cellStyle name="Calculation 22 2 2 2 3 2" xfId="24030"/>
    <cellStyle name="Calculation 22 2 2 2 3 2 2" xfId="45216"/>
    <cellStyle name="Calculation 22 2 2 2 3 3" xfId="34612"/>
    <cellStyle name="Calculation 22 2 2 2 4" xfId="18917"/>
    <cellStyle name="Calculation 22 2 2 2 4 2" xfId="40104"/>
    <cellStyle name="Calculation 22 2 2 2 5" xfId="29323"/>
    <cellStyle name="Calculation 22 2 2 2_Table 2A-1_EFT (Annual)" xfId="6507"/>
    <cellStyle name="Calculation 22 2 2 3" xfId="5140"/>
    <cellStyle name="Calculation 22 2 2 3 2" xfId="13400"/>
    <cellStyle name="Calculation 22 2 2 3 2 2" xfId="25406"/>
    <cellStyle name="Calculation 22 2 2 3 2 2 2" xfId="46592"/>
    <cellStyle name="Calculation 22 2 2 3 2 3" xfId="35988"/>
    <cellStyle name="Calculation 22 2 2 3 3" xfId="20293"/>
    <cellStyle name="Calculation 22 2 2 3 3 2" xfId="41480"/>
    <cellStyle name="Calculation 22 2 2 3 4" xfId="30797"/>
    <cellStyle name="Calculation 22 2 2 3_Table 2A-1_EFT (Annual)" xfId="14712"/>
    <cellStyle name="Calculation 22 2 2 4" xfId="10744"/>
    <cellStyle name="Calculation 22 2 2 4 2" xfId="22860"/>
    <cellStyle name="Calculation 22 2 2 4 2 2" xfId="44046"/>
    <cellStyle name="Calculation 22 2 2 4 3" xfId="33442"/>
    <cellStyle name="Calculation 22 2 2 5" xfId="17747"/>
    <cellStyle name="Calculation 22 2 2 5 2" xfId="38934"/>
    <cellStyle name="Calculation 22 2 2 6" xfId="28054"/>
    <cellStyle name="Calculation 22 2 2_Table 2A-1_EFT (Annual)" xfId="6506"/>
    <cellStyle name="Calculation 22 2 3" xfId="1097"/>
    <cellStyle name="Calculation 22 2 3 2" xfId="4658"/>
    <cellStyle name="Calculation 22 2 3 2 2" xfId="12918"/>
    <cellStyle name="Calculation 22 2 3 2 2 2" xfId="24924"/>
    <cellStyle name="Calculation 22 2 3 2 2 2 2" xfId="46110"/>
    <cellStyle name="Calculation 22 2 3 2 2 3" xfId="35506"/>
    <cellStyle name="Calculation 22 2 3 2 3" xfId="19811"/>
    <cellStyle name="Calculation 22 2 3 2 3 2" xfId="40998"/>
    <cellStyle name="Calculation 22 2 3 2 4" xfId="30315"/>
    <cellStyle name="Calculation 22 2 3 2_Table 2A-1_EFT (Annual)" xfId="14711"/>
    <cellStyle name="Calculation 22 2 3 3" xfId="10262"/>
    <cellStyle name="Calculation 22 2 3 3 2" xfId="22378"/>
    <cellStyle name="Calculation 22 2 3 3 2 2" xfId="43564"/>
    <cellStyle name="Calculation 22 2 3 3 3" xfId="32960"/>
    <cellStyle name="Calculation 22 2 3 4" xfId="17265"/>
    <cellStyle name="Calculation 22 2 3 4 2" xfId="38452"/>
    <cellStyle name="Calculation 22 2 3 5" xfId="27572"/>
    <cellStyle name="Calculation 22 2 3_Table 2A-1_EFT (Annual)" xfId="6508"/>
    <cellStyle name="Calculation 22 2 4" xfId="2318"/>
    <cellStyle name="Calculation 22 2 4 2" xfId="5879"/>
    <cellStyle name="Calculation 22 2 4 2 2" xfId="14094"/>
    <cellStyle name="Calculation 22 2 4 2 2 2" xfId="26082"/>
    <cellStyle name="Calculation 22 2 4 2 2 2 2" xfId="47268"/>
    <cellStyle name="Calculation 22 2 4 2 2 3" xfId="36664"/>
    <cellStyle name="Calculation 22 2 4 2 3" xfId="20969"/>
    <cellStyle name="Calculation 22 2 4 2 3 2" xfId="42156"/>
    <cellStyle name="Calculation 22 2 4 2 4" xfId="31536"/>
    <cellStyle name="Calculation 22 2 4 2_Table 2A-1_EFT (Annual)" xfId="14710"/>
    <cellStyle name="Calculation 22 2 4 3" xfId="11438"/>
    <cellStyle name="Calculation 22 2 4 3 2" xfId="23536"/>
    <cellStyle name="Calculation 22 2 4 3 2 2" xfId="44722"/>
    <cellStyle name="Calculation 22 2 4 3 3" xfId="34118"/>
    <cellStyle name="Calculation 22 2 4 4" xfId="18423"/>
    <cellStyle name="Calculation 22 2 4 4 2" xfId="39610"/>
    <cellStyle name="Calculation 22 2 4 5" xfId="28793"/>
    <cellStyle name="Calculation 22 2 4_Table 2A-1_EFT (Annual)" xfId="6509"/>
    <cellStyle name="Calculation 22 2 5" xfId="4172"/>
    <cellStyle name="Calculation 22 2 5 2" xfId="12496"/>
    <cellStyle name="Calculation 22 2 5 2 2" xfId="24518"/>
    <cellStyle name="Calculation 22 2 5 2 2 2" xfId="45704"/>
    <cellStyle name="Calculation 22 2 5 2 3" xfId="35100"/>
    <cellStyle name="Calculation 22 2 5 3" xfId="19405"/>
    <cellStyle name="Calculation 22 2 5 3 2" xfId="40592"/>
    <cellStyle name="Calculation 22 2 5 4" xfId="29860"/>
    <cellStyle name="Calculation 22 2 5_Table 2A-1_EFT (Annual)" xfId="14709"/>
    <cellStyle name="Calculation 22 2 6" xfId="9835"/>
    <cellStyle name="Calculation 22 2 6 2" xfId="21972"/>
    <cellStyle name="Calculation 22 2 6 2 2" xfId="43158"/>
    <cellStyle name="Calculation 22 2 6 3" xfId="32554"/>
    <cellStyle name="Calculation 22 2 7" xfId="16859"/>
    <cellStyle name="Calculation 22 2 7 2" xfId="38046"/>
    <cellStyle name="Calculation 22 2 8" xfId="27117"/>
    <cellStyle name="Calculation 22 2_Table 2A-1_EFT (Annual)" xfId="2930"/>
    <cellStyle name="Calculation 22 3" xfId="437"/>
    <cellStyle name="Calculation 22 3 2" xfId="1420"/>
    <cellStyle name="Calculation 22 3 2 2" xfId="2690"/>
    <cellStyle name="Calculation 22 3 2 2 2" xfId="6251"/>
    <cellStyle name="Calculation 22 3 2 2 2 2" xfId="14445"/>
    <cellStyle name="Calculation 22 3 2 2 2 2 2" xfId="26417"/>
    <cellStyle name="Calculation 22 3 2 2 2 2 2 2" xfId="47603"/>
    <cellStyle name="Calculation 22 3 2 2 2 2 3" xfId="36999"/>
    <cellStyle name="Calculation 22 3 2 2 2 3" xfId="21304"/>
    <cellStyle name="Calculation 22 3 2 2 2 3 2" xfId="42491"/>
    <cellStyle name="Calculation 22 3 2 2 2 4" xfId="31907"/>
    <cellStyle name="Calculation 22 3 2 2 2_Table 2A-1_EFT (Annual)" xfId="14708"/>
    <cellStyle name="Calculation 22 3 2 2 3" xfId="11787"/>
    <cellStyle name="Calculation 22 3 2 2 3 2" xfId="23871"/>
    <cellStyle name="Calculation 22 3 2 2 3 2 2" xfId="45057"/>
    <cellStyle name="Calculation 22 3 2 2 3 3" xfId="34453"/>
    <cellStyle name="Calculation 22 3 2 2 4" xfId="18758"/>
    <cellStyle name="Calculation 22 3 2 2 4 2" xfId="39945"/>
    <cellStyle name="Calculation 22 3 2 2 5" xfId="29164"/>
    <cellStyle name="Calculation 22 3 2 2_Table 2A-1_EFT (Annual)" xfId="6511"/>
    <cellStyle name="Calculation 22 3 2 3" xfId="4981"/>
    <cellStyle name="Calculation 22 3 2 3 2" xfId="13241"/>
    <cellStyle name="Calculation 22 3 2 3 2 2" xfId="25247"/>
    <cellStyle name="Calculation 22 3 2 3 2 2 2" xfId="46433"/>
    <cellStyle name="Calculation 22 3 2 3 2 3" xfId="35829"/>
    <cellStyle name="Calculation 22 3 2 3 3" xfId="20134"/>
    <cellStyle name="Calculation 22 3 2 3 3 2" xfId="41321"/>
    <cellStyle name="Calculation 22 3 2 3 4" xfId="30638"/>
    <cellStyle name="Calculation 22 3 2 3_Table 2A-1_EFT (Annual)" xfId="14707"/>
    <cellStyle name="Calculation 22 3 2 4" xfId="10585"/>
    <cellStyle name="Calculation 22 3 2 4 2" xfId="22701"/>
    <cellStyle name="Calculation 22 3 2 4 2 2" xfId="43887"/>
    <cellStyle name="Calculation 22 3 2 4 3" xfId="33283"/>
    <cellStyle name="Calculation 22 3 2 5" xfId="17588"/>
    <cellStyle name="Calculation 22 3 2 5 2" xfId="38775"/>
    <cellStyle name="Calculation 22 3 2 6" xfId="27895"/>
    <cellStyle name="Calculation 22 3 2_Table 2A-1_EFT (Annual)" xfId="6510"/>
    <cellStyle name="Calculation 22 3 3" xfId="962"/>
    <cellStyle name="Calculation 22 3 3 2" xfId="4523"/>
    <cellStyle name="Calculation 22 3 3 2 2" xfId="12785"/>
    <cellStyle name="Calculation 22 3 3 2 2 2" xfId="24795"/>
    <cellStyle name="Calculation 22 3 3 2 2 2 2" xfId="45981"/>
    <cellStyle name="Calculation 22 3 3 2 2 3" xfId="35377"/>
    <cellStyle name="Calculation 22 3 3 2 3" xfId="19682"/>
    <cellStyle name="Calculation 22 3 3 2 3 2" xfId="40869"/>
    <cellStyle name="Calculation 22 3 3 2 4" xfId="30180"/>
    <cellStyle name="Calculation 22 3 3 2_Table 2A-1_EFT (Annual)" xfId="14706"/>
    <cellStyle name="Calculation 22 3 3 3" xfId="10132"/>
    <cellStyle name="Calculation 22 3 3 3 2" xfId="22249"/>
    <cellStyle name="Calculation 22 3 3 3 2 2" xfId="43435"/>
    <cellStyle name="Calculation 22 3 3 3 3" xfId="32831"/>
    <cellStyle name="Calculation 22 3 3 4" xfId="17136"/>
    <cellStyle name="Calculation 22 3 3 4 2" xfId="38323"/>
    <cellStyle name="Calculation 22 3 3 5" xfId="27437"/>
    <cellStyle name="Calculation 22 3 3_Table 2A-1_EFT (Annual)" xfId="6512"/>
    <cellStyle name="Calculation 22 3 4" xfId="2159"/>
    <cellStyle name="Calculation 22 3 4 2" xfId="5720"/>
    <cellStyle name="Calculation 22 3 4 2 2" xfId="13935"/>
    <cellStyle name="Calculation 22 3 4 2 2 2" xfId="25923"/>
    <cellStyle name="Calculation 22 3 4 2 2 2 2" xfId="47109"/>
    <cellStyle name="Calculation 22 3 4 2 2 3" xfId="36505"/>
    <cellStyle name="Calculation 22 3 4 2 3" xfId="20810"/>
    <cellStyle name="Calculation 22 3 4 2 3 2" xfId="41997"/>
    <cellStyle name="Calculation 22 3 4 2 4" xfId="31377"/>
    <cellStyle name="Calculation 22 3 4 2_Table 2A-1_EFT (Annual)" xfId="14705"/>
    <cellStyle name="Calculation 22 3 4 3" xfId="11279"/>
    <cellStyle name="Calculation 22 3 4 3 2" xfId="23377"/>
    <cellStyle name="Calculation 22 3 4 3 2 2" xfId="44563"/>
    <cellStyle name="Calculation 22 3 4 3 3" xfId="33959"/>
    <cellStyle name="Calculation 22 3 4 4" xfId="18264"/>
    <cellStyle name="Calculation 22 3 4 4 2" xfId="39451"/>
    <cellStyle name="Calculation 22 3 4 5" xfId="28634"/>
    <cellStyle name="Calculation 22 3 4_Table 2A-1_EFT (Annual)" xfId="6513"/>
    <cellStyle name="Calculation 22 3 5" xfId="4007"/>
    <cellStyle name="Calculation 22 3 5 2" xfId="12335"/>
    <cellStyle name="Calculation 22 3 5 2 2" xfId="24359"/>
    <cellStyle name="Calculation 22 3 5 2 2 2" xfId="45545"/>
    <cellStyle name="Calculation 22 3 5 2 3" xfId="34941"/>
    <cellStyle name="Calculation 22 3 5 3" xfId="19246"/>
    <cellStyle name="Calculation 22 3 5 3 2" xfId="40433"/>
    <cellStyle name="Calculation 22 3 5 4" xfId="29695"/>
    <cellStyle name="Calculation 22 3 5_Table 2A-1_EFT (Annual)" xfId="14704"/>
    <cellStyle name="Calculation 22 3 6" xfId="9672"/>
    <cellStyle name="Calculation 22 3 6 2" xfId="21813"/>
    <cellStyle name="Calculation 22 3 6 2 2" xfId="42999"/>
    <cellStyle name="Calculation 22 3 6 3" xfId="32395"/>
    <cellStyle name="Calculation 22 3 7" xfId="16700"/>
    <cellStyle name="Calculation 22 3 7 2" xfId="37887"/>
    <cellStyle name="Calculation 22 3 8" xfId="26952"/>
    <cellStyle name="Calculation 22 3_Table 2A-1_EFT (Annual)" xfId="2931"/>
    <cellStyle name="Calculation 22 4" xfId="1257"/>
    <cellStyle name="Calculation 22 4 2" xfId="2527"/>
    <cellStyle name="Calculation 22 4 2 2" xfId="6088"/>
    <cellStyle name="Calculation 22 4 2 2 2" xfId="14282"/>
    <cellStyle name="Calculation 22 4 2 2 2 2" xfId="26254"/>
    <cellStyle name="Calculation 22 4 2 2 2 2 2" xfId="47440"/>
    <cellStyle name="Calculation 22 4 2 2 2 3" xfId="36836"/>
    <cellStyle name="Calculation 22 4 2 2 3" xfId="21141"/>
    <cellStyle name="Calculation 22 4 2 2 3 2" xfId="42328"/>
    <cellStyle name="Calculation 22 4 2 2 4" xfId="31744"/>
    <cellStyle name="Calculation 22 4 2 2_Table 2A-1_EFT (Annual)" xfId="14703"/>
    <cellStyle name="Calculation 22 4 2 3" xfId="11624"/>
    <cellStyle name="Calculation 22 4 2 3 2" xfId="23708"/>
    <cellStyle name="Calculation 22 4 2 3 2 2" xfId="44894"/>
    <cellStyle name="Calculation 22 4 2 3 3" xfId="34290"/>
    <cellStyle name="Calculation 22 4 2 4" xfId="18595"/>
    <cellStyle name="Calculation 22 4 2 4 2" xfId="39782"/>
    <cellStyle name="Calculation 22 4 2 5" xfId="29001"/>
    <cellStyle name="Calculation 22 4 2_Table 2A-1_EFT (Annual)" xfId="6515"/>
    <cellStyle name="Calculation 22 4 3" xfId="4818"/>
    <cellStyle name="Calculation 22 4 3 2" xfId="13078"/>
    <cellStyle name="Calculation 22 4 3 2 2" xfId="25084"/>
    <cellStyle name="Calculation 22 4 3 2 2 2" xfId="46270"/>
    <cellStyle name="Calculation 22 4 3 2 3" xfId="35666"/>
    <cellStyle name="Calculation 22 4 3 3" xfId="19971"/>
    <cellStyle name="Calculation 22 4 3 3 2" xfId="41158"/>
    <cellStyle name="Calculation 22 4 3 4" xfId="30475"/>
    <cellStyle name="Calculation 22 4 3_Table 2A-1_EFT (Annual)" xfId="14702"/>
    <cellStyle name="Calculation 22 4 4" xfId="10422"/>
    <cellStyle name="Calculation 22 4 4 2" xfId="22538"/>
    <cellStyle name="Calculation 22 4 4 2 2" xfId="43724"/>
    <cellStyle name="Calculation 22 4 4 3" xfId="33120"/>
    <cellStyle name="Calculation 22 4 5" xfId="17425"/>
    <cellStyle name="Calculation 22 4 5 2" xfId="38612"/>
    <cellStyle name="Calculation 22 4 6" xfId="27732"/>
    <cellStyle name="Calculation 22 4_Table 2A-1_EFT (Annual)" xfId="6514"/>
    <cellStyle name="Calculation 22 5" xfId="806"/>
    <cellStyle name="Calculation 22 5 2" xfId="4367"/>
    <cellStyle name="Calculation 22 5 2 2" xfId="12647"/>
    <cellStyle name="Calculation 22 5 2 2 2" xfId="24664"/>
    <cellStyle name="Calculation 22 5 2 2 2 2" xfId="45850"/>
    <cellStyle name="Calculation 22 5 2 2 3" xfId="35246"/>
    <cellStyle name="Calculation 22 5 2 3" xfId="19551"/>
    <cellStyle name="Calculation 22 5 2 3 2" xfId="40738"/>
    <cellStyle name="Calculation 22 5 2 4" xfId="30024"/>
    <cellStyle name="Calculation 22 5 2_Table 2A-1_EFT (Annual)" xfId="14701"/>
    <cellStyle name="Calculation 22 5 3" xfId="9995"/>
    <cellStyle name="Calculation 22 5 3 2" xfId="22118"/>
    <cellStyle name="Calculation 22 5 3 2 2" xfId="43304"/>
    <cellStyle name="Calculation 22 5 3 3" xfId="32700"/>
    <cellStyle name="Calculation 22 5 4" xfId="17005"/>
    <cellStyle name="Calculation 22 5 4 2" xfId="38192"/>
    <cellStyle name="Calculation 22 5 5" xfId="27281"/>
    <cellStyle name="Calculation 22 5_Table 2A-1_EFT (Annual)" xfId="6516"/>
    <cellStyle name="Calculation 22 6" xfId="1996"/>
    <cellStyle name="Calculation 22 6 2" xfId="5557"/>
    <cellStyle name="Calculation 22 6 2 2" xfId="13772"/>
    <cellStyle name="Calculation 22 6 2 2 2" xfId="25760"/>
    <cellStyle name="Calculation 22 6 2 2 2 2" xfId="46946"/>
    <cellStyle name="Calculation 22 6 2 2 3" xfId="36342"/>
    <cellStyle name="Calculation 22 6 2 3" xfId="20647"/>
    <cellStyle name="Calculation 22 6 2 3 2" xfId="41834"/>
    <cellStyle name="Calculation 22 6 2 4" xfId="31214"/>
    <cellStyle name="Calculation 22 6 2_Table 2A-1_EFT (Annual)" xfId="14700"/>
    <cellStyle name="Calculation 22 6 3" xfId="11116"/>
    <cellStyle name="Calculation 22 6 3 2" xfId="23214"/>
    <cellStyle name="Calculation 22 6 3 2 2" xfId="44400"/>
    <cellStyle name="Calculation 22 6 3 3" xfId="33796"/>
    <cellStyle name="Calculation 22 6 4" xfId="18101"/>
    <cellStyle name="Calculation 22 6 4 2" xfId="39288"/>
    <cellStyle name="Calculation 22 6 5" xfId="28471"/>
    <cellStyle name="Calculation 22 6_Table 2A-1_EFT (Annual)" xfId="6517"/>
    <cellStyle name="Calculation 22 7" xfId="3798"/>
    <cellStyle name="Calculation 22 7 2" xfId="12166"/>
    <cellStyle name="Calculation 22 7 2 2" xfId="24196"/>
    <cellStyle name="Calculation 22 7 2 2 2" xfId="45382"/>
    <cellStyle name="Calculation 22 7 2 3" xfId="34778"/>
    <cellStyle name="Calculation 22 7 3" xfId="19083"/>
    <cellStyle name="Calculation 22 7 3 2" xfId="40270"/>
    <cellStyle name="Calculation 22 7 4" xfId="29507"/>
    <cellStyle name="Calculation 22 7_Table 2A-1_EFT (Annual)" xfId="14699"/>
    <cellStyle name="Calculation 22 8" xfId="9485"/>
    <cellStyle name="Calculation 22 8 2" xfId="21650"/>
    <cellStyle name="Calculation 22 8 2 2" xfId="42836"/>
    <cellStyle name="Calculation 22 8 3" xfId="32232"/>
    <cellStyle name="Calculation 22 9" xfId="16537"/>
    <cellStyle name="Calculation 22 9 2" xfId="37724"/>
    <cellStyle name="Calculation 22_Table 2A-1_EFT (Annual)" xfId="2929"/>
    <cellStyle name="Calculation 23" xfId="215"/>
    <cellStyle name="Calculation 23 10" xfId="26770"/>
    <cellStyle name="Calculation 23 2" xfId="608"/>
    <cellStyle name="Calculation 23 2 2" xfId="1585"/>
    <cellStyle name="Calculation 23 2 2 2" xfId="2855"/>
    <cellStyle name="Calculation 23 2 2 2 2" xfId="6416"/>
    <cellStyle name="Calculation 23 2 2 2 2 2" xfId="14610"/>
    <cellStyle name="Calculation 23 2 2 2 2 2 2" xfId="26582"/>
    <cellStyle name="Calculation 23 2 2 2 2 2 2 2" xfId="47768"/>
    <cellStyle name="Calculation 23 2 2 2 2 2 3" xfId="37164"/>
    <cellStyle name="Calculation 23 2 2 2 2 3" xfId="21469"/>
    <cellStyle name="Calculation 23 2 2 2 2 3 2" xfId="42656"/>
    <cellStyle name="Calculation 23 2 2 2 2 4" xfId="32072"/>
    <cellStyle name="Calculation 23 2 2 2 2_Table 2A-1_EFT (Annual)" xfId="14698"/>
    <cellStyle name="Calculation 23 2 2 2 3" xfId="11952"/>
    <cellStyle name="Calculation 23 2 2 2 3 2" xfId="24036"/>
    <cellStyle name="Calculation 23 2 2 2 3 2 2" xfId="45222"/>
    <cellStyle name="Calculation 23 2 2 2 3 3" xfId="34618"/>
    <cellStyle name="Calculation 23 2 2 2 4" xfId="18923"/>
    <cellStyle name="Calculation 23 2 2 2 4 2" xfId="40110"/>
    <cellStyle name="Calculation 23 2 2 2 5" xfId="29329"/>
    <cellStyle name="Calculation 23 2 2 2_Table 2A-1_EFT (Annual)" xfId="6519"/>
    <cellStyle name="Calculation 23 2 2 3" xfId="5146"/>
    <cellStyle name="Calculation 23 2 2 3 2" xfId="13406"/>
    <cellStyle name="Calculation 23 2 2 3 2 2" xfId="25412"/>
    <cellStyle name="Calculation 23 2 2 3 2 2 2" xfId="46598"/>
    <cellStyle name="Calculation 23 2 2 3 2 3" xfId="35994"/>
    <cellStyle name="Calculation 23 2 2 3 3" xfId="20299"/>
    <cellStyle name="Calculation 23 2 2 3 3 2" xfId="41486"/>
    <cellStyle name="Calculation 23 2 2 3 4" xfId="30803"/>
    <cellStyle name="Calculation 23 2 2 3_Table 2A-1_EFT (Annual)" xfId="14697"/>
    <cellStyle name="Calculation 23 2 2 4" xfId="10750"/>
    <cellStyle name="Calculation 23 2 2 4 2" xfId="22866"/>
    <cellStyle name="Calculation 23 2 2 4 2 2" xfId="44052"/>
    <cellStyle name="Calculation 23 2 2 4 3" xfId="33448"/>
    <cellStyle name="Calculation 23 2 2 5" xfId="17753"/>
    <cellStyle name="Calculation 23 2 2 5 2" xfId="38940"/>
    <cellStyle name="Calculation 23 2 2 6" xfId="28060"/>
    <cellStyle name="Calculation 23 2 2_Table 2A-1_EFT (Annual)" xfId="6518"/>
    <cellStyle name="Calculation 23 2 3" xfId="1103"/>
    <cellStyle name="Calculation 23 2 3 2" xfId="4664"/>
    <cellStyle name="Calculation 23 2 3 2 2" xfId="12924"/>
    <cellStyle name="Calculation 23 2 3 2 2 2" xfId="24930"/>
    <cellStyle name="Calculation 23 2 3 2 2 2 2" xfId="46116"/>
    <cellStyle name="Calculation 23 2 3 2 2 3" xfId="35512"/>
    <cellStyle name="Calculation 23 2 3 2 3" xfId="19817"/>
    <cellStyle name="Calculation 23 2 3 2 3 2" xfId="41004"/>
    <cellStyle name="Calculation 23 2 3 2 4" xfId="30321"/>
    <cellStyle name="Calculation 23 2 3 2_Table 2A-1_EFT (Annual)" xfId="14696"/>
    <cellStyle name="Calculation 23 2 3 3" xfId="10268"/>
    <cellStyle name="Calculation 23 2 3 3 2" xfId="22384"/>
    <cellStyle name="Calculation 23 2 3 3 2 2" xfId="43570"/>
    <cellStyle name="Calculation 23 2 3 3 3" xfId="32966"/>
    <cellStyle name="Calculation 23 2 3 4" xfId="17271"/>
    <cellStyle name="Calculation 23 2 3 4 2" xfId="38458"/>
    <cellStyle name="Calculation 23 2 3 5" xfId="27578"/>
    <cellStyle name="Calculation 23 2 3_Table 2A-1_EFT (Annual)" xfId="6520"/>
    <cellStyle name="Calculation 23 2 4" xfId="2324"/>
    <cellStyle name="Calculation 23 2 4 2" xfId="5885"/>
    <cellStyle name="Calculation 23 2 4 2 2" xfId="14100"/>
    <cellStyle name="Calculation 23 2 4 2 2 2" xfId="26088"/>
    <cellStyle name="Calculation 23 2 4 2 2 2 2" xfId="47274"/>
    <cellStyle name="Calculation 23 2 4 2 2 3" xfId="36670"/>
    <cellStyle name="Calculation 23 2 4 2 3" xfId="20975"/>
    <cellStyle name="Calculation 23 2 4 2 3 2" xfId="42162"/>
    <cellStyle name="Calculation 23 2 4 2 4" xfId="31542"/>
    <cellStyle name="Calculation 23 2 4 2_Table 2A-1_EFT (Annual)" xfId="14695"/>
    <cellStyle name="Calculation 23 2 4 3" xfId="11444"/>
    <cellStyle name="Calculation 23 2 4 3 2" xfId="23542"/>
    <cellStyle name="Calculation 23 2 4 3 2 2" xfId="44728"/>
    <cellStyle name="Calculation 23 2 4 3 3" xfId="34124"/>
    <cellStyle name="Calculation 23 2 4 4" xfId="18429"/>
    <cellStyle name="Calculation 23 2 4 4 2" xfId="39616"/>
    <cellStyle name="Calculation 23 2 4 5" xfId="28799"/>
    <cellStyle name="Calculation 23 2 4_Table 2A-1_EFT (Annual)" xfId="6521"/>
    <cellStyle name="Calculation 23 2 5" xfId="4178"/>
    <cellStyle name="Calculation 23 2 5 2" xfId="12502"/>
    <cellStyle name="Calculation 23 2 5 2 2" xfId="24524"/>
    <cellStyle name="Calculation 23 2 5 2 2 2" xfId="45710"/>
    <cellStyle name="Calculation 23 2 5 2 3" xfId="35106"/>
    <cellStyle name="Calculation 23 2 5 3" xfId="19411"/>
    <cellStyle name="Calculation 23 2 5 3 2" xfId="40598"/>
    <cellStyle name="Calculation 23 2 5 4" xfId="29866"/>
    <cellStyle name="Calculation 23 2 5_Table 2A-1_EFT (Annual)" xfId="14694"/>
    <cellStyle name="Calculation 23 2 6" xfId="9841"/>
    <cellStyle name="Calculation 23 2 6 2" xfId="21978"/>
    <cellStyle name="Calculation 23 2 6 2 2" xfId="43164"/>
    <cellStyle name="Calculation 23 2 6 3" xfId="32560"/>
    <cellStyle name="Calculation 23 2 7" xfId="16865"/>
    <cellStyle name="Calculation 23 2 7 2" xfId="38052"/>
    <cellStyle name="Calculation 23 2 8" xfId="27123"/>
    <cellStyle name="Calculation 23 2_Table 2A-1_EFT (Annual)" xfId="2933"/>
    <cellStyle name="Calculation 23 3" xfId="443"/>
    <cellStyle name="Calculation 23 3 2" xfId="1426"/>
    <cellStyle name="Calculation 23 3 2 2" xfId="2696"/>
    <cellStyle name="Calculation 23 3 2 2 2" xfId="6257"/>
    <cellStyle name="Calculation 23 3 2 2 2 2" xfId="14451"/>
    <cellStyle name="Calculation 23 3 2 2 2 2 2" xfId="26423"/>
    <cellStyle name="Calculation 23 3 2 2 2 2 2 2" xfId="47609"/>
    <cellStyle name="Calculation 23 3 2 2 2 2 3" xfId="37005"/>
    <cellStyle name="Calculation 23 3 2 2 2 3" xfId="21310"/>
    <cellStyle name="Calculation 23 3 2 2 2 3 2" xfId="42497"/>
    <cellStyle name="Calculation 23 3 2 2 2 4" xfId="31913"/>
    <cellStyle name="Calculation 23 3 2 2 2_Table 2A-1_EFT (Annual)" xfId="14693"/>
    <cellStyle name="Calculation 23 3 2 2 3" xfId="11793"/>
    <cellStyle name="Calculation 23 3 2 2 3 2" xfId="23877"/>
    <cellStyle name="Calculation 23 3 2 2 3 2 2" xfId="45063"/>
    <cellStyle name="Calculation 23 3 2 2 3 3" xfId="34459"/>
    <cellStyle name="Calculation 23 3 2 2 4" xfId="18764"/>
    <cellStyle name="Calculation 23 3 2 2 4 2" xfId="39951"/>
    <cellStyle name="Calculation 23 3 2 2 5" xfId="29170"/>
    <cellStyle name="Calculation 23 3 2 2_Table 2A-1_EFT (Annual)" xfId="6523"/>
    <cellStyle name="Calculation 23 3 2 3" xfId="4987"/>
    <cellStyle name="Calculation 23 3 2 3 2" xfId="13247"/>
    <cellStyle name="Calculation 23 3 2 3 2 2" xfId="25253"/>
    <cellStyle name="Calculation 23 3 2 3 2 2 2" xfId="46439"/>
    <cellStyle name="Calculation 23 3 2 3 2 3" xfId="35835"/>
    <cellStyle name="Calculation 23 3 2 3 3" xfId="20140"/>
    <cellStyle name="Calculation 23 3 2 3 3 2" xfId="41327"/>
    <cellStyle name="Calculation 23 3 2 3 4" xfId="30644"/>
    <cellStyle name="Calculation 23 3 2 3_Table 2A-1_EFT (Annual)" xfId="14692"/>
    <cellStyle name="Calculation 23 3 2 4" xfId="10591"/>
    <cellStyle name="Calculation 23 3 2 4 2" xfId="22707"/>
    <cellStyle name="Calculation 23 3 2 4 2 2" xfId="43893"/>
    <cellStyle name="Calculation 23 3 2 4 3" xfId="33289"/>
    <cellStyle name="Calculation 23 3 2 5" xfId="17594"/>
    <cellStyle name="Calculation 23 3 2 5 2" xfId="38781"/>
    <cellStyle name="Calculation 23 3 2 6" xfId="27901"/>
    <cellStyle name="Calculation 23 3 2_Table 2A-1_EFT (Annual)" xfId="6522"/>
    <cellStyle name="Calculation 23 3 3" xfId="968"/>
    <cellStyle name="Calculation 23 3 3 2" xfId="4529"/>
    <cellStyle name="Calculation 23 3 3 2 2" xfId="12791"/>
    <cellStyle name="Calculation 23 3 3 2 2 2" xfId="24801"/>
    <cellStyle name="Calculation 23 3 3 2 2 2 2" xfId="45987"/>
    <cellStyle name="Calculation 23 3 3 2 2 3" xfId="35383"/>
    <cellStyle name="Calculation 23 3 3 2 3" xfId="19688"/>
    <cellStyle name="Calculation 23 3 3 2 3 2" xfId="40875"/>
    <cellStyle name="Calculation 23 3 3 2 4" xfId="30186"/>
    <cellStyle name="Calculation 23 3 3 2_Table 2A-1_EFT (Annual)" xfId="14691"/>
    <cellStyle name="Calculation 23 3 3 3" xfId="10138"/>
    <cellStyle name="Calculation 23 3 3 3 2" xfId="22255"/>
    <cellStyle name="Calculation 23 3 3 3 2 2" xfId="43441"/>
    <cellStyle name="Calculation 23 3 3 3 3" xfId="32837"/>
    <cellStyle name="Calculation 23 3 3 4" xfId="17142"/>
    <cellStyle name="Calculation 23 3 3 4 2" xfId="38329"/>
    <cellStyle name="Calculation 23 3 3 5" xfId="27443"/>
    <cellStyle name="Calculation 23 3 3_Table 2A-1_EFT (Annual)" xfId="6524"/>
    <cellStyle name="Calculation 23 3 4" xfId="2165"/>
    <cellStyle name="Calculation 23 3 4 2" xfId="5726"/>
    <cellStyle name="Calculation 23 3 4 2 2" xfId="13941"/>
    <cellStyle name="Calculation 23 3 4 2 2 2" xfId="25929"/>
    <cellStyle name="Calculation 23 3 4 2 2 2 2" xfId="47115"/>
    <cellStyle name="Calculation 23 3 4 2 2 3" xfId="36511"/>
    <cellStyle name="Calculation 23 3 4 2 3" xfId="20816"/>
    <cellStyle name="Calculation 23 3 4 2 3 2" xfId="42003"/>
    <cellStyle name="Calculation 23 3 4 2 4" xfId="31383"/>
    <cellStyle name="Calculation 23 3 4 2_Table 2A-1_EFT (Annual)" xfId="14690"/>
    <cellStyle name="Calculation 23 3 4 3" xfId="11285"/>
    <cellStyle name="Calculation 23 3 4 3 2" xfId="23383"/>
    <cellStyle name="Calculation 23 3 4 3 2 2" xfId="44569"/>
    <cellStyle name="Calculation 23 3 4 3 3" xfId="33965"/>
    <cellStyle name="Calculation 23 3 4 4" xfId="18270"/>
    <cellStyle name="Calculation 23 3 4 4 2" xfId="39457"/>
    <cellStyle name="Calculation 23 3 4 5" xfId="28640"/>
    <cellStyle name="Calculation 23 3 4_Table 2A-1_EFT (Annual)" xfId="6525"/>
    <cellStyle name="Calculation 23 3 5" xfId="4013"/>
    <cellStyle name="Calculation 23 3 5 2" xfId="12341"/>
    <cellStyle name="Calculation 23 3 5 2 2" xfId="24365"/>
    <cellStyle name="Calculation 23 3 5 2 2 2" xfId="45551"/>
    <cellStyle name="Calculation 23 3 5 2 3" xfId="34947"/>
    <cellStyle name="Calculation 23 3 5 3" xfId="19252"/>
    <cellStyle name="Calculation 23 3 5 3 2" xfId="40439"/>
    <cellStyle name="Calculation 23 3 5 4" xfId="29701"/>
    <cellStyle name="Calculation 23 3 5_Table 2A-1_EFT (Annual)" xfId="14689"/>
    <cellStyle name="Calculation 23 3 6" xfId="9678"/>
    <cellStyle name="Calculation 23 3 6 2" xfId="21819"/>
    <cellStyle name="Calculation 23 3 6 2 2" xfId="43005"/>
    <cellStyle name="Calculation 23 3 6 3" xfId="32401"/>
    <cellStyle name="Calculation 23 3 7" xfId="16706"/>
    <cellStyle name="Calculation 23 3 7 2" xfId="37893"/>
    <cellStyle name="Calculation 23 3 8" xfId="26958"/>
    <cellStyle name="Calculation 23 3_Table 2A-1_EFT (Annual)" xfId="2934"/>
    <cellStyle name="Calculation 23 4" xfId="1263"/>
    <cellStyle name="Calculation 23 4 2" xfId="2533"/>
    <cellStyle name="Calculation 23 4 2 2" xfId="6094"/>
    <cellStyle name="Calculation 23 4 2 2 2" xfId="14288"/>
    <cellStyle name="Calculation 23 4 2 2 2 2" xfId="26260"/>
    <cellStyle name="Calculation 23 4 2 2 2 2 2" xfId="47446"/>
    <cellStyle name="Calculation 23 4 2 2 2 3" xfId="36842"/>
    <cellStyle name="Calculation 23 4 2 2 3" xfId="21147"/>
    <cellStyle name="Calculation 23 4 2 2 3 2" xfId="42334"/>
    <cellStyle name="Calculation 23 4 2 2 4" xfId="31750"/>
    <cellStyle name="Calculation 23 4 2 2_Table 2A-1_EFT (Annual)" xfId="14688"/>
    <cellStyle name="Calculation 23 4 2 3" xfId="11630"/>
    <cellStyle name="Calculation 23 4 2 3 2" xfId="23714"/>
    <cellStyle name="Calculation 23 4 2 3 2 2" xfId="44900"/>
    <cellStyle name="Calculation 23 4 2 3 3" xfId="34296"/>
    <cellStyle name="Calculation 23 4 2 4" xfId="18601"/>
    <cellStyle name="Calculation 23 4 2 4 2" xfId="39788"/>
    <cellStyle name="Calculation 23 4 2 5" xfId="29007"/>
    <cellStyle name="Calculation 23 4 2_Table 2A-1_EFT (Annual)" xfId="6527"/>
    <cellStyle name="Calculation 23 4 3" xfId="4824"/>
    <cellStyle name="Calculation 23 4 3 2" xfId="13084"/>
    <cellStyle name="Calculation 23 4 3 2 2" xfId="25090"/>
    <cellStyle name="Calculation 23 4 3 2 2 2" xfId="46276"/>
    <cellStyle name="Calculation 23 4 3 2 3" xfId="35672"/>
    <cellStyle name="Calculation 23 4 3 3" xfId="19977"/>
    <cellStyle name="Calculation 23 4 3 3 2" xfId="41164"/>
    <cellStyle name="Calculation 23 4 3 4" xfId="30481"/>
    <cellStyle name="Calculation 23 4 3_Table 2A-1_EFT (Annual)" xfId="14687"/>
    <cellStyle name="Calculation 23 4 4" xfId="10428"/>
    <cellStyle name="Calculation 23 4 4 2" xfId="22544"/>
    <cellStyle name="Calculation 23 4 4 2 2" xfId="43730"/>
    <cellStyle name="Calculation 23 4 4 3" xfId="33126"/>
    <cellStyle name="Calculation 23 4 5" xfId="17431"/>
    <cellStyle name="Calculation 23 4 5 2" xfId="38618"/>
    <cellStyle name="Calculation 23 4 6" xfId="27738"/>
    <cellStyle name="Calculation 23 4_Table 2A-1_EFT (Annual)" xfId="6526"/>
    <cellStyle name="Calculation 23 5" xfId="812"/>
    <cellStyle name="Calculation 23 5 2" xfId="4373"/>
    <cellStyle name="Calculation 23 5 2 2" xfId="12653"/>
    <cellStyle name="Calculation 23 5 2 2 2" xfId="24670"/>
    <cellStyle name="Calculation 23 5 2 2 2 2" xfId="45856"/>
    <cellStyle name="Calculation 23 5 2 2 3" xfId="35252"/>
    <cellStyle name="Calculation 23 5 2 3" xfId="19557"/>
    <cellStyle name="Calculation 23 5 2 3 2" xfId="40744"/>
    <cellStyle name="Calculation 23 5 2 4" xfId="30030"/>
    <cellStyle name="Calculation 23 5 2_Table 2A-1_EFT (Annual)" xfId="14686"/>
    <cellStyle name="Calculation 23 5 3" xfId="10001"/>
    <cellStyle name="Calculation 23 5 3 2" xfId="22124"/>
    <cellStyle name="Calculation 23 5 3 2 2" xfId="43310"/>
    <cellStyle name="Calculation 23 5 3 3" xfId="32706"/>
    <cellStyle name="Calculation 23 5 4" xfId="17011"/>
    <cellStyle name="Calculation 23 5 4 2" xfId="38198"/>
    <cellStyle name="Calculation 23 5 5" xfId="27287"/>
    <cellStyle name="Calculation 23 5_Table 2A-1_EFT (Annual)" xfId="6528"/>
    <cellStyle name="Calculation 23 6" xfId="2002"/>
    <cellStyle name="Calculation 23 6 2" xfId="5563"/>
    <cellStyle name="Calculation 23 6 2 2" xfId="13778"/>
    <cellStyle name="Calculation 23 6 2 2 2" xfId="25766"/>
    <cellStyle name="Calculation 23 6 2 2 2 2" xfId="46952"/>
    <cellStyle name="Calculation 23 6 2 2 3" xfId="36348"/>
    <cellStyle name="Calculation 23 6 2 3" xfId="20653"/>
    <cellStyle name="Calculation 23 6 2 3 2" xfId="41840"/>
    <cellStyle name="Calculation 23 6 2 4" xfId="31220"/>
    <cellStyle name="Calculation 23 6 2_Table 2A-1_EFT (Annual)" xfId="14685"/>
    <cellStyle name="Calculation 23 6 3" xfId="11122"/>
    <cellStyle name="Calculation 23 6 3 2" xfId="23220"/>
    <cellStyle name="Calculation 23 6 3 2 2" xfId="44406"/>
    <cellStyle name="Calculation 23 6 3 3" xfId="33802"/>
    <cellStyle name="Calculation 23 6 4" xfId="18107"/>
    <cellStyle name="Calculation 23 6 4 2" xfId="39294"/>
    <cellStyle name="Calculation 23 6 5" xfId="28477"/>
    <cellStyle name="Calculation 23 6_Table 2A-1_EFT (Annual)" xfId="6529"/>
    <cellStyle name="Calculation 23 7" xfId="3804"/>
    <cellStyle name="Calculation 23 7 2" xfId="12172"/>
    <cellStyle name="Calculation 23 7 2 2" xfId="24202"/>
    <cellStyle name="Calculation 23 7 2 2 2" xfId="45388"/>
    <cellStyle name="Calculation 23 7 2 3" xfId="34784"/>
    <cellStyle name="Calculation 23 7 3" xfId="19089"/>
    <cellStyle name="Calculation 23 7 3 2" xfId="40276"/>
    <cellStyle name="Calculation 23 7 4" xfId="29513"/>
    <cellStyle name="Calculation 23 7_Table 2A-1_EFT (Annual)" xfId="14684"/>
    <cellStyle name="Calculation 23 8" xfId="9491"/>
    <cellStyle name="Calculation 23 8 2" xfId="21656"/>
    <cellStyle name="Calculation 23 8 2 2" xfId="42842"/>
    <cellStyle name="Calculation 23 8 3" xfId="32238"/>
    <cellStyle name="Calculation 23 9" xfId="16543"/>
    <cellStyle name="Calculation 23 9 2" xfId="37730"/>
    <cellStyle name="Calculation 23_Table 2A-1_EFT (Annual)" xfId="2932"/>
    <cellStyle name="Calculation 24" xfId="194"/>
    <cellStyle name="Calculation 24 10" xfId="26749"/>
    <cellStyle name="Calculation 24 2" xfId="587"/>
    <cellStyle name="Calculation 24 2 2" xfId="1564"/>
    <cellStyle name="Calculation 24 2 2 2" xfId="2834"/>
    <cellStyle name="Calculation 24 2 2 2 2" xfId="6395"/>
    <cellStyle name="Calculation 24 2 2 2 2 2" xfId="14589"/>
    <cellStyle name="Calculation 24 2 2 2 2 2 2" xfId="26561"/>
    <cellStyle name="Calculation 24 2 2 2 2 2 2 2" xfId="47747"/>
    <cellStyle name="Calculation 24 2 2 2 2 2 3" xfId="37143"/>
    <cellStyle name="Calculation 24 2 2 2 2 3" xfId="21448"/>
    <cellStyle name="Calculation 24 2 2 2 2 3 2" xfId="42635"/>
    <cellStyle name="Calculation 24 2 2 2 2 4" xfId="32051"/>
    <cellStyle name="Calculation 24 2 2 2 2_Table 2A-1_EFT (Annual)" xfId="14683"/>
    <cellStyle name="Calculation 24 2 2 2 3" xfId="11931"/>
    <cellStyle name="Calculation 24 2 2 2 3 2" xfId="24015"/>
    <cellStyle name="Calculation 24 2 2 2 3 2 2" xfId="45201"/>
    <cellStyle name="Calculation 24 2 2 2 3 3" xfId="34597"/>
    <cellStyle name="Calculation 24 2 2 2 4" xfId="18902"/>
    <cellStyle name="Calculation 24 2 2 2 4 2" xfId="40089"/>
    <cellStyle name="Calculation 24 2 2 2 5" xfId="29308"/>
    <cellStyle name="Calculation 24 2 2 2_Table 2A-1_EFT (Annual)" xfId="6531"/>
    <cellStyle name="Calculation 24 2 2 3" xfId="5125"/>
    <cellStyle name="Calculation 24 2 2 3 2" xfId="13385"/>
    <cellStyle name="Calculation 24 2 2 3 2 2" xfId="25391"/>
    <cellStyle name="Calculation 24 2 2 3 2 2 2" xfId="46577"/>
    <cellStyle name="Calculation 24 2 2 3 2 3" xfId="35973"/>
    <cellStyle name="Calculation 24 2 2 3 3" xfId="20278"/>
    <cellStyle name="Calculation 24 2 2 3 3 2" xfId="41465"/>
    <cellStyle name="Calculation 24 2 2 3 4" xfId="30782"/>
    <cellStyle name="Calculation 24 2 2 3_Table 2A-1_EFT (Annual)" xfId="14682"/>
    <cellStyle name="Calculation 24 2 2 4" xfId="10729"/>
    <cellStyle name="Calculation 24 2 2 4 2" xfId="22845"/>
    <cellStyle name="Calculation 24 2 2 4 2 2" xfId="44031"/>
    <cellStyle name="Calculation 24 2 2 4 3" xfId="33427"/>
    <cellStyle name="Calculation 24 2 2 5" xfId="17732"/>
    <cellStyle name="Calculation 24 2 2 5 2" xfId="38919"/>
    <cellStyle name="Calculation 24 2 2 6" xfId="28039"/>
    <cellStyle name="Calculation 24 2 2_Table 2A-1_EFT (Annual)" xfId="6530"/>
    <cellStyle name="Calculation 24 2 3" xfId="1086"/>
    <cellStyle name="Calculation 24 2 3 2" xfId="4647"/>
    <cellStyle name="Calculation 24 2 3 2 2" xfId="12907"/>
    <cellStyle name="Calculation 24 2 3 2 2 2" xfId="24913"/>
    <cellStyle name="Calculation 24 2 3 2 2 2 2" xfId="46099"/>
    <cellStyle name="Calculation 24 2 3 2 2 3" xfId="35495"/>
    <cellStyle name="Calculation 24 2 3 2 3" xfId="19800"/>
    <cellStyle name="Calculation 24 2 3 2 3 2" xfId="40987"/>
    <cellStyle name="Calculation 24 2 3 2 4" xfId="30304"/>
    <cellStyle name="Calculation 24 2 3 2_Table 2A-1_EFT (Annual)" xfId="14681"/>
    <cellStyle name="Calculation 24 2 3 3" xfId="10251"/>
    <cellStyle name="Calculation 24 2 3 3 2" xfId="22367"/>
    <cellStyle name="Calculation 24 2 3 3 2 2" xfId="43553"/>
    <cellStyle name="Calculation 24 2 3 3 3" xfId="32949"/>
    <cellStyle name="Calculation 24 2 3 4" xfId="17254"/>
    <cellStyle name="Calculation 24 2 3 4 2" xfId="38441"/>
    <cellStyle name="Calculation 24 2 3 5" xfId="27561"/>
    <cellStyle name="Calculation 24 2 3_Table 2A-1_EFT (Annual)" xfId="6532"/>
    <cellStyle name="Calculation 24 2 4" xfId="2303"/>
    <cellStyle name="Calculation 24 2 4 2" xfId="5864"/>
    <cellStyle name="Calculation 24 2 4 2 2" xfId="14079"/>
    <cellStyle name="Calculation 24 2 4 2 2 2" xfId="26067"/>
    <cellStyle name="Calculation 24 2 4 2 2 2 2" xfId="47253"/>
    <cellStyle name="Calculation 24 2 4 2 2 3" xfId="36649"/>
    <cellStyle name="Calculation 24 2 4 2 3" xfId="20954"/>
    <cellStyle name="Calculation 24 2 4 2 3 2" xfId="42141"/>
    <cellStyle name="Calculation 24 2 4 2 4" xfId="31521"/>
    <cellStyle name="Calculation 24 2 4 2_Table 2A-1_EFT (Annual)" xfId="14680"/>
    <cellStyle name="Calculation 24 2 4 3" xfId="11423"/>
    <cellStyle name="Calculation 24 2 4 3 2" xfId="23521"/>
    <cellStyle name="Calculation 24 2 4 3 2 2" xfId="44707"/>
    <cellStyle name="Calculation 24 2 4 3 3" xfId="34103"/>
    <cellStyle name="Calculation 24 2 4 4" xfId="18408"/>
    <cellStyle name="Calculation 24 2 4 4 2" xfId="39595"/>
    <cellStyle name="Calculation 24 2 4 5" xfId="28778"/>
    <cellStyle name="Calculation 24 2 4_Table 2A-1_EFT (Annual)" xfId="6533"/>
    <cellStyle name="Calculation 24 2 5" xfId="4157"/>
    <cellStyle name="Calculation 24 2 5 2" xfId="12481"/>
    <cellStyle name="Calculation 24 2 5 2 2" xfId="24503"/>
    <cellStyle name="Calculation 24 2 5 2 2 2" xfId="45689"/>
    <cellStyle name="Calculation 24 2 5 2 3" xfId="35085"/>
    <cellStyle name="Calculation 24 2 5 3" xfId="19390"/>
    <cellStyle name="Calculation 24 2 5 3 2" xfId="40577"/>
    <cellStyle name="Calculation 24 2 5 4" xfId="29845"/>
    <cellStyle name="Calculation 24 2 5_Table 2A-1_EFT (Annual)" xfId="14679"/>
    <cellStyle name="Calculation 24 2 6" xfId="9820"/>
    <cellStyle name="Calculation 24 2 6 2" xfId="21957"/>
    <cellStyle name="Calculation 24 2 6 2 2" xfId="43143"/>
    <cellStyle name="Calculation 24 2 6 3" xfId="32539"/>
    <cellStyle name="Calculation 24 2 7" xfId="16844"/>
    <cellStyle name="Calculation 24 2 7 2" xfId="38031"/>
    <cellStyle name="Calculation 24 2 8" xfId="27102"/>
    <cellStyle name="Calculation 24 2_Table 2A-1_EFT (Annual)" xfId="2936"/>
    <cellStyle name="Calculation 24 3" xfId="423"/>
    <cellStyle name="Calculation 24 3 2" xfId="1406"/>
    <cellStyle name="Calculation 24 3 2 2" xfId="2676"/>
    <cellStyle name="Calculation 24 3 2 2 2" xfId="6237"/>
    <cellStyle name="Calculation 24 3 2 2 2 2" xfId="14431"/>
    <cellStyle name="Calculation 24 3 2 2 2 2 2" xfId="26403"/>
    <cellStyle name="Calculation 24 3 2 2 2 2 2 2" xfId="47589"/>
    <cellStyle name="Calculation 24 3 2 2 2 2 3" xfId="36985"/>
    <cellStyle name="Calculation 24 3 2 2 2 3" xfId="21290"/>
    <cellStyle name="Calculation 24 3 2 2 2 3 2" xfId="42477"/>
    <cellStyle name="Calculation 24 3 2 2 2 4" xfId="31893"/>
    <cellStyle name="Calculation 24 3 2 2 2_Table 2A-1_EFT (Annual)" xfId="14678"/>
    <cellStyle name="Calculation 24 3 2 2 3" xfId="11773"/>
    <cellStyle name="Calculation 24 3 2 2 3 2" xfId="23857"/>
    <cellStyle name="Calculation 24 3 2 2 3 2 2" xfId="45043"/>
    <cellStyle name="Calculation 24 3 2 2 3 3" xfId="34439"/>
    <cellStyle name="Calculation 24 3 2 2 4" xfId="18744"/>
    <cellStyle name="Calculation 24 3 2 2 4 2" xfId="39931"/>
    <cellStyle name="Calculation 24 3 2 2 5" xfId="29150"/>
    <cellStyle name="Calculation 24 3 2 2_Table 2A-1_EFT (Annual)" xfId="6535"/>
    <cellStyle name="Calculation 24 3 2 3" xfId="4967"/>
    <cellStyle name="Calculation 24 3 2 3 2" xfId="13227"/>
    <cellStyle name="Calculation 24 3 2 3 2 2" xfId="25233"/>
    <cellStyle name="Calculation 24 3 2 3 2 2 2" xfId="46419"/>
    <cellStyle name="Calculation 24 3 2 3 2 3" xfId="35815"/>
    <cellStyle name="Calculation 24 3 2 3 3" xfId="20120"/>
    <cellStyle name="Calculation 24 3 2 3 3 2" xfId="41307"/>
    <cellStyle name="Calculation 24 3 2 3 4" xfId="30624"/>
    <cellStyle name="Calculation 24 3 2 3_Table 2A-1_EFT (Annual)" xfId="14677"/>
    <cellStyle name="Calculation 24 3 2 4" xfId="10571"/>
    <cellStyle name="Calculation 24 3 2 4 2" xfId="22687"/>
    <cellStyle name="Calculation 24 3 2 4 2 2" xfId="43873"/>
    <cellStyle name="Calculation 24 3 2 4 3" xfId="33269"/>
    <cellStyle name="Calculation 24 3 2 5" xfId="17574"/>
    <cellStyle name="Calculation 24 3 2 5 2" xfId="38761"/>
    <cellStyle name="Calculation 24 3 2 6" xfId="27881"/>
    <cellStyle name="Calculation 24 3 2_Table 2A-1_EFT (Annual)" xfId="6534"/>
    <cellStyle name="Calculation 24 3 3" xfId="952"/>
    <cellStyle name="Calculation 24 3 3 2" xfId="4513"/>
    <cellStyle name="Calculation 24 3 3 2 2" xfId="12775"/>
    <cellStyle name="Calculation 24 3 3 2 2 2" xfId="24785"/>
    <cellStyle name="Calculation 24 3 3 2 2 2 2" xfId="45971"/>
    <cellStyle name="Calculation 24 3 3 2 2 3" xfId="35367"/>
    <cellStyle name="Calculation 24 3 3 2 3" xfId="19672"/>
    <cellStyle name="Calculation 24 3 3 2 3 2" xfId="40859"/>
    <cellStyle name="Calculation 24 3 3 2 4" xfId="30170"/>
    <cellStyle name="Calculation 24 3 3 2_Table 2A-1_EFT (Annual)" xfId="14676"/>
    <cellStyle name="Calculation 24 3 3 3" xfId="10122"/>
    <cellStyle name="Calculation 24 3 3 3 2" xfId="22239"/>
    <cellStyle name="Calculation 24 3 3 3 2 2" xfId="43425"/>
    <cellStyle name="Calculation 24 3 3 3 3" xfId="32821"/>
    <cellStyle name="Calculation 24 3 3 4" xfId="17126"/>
    <cellStyle name="Calculation 24 3 3 4 2" xfId="38313"/>
    <cellStyle name="Calculation 24 3 3 5" xfId="27427"/>
    <cellStyle name="Calculation 24 3 3_Table 2A-1_EFT (Annual)" xfId="6536"/>
    <cellStyle name="Calculation 24 3 4" xfId="2145"/>
    <cellStyle name="Calculation 24 3 4 2" xfId="5706"/>
    <cellStyle name="Calculation 24 3 4 2 2" xfId="13921"/>
    <cellStyle name="Calculation 24 3 4 2 2 2" xfId="25909"/>
    <cellStyle name="Calculation 24 3 4 2 2 2 2" xfId="47095"/>
    <cellStyle name="Calculation 24 3 4 2 2 3" xfId="36491"/>
    <cellStyle name="Calculation 24 3 4 2 3" xfId="20796"/>
    <cellStyle name="Calculation 24 3 4 2 3 2" xfId="41983"/>
    <cellStyle name="Calculation 24 3 4 2 4" xfId="31363"/>
    <cellStyle name="Calculation 24 3 4 2_Table 2A-1_EFT (Annual)" xfId="14675"/>
    <cellStyle name="Calculation 24 3 4 3" xfId="11265"/>
    <cellStyle name="Calculation 24 3 4 3 2" xfId="23363"/>
    <cellStyle name="Calculation 24 3 4 3 2 2" xfId="44549"/>
    <cellStyle name="Calculation 24 3 4 3 3" xfId="33945"/>
    <cellStyle name="Calculation 24 3 4 4" xfId="18250"/>
    <cellStyle name="Calculation 24 3 4 4 2" xfId="39437"/>
    <cellStyle name="Calculation 24 3 4 5" xfId="28620"/>
    <cellStyle name="Calculation 24 3 4_Table 2A-1_EFT (Annual)" xfId="6537"/>
    <cellStyle name="Calculation 24 3 5" xfId="3993"/>
    <cellStyle name="Calculation 24 3 5 2" xfId="12321"/>
    <cellStyle name="Calculation 24 3 5 2 2" xfId="24345"/>
    <cellStyle name="Calculation 24 3 5 2 2 2" xfId="45531"/>
    <cellStyle name="Calculation 24 3 5 2 3" xfId="34927"/>
    <cellStyle name="Calculation 24 3 5 3" xfId="19232"/>
    <cellStyle name="Calculation 24 3 5 3 2" xfId="40419"/>
    <cellStyle name="Calculation 24 3 5 4" xfId="29681"/>
    <cellStyle name="Calculation 24 3 5_Table 2A-1_EFT (Annual)" xfId="14674"/>
    <cellStyle name="Calculation 24 3 6" xfId="9658"/>
    <cellStyle name="Calculation 24 3 6 2" xfId="21799"/>
    <cellStyle name="Calculation 24 3 6 2 2" xfId="42985"/>
    <cellStyle name="Calculation 24 3 6 3" xfId="32381"/>
    <cellStyle name="Calculation 24 3 7" xfId="16686"/>
    <cellStyle name="Calculation 24 3 7 2" xfId="37873"/>
    <cellStyle name="Calculation 24 3 8" xfId="26938"/>
    <cellStyle name="Calculation 24 3_Table 2A-1_EFT (Annual)" xfId="2937"/>
    <cellStyle name="Calculation 24 4" xfId="1242"/>
    <cellStyle name="Calculation 24 4 2" xfId="2512"/>
    <cellStyle name="Calculation 24 4 2 2" xfId="6073"/>
    <cellStyle name="Calculation 24 4 2 2 2" xfId="14267"/>
    <cellStyle name="Calculation 24 4 2 2 2 2" xfId="26239"/>
    <cellStyle name="Calculation 24 4 2 2 2 2 2" xfId="47425"/>
    <cellStyle name="Calculation 24 4 2 2 2 3" xfId="36821"/>
    <cellStyle name="Calculation 24 4 2 2 3" xfId="21126"/>
    <cellStyle name="Calculation 24 4 2 2 3 2" xfId="42313"/>
    <cellStyle name="Calculation 24 4 2 2 4" xfId="31729"/>
    <cellStyle name="Calculation 24 4 2 2_Table 2A-1_EFT (Annual)" xfId="14673"/>
    <cellStyle name="Calculation 24 4 2 3" xfId="11609"/>
    <cellStyle name="Calculation 24 4 2 3 2" xfId="23693"/>
    <cellStyle name="Calculation 24 4 2 3 2 2" xfId="44879"/>
    <cellStyle name="Calculation 24 4 2 3 3" xfId="34275"/>
    <cellStyle name="Calculation 24 4 2 4" xfId="18580"/>
    <cellStyle name="Calculation 24 4 2 4 2" xfId="39767"/>
    <cellStyle name="Calculation 24 4 2 5" xfId="28986"/>
    <cellStyle name="Calculation 24 4 2_Table 2A-1_EFT (Annual)" xfId="6539"/>
    <cellStyle name="Calculation 24 4 3" xfId="4803"/>
    <cellStyle name="Calculation 24 4 3 2" xfId="13063"/>
    <cellStyle name="Calculation 24 4 3 2 2" xfId="25069"/>
    <cellStyle name="Calculation 24 4 3 2 2 2" xfId="46255"/>
    <cellStyle name="Calculation 24 4 3 2 3" xfId="35651"/>
    <cellStyle name="Calculation 24 4 3 3" xfId="19956"/>
    <cellStyle name="Calculation 24 4 3 3 2" xfId="41143"/>
    <cellStyle name="Calculation 24 4 3 4" xfId="30460"/>
    <cellStyle name="Calculation 24 4 3_Table 2A-1_EFT (Annual)" xfId="14672"/>
    <cellStyle name="Calculation 24 4 4" xfId="10407"/>
    <cellStyle name="Calculation 24 4 4 2" xfId="22523"/>
    <cellStyle name="Calculation 24 4 4 2 2" xfId="43709"/>
    <cellStyle name="Calculation 24 4 4 3" xfId="33105"/>
    <cellStyle name="Calculation 24 4 5" xfId="17410"/>
    <cellStyle name="Calculation 24 4 5 2" xfId="38597"/>
    <cellStyle name="Calculation 24 4 6" xfId="27717"/>
    <cellStyle name="Calculation 24 4_Table 2A-1_EFT (Annual)" xfId="6538"/>
    <cellStyle name="Calculation 24 5" xfId="795"/>
    <cellStyle name="Calculation 24 5 2" xfId="4356"/>
    <cellStyle name="Calculation 24 5 2 2" xfId="12636"/>
    <cellStyle name="Calculation 24 5 2 2 2" xfId="24653"/>
    <cellStyle name="Calculation 24 5 2 2 2 2" xfId="45839"/>
    <cellStyle name="Calculation 24 5 2 2 3" xfId="35235"/>
    <cellStyle name="Calculation 24 5 2 3" xfId="19540"/>
    <cellStyle name="Calculation 24 5 2 3 2" xfId="40727"/>
    <cellStyle name="Calculation 24 5 2 4" xfId="30013"/>
    <cellStyle name="Calculation 24 5 2_Table 2A-1_EFT (Annual)" xfId="14671"/>
    <cellStyle name="Calculation 24 5 3" xfId="9984"/>
    <cellStyle name="Calculation 24 5 3 2" xfId="22107"/>
    <cellStyle name="Calculation 24 5 3 2 2" xfId="43293"/>
    <cellStyle name="Calculation 24 5 3 3" xfId="32689"/>
    <cellStyle name="Calculation 24 5 4" xfId="16994"/>
    <cellStyle name="Calculation 24 5 4 2" xfId="38181"/>
    <cellStyle name="Calculation 24 5 5" xfId="27270"/>
    <cellStyle name="Calculation 24 5_Table 2A-1_EFT (Annual)" xfId="6540"/>
    <cellStyle name="Calculation 24 6" xfId="1981"/>
    <cellStyle name="Calculation 24 6 2" xfId="5542"/>
    <cellStyle name="Calculation 24 6 2 2" xfId="13757"/>
    <cellStyle name="Calculation 24 6 2 2 2" xfId="25745"/>
    <cellStyle name="Calculation 24 6 2 2 2 2" xfId="46931"/>
    <cellStyle name="Calculation 24 6 2 2 3" xfId="36327"/>
    <cellStyle name="Calculation 24 6 2 3" xfId="20632"/>
    <cellStyle name="Calculation 24 6 2 3 2" xfId="41819"/>
    <cellStyle name="Calculation 24 6 2 4" xfId="31199"/>
    <cellStyle name="Calculation 24 6 2_Table 2A-1_EFT (Annual)" xfId="14670"/>
    <cellStyle name="Calculation 24 6 3" xfId="11101"/>
    <cellStyle name="Calculation 24 6 3 2" xfId="23199"/>
    <cellStyle name="Calculation 24 6 3 2 2" xfId="44385"/>
    <cellStyle name="Calculation 24 6 3 3" xfId="33781"/>
    <cellStyle name="Calculation 24 6 4" xfId="18086"/>
    <cellStyle name="Calculation 24 6 4 2" xfId="39273"/>
    <cellStyle name="Calculation 24 6 5" xfId="28456"/>
    <cellStyle name="Calculation 24 6_Table 2A-1_EFT (Annual)" xfId="6541"/>
    <cellStyle name="Calculation 24 7" xfId="3783"/>
    <cellStyle name="Calculation 24 7 2" xfId="12151"/>
    <cellStyle name="Calculation 24 7 2 2" xfId="24181"/>
    <cellStyle name="Calculation 24 7 2 2 2" xfId="45367"/>
    <cellStyle name="Calculation 24 7 2 3" xfId="34763"/>
    <cellStyle name="Calculation 24 7 3" xfId="19068"/>
    <cellStyle name="Calculation 24 7 3 2" xfId="40255"/>
    <cellStyle name="Calculation 24 7 4" xfId="29492"/>
    <cellStyle name="Calculation 24 7_Table 2A-1_EFT (Annual)" xfId="14669"/>
    <cellStyle name="Calculation 24 8" xfId="9470"/>
    <cellStyle name="Calculation 24 8 2" xfId="21635"/>
    <cellStyle name="Calculation 24 8 2 2" xfId="42821"/>
    <cellStyle name="Calculation 24 8 3" xfId="32217"/>
    <cellStyle name="Calculation 24 9" xfId="16522"/>
    <cellStyle name="Calculation 24 9 2" xfId="37709"/>
    <cellStyle name="Calculation 24_Table 2A-1_EFT (Annual)" xfId="2935"/>
    <cellStyle name="Calculation 25" xfId="230"/>
    <cellStyle name="Calculation 25 10" xfId="26785"/>
    <cellStyle name="Calculation 25 2" xfId="617"/>
    <cellStyle name="Calculation 25 2 2" xfId="1594"/>
    <cellStyle name="Calculation 25 2 2 2" xfId="2864"/>
    <cellStyle name="Calculation 25 2 2 2 2" xfId="6425"/>
    <cellStyle name="Calculation 25 2 2 2 2 2" xfId="14619"/>
    <cellStyle name="Calculation 25 2 2 2 2 2 2" xfId="26591"/>
    <cellStyle name="Calculation 25 2 2 2 2 2 2 2" xfId="47777"/>
    <cellStyle name="Calculation 25 2 2 2 2 2 3" xfId="37173"/>
    <cellStyle name="Calculation 25 2 2 2 2 3" xfId="21478"/>
    <cellStyle name="Calculation 25 2 2 2 2 3 2" xfId="42665"/>
    <cellStyle name="Calculation 25 2 2 2 2 4" xfId="32081"/>
    <cellStyle name="Calculation 25 2 2 2 2_Table 2A-1_EFT (Annual)" xfId="14668"/>
    <cellStyle name="Calculation 25 2 2 2 3" xfId="11961"/>
    <cellStyle name="Calculation 25 2 2 2 3 2" xfId="24045"/>
    <cellStyle name="Calculation 25 2 2 2 3 2 2" xfId="45231"/>
    <cellStyle name="Calculation 25 2 2 2 3 3" xfId="34627"/>
    <cellStyle name="Calculation 25 2 2 2 4" xfId="18932"/>
    <cellStyle name="Calculation 25 2 2 2 4 2" xfId="40119"/>
    <cellStyle name="Calculation 25 2 2 2 5" xfId="29338"/>
    <cellStyle name="Calculation 25 2 2 2_Table 2A-1_EFT (Annual)" xfId="6543"/>
    <cellStyle name="Calculation 25 2 2 3" xfId="5155"/>
    <cellStyle name="Calculation 25 2 2 3 2" xfId="13415"/>
    <cellStyle name="Calculation 25 2 2 3 2 2" xfId="25421"/>
    <cellStyle name="Calculation 25 2 2 3 2 2 2" xfId="46607"/>
    <cellStyle name="Calculation 25 2 2 3 2 3" xfId="36003"/>
    <cellStyle name="Calculation 25 2 2 3 3" xfId="20308"/>
    <cellStyle name="Calculation 25 2 2 3 3 2" xfId="41495"/>
    <cellStyle name="Calculation 25 2 2 3 4" xfId="30812"/>
    <cellStyle name="Calculation 25 2 2 3_Table 2A-1_EFT (Annual)" xfId="14667"/>
    <cellStyle name="Calculation 25 2 2 4" xfId="10759"/>
    <cellStyle name="Calculation 25 2 2 4 2" xfId="22875"/>
    <cellStyle name="Calculation 25 2 2 4 2 2" xfId="44061"/>
    <cellStyle name="Calculation 25 2 2 4 3" xfId="33457"/>
    <cellStyle name="Calculation 25 2 2 5" xfId="17762"/>
    <cellStyle name="Calculation 25 2 2 5 2" xfId="38949"/>
    <cellStyle name="Calculation 25 2 2 6" xfId="28069"/>
    <cellStyle name="Calculation 25 2 2_Table 2A-1_EFT (Annual)" xfId="6542"/>
    <cellStyle name="Calculation 25 2 3" xfId="1110"/>
    <cellStyle name="Calculation 25 2 3 2" xfId="4671"/>
    <cellStyle name="Calculation 25 2 3 2 2" xfId="12931"/>
    <cellStyle name="Calculation 25 2 3 2 2 2" xfId="24937"/>
    <cellStyle name="Calculation 25 2 3 2 2 2 2" xfId="46123"/>
    <cellStyle name="Calculation 25 2 3 2 2 3" xfId="35519"/>
    <cellStyle name="Calculation 25 2 3 2 3" xfId="19824"/>
    <cellStyle name="Calculation 25 2 3 2 3 2" xfId="41011"/>
    <cellStyle name="Calculation 25 2 3 2 4" xfId="30328"/>
    <cellStyle name="Calculation 25 2 3 2_Table 2A-1_EFT (Annual)" xfId="14666"/>
    <cellStyle name="Calculation 25 2 3 3" xfId="10275"/>
    <cellStyle name="Calculation 25 2 3 3 2" xfId="22391"/>
    <cellStyle name="Calculation 25 2 3 3 2 2" xfId="43577"/>
    <cellStyle name="Calculation 25 2 3 3 3" xfId="32973"/>
    <cellStyle name="Calculation 25 2 3 4" xfId="17278"/>
    <cellStyle name="Calculation 25 2 3 4 2" xfId="38465"/>
    <cellStyle name="Calculation 25 2 3 5" xfId="27585"/>
    <cellStyle name="Calculation 25 2 3_Table 2A-1_EFT (Annual)" xfId="6544"/>
    <cellStyle name="Calculation 25 2 4" xfId="2333"/>
    <cellStyle name="Calculation 25 2 4 2" xfId="5894"/>
    <cellStyle name="Calculation 25 2 4 2 2" xfId="14109"/>
    <cellStyle name="Calculation 25 2 4 2 2 2" xfId="26097"/>
    <cellStyle name="Calculation 25 2 4 2 2 2 2" xfId="47283"/>
    <cellStyle name="Calculation 25 2 4 2 2 3" xfId="36679"/>
    <cellStyle name="Calculation 25 2 4 2 3" xfId="20984"/>
    <cellStyle name="Calculation 25 2 4 2 3 2" xfId="42171"/>
    <cellStyle name="Calculation 25 2 4 2 4" xfId="31551"/>
    <cellStyle name="Calculation 25 2 4 2_Table 2A-1_EFT (Annual)" xfId="14665"/>
    <cellStyle name="Calculation 25 2 4 3" xfId="11453"/>
    <cellStyle name="Calculation 25 2 4 3 2" xfId="23551"/>
    <cellStyle name="Calculation 25 2 4 3 2 2" xfId="44737"/>
    <cellStyle name="Calculation 25 2 4 3 3" xfId="34133"/>
    <cellStyle name="Calculation 25 2 4 4" xfId="18438"/>
    <cellStyle name="Calculation 25 2 4 4 2" xfId="39625"/>
    <cellStyle name="Calculation 25 2 4 5" xfId="28808"/>
    <cellStyle name="Calculation 25 2 4_Table 2A-1_EFT (Annual)" xfId="6545"/>
    <cellStyle name="Calculation 25 2 5" xfId="4187"/>
    <cellStyle name="Calculation 25 2 5 2" xfId="12511"/>
    <cellStyle name="Calculation 25 2 5 2 2" xfId="24533"/>
    <cellStyle name="Calculation 25 2 5 2 2 2" xfId="45719"/>
    <cellStyle name="Calculation 25 2 5 2 3" xfId="35115"/>
    <cellStyle name="Calculation 25 2 5 3" xfId="19420"/>
    <cellStyle name="Calculation 25 2 5 3 2" xfId="40607"/>
    <cellStyle name="Calculation 25 2 5 4" xfId="29875"/>
    <cellStyle name="Calculation 25 2 5_Table 2A-1_EFT (Annual)" xfId="14664"/>
    <cellStyle name="Calculation 25 2 6" xfId="9850"/>
    <cellStyle name="Calculation 25 2 6 2" xfId="21987"/>
    <cellStyle name="Calculation 25 2 6 2 2" xfId="43173"/>
    <cellStyle name="Calculation 25 2 6 3" xfId="32569"/>
    <cellStyle name="Calculation 25 2 7" xfId="16874"/>
    <cellStyle name="Calculation 25 2 7 2" xfId="38061"/>
    <cellStyle name="Calculation 25 2 8" xfId="27132"/>
    <cellStyle name="Calculation 25 2_Table 2A-1_EFT (Annual)" xfId="2939"/>
    <cellStyle name="Calculation 25 3" xfId="457"/>
    <cellStyle name="Calculation 25 3 2" xfId="1434"/>
    <cellStyle name="Calculation 25 3 2 2" xfId="2704"/>
    <cellStyle name="Calculation 25 3 2 2 2" xfId="6265"/>
    <cellStyle name="Calculation 25 3 2 2 2 2" xfId="14459"/>
    <cellStyle name="Calculation 25 3 2 2 2 2 2" xfId="26431"/>
    <cellStyle name="Calculation 25 3 2 2 2 2 2 2" xfId="47617"/>
    <cellStyle name="Calculation 25 3 2 2 2 2 3" xfId="37013"/>
    <cellStyle name="Calculation 25 3 2 2 2 3" xfId="21318"/>
    <cellStyle name="Calculation 25 3 2 2 2 3 2" xfId="42505"/>
    <cellStyle name="Calculation 25 3 2 2 2 4" xfId="31921"/>
    <cellStyle name="Calculation 25 3 2 2 2_Table 2A-1_EFT (Annual)" xfId="14663"/>
    <cellStyle name="Calculation 25 3 2 2 3" xfId="11801"/>
    <cellStyle name="Calculation 25 3 2 2 3 2" xfId="23885"/>
    <cellStyle name="Calculation 25 3 2 2 3 2 2" xfId="45071"/>
    <cellStyle name="Calculation 25 3 2 2 3 3" xfId="34467"/>
    <cellStyle name="Calculation 25 3 2 2 4" xfId="18772"/>
    <cellStyle name="Calculation 25 3 2 2 4 2" xfId="39959"/>
    <cellStyle name="Calculation 25 3 2 2 5" xfId="29178"/>
    <cellStyle name="Calculation 25 3 2 2_Table 2A-1_EFT (Annual)" xfId="6547"/>
    <cellStyle name="Calculation 25 3 2 3" xfId="4995"/>
    <cellStyle name="Calculation 25 3 2 3 2" xfId="13255"/>
    <cellStyle name="Calculation 25 3 2 3 2 2" xfId="25261"/>
    <cellStyle name="Calculation 25 3 2 3 2 2 2" xfId="46447"/>
    <cellStyle name="Calculation 25 3 2 3 2 3" xfId="35843"/>
    <cellStyle name="Calculation 25 3 2 3 3" xfId="20148"/>
    <cellStyle name="Calculation 25 3 2 3 3 2" xfId="41335"/>
    <cellStyle name="Calculation 25 3 2 3 4" xfId="30652"/>
    <cellStyle name="Calculation 25 3 2 3_Table 2A-1_EFT (Annual)" xfId="14662"/>
    <cellStyle name="Calculation 25 3 2 4" xfId="10599"/>
    <cellStyle name="Calculation 25 3 2 4 2" xfId="22715"/>
    <cellStyle name="Calculation 25 3 2 4 2 2" xfId="43901"/>
    <cellStyle name="Calculation 25 3 2 4 3" xfId="33297"/>
    <cellStyle name="Calculation 25 3 2 5" xfId="17602"/>
    <cellStyle name="Calculation 25 3 2 5 2" xfId="38789"/>
    <cellStyle name="Calculation 25 3 2 6" xfId="27909"/>
    <cellStyle name="Calculation 25 3 2_Table 2A-1_EFT (Annual)" xfId="6546"/>
    <cellStyle name="Calculation 25 3 3" xfId="981"/>
    <cellStyle name="Calculation 25 3 3 2" xfId="4542"/>
    <cellStyle name="Calculation 25 3 3 2 2" xfId="12802"/>
    <cellStyle name="Calculation 25 3 3 2 2 2" xfId="24808"/>
    <cellStyle name="Calculation 25 3 3 2 2 2 2" xfId="45994"/>
    <cellStyle name="Calculation 25 3 3 2 2 3" xfId="35390"/>
    <cellStyle name="Calculation 25 3 3 2 3" xfId="19695"/>
    <cellStyle name="Calculation 25 3 3 2 3 2" xfId="40882"/>
    <cellStyle name="Calculation 25 3 3 2 4" xfId="30199"/>
    <cellStyle name="Calculation 25 3 3 2_Table 2A-1_EFT (Annual)" xfId="14661"/>
    <cellStyle name="Calculation 25 3 3 3" xfId="10146"/>
    <cellStyle name="Calculation 25 3 3 3 2" xfId="22262"/>
    <cellStyle name="Calculation 25 3 3 3 2 2" xfId="43448"/>
    <cellStyle name="Calculation 25 3 3 3 3" xfId="32844"/>
    <cellStyle name="Calculation 25 3 3 4" xfId="17149"/>
    <cellStyle name="Calculation 25 3 3 4 2" xfId="38336"/>
    <cellStyle name="Calculation 25 3 3 5" xfId="27456"/>
    <cellStyle name="Calculation 25 3 3_Table 2A-1_EFT (Annual)" xfId="6548"/>
    <cellStyle name="Calculation 25 3 4" xfId="2173"/>
    <cellStyle name="Calculation 25 3 4 2" xfId="5734"/>
    <cellStyle name="Calculation 25 3 4 2 2" xfId="13949"/>
    <cellStyle name="Calculation 25 3 4 2 2 2" xfId="25937"/>
    <cellStyle name="Calculation 25 3 4 2 2 2 2" xfId="47123"/>
    <cellStyle name="Calculation 25 3 4 2 2 3" xfId="36519"/>
    <cellStyle name="Calculation 25 3 4 2 3" xfId="20824"/>
    <cellStyle name="Calculation 25 3 4 2 3 2" xfId="42011"/>
    <cellStyle name="Calculation 25 3 4 2 4" xfId="31391"/>
    <cellStyle name="Calculation 25 3 4 2_Table 2A-1_EFT (Annual)" xfId="14660"/>
    <cellStyle name="Calculation 25 3 4 3" xfId="11293"/>
    <cellStyle name="Calculation 25 3 4 3 2" xfId="23391"/>
    <cellStyle name="Calculation 25 3 4 3 2 2" xfId="44577"/>
    <cellStyle name="Calculation 25 3 4 3 3" xfId="33973"/>
    <cellStyle name="Calculation 25 3 4 4" xfId="18278"/>
    <cellStyle name="Calculation 25 3 4 4 2" xfId="39465"/>
    <cellStyle name="Calculation 25 3 4 5" xfId="28648"/>
    <cellStyle name="Calculation 25 3 4_Table 2A-1_EFT (Annual)" xfId="6549"/>
    <cellStyle name="Calculation 25 3 5" xfId="4027"/>
    <cellStyle name="Calculation 25 3 5 2" xfId="12351"/>
    <cellStyle name="Calculation 25 3 5 2 2" xfId="24373"/>
    <cellStyle name="Calculation 25 3 5 2 2 2" xfId="45559"/>
    <cellStyle name="Calculation 25 3 5 2 3" xfId="34955"/>
    <cellStyle name="Calculation 25 3 5 3" xfId="19260"/>
    <cellStyle name="Calculation 25 3 5 3 2" xfId="40447"/>
    <cellStyle name="Calculation 25 3 5 4" xfId="29715"/>
    <cellStyle name="Calculation 25 3 5_Table 2A-1_EFT (Annual)" xfId="14659"/>
    <cellStyle name="Calculation 25 3 6" xfId="9690"/>
    <cellStyle name="Calculation 25 3 6 2" xfId="21827"/>
    <cellStyle name="Calculation 25 3 6 2 2" xfId="43013"/>
    <cellStyle name="Calculation 25 3 6 3" xfId="32409"/>
    <cellStyle name="Calculation 25 3 7" xfId="16714"/>
    <cellStyle name="Calculation 25 3 7 2" xfId="37901"/>
    <cellStyle name="Calculation 25 3 8" xfId="26972"/>
    <cellStyle name="Calculation 25 3_Table 2A-1_EFT (Annual)" xfId="2940"/>
    <cellStyle name="Calculation 25 4" xfId="1272"/>
    <cellStyle name="Calculation 25 4 2" xfId="2542"/>
    <cellStyle name="Calculation 25 4 2 2" xfId="6103"/>
    <cellStyle name="Calculation 25 4 2 2 2" xfId="14297"/>
    <cellStyle name="Calculation 25 4 2 2 2 2" xfId="26269"/>
    <cellStyle name="Calculation 25 4 2 2 2 2 2" xfId="47455"/>
    <cellStyle name="Calculation 25 4 2 2 2 3" xfId="36851"/>
    <cellStyle name="Calculation 25 4 2 2 3" xfId="21156"/>
    <cellStyle name="Calculation 25 4 2 2 3 2" xfId="42343"/>
    <cellStyle name="Calculation 25 4 2 2 4" xfId="31759"/>
    <cellStyle name="Calculation 25 4 2 2_Table 2A-1_EFT (Annual)" xfId="14658"/>
    <cellStyle name="Calculation 25 4 2 3" xfId="11639"/>
    <cellStyle name="Calculation 25 4 2 3 2" xfId="23723"/>
    <cellStyle name="Calculation 25 4 2 3 2 2" xfId="44909"/>
    <cellStyle name="Calculation 25 4 2 3 3" xfId="34305"/>
    <cellStyle name="Calculation 25 4 2 4" xfId="18610"/>
    <cellStyle name="Calculation 25 4 2 4 2" xfId="39797"/>
    <cellStyle name="Calculation 25 4 2 5" xfId="29016"/>
    <cellStyle name="Calculation 25 4 2_Table 2A-1_EFT (Annual)" xfId="6551"/>
    <cellStyle name="Calculation 25 4 3" xfId="4833"/>
    <cellStyle name="Calculation 25 4 3 2" xfId="13093"/>
    <cellStyle name="Calculation 25 4 3 2 2" xfId="25099"/>
    <cellStyle name="Calculation 25 4 3 2 2 2" xfId="46285"/>
    <cellStyle name="Calculation 25 4 3 2 3" xfId="35681"/>
    <cellStyle name="Calculation 25 4 3 3" xfId="19986"/>
    <cellStyle name="Calculation 25 4 3 3 2" xfId="41173"/>
    <cellStyle name="Calculation 25 4 3 4" xfId="30490"/>
    <cellStyle name="Calculation 25 4 3_Table 2A-1_EFT (Annual)" xfId="14657"/>
    <cellStyle name="Calculation 25 4 4" xfId="10437"/>
    <cellStyle name="Calculation 25 4 4 2" xfId="22553"/>
    <cellStyle name="Calculation 25 4 4 2 2" xfId="43739"/>
    <cellStyle name="Calculation 25 4 4 3" xfId="33135"/>
    <cellStyle name="Calculation 25 4 5" xfId="17440"/>
    <cellStyle name="Calculation 25 4 5 2" xfId="38627"/>
    <cellStyle name="Calculation 25 4 6" xfId="27747"/>
    <cellStyle name="Calculation 25 4_Table 2A-1_EFT (Annual)" xfId="6550"/>
    <cellStyle name="Calculation 25 5" xfId="825"/>
    <cellStyle name="Calculation 25 5 2" xfId="4386"/>
    <cellStyle name="Calculation 25 5 2 2" xfId="12660"/>
    <cellStyle name="Calculation 25 5 2 2 2" xfId="24677"/>
    <cellStyle name="Calculation 25 5 2 2 2 2" xfId="45863"/>
    <cellStyle name="Calculation 25 5 2 2 3" xfId="35259"/>
    <cellStyle name="Calculation 25 5 2 3" xfId="19564"/>
    <cellStyle name="Calculation 25 5 2 3 2" xfId="40751"/>
    <cellStyle name="Calculation 25 5 2 4" xfId="30043"/>
    <cellStyle name="Calculation 25 5 2_Table 2A-1_EFT (Annual)" xfId="14656"/>
    <cellStyle name="Calculation 25 5 3" xfId="10009"/>
    <cellStyle name="Calculation 25 5 3 2" xfId="22131"/>
    <cellStyle name="Calculation 25 5 3 2 2" xfId="43317"/>
    <cellStyle name="Calculation 25 5 3 3" xfId="32713"/>
    <cellStyle name="Calculation 25 5 4" xfId="17018"/>
    <cellStyle name="Calculation 25 5 4 2" xfId="38205"/>
    <cellStyle name="Calculation 25 5 5" xfId="27300"/>
    <cellStyle name="Calculation 25 5_Table 2A-1_EFT (Annual)" xfId="6552"/>
    <cellStyle name="Calculation 25 6" xfId="2011"/>
    <cellStyle name="Calculation 25 6 2" xfId="5572"/>
    <cellStyle name="Calculation 25 6 2 2" xfId="13787"/>
    <cellStyle name="Calculation 25 6 2 2 2" xfId="25775"/>
    <cellStyle name="Calculation 25 6 2 2 2 2" xfId="46961"/>
    <cellStyle name="Calculation 25 6 2 2 3" xfId="36357"/>
    <cellStyle name="Calculation 25 6 2 3" xfId="20662"/>
    <cellStyle name="Calculation 25 6 2 3 2" xfId="41849"/>
    <cellStyle name="Calculation 25 6 2 4" xfId="31229"/>
    <cellStyle name="Calculation 25 6 2_Table 2A-1_EFT (Annual)" xfId="14655"/>
    <cellStyle name="Calculation 25 6 3" xfId="11131"/>
    <cellStyle name="Calculation 25 6 3 2" xfId="23229"/>
    <cellStyle name="Calculation 25 6 3 2 2" xfId="44415"/>
    <cellStyle name="Calculation 25 6 3 3" xfId="33811"/>
    <cellStyle name="Calculation 25 6 4" xfId="18116"/>
    <cellStyle name="Calculation 25 6 4 2" xfId="39303"/>
    <cellStyle name="Calculation 25 6 5" xfId="28486"/>
    <cellStyle name="Calculation 25 6_Table 2A-1_EFT (Annual)" xfId="6553"/>
    <cellStyle name="Calculation 25 7" xfId="3819"/>
    <cellStyle name="Calculation 25 7 2" xfId="12182"/>
    <cellStyle name="Calculation 25 7 2 2" xfId="24211"/>
    <cellStyle name="Calculation 25 7 2 2 2" xfId="45397"/>
    <cellStyle name="Calculation 25 7 2 3" xfId="34793"/>
    <cellStyle name="Calculation 25 7 3" xfId="19098"/>
    <cellStyle name="Calculation 25 7 3 2" xfId="40285"/>
    <cellStyle name="Calculation 25 7 4" xfId="29528"/>
    <cellStyle name="Calculation 25 7_Table 2A-1_EFT (Annual)" xfId="14654"/>
    <cellStyle name="Calculation 25 8" xfId="9501"/>
    <cellStyle name="Calculation 25 8 2" xfId="21665"/>
    <cellStyle name="Calculation 25 8 2 2" xfId="42851"/>
    <cellStyle name="Calculation 25 8 3" xfId="32247"/>
    <cellStyle name="Calculation 25 9" xfId="16552"/>
    <cellStyle name="Calculation 25 9 2" xfId="37739"/>
    <cellStyle name="Calculation 25_Table 2A-1_EFT (Annual)" xfId="2938"/>
    <cellStyle name="Calculation 26" xfId="225"/>
    <cellStyle name="Calculation 26 10" xfId="26780"/>
    <cellStyle name="Calculation 26 2" xfId="616"/>
    <cellStyle name="Calculation 26 2 2" xfId="1593"/>
    <cellStyle name="Calculation 26 2 2 2" xfId="2863"/>
    <cellStyle name="Calculation 26 2 2 2 2" xfId="6424"/>
    <cellStyle name="Calculation 26 2 2 2 2 2" xfId="14618"/>
    <cellStyle name="Calculation 26 2 2 2 2 2 2" xfId="26590"/>
    <cellStyle name="Calculation 26 2 2 2 2 2 2 2" xfId="47776"/>
    <cellStyle name="Calculation 26 2 2 2 2 2 3" xfId="37172"/>
    <cellStyle name="Calculation 26 2 2 2 2 3" xfId="21477"/>
    <cellStyle name="Calculation 26 2 2 2 2 3 2" xfId="42664"/>
    <cellStyle name="Calculation 26 2 2 2 2 4" xfId="32080"/>
    <cellStyle name="Calculation 26 2 2 2 2_Table 2A-1_EFT (Annual)" xfId="14653"/>
    <cellStyle name="Calculation 26 2 2 2 3" xfId="11960"/>
    <cellStyle name="Calculation 26 2 2 2 3 2" xfId="24044"/>
    <cellStyle name="Calculation 26 2 2 2 3 2 2" xfId="45230"/>
    <cellStyle name="Calculation 26 2 2 2 3 3" xfId="34626"/>
    <cellStyle name="Calculation 26 2 2 2 4" xfId="18931"/>
    <cellStyle name="Calculation 26 2 2 2 4 2" xfId="40118"/>
    <cellStyle name="Calculation 26 2 2 2 5" xfId="29337"/>
    <cellStyle name="Calculation 26 2 2 2_Table 2A-1_EFT (Annual)" xfId="6555"/>
    <cellStyle name="Calculation 26 2 2 3" xfId="5154"/>
    <cellStyle name="Calculation 26 2 2 3 2" xfId="13414"/>
    <cellStyle name="Calculation 26 2 2 3 2 2" xfId="25420"/>
    <cellStyle name="Calculation 26 2 2 3 2 2 2" xfId="46606"/>
    <cellStyle name="Calculation 26 2 2 3 2 3" xfId="36002"/>
    <cellStyle name="Calculation 26 2 2 3 3" xfId="20307"/>
    <cellStyle name="Calculation 26 2 2 3 3 2" xfId="41494"/>
    <cellStyle name="Calculation 26 2 2 3 4" xfId="30811"/>
    <cellStyle name="Calculation 26 2 2 3_Table 2A-1_EFT (Annual)" xfId="14652"/>
    <cellStyle name="Calculation 26 2 2 4" xfId="10758"/>
    <cellStyle name="Calculation 26 2 2 4 2" xfId="22874"/>
    <cellStyle name="Calculation 26 2 2 4 2 2" xfId="44060"/>
    <cellStyle name="Calculation 26 2 2 4 3" xfId="33456"/>
    <cellStyle name="Calculation 26 2 2 5" xfId="17761"/>
    <cellStyle name="Calculation 26 2 2 5 2" xfId="38948"/>
    <cellStyle name="Calculation 26 2 2 6" xfId="28068"/>
    <cellStyle name="Calculation 26 2 2_Table 2A-1_EFT (Annual)" xfId="6554"/>
    <cellStyle name="Calculation 26 2 3" xfId="1109"/>
    <cellStyle name="Calculation 26 2 3 2" xfId="4670"/>
    <cellStyle name="Calculation 26 2 3 2 2" xfId="12930"/>
    <cellStyle name="Calculation 26 2 3 2 2 2" xfId="24936"/>
    <cellStyle name="Calculation 26 2 3 2 2 2 2" xfId="46122"/>
    <cellStyle name="Calculation 26 2 3 2 2 3" xfId="35518"/>
    <cellStyle name="Calculation 26 2 3 2 3" xfId="19823"/>
    <cellStyle name="Calculation 26 2 3 2 3 2" xfId="41010"/>
    <cellStyle name="Calculation 26 2 3 2 4" xfId="30327"/>
    <cellStyle name="Calculation 26 2 3 2_Table 2A-1_EFT (Annual)" xfId="14651"/>
    <cellStyle name="Calculation 26 2 3 3" xfId="10274"/>
    <cellStyle name="Calculation 26 2 3 3 2" xfId="22390"/>
    <cellStyle name="Calculation 26 2 3 3 2 2" xfId="43576"/>
    <cellStyle name="Calculation 26 2 3 3 3" xfId="32972"/>
    <cellStyle name="Calculation 26 2 3 4" xfId="17277"/>
    <cellStyle name="Calculation 26 2 3 4 2" xfId="38464"/>
    <cellStyle name="Calculation 26 2 3 5" xfId="27584"/>
    <cellStyle name="Calculation 26 2 3_Table 2A-1_EFT (Annual)" xfId="6556"/>
    <cellStyle name="Calculation 26 2 4" xfId="2332"/>
    <cellStyle name="Calculation 26 2 4 2" xfId="5893"/>
    <cellStyle name="Calculation 26 2 4 2 2" xfId="14108"/>
    <cellStyle name="Calculation 26 2 4 2 2 2" xfId="26096"/>
    <cellStyle name="Calculation 26 2 4 2 2 2 2" xfId="47282"/>
    <cellStyle name="Calculation 26 2 4 2 2 3" xfId="36678"/>
    <cellStyle name="Calculation 26 2 4 2 3" xfId="20983"/>
    <cellStyle name="Calculation 26 2 4 2 3 2" xfId="42170"/>
    <cellStyle name="Calculation 26 2 4 2 4" xfId="31550"/>
    <cellStyle name="Calculation 26 2 4 2_Table 2A-1_EFT (Annual)" xfId="14650"/>
    <cellStyle name="Calculation 26 2 4 3" xfId="11452"/>
    <cellStyle name="Calculation 26 2 4 3 2" xfId="23550"/>
    <cellStyle name="Calculation 26 2 4 3 2 2" xfId="44736"/>
    <cellStyle name="Calculation 26 2 4 3 3" xfId="34132"/>
    <cellStyle name="Calculation 26 2 4 4" xfId="18437"/>
    <cellStyle name="Calculation 26 2 4 4 2" xfId="39624"/>
    <cellStyle name="Calculation 26 2 4 5" xfId="28807"/>
    <cellStyle name="Calculation 26 2 4_Table 2A-1_EFT (Annual)" xfId="6557"/>
    <cellStyle name="Calculation 26 2 5" xfId="4186"/>
    <cellStyle name="Calculation 26 2 5 2" xfId="12510"/>
    <cellStyle name="Calculation 26 2 5 2 2" xfId="24532"/>
    <cellStyle name="Calculation 26 2 5 2 2 2" xfId="45718"/>
    <cellStyle name="Calculation 26 2 5 2 3" xfId="35114"/>
    <cellStyle name="Calculation 26 2 5 3" xfId="19419"/>
    <cellStyle name="Calculation 26 2 5 3 2" xfId="40606"/>
    <cellStyle name="Calculation 26 2 5 4" xfId="29874"/>
    <cellStyle name="Calculation 26 2 5_Table 2A-1_EFT (Annual)" xfId="14649"/>
    <cellStyle name="Calculation 26 2 6" xfId="9849"/>
    <cellStyle name="Calculation 26 2 6 2" xfId="21986"/>
    <cellStyle name="Calculation 26 2 6 2 2" xfId="43172"/>
    <cellStyle name="Calculation 26 2 6 3" xfId="32568"/>
    <cellStyle name="Calculation 26 2 7" xfId="16873"/>
    <cellStyle name="Calculation 26 2 7 2" xfId="38060"/>
    <cellStyle name="Calculation 26 2 8" xfId="27131"/>
    <cellStyle name="Calculation 26 2_Table 2A-1_EFT (Annual)" xfId="2942"/>
    <cellStyle name="Calculation 26 3" xfId="452"/>
    <cellStyle name="Calculation 26 3 2" xfId="1433"/>
    <cellStyle name="Calculation 26 3 2 2" xfId="2703"/>
    <cellStyle name="Calculation 26 3 2 2 2" xfId="6264"/>
    <cellStyle name="Calculation 26 3 2 2 2 2" xfId="14458"/>
    <cellStyle name="Calculation 26 3 2 2 2 2 2" xfId="26430"/>
    <cellStyle name="Calculation 26 3 2 2 2 2 2 2" xfId="47616"/>
    <cellStyle name="Calculation 26 3 2 2 2 2 3" xfId="37012"/>
    <cellStyle name="Calculation 26 3 2 2 2 3" xfId="21317"/>
    <cellStyle name="Calculation 26 3 2 2 2 3 2" xfId="42504"/>
    <cellStyle name="Calculation 26 3 2 2 2 4" xfId="31920"/>
    <cellStyle name="Calculation 26 3 2 2 2_Table 2A-1_EFT (Annual)" xfId="14648"/>
    <cellStyle name="Calculation 26 3 2 2 3" xfId="11800"/>
    <cellStyle name="Calculation 26 3 2 2 3 2" xfId="23884"/>
    <cellStyle name="Calculation 26 3 2 2 3 2 2" xfId="45070"/>
    <cellStyle name="Calculation 26 3 2 2 3 3" xfId="34466"/>
    <cellStyle name="Calculation 26 3 2 2 4" xfId="18771"/>
    <cellStyle name="Calculation 26 3 2 2 4 2" xfId="39958"/>
    <cellStyle name="Calculation 26 3 2 2 5" xfId="29177"/>
    <cellStyle name="Calculation 26 3 2 2_Table 2A-1_EFT (Annual)" xfId="6559"/>
    <cellStyle name="Calculation 26 3 2 3" xfId="4994"/>
    <cellStyle name="Calculation 26 3 2 3 2" xfId="13254"/>
    <cellStyle name="Calculation 26 3 2 3 2 2" xfId="25260"/>
    <cellStyle name="Calculation 26 3 2 3 2 2 2" xfId="46446"/>
    <cellStyle name="Calculation 26 3 2 3 2 3" xfId="35842"/>
    <cellStyle name="Calculation 26 3 2 3 3" xfId="20147"/>
    <cellStyle name="Calculation 26 3 2 3 3 2" xfId="41334"/>
    <cellStyle name="Calculation 26 3 2 3 4" xfId="30651"/>
    <cellStyle name="Calculation 26 3 2 3_Table 2A-1_EFT (Annual)" xfId="14647"/>
    <cellStyle name="Calculation 26 3 2 4" xfId="10598"/>
    <cellStyle name="Calculation 26 3 2 4 2" xfId="22714"/>
    <cellStyle name="Calculation 26 3 2 4 2 2" xfId="43900"/>
    <cellStyle name="Calculation 26 3 2 4 3" xfId="33296"/>
    <cellStyle name="Calculation 26 3 2 5" xfId="17601"/>
    <cellStyle name="Calculation 26 3 2 5 2" xfId="38788"/>
    <cellStyle name="Calculation 26 3 2 6" xfId="27908"/>
    <cellStyle name="Calculation 26 3 2_Table 2A-1_EFT (Annual)" xfId="6558"/>
    <cellStyle name="Calculation 26 3 3" xfId="976"/>
    <cellStyle name="Calculation 26 3 3 2" xfId="4537"/>
    <cellStyle name="Calculation 26 3 3 2 2" xfId="12799"/>
    <cellStyle name="Calculation 26 3 3 2 2 2" xfId="24807"/>
    <cellStyle name="Calculation 26 3 3 2 2 2 2" xfId="45993"/>
    <cellStyle name="Calculation 26 3 3 2 2 3" xfId="35389"/>
    <cellStyle name="Calculation 26 3 3 2 3" xfId="19694"/>
    <cellStyle name="Calculation 26 3 3 2 3 2" xfId="40881"/>
    <cellStyle name="Calculation 26 3 3 2 4" xfId="30194"/>
    <cellStyle name="Calculation 26 3 3 2_Table 2A-1_EFT (Annual)" xfId="14646"/>
    <cellStyle name="Calculation 26 3 3 3" xfId="10144"/>
    <cellStyle name="Calculation 26 3 3 3 2" xfId="22261"/>
    <cellStyle name="Calculation 26 3 3 3 2 2" xfId="43447"/>
    <cellStyle name="Calculation 26 3 3 3 3" xfId="32843"/>
    <cellStyle name="Calculation 26 3 3 4" xfId="17148"/>
    <cellStyle name="Calculation 26 3 3 4 2" xfId="38335"/>
    <cellStyle name="Calculation 26 3 3 5" xfId="27451"/>
    <cellStyle name="Calculation 26 3 3_Table 2A-1_EFT (Annual)" xfId="6560"/>
    <cellStyle name="Calculation 26 3 4" xfId="2172"/>
    <cellStyle name="Calculation 26 3 4 2" xfId="5733"/>
    <cellStyle name="Calculation 26 3 4 2 2" xfId="13948"/>
    <cellStyle name="Calculation 26 3 4 2 2 2" xfId="25936"/>
    <cellStyle name="Calculation 26 3 4 2 2 2 2" xfId="47122"/>
    <cellStyle name="Calculation 26 3 4 2 2 3" xfId="36518"/>
    <cellStyle name="Calculation 26 3 4 2 3" xfId="20823"/>
    <cellStyle name="Calculation 26 3 4 2 3 2" xfId="42010"/>
    <cellStyle name="Calculation 26 3 4 2 4" xfId="31390"/>
    <cellStyle name="Calculation 26 3 4 2_Table 2A-1_EFT (Annual)" xfId="14645"/>
    <cellStyle name="Calculation 26 3 4 3" xfId="11292"/>
    <cellStyle name="Calculation 26 3 4 3 2" xfId="23390"/>
    <cellStyle name="Calculation 26 3 4 3 2 2" xfId="44576"/>
    <cellStyle name="Calculation 26 3 4 3 3" xfId="33972"/>
    <cellStyle name="Calculation 26 3 4 4" xfId="18277"/>
    <cellStyle name="Calculation 26 3 4 4 2" xfId="39464"/>
    <cellStyle name="Calculation 26 3 4 5" xfId="28647"/>
    <cellStyle name="Calculation 26 3 4_Table 2A-1_EFT (Annual)" xfId="6561"/>
    <cellStyle name="Calculation 26 3 5" xfId="4022"/>
    <cellStyle name="Calculation 26 3 5 2" xfId="12348"/>
    <cellStyle name="Calculation 26 3 5 2 2" xfId="24372"/>
    <cellStyle name="Calculation 26 3 5 2 2 2" xfId="45558"/>
    <cellStyle name="Calculation 26 3 5 2 3" xfId="34954"/>
    <cellStyle name="Calculation 26 3 5 3" xfId="19259"/>
    <cellStyle name="Calculation 26 3 5 3 2" xfId="40446"/>
    <cellStyle name="Calculation 26 3 5 4" xfId="29710"/>
    <cellStyle name="Calculation 26 3 5_Table 2A-1_EFT (Annual)" xfId="9349"/>
    <cellStyle name="Calculation 26 3 6" xfId="9687"/>
    <cellStyle name="Calculation 26 3 6 2" xfId="21826"/>
    <cellStyle name="Calculation 26 3 6 2 2" xfId="43012"/>
    <cellStyle name="Calculation 26 3 6 3" xfId="32408"/>
    <cellStyle name="Calculation 26 3 7" xfId="16713"/>
    <cellStyle name="Calculation 26 3 7 2" xfId="37900"/>
    <cellStyle name="Calculation 26 3 8" xfId="26967"/>
    <cellStyle name="Calculation 26 3_Table 2A-1_EFT (Annual)" xfId="2943"/>
    <cellStyle name="Calculation 26 4" xfId="1271"/>
    <cellStyle name="Calculation 26 4 2" xfId="2541"/>
    <cellStyle name="Calculation 26 4 2 2" xfId="6102"/>
    <cellStyle name="Calculation 26 4 2 2 2" xfId="14296"/>
    <cellStyle name="Calculation 26 4 2 2 2 2" xfId="26268"/>
    <cellStyle name="Calculation 26 4 2 2 2 2 2" xfId="47454"/>
    <cellStyle name="Calculation 26 4 2 2 2 3" xfId="36850"/>
    <cellStyle name="Calculation 26 4 2 2 3" xfId="21155"/>
    <cellStyle name="Calculation 26 4 2 2 3 2" xfId="42342"/>
    <cellStyle name="Calculation 26 4 2 2 4" xfId="31758"/>
    <cellStyle name="Calculation 26 4 2 2_Table 2A-1_EFT (Annual)" xfId="9348"/>
    <cellStyle name="Calculation 26 4 2 3" xfId="11638"/>
    <cellStyle name="Calculation 26 4 2 3 2" xfId="23722"/>
    <cellStyle name="Calculation 26 4 2 3 2 2" xfId="44908"/>
    <cellStyle name="Calculation 26 4 2 3 3" xfId="34304"/>
    <cellStyle name="Calculation 26 4 2 4" xfId="18609"/>
    <cellStyle name="Calculation 26 4 2 4 2" xfId="39796"/>
    <cellStyle name="Calculation 26 4 2 5" xfId="29015"/>
    <cellStyle name="Calculation 26 4 2_Table 2A-1_EFT (Annual)" xfId="6563"/>
    <cellStyle name="Calculation 26 4 3" xfId="4832"/>
    <cellStyle name="Calculation 26 4 3 2" xfId="13092"/>
    <cellStyle name="Calculation 26 4 3 2 2" xfId="25098"/>
    <cellStyle name="Calculation 26 4 3 2 2 2" xfId="46284"/>
    <cellStyle name="Calculation 26 4 3 2 3" xfId="35680"/>
    <cellStyle name="Calculation 26 4 3 3" xfId="19985"/>
    <cellStyle name="Calculation 26 4 3 3 2" xfId="41172"/>
    <cellStyle name="Calculation 26 4 3 4" xfId="30489"/>
    <cellStyle name="Calculation 26 4 3_Table 2A-1_EFT (Annual)" xfId="12037"/>
    <cellStyle name="Calculation 26 4 4" xfId="10436"/>
    <cellStyle name="Calculation 26 4 4 2" xfId="22552"/>
    <cellStyle name="Calculation 26 4 4 2 2" xfId="43738"/>
    <cellStyle name="Calculation 26 4 4 3" xfId="33134"/>
    <cellStyle name="Calculation 26 4 5" xfId="17439"/>
    <cellStyle name="Calculation 26 4 5 2" xfId="38626"/>
    <cellStyle name="Calculation 26 4 6" xfId="27746"/>
    <cellStyle name="Calculation 26 4_Table 2A-1_EFT (Annual)" xfId="6562"/>
    <cellStyle name="Calculation 26 5" xfId="820"/>
    <cellStyle name="Calculation 26 5 2" xfId="4381"/>
    <cellStyle name="Calculation 26 5 2 2" xfId="12659"/>
    <cellStyle name="Calculation 26 5 2 2 2" xfId="24676"/>
    <cellStyle name="Calculation 26 5 2 2 2 2" xfId="45862"/>
    <cellStyle name="Calculation 26 5 2 2 3" xfId="35258"/>
    <cellStyle name="Calculation 26 5 2 3" xfId="19563"/>
    <cellStyle name="Calculation 26 5 2 3 2" xfId="40750"/>
    <cellStyle name="Calculation 26 5 2 4" xfId="30038"/>
    <cellStyle name="Calculation 26 5 2_Table 2A-1_EFT (Annual)" xfId="10786"/>
    <cellStyle name="Calculation 26 5 3" xfId="10007"/>
    <cellStyle name="Calculation 26 5 3 2" xfId="22130"/>
    <cellStyle name="Calculation 26 5 3 2 2" xfId="43316"/>
    <cellStyle name="Calculation 26 5 3 3" xfId="32712"/>
    <cellStyle name="Calculation 26 5 4" xfId="17017"/>
    <cellStyle name="Calculation 26 5 4 2" xfId="38204"/>
    <cellStyle name="Calculation 26 5 5" xfId="27295"/>
    <cellStyle name="Calculation 26 5_Table 2A-1_EFT (Annual)" xfId="6564"/>
    <cellStyle name="Calculation 26 6" xfId="2010"/>
    <cellStyle name="Calculation 26 6 2" xfId="5571"/>
    <cellStyle name="Calculation 26 6 2 2" xfId="13786"/>
    <cellStyle name="Calculation 26 6 2 2 2" xfId="25774"/>
    <cellStyle name="Calculation 26 6 2 2 2 2" xfId="46960"/>
    <cellStyle name="Calculation 26 6 2 2 3" xfId="36356"/>
    <cellStyle name="Calculation 26 6 2 3" xfId="20661"/>
    <cellStyle name="Calculation 26 6 2 3 2" xfId="41848"/>
    <cellStyle name="Calculation 26 6 2 4" xfId="31228"/>
    <cellStyle name="Calculation 26 6 2_Table 2A-1_EFT (Annual)" xfId="12036"/>
    <cellStyle name="Calculation 26 6 3" xfId="11130"/>
    <cellStyle name="Calculation 26 6 3 2" xfId="23228"/>
    <cellStyle name="Calculation 26 6 3 2 2" xfId="44414"/>
    <cellStyle name="Calculation 26 6 3 3" xfId="33810"/>
    <cellStyle name="Calculation 26 6 4" xfId="18115"/>
    <cellStyle name="Calculation 26 6 4 2" xfId="39302"/>
    <cellStyle name="Calculation 26 6 5" xfId="28485"/>
    <cellStyle name="Calculation 26 6_Table 2A-1_EFT (Annual)" xfId="6565"/>
    <cellStyle name="Calculation 26 7" xfId="3814"/>
    <cellStyle name="Calculation 26 7 2" xfId="12180"/>
    <cellStyle name="Calculation 26 7 2 2" xfId="24210"/>
    <cellStyle name="Calculation 26 7 2 2 2" xfId="45396"/>
    <cellStyle name="Calculation 26 7 2 3" xfId="34792"/>
    <cellStyle name="Calculation 26 7 3" xfId="19097"/>
    <cellStyle name="Calculation 26 7 3 2" xfId="40284"/>
    <cellStyle name="Calculation 26 7 4" xfId="29523"/>
    <cellStyle name="Calculation 26 7_Table 2A-1_EFT (Annual)" xfId="10893"/>
    <cellStyle name="Calculation 26 8" xfId="9499"/>
    <cellStyle name="Calculation 26 8 2" xfId="21664"/>
    <cellStyle name="Calculation 26 8 2 2" xfId="42850"/>
    <cellStyle name="Calculation 26 8 3" xfId="32246"/>
    <cellStyle name="Calculation 26 9" xfId="16551"/>
    <cellStyle name="Calculation 26 9 2" xfId="37738"/>
    <cellStyle name="Calculation 26_Table 2A-1_EFT (Annual)" xfId="2941"/>
    <cellStyle name="Calculation 27" xfId="221"/>
    <cellStyle name="Calculation 27 10" xfId="26776"/>
    <cellStyle name="Calculation 27 2" xfId="614"/>
    <cellStyle name="Calculation 27 2 2" xfId="1591"/>
    <cellStyle name="Calculation 27 2 2 2" xfId="2861"/>
    <cellStyle name="Calculation 27 2 2 2 2" xfId="6422"/>
    <cellStyle name="Calculation 27 2 2 2 2 2" xfId="14616"/>
    <cellStyle name="Calculation 27 2 2 2 2 2 2" xfId="26588"/>
    <cellStyle name="Calculation 27 2 2 2 2 2 2 2" xfId="47774"/>
    <cellStyle name="Calculation 27 2 2 2 2 2 3" xfId="37170"/>
    <cellStyle name="Calculation 27 2 2 2 2 3" xfId="21475"/>
    <cellStyle name="Calculation 27 2 2 2 2 3 2" xfId="42662"/>
    <cellStyle name="Calculation 27 2 2 2 2 4" xfId="32078"/>
    <cellStyle name="Calculation 27 2 2 2 2_Table 2A-1_EFT (Annual)" xfId="10828"/>
    <cellStyle name="Calculation 27 2 2 2 3" xfId="11958"/>
    <cellStyle name="Calculation 27 2 2 2 3 2" xfId="24042"/>
    <cellStyle name="Calculation 27 2 2 2 3 2 2" xfId="45228"/>
    <cellStyle name="Calculation 27 2 2 2 3 3" xfId="34624"/>
    <cellStyle name="Calculation 27 2 2 2 4" xfId="18929"/>
    <cellStyle name="Calculation 27 2 2 2 4 2" xfId="40116"/>
    <cellStyle name="Calculation 27 2 2 2 5" xfId="29335"/>
    <cellStyle name="Calculation 27 2 2 2_Table 2A-1_EFT (Annual)" xfId="6567"/>
    <cellStyle name="Calculation 27 2 2 3" xfId="5152"/>
    <cellStyle name="Calculation 27 2 2 3 2" xfId="13412"/>
    <cellStyle name="Calculation 27 2 2 3 2 2" xfId="25418"/>
    <cellStyle name="Calculation 27 2 2 3 2 2 2" xfId="46604"/>
    <cellStyle name="Calculation 27 2 2 3 2 3" xfId="36000"/>
    <cellStyle name="Calculation 27 2 2 3 3" xfId="20305"/>
    <cellStyle name="Calculation 27 2 2 3 3 2" xfId="41492"/>
    <cellStyle name="Calculation 27 2 2 3 4" xfId="30809"/>
    <cellStyle name="Calculation 27 2 2 3_Table 2A-1_EFT (Annual)" xfId="12681"/>
    <cellStyle name="Calculation 27 2 2 4" xfId="10756"/>
    <cellStyle name="Calculation 27 2 2 4 2" xfId="22872"/>
    <cellStyle name="Calculation 27 2 2 4 2 2" xfId="44058"/>
    <cellStyle name="Calculation 27 2 2 4 3" xfId="33454"/>
    <cellStyle name="Calculation 27 2 2 5" xfId="17759"/>
    <cellStyle name="Calculation 27 2 2 5 2" xfId="38946"/>
    <cellStyle name="Calculation 27 2 2 6" xfId="28066"/>
    <cellStyle name="Calculation 27 2 2_Table 2A-1_EFT (Annual)" xfId="6566"/>
    <cellStyle name="Calculation 27 2 3" xfId="1107"/>
    <cellStyle name="Calculation 27 2 3 2" xfId="4668"/>
    <cellStyle name="Calculation 27 2 3 2 2" xfId="12928"/>
    <cellStyle name="Calculation 27 2 3 2 2 2" xfId="24934"/>
    <cellStyle name="Calculation 27 2 3 2 2 2 2" xfId="46120"/>
    <cellStyle name="Calculation 27 2 3 2 2 3" xfId="35516"/>
    <cellStyle name="Calculation 27 2 3 2 3" xfId="19821"/>
    <cellStyle name="Calculation 27 2 3 2 3 2" xfId="41008"/>
    <cellStyle name="Calculation 27 2 3 2 4" xfId="30325"/>
    <cellStyle name="Calculation 27 2 3 2_Table 2A-1_EFT (Annual)" xfId="11490"/>
    <cellStyle name="Calculation 27 2 3 3" xfId="10272"/>
    <cellStyle name="Calculation 27 2 3 3 2" xfId="22388"/>
    <cellStyle name="Calculation 27 2 3 3 2 2" xfId="43574"/>
    <cellStyle name="Calculation 27 2 3 3 3" xfId="32970"/>
    <cellStyle name="Calculation 27 2 3 4" xfId="17275"/>
    <cellStyle name="Calculation 27 2 3 4 2" xfId="38462"/>
    <cellStyle name="Calculation 27 2 3 5" xfId="27582"/>
    <cellStyle name="Calculation 27 2 3_Table 2A-1_EFT (Annual)" xfId="6568"/>
    <cellStyle name="Calculation 27 2 4" xfId="2330"/>
    <cellStyle name="Calculation 27 2 4 2" xfId="5891"/>
    <cellStyle name="Calculation 27 2 4 2 2" xfId="14106"/>
    <cellStyle name="Calculation 27 2 4 2 2 2" xfId="26094"/>
    <cellStyle name="Calculation 27 2 4 2 2 2 2" xfId="47280"/>
    <cellStyle name="Calculation 27 2 4 2 2 3" xfId="36676"/>
    <cellStyle name="Calculation 27 2 4 2 3" xfId="20981"/>
    <cellStyle name="Calculation 27 2 4 2 3 2" xfId="42168"/>
    <cellStyle name="Calculation 27 2 4 2 4" xfId="31548"/>
    <cellStyle name="Calculation 27 2 4 2_Table 2A-1_EFT (Annual)" xfId="12033"/>
    <cellStyle name="Calculation 27 2 4 3" xfId="11450"/>
    <cellStyle name="Calculation 27 2 4 3 2" xfId="23548"/>
    <cellStyle name="Calculation 27 2 4 3 2 2" xfId="44734"/>
    <cellStyle name="Calculation 27 2 4 3 3" xfId="34130"/>
    <cellStyle name="Calculation 27 2 4 4" xfId="18435"/>
    <cellStyle name="Calculation 27 2 4 4 2" xfId="39622"/>
    <cellStyle name="Calculation 27 2 4 5" xfId="28805"/>
    <cellStyle name="Calculation 27 2 4_Table 2A-1_EFT (Annual)" xfId="6569"/>
    <cellStyle name="Calculation 27 2 5" xfId="4184"/>
    <cellStyle name="Calculation 27 2 5 2" xfId="12508"/>
    <cellStyle name="Calculation 27 2 5 2 2" xfId="24530"/>
    <cellStyle name="Calculation 27 2 5 2 2 2" xfId="45716"/>
    <cellStyle name="Calculation 27 2 5 2 3" xfId="35112"/>
    <cellStyle name="Calculation 27 2 5 3" xfId="19417"/>
    <cellStyle name="Calculation 27 2 5 3 2" xfId="40604"/>
    <cellStyle name="Calculation 27 2 5 4" xfId="29872"/>
    <cellStyle name="Calculation 27 2 5_Table 2A-1_EFT (Annual)" xfId="12035"/>
    <cellStyle name="Calculation 27 2 6" xfId="9847"/>
    <cellStyle name="Calculation 27 2 6 2" xfId="21984"/>
    <cellStyle name="Calculation 27 2 6 2 2" xfId="43170"/>
    <cellStyle name="Calculation 27 2 6 3" xfId="32566"/>
    <cellStyle name="Calculation 27 2 7" xfId="16871"/>
    <cellStyle name="Calculation 27 2 7 2" xfId="38058"/>
    <cellStyle name="Calculation 27 2 8" xfId="27129"/>
    <cellStyle name="Calculation 27 2_Table 2A-1_EFT (Annual)" xfId="2945"/>
    <cellStyle name="Calculation 27 3" xfId="448"/>
    <cellStyle name="Calculation 27 3 2" xfId="1431"/>
    <cellStyle name="Calculation 27 3 2 2" xfId="2701"/>
    <cellStyle name="Calculation 27 3 2 2 2" xfId="6262"/>
    <cellStyle name="Calculation 27 3 2 2 2 2" xfId="14456"/>
    <cellStyle name="Calculation 27 3 2 2 2 2 2" xfId="26428"/>
    <cellStyle name="Calculation 27 3 2 2 2 2 2 2" xfId="47614"/>
    <cellStyle name="Calculation 27 3 2 2 2 2 3" xfId="37010"/>
    <cellStyle name="Calculation 27 3 2 2 2 3" xfId="21315"/>
    <cellStyle name="Calculation 27 3 2 2 2 3 2" xfId="42502"/>
    <cellStyle name="Calculation 27 3 2 2 2 4" xfId="31918"/>
    <cellStyle name="Calculation 27 3 2 2 2_Table 2A-1_EFT (Annual)" xfId="12034"/>
    <cellStyle name="Calculation 27 3 2 2 3" xfId="11798"/>
    <cellStyle name="Calculation 27 3 2 2 3 2" xfId="23882"/>
    <cellStyle name="Calculation 27 3 2 2 3 2 2" xfId="45068"/>
    <cellStyle name="Calculation 27 3 2 2 3 3" xfId="34464"/>
    <cellStyle name="Calculation 27 3 2 2 4" xfId="18769"/>
    <cellStyle name="Calculation 27 3 2 2 4 2" xfId="39956"/>
    <cellStyle name="Calculation 27 3 2 2 5" xfId="29175"/>
    <cellStyle name="Calculation 27 3 2 2_Table 2A-1_EFT (Annual)" xfId="6571"/>
    <cellStyle name="Calculation 27 3 2 3" xfId="4992"/>
    <cellStyle name="Calculation 27 3 2 3 2" xfId="13252"/>
    <cellStyle name="Calculation 27 3 2 3 2 2" xfId="25258"/>
    <cellStyle name="Calculation 27 3 2 3 2 2 2" xfId="46444"/>
    <cellStyle name="Calculation 27 3 2 3 2 3" xfId="35840"/>
    <cellStyle name="Calculation 27 3 2 3 3" xfId="20145"/>
    <cellStyle name="Calculation 27 3 2 3 3 2" xfId="41332"/>
    <cellStyle name="Calculation 27 3 2 3 4" xfId="30649"/>
    <cellStyle name="Calculation 27 3 2 3_Table 2A-1_EFT (Annual)" xfId="11485"/>
    <cellStyle name="Calculation 27 3 2 4" xfId="10596"/>
    <cellStyle name="Calculation 27 3 2 4 2" xfId="22712"/>
    <cellStyle name="Calculation 27 3 2 4 2 2" xfId="43898"/>
    <cellStyle name="Calculation 27 3 2 4 3" xfId="33294"/>
    <cellStyle name="Calculation 27 3 2 5" xfId="17599"/>
    <cellStyle name="Calculation 27 3 2 5 2" xfId="38786"/>
    <cellStyle name="Calculation 27 3 2 6" xfId="27906"/>
    <cellStyle name="Calculation 27 3 2_Table 2A-1_EFT (Annual)" xfId="6570"/>
    <cellStyle name="Calculation 27 3 3" xfId="972"/>
    <cellStyle name="Calculation 27 3 3 2" xfId="4533"/>
    <cellStyle name="Calculation 27 3 3 2 2" xfId="12795"/>
    <cellStyle name="Calculation 27 3 3 2 2 2" xfId="24805"/>
    <cellStyle name="Calculation 27 3 3 2 2 2 2" xfId="45991"/>
    <cellStyle name="Calculation 27 3 3 2 2 3" xfId="35387"/>
    <cellStyle name="Calculation 27 3 3 2 3" xfId="19692"/>
    <cellStyle name="Calculation 27 3 3 2 3 2" xfId="40879"/>
    <cellStyle name="Calculation 27 3 3 2 4" xfId="30190"/>
    <cellStyle name="Calculation 27 3 3 2_Table 2A-1_EFT (Annual)" xfId="12235"/>
    <cellStyle name="Calculation 27 3 3 3" xfId="10142"/>
    <cellStyle name="Calculation 27 3 3 3 2" xfId="22259"/>
    <cellStyle name="Calculation 27 3 3 3 2 2" xfId="43445"/>
    <cellStyle name="Calculation 27 3 3 3 3" xfId="32841"/>
    <cellStyle name="Calculation 27 3 3 4" xfId="17146"/>
    <cellStyle name="Calculation 27 3 3 4 2" xfId="38333"/>
    <cellStyle name="Calculation 27 3 3 5" xfId="27447"/>
    <cellStyle name="Calculation 27 3 3_Table 2A-1_EFT (Annual)" xfId="6572"/>
    <cellStyle name="Calculation 27 3 4" xfId="2170"/>
    <cellStyle name="Calculation 27 3 4 2" xfId="5731"/>
    <cellStyle name="Calculation 27 3 4 2 2" xfId="13946"/>
    <cellStyle name="Calculation 27 3 4 2 2 2" xfId="25934"/>
    <cellStyle name="Calculation 27 3 4 2 2 2 2" xfId="47120"/>
    <cellStyle name="Calculation 27 3 4 2 2 3" xfId="36516"/>
    <cellStyle name="Calculation 27 3 4 2 3" xfId="20821"/>
    <cellStyle name="Calculation 27 3 4 2 3 2" xfId="42008"/>
    <cellStyle name="Calculation 27 3 4 2 4" xfId="31388"/>
    <cellStyle name="Calculation 27 3 4 2_Table 2A-1_EFT (Annual)" xfId="10836"/>
    <cellStyle name="Calculation 27 3 4 3" xfId="11290"/>
    <cellStyle name="Calculation 27 3 4 3 2" xfId="23388"/>
    <cellStyle name="Calculation 27 3 4 3 2 2" xfId="44574"/>
    <cellStyle name="Calculation 27 3 4 3 3" xfId="33970"/>
    <cellStyle name="Calculation 27 3 4 4" xfId="18275"/>
    <cellStyle name="Calculation 27 3 4 4 2" xfId="39462"/>
    <cellStyle name="Calculation 27 3 4 5" xfId="28645"/>
    <cellStyle name="Calculation 27 3 4_Table 2A-1_EFT (Annual)" xfId="6573"/>
    <cellStyle name="Calculation 27 3 5" xfId="4018"/>
    <cellStyle name="Calculation 27 3 5 2" xfId="12346"/>
    <cellStyle name="Calculation 27 3 5 2 2" xfId="24370"/>
    <cellStyle name="Calculation 27 3 5 2 2 2" xfId="45556"/>
    <cellStyle name="Calculation 27 3 5 2 3" xfId="34952"/>
    <cellStyle name="Calculation 27 3 5 3" xfId="19257"/>
    <cellStyle name="Calculation 27 3 5 3 2" xfId="40444"/>
    <cellStyle name="Calculation 27 3 5 4" xfId="29706"/>
    <cellStyle name="Calculation 27 3 5_Table 2A-1_EFT (Annual)" xfId="12703"/>
    <cellStyle name="Calculation 27 3 6" xfId="9683"/>
    <cellStyle name="Calculation 27 3 6 2" xfId="21824"/>
    <cellStyle name="Calculation 27 3 6 2 2" xfId="43010"/>
    <cellStyle name="Calculation 27 3 6 3" xfId="32406"/>
    <cellStyle name="Calculation 27 3 7" xfId="16711"/>
    <cellStyle name="Calculation 27 3 7 2" xfId="37898"/>
    <cellStyle name="Calculation 27 3 8" xfId="26963"/>
    <cellStyle name="Calculation 27 3_Table 2A-1_EFT (Annual)" xfId="2946"/>
    <cellStyle name="Calculation 27 4" xfId="1269"/>
    <cellStyle name="Calculation 27 4 2" xfId="2539"/>
    <cellStyle name="Calculation 27 4 2 2" xfId="6100"/>
    <cellStyle name="Calculation 27 4 2 2 2" xfId="14294"/>
    <cellStyle name="Calculation 27 4 2 2 2 2" xfId="26266"/>
    <cellStyle name="Calculation 27 4 2 2 2 2 2" xfId="47452"/>
    <cellStyle name="Calculation 27 4 2 2 2 3" xfId="36848"/>
    <cellStyle name="Calculation 27 4 2 2 3" xfId="21153"/>
    <cellStyle name="Calculation 27 4 2 2 3 2" xfId="42340"/>
    <cellStyle name="Calculation 27 4 2 2 4" xfId="31756"/>
    <cellStyle name="Calculation 27 4 2 2_Table 2A-1_EFT (Annual)" xfId="10050"/>
    <cellStyle name="Calculation 27 4 2 3" xfId="11636"/>
    <cellStyle name="Calculation 27 4 2 3 2" xfId="23720"/>
    <cellStyle name="Calculation 27 4 2 3 2 2" xfId="44906"/>
    <cellStyle name="Calculation 27 4 2 3 3" xfId="34302"/>
    <cellStyle name="Calculation 27 4 2 4" xfId="18607"/>
    <cellStyle name="Calculation 27 4 2 4 2" xfId="39794"/>
    <cellStyle name="Calculation 27 4 2 5" xfId="29013"/>
    <cellStyle name="Calculation 27 4 2_Table 2A-1_EFT (Annual)" xfId="6575"/>
    <cellStyle name="Calculation 27 4 3" xfId="4830"/>
    <cellStyle name="Calculation 27 4 3 2" xfId="13090"/>
    <cellStyle name="Calculation 27 4 3 2 2" xfId="25096"/>
    <cellStyle name="Calculation 27 4 3 2 2 2" xfId="46282"/>
    <cellStyle name="Calculation 27 4 3 2 3" xfId="35678"/>
    <cellStyle name="Calculation 27 4 3 3" xfId="19983"/>
    <cellStyle name="Calculation 27 4 3 3 2" xfId="41170"/>
    <cellStyle name="Calculation 27 4 3 4" xfId="30487"/>
    <cellStyle name="Calculation 27 4 3_Table 2A-1_EFT (Annual)" xfId="9381"/>
    <cellStyle name="Calculation 27 4 4" xfId="10434"/>
    <cellStyle name="Calculation 27 4 4 2" xfId="22550"/>
    <cellStyle name="Calculation 27 4 4 2 2" xfId="43736"/>
    <cellStyle name="Calculation 27 4 4 3" xfId="33132"/>
    <cellStyle name="Calculation 27 4 5" xfId="17437"/>
    <cellStyle name="Calculation 27 4 5 2" xfId="38624"/>
    <cellStyle name="Calculation 27 4 6" xfId="27744"/>
    <cellStyle name="Calculation 27 4_Table 2A-1_EFT (Annual)" xfId="6574"/>
    <cellStyle name="Calculation 27 5" xfId="816"/>
    <cellStyle name="Calculation 27 5 2" xfId="4377"/>
    <cellStyle name="Calculation 27 5 2 2" xfId="12657"/>
    <cellStyle name="Calculation 27 5 2 2 2" xfId="24674"/>
    <cellStyle name="Calculation 27 5 2 2 2 2" xfId="45860"/>
    <cellStyle name="Calculation 27 5 2 2 3" xfId="35256"/>
    <cellStyle name="Calculation 27 5 2 3" xfId="19561"/>
    <cellStyle name="Calculation 27 5 2 3 2" xfId="40748"/>
    <cellStyle name="Calculation 27 5 2 4" xfId="30034"/>
    <cellStyle name="Calculation 27 5 2_Table 2A-1_EFT (Annual)" xfId="12025"/>
    <cellStyle name="Calculation 27 5 3" xfId="10005"/>
    <cellStyle name="Calculation 27 5 3 2" xfId="22128"/>
    <cellStyle name="Calculation 27 5 3 2 2" xfId="43314"/>
    <cellStyle name="Calculation 27 5 3 3" xfId="32710"/>
    <cellStyle name="Calculation 27 5 4" xfId="17015"/>
    <cellStyle name="Calculation 27 5 4 2" xfId="38202"/>
    <cellStyle name="Calculation 27 5 5" xfId="27291"/>
    <cellStyle name="Calculation 27 5_Table 2A-1_EFT (Annual)" xfId="6576"/>
    <cellStyle name="Calculation 27 6" xfId="2008"/>
    <cellStyle name="Calculation 27 6 2" xfId="5569"/>
    <cellStyle name="Calculation 27 6 2 2" xfId="13784"/>
    <cellStyle name="Calculation 27 6 2 2 2" xfId="25772"/>
    <cellStyle name="Calculation 27 6 2 2 2 2" xfId="46958"/>
    <cellStyle name="Calculation 27 6 2 2 3" xfId="36354"/>
    <cellStyle name="Calculation 27 6 2 3" xfId="20659"/>
    <cellStyle name="Calculation 27 6 2 3 2" xfId="41846"/>
    <cellStyle name="Calculation 27 6 2 4" xfId="31226"/>
    <cellStyle name="Calculation 27 6 2_Table 2A-1_EFT (Annual)" xfId="13445"/>
    <cellStyle name="Calculation 27 6 3" xfId="11128"/>
    <cellStyle name="Calculation 27 6 3 2" xfId="23226"/>
    <cellStyle name="Calculation 27 6 3 2 2" xfId="44412"/>
    <cellStyle name="Calculation 27 6 3 3" xfId="33808"/>
    <cellStyle name="Calculation 27 6 4" xfId="18113"/>
    <cellStyle name="Calculation 27 6 4 2" xfId="39300"/>
    <cellStyle name="Calculation 27 6 5" xfId="28483"/>
    <cellStyle name="Calculation 27 6_Table 2A-1_EFT (Annual)" xfId="6577"/>
    <cellStyle name="Calculation 27 7" xfId="3810"/>
    <cellStyle name="Calculation 27 7 2" xfId="12178"/>
    <cellStyle name="Calculation 27 7 2 2" xfId="24208"/>
    <cellStyle name="Calculation 27 7 2 2 2" xfId="45394"/>
    <cellStyle name="Calculation 27 7 2 3" xfId="34790"/>
    <cellStyle name="Calculation 27 7 3" xfId="19095"/>
    <cellStyle name="Calculation 27 7 3 2" xfId="40282"/>
    <cellStyle name="Calculation 27 7 4" xfId="29519"/>
    <cellStyle name="Calculation 27 7_Table 2A-1_EFT (Annual)" xfId="12032"/>
    <cellStyle name="Calculation 27 8" xfId="9497"/>
    <cellStyle name="Calculation 27 8 2" xfId="21662"/>
    <cellStyle name="Calculation 27 8 2 2" xfId="42848"/>
    <cellStyle name="Calculation 27 8 3" xfId="32244"/>
    <cellStyle name="Calculation 27 9" xfId="16549"/>
    <cellStyle name="Calculation 27 9 2" xfId="37736"/>
    <cellStyle name="Calculation 27_Table 2A-1_EFT (Annual)" xfId="2944"/>
    <cellStyle name="Calculation 28" xfId="216"/>
    <cellStyle name="Calculation 28 10" xfId="26771"/>
    <cellStyle name="Calculation 28 2" xfId="609"/>
    <cellStyle name="Calculation 28 2 2" xfId="1586"/>
    <cellStyle name="Calculation 28 2 2 2" xfId="2856"/>
    <cellStyle name="Calculation 28 2 2 2 2" xfId="6417"/>
    <cellStyle name="Calculation 28 2 2 2 2 2" xfId="14611"/>
    <cellStyle name="Calculation 28 2 2 2 2 2 2" xfId="26583"/>
    <cellStyle name="Calculation 28 2 2 2 2 2 2 2" xfId="47769"/>
    <cellStyle name="Calculation 28 2 2 2 2 2 3" xfId="37165"/>
    <cellStyle name="Calculation 28 2 2 2 2 3" xfId="21470"/>
    <cellStyle name="Calculation 28 2 2 2 2 3 2" xfId="42657"/>
    <cellStyle name="Calculation 28 2 2 2 2 4" xfId="32073"/>
    <cellStyle name="Calculation 28 2 2 2 2_Table 2A-1_EFT (Annual)" xfId="12029"/>
    <cellStyle name="Calculation 28 2 2 2 3" xfId="11953"/>
    <cellStyle name="Calculation 28 2 2 2 3 2" xfId="24037"/>
    <cellStyle name="Calculation 28 2 2 2 3 2 2" xfId="45223"/>
    <cellStyle name="Calculation 28 2 2 2 3 3" xfId="34619"/>
    <cellStyle name="Calculation 28 2 2 2 4" xfId="18924"/>
    <cellStyle name="Calculation 28 2 2 2 4 2" xfId="40111"/>
    <cellStyle name="Calculation 28 2 2 2 5" xfId="29330"/>
    <cellStyle name="Calculation 28 2 2 2_Table 2A-1_EFT (Annual)" xfId="6579"/>
    <cellStyle name="Calculation 28 2 2 3" xfId="5147"/>
    <cellStyle name="Calculation 28 2 2 3 2" xfId="13407"/>
    <cellStyle name="Calculation 28 2 2 3 2 2" xfId="25413"/>
    <cellStyle name="Calculation 28 2 2 3 2 2 2" xfId="46599"/>
    <cellStyle name="Calculation 28 2 2 3 2 3" xfId="35995"/>
    <cellStyle name="Calculation 28 2 2 3 3" xfId="20300"/>
    <cellStyle name="Calculation 28 2 2 3 3 2" xfId="41487"/>
    <cellStyle name="Calculation 28 2 2 3 4" xfId="30804"/>
    <cellStyle name="Calculation 28 2 2 3_Table 2A-1_EFT (Annual)" xfId="12031"/>
    <cellStyle name="Calculation 28 2 2 4" xfId="10751"/>
    <cellStyle name="Calculation 28 2 2 4 2" xfId="22867"/>
    <cellStyle name="Calculation 28 2 2 4 2 2" xfId="44053"/>
    <cellStyle name="Calculation 28 2 2 4 3" xfId="33449"/>
    <cellStyle name="Calculation 28 2 2 5" xfId="17754"/>
    <cellStyle name="Calculation 28 2 2 5 2" xfId="38941"/>
    <cellStyle name="Calculation 28 2 2 6" xfId="28061"/>
    <cellStyle name="Calculation 28 2 2_Table 2A-1_EFT (Annual)" xfId="6578"/>
    <cellStyle name="Calculation 28 2 3" xfId="1104"/>
    <cellStyle name="Calculation 28 2 3 2" xfId="4665"/>
    <cellStyle name="Calculation 28 2 3 2 2" xfId="12925"/>
    <cellStyle name="Calculation 28 2 3 2 2 2" xfId="24931"/>
    <cellStyle name="Calculation 28 2 3 2 2 2 2" xfId="46117"/>
    <cellStyle name="Calculation 28 2 3 2 2 3" xfId="35513"/>
    <cellStyle name="Calculation 28 2 3 2 3" xfId="19818"/>
    <cellStyle name="Calculation 28 2 3 2 3 2" xfId="41005"/>
    <cellStyle name="Calculation 28 2 3 2 4" xfId="30322"/>
    <cellStyle name="Calculation 28 2 3 2_Table 2A-1_EFT (Annual)" xfId="12030"/>
    <cellStyle name="Calculation 28 2 3 3" xfId="10269"/>
    <cellStyle name="Calculation 28 2 3 3 2" xfId="22385"/>
    <cellStyle name="Calculation 28 2 3 3 2 2" xfId="43571"/>
    <cellStyle name="Calculation 28 2 3 3 3" xfId="32967"/>
    <cellStyle name="Calculation 28 2 3 4" xfId="17272"/>
    <cellStyle name="Calculation 28 2 3 4 2" xfId="38459"/>
    <cellStyle name="Calculation 28 2 3 5" xfId="27579"/>
    <cellStyle name="Calculation 28 2 3_Table 2A-1_EFT (Annual)" xfId="6580"/>
    <cellStyle name="Calculation 28 2 4" xfId="2325"/>
    <cellStyle name="Calculation 28 2 4 2" xfId="5886"/>
    <cellStyle name="Calculation 28 2 4 2 2" xfId="14101"/>
    <cellStyle name="Calculation 28 2 4 2 2 2" xfId="26089"/>
    <cellStyle name="Calculation 28 2 4 2 2 2 2" xfId="47275"/>
    <cellStyle name="Calculation 28 2 4 2 2 3" xfId="36671"/>
    <cellStyle name="Calculation 28 2 4 2 3" xfId="20976"/>
    <cellStyle name="Calculation 28 2 4 2 3 2" xfId="42163"/>
    <cellStyle name="Calculation 28 2 4 2 4" xfId="31543"/>
    <cellStyle name="Calculation 28 2 4 2_Table 2A-1_EFT (Annual)" xfId="14147"/>
    <cellStyle name="Calculation 28 2 4 3" xfId="11445"/>
    <cellStyle name="Calculation 28 2 4 3 2" xfId="23543"/>
    <cellStyle name="Calculation 28 2 4 3 2 2" xfId="44729"/>
    <cellStyle name="Calculation 28 2 4 3 3" xfId="34125"/>
    <cellStyle name="Calculation 28 2 4 4" xfId="18430"/>
    <cellStyle name="Calculation 28 2 4 4 2" xfId="39617"/>
    <cellStyle name="Calculation 28 2 4 5" xfId="28800"/>
    <cellStyle name="Calculation 28 2 4_Table 2A-1_EFT (Annual)" xfId="6581"/>
    <cellStyle name="Calculation 28 2 5" xfId="4179"/>
    <cellStyle name="Calculation 28 2 5 2" xfId="12503"/>
    <cellStyle name="Calculation 28 2 5 2 2" xfId="24525"/>
    <cellStyle name="Calculation 28 2 5 2 2 2" xfId="45711"/>
    <cellStyle name="Calculation 28 2 5 2 3" xfId="35107"/>
    <cellStyle name="Calculation 28 2 5 3" xfId="19412"/>
    <cellStyle name="Calculation 28 2 5 3 2" xfId="40599"/>
    <cellStyle name="Calculation 28 2 5 4" xfId="29867"/>
    <cellStyle name="Calculation 28 2 5_Table 2A-1_EFT (Annual)" xfId="10031"/>
    <cellStyle name="Calculation 28 2 6" xfId="9842"/>
    <cellStyle name="Calculation 28 2 6 2" xfId="21979"/>
    <cellStyle name="Calculation 28 2 6 2 2" xfId="43165"/>
    <cellStyle name="Calculation 28 2 6 3" xfId="32561"/>
    <cellStyle name="Calculation 28 2 7" xfId="16866"/>
    <cellStyle name="Calculation 28 2 7 2" xfId="38053"/>
    <cellStyle name="Calculation 28 2 8" xfId="27124"/>
    <cellStyle name="Calculation 28 2_Table 2A-1_EFT (Annual)" xfId="2948"/>
    <cellStyle name="Calculation 28 3" xfId="444"/>
    <cellStyle name="Calculation 28 3 2" xfId="1427"/>
    <cellStyle name="Calculation 28 3 2 2" xfId="2697"/>
    <cellStyle name="Calculation 28 3 2 2 2" xfId="6258"/>
    <cellStyle name="Calculation 28 3 2 2 2 2" xfId="14452"/>
    <cellStyle name="Calculation 28 3 2 2 2 2 2" xfId="26424"/>
    <cellStyle name="Calculation 28 3 2 2 2 2 2 2" xfId="47610"/>
    <cellStyle name="Calculation 28 3 2 2 2 2 3" xfId="37006"/>
    <cellStyle name="Calculation 28 3 2 2 2 3" xfId="21311"/>
    <cellStyle name="Calculation 28 3 2 2 2 3 2" xfId="42498"/>
    <cellStyle name="Calculation 28 3 2 2 2 4" xfId="31914"/>
    <cellStyle name="Calculation 28 3 2 2 2_Table 2A-1_EFT (Annual)" xfId="13476"/>
    <cellStyle name="Calculation 28 3 2 2 3" xfId="11794"/>
    <cellStyle name="Calculation 28 3 2 2 3 2" xfId="23878"/>
    <cellStyle name="Calculation 28 3 2 2 3 2 2" xfId="45064"/>
    <cellStyle name="Calculation 28 3 2 2 3 3" xfId="34460"/>
    <cellStyle name="Calculation 28 3 2 2 4" xfId="18765"/>
    <cellStyle name="Calculation 28 3 2 2 4 2" xfId="39952"/>
    <cellStyle name="Calculation 28 3 2 2 5" xfId="29171"/>
    <cellStyle name="Calculation 28 3 2 2_Table 2A-1_EFT (Annual)" xfId="6583"/>
    <cellStyle name="Calculation 28 3 2 3" xfId="4988"/>
    <cellStyle name="Calculation 28 3 2 3 2" xfId="13248"/>
    <cellStyle name="Calculation 28 3 2 3 2 2" xfId="25254"/>
    <cellStyle name="Calculation 28 3 2 3 2 2 2" xfId="46440"/>
    <cellStyle name="Calculation 28 3 2 3 2 3" xfId="35836"/>
    <cellStyle name="Calculation 28 3 2 3 3" xfId="20141"/>
    <cellStyle name="Calculation 28 3 2 3 3 2" xfId="41328"/>
    <cellStyle name="Calculation 28 3 2 3 4" xfId="30645"/>
    <cellStyle name="Calculation 28 3 2 3_Table 2A-1_EFT (Annual)" xfId="12028"/>
    <cellStyle name="Calculation 28 3 2 4" xfId="10592"/>
    <cellStyle name="Calculation 28 3 2 4 2" xfId="22708"/>
    <cellStyle name="Calculation 28 3 2 4 2 2" xfId="43894"/>
    <cellStyle name="Calculation 28 3 2 4 3" xfId="33290"/>
    <cellStyle name="Calculation 28 3 2 5" xfId="17595"/>
    <cellStyle name="Calculation 28 3 2 5 2" xfId="38782"/>
    <cellStyle name="Calculation 28 3 2 6" xfId="27902"/>
    <cellStyle name="Calculation 28 3 2_Table 2A-1_EFT (Annual)" xfId="6582"/>
    <cellStyle name="Calculation 28 3 3" xfId="969"/>
    <cellStyle name="Calculation 28 3 3 2" xfId="4530"/>
    <cellStyle name="Calculation 28 3 3 2 2" xfId="12792"/>
    <cellStyle name="Calculation 28 3 3 2 2 2" xfId="24802"/>
    <cellStyle name="Calculation 28 3 3 2 2 2 2" xfId="45988"/>
    <cellStyle name="Calculation 28 3 3 2 2 3" xfId="35384"/>
    <cellStyle name="Calculation 28 3 3 2 3" xfId="19689"/>
    <cellStyle name="Calculation 28 3 3 2 3 2" xfId="40876"/>
    <cellStyle name="Calculation 28 3 3 2 4" xfId="30187"/>
    <cellStyle name="Calculation 28 3 3 2_Table 2A-1_EFT (Annual)" xfId="14143"/>
    <cellStyle name="Calculation 28 3 3 3" xfId="10139"/>
    <cellStyle name="Calculation 28 3 3 3 2" xfId="22256"/>
    <cellStyle name="Calculation 28 3 3 3 2 2" xfId="43442"/>
    <cellStyle name="Calculation 28 3 3 3 3" xfId="32838"/>
    <cellStyle name="Calculation 28 3 3 4" xfId="17143"/>
    <cellStyle name="Calculation 28 3 3 4 2" xfId="38330"/>
    <cellStyle name="Calculation 28 3 3 5" xfId="27444"/>
    <cellStyle name="Calculation 28 3 3_Table 2A-1_EFT (Annual)" xfId="6584"/>
    <cellStyle name="Calculation 28 3 4" xfId="2166"/>
    <cellStyle name="Calculation 28 3 4 2" xfId="5727"/>
    <cellStyle name="Calculation 28 3 4 2 2" xfId="13942"/>
    <cellStyle name="Calculation 28 3 4 2 2 2" xfId="25930"/>
    <cellStyle name="Calculation 28 3 4 2 2 2 2" xfId="47116"/>
    <cellStyle name="Calculation 28 3 4 2 2 3" xfId="36512"/>
    <cellStyle name="Calculation 28 3 4 2 3" xfId="20817"/>
    <cellStyle name="Calculation 28 3 4 2 3 2" xfId="42004"/>
    <cellStyle name="Calculation 28 3 4 2 4" xfId="31384"/>
    <cellStyle name="Calculation 28 3 4 2_Table 2A-1_EFT (Annual)" xfId="12026"/>
    <cellStyle name="Calculation 28 3 4 3" xfId="11286"/>
    <cellStyle name="Calculation 28 3 4 3 2" xfId="23384"/>
    <cellStyle name="Calculation 28 3 4 3 2 2" xfId="44570"/>
    <cellStyle name="Calculation 28 3 4 3 3" xfId="33966"/>
    <cellStyle name="Calculation 28 3 4 4" xfId="18271"/>
    <cellStyle name="Calculation 28 3 4 4 2" xfId="39458"/>
    <cellStyle name="Calculation 28 3 4 5" xfId="28641"/>
    <cellStyle name="Calculation 28 3 4_Table 2A-1_EFT (Annual)" xfId="6585"/>
    <cellStyle name="Calculation 28 3 5" xfId="4014"/>
    <cellStyle name="Calculation 28 3 5 2" xfId="12342"/>
    <cellStyle name="Calculation 28 3 5 2 2" xfId="24366"/>
    <cellStyle name="Calculation 28 3 5 2 2 2" xfId="45552"/>
    <cellStyle name="Calculation 28 3 5 2 3" xfId="34948"/>
    <cellStyle name="Calculation 28 3 5 3" xfId="19253"/>
    <cellStyle name="Calculation 28 3 5 3 2" xfId="40440"/>
    <cellStyle name="Calculation 28 3 5 4" xfId="29702"/>
    <cellStyle name="Calculation 28 3 5_Table 2A-1_EFT (Annual)" xfId="12027"/>
    <cellStyle name="Calculation 28 3 6" xfId="9679"/>
    <cellStyle name="Calculation 28 3 6 2" xfId="21820"/>
    <cellStyle name="Calculation 28 3 6 2 2" xfId="43006"/>
    <cellStyle name="Calculation 28 3 6 3" xfId="32402"/>
    <cellStyle name="Calculation 28 3 7" xfId="16707"/>
    <cellStyle name="Calculation 28 3 7 2" xfId="37894"/>
    <cellStyle name="Calculation 28 3 8" xfId="26959"/>
    <cellStyle name="Calculation 28 3_Table 2A-1_EFT (Annual)" xfId="2949"/>
    <cellStyle name="Calculation 28 4" xfId="1264"/>
    <cellStyle name="Calculation 28 4 2" xfId="2534"/>
    <cellStyle name="Calculation 28 4 2 2" xfId="6095"/>
    <cellStyle name="Calculation 28 4 2 2 2" xfId="14289"/>
    <cellStyle name="Calculation 28 4 2 2 2 2" xfId="26261"/>
    <cellStyle name="Calculation 28 4 2 2 2 2 2" xfId="47447"/>
    <cellStyle name="Calculation 28 4 2 2 2 3" xfId="36843"/>
    <cellStyle name="Calculation 28 4 2 2 3" xfId="21148"/>
    <cellStyle name="Calculation 28 4 2 2 3 2" xfId="42335"/>
    <cellStyle name="Calculation 28 4 2 2 4" xfId="31751"/>
    <cellStyle name="Calculation 28 4 2 2_Table 2A-1_EFT (Annual)" xfId="12797"/>
    <cellStyle name="Calculation 28 4 2 3" xfId="11631"/>
    <cellStyle name="Calculation 28 4 2 3 2" xfId="23715"/>
    <cellStyle name="Calculation 28 4 2 3 2 2" xfId="44901"/>
    <cellStyle name="Calculation 28 4 2 3 3" xfId="34297"/>
    <cellStyle name="Calculation 28 4 2 4" xfId="18602"/>
    <cellStyle name="Calculation 28 4 2 4 2" xfId="39789"/>
    <cellStyle name="Calculation 28 4 2 5" xfId="29008"/>
    <cellStyle name="Calculation 28 4 2_Table 2A-1_EFT (Annual)" xfId="6587"/>
    <cellStyle name="Calculation 28 4 3" xfId="4825"/>
    <cellStyle name="Calculation 28 4 3 2" xfId="13085"/>
    <cellStyle name="Calculation 28 4 3 2 2" xfId="25091"/>
    <cellStyle name="Calculation 28 4 3 2 2 2" xfId="46277"/>
    <cellStyle name="Calculation 28 4 3 2 3" xfId="35673"/>
    <cellStyle name="Calculation 28 4 3 3" xfId="19978"/>
    <cellStyle name="Calculation 28 4 3 3 2" xfId="41165"/>
    <cellStyle name="Calculation 28 4 3 4" xfId="30482"/>
    <cellStyle name="Calculation 28 4 3_Table 2A-1_EFT (Annual)" xfId="14153"/>
    <cellStyle name="Calculation 28 4 4" xfId="10429"/>
    <cellStyle name="Calculation 28 4 4 2" xfId="22545"/>
    <cellStyle name="Calculation 28 4 4 2 2" xfId="43731"/>
    <cellStyle name="Calculation 28 4 4 3" xfId="33127"/>
    <cellStyle name="Calculation 28 4 5" xfId="17432"/>
    <cellStyle name="Calculation 28 4 5 2" xfId="38619"/>
    <cellStyle name="Calculation 28 4 6" xfId="27739"/>
    <cellStyle name="Calculation 28 4_Table 2A-1_EFT (Annual)" xfId="6586"/>
    <cellStyle name="Calculation 28 5" xfId="813"/>
    <cellStyle name="Calculation 28 5 2" xfId="4374"/>
    <cellStyle name="Calculation 28 5 2 2" xfId="12654"/>
    <cellStyle name="Calculation 28 5 2 2 2" xfId="24671"/>
    <cellStyle name="Calculation 28 5 2 2 2 2" xfId="45857"/>
    <cellStyle name="Calculation 28 5 2 2 3" xfId="35253"/>
    <cellStyle name="Calculation 28 5 2 3" xfId="19558"/>
    <cellStyle name="Calculation 28 5 2 3 2" xfId="40745"/>
    <cellStyle name="Calculation 28 5 2 4" xfId="30031"/>
    <cellStyle name="Calculation 28 5 2_Table 2A-1_EFT (Annual)" xfId="9685"/>
    <cellStyle name="Calculation 28 5 3" xfId="10002"/>
    <cellStyle name="Calculation 28 5 3 2" xfId="22125"/>
    <cellStyle name="Calculation 28 5 3 2 2" xfId="43311"/>
    <cellStyle name="Calculation 28 5 3 3" xfId="32707"/>
    <cellStyle name="Calculation 28 5 4" xfId="17012"/>
    <cellStyle name="Calculation 28 5 4 2" xfId="38199"/>
    <cellStyle name="Calculation 28 5 5" xfId="27288"/>
    <cellStyle name="Calculation 28 5_Table 2A-1_EFT (Annual)" xfId="6588"/>
    <cellStyle name="Calculation 28 6" xfId="2003"/>
    <cellStyle name="Calculation 28 6 2" xfId="5564"/>
    <cellStyle name="Calculation 28 6 2 2" xfId="13779"/>
    <cellStyle name="Calculation 28 6 2 2 2" xfId="25767"/>
    <cellStyle name="Calculation 28 6 2 2 2 2" xfId="46953"/>
    <cellStyle name="Calculation 28 6 2 2 3" xfId="36349"/>
    <cellStyle name="Calculation 28 6 2 3" xfId="20654"/>
    <cellStyle name="Calculation 28 6 2 3 2" xfId="41841"/>
    <cellStyle name="Calculation 28 6 2 4" xfId="31221"/>
    <cellStyle name="Calculation 28 6 2_Table 2A-1_EFT (Annual)" xfId="12016"/>
    <cellStyle name="Calculation 28 6 3" xfId="11123"/>
    <cellStyle name="Calculation 28 6 3 2" xfId="23221"/>
    <cellStyle name="Calculation 28 6 3 2 2" xfId="44407"/>
    <cellStyle name="Calculation 28 6 3 3" xfId="33803"/>
    <cellStyle name="Calculation 28 6 4" xfId="18108"/>
    <cellStyle name="Calculation 28 6 4 2" xfId="39295"/>
    <cellStyle name="Calculation 28 6 5" xfId="28478"/>
    <cellStyle name="Calculation 28 6_Table 2A-1_EFT (Annual)" xfId="6589"/>
    <cellStyle name="Calculation 28 7" xfId="3805"/>
    <cellStyle name="Calculation 28 7 2" xfId="12173"/>
    <cellStyle name="Calculation 28 7 2 2" xfId="24203"/>
    <cellStyle name="Calculation 28 7 2 2 2" xfId="45389"/>
    <cellStyle name="Calculation 28 7 2 3" xfId="34785"/>
    <cellStyle name="Calculation 28 7 3" xfId="19090"/>
    <cellStyle name="Calculation 28 7 3 2" xfId="40277"/>
    <cellStyle name="Calculation 28 7 4" xfId="29514"/>
    <cellStyle name="Calculation 28 7_Table 2A-1_EFT (Annual)" xfId="12024"/>
    <cellStyle name="Calculation 28 8" xfId="9492"/>
    <cellStyle name="Calculation 28 8 2" xfId="21657"/>
    <cellStyle name="Calculation 28 8 2 2" xfId="42843"/>
    <cellStyle name="Calculation 28 8 3" xfId="32239"/>
    <cellStyle name="Calculation 28 9" xfId="16544"/>
    <cellStyle name="Calculation 28 9 2" xfId="37731"/>
    <cellStyle name="Calculation 28_Table 2A-1_EFT (Annual)" xfId="2947"/>
    <cellStyle name="Calculation 29" xfId="245"/>
    <cellStyle name="Calculation 29 10" xfId="26800"/>
    <cellStyle name="Calculation 29 2" xfId="632"/>
    <cellStyle name="Calculation 29 2 2" xfId="1609"/>
    <cellStyle name="Calculation 29 2 2 2" xfId="2879"/>
    <cellStyle name="Calculation 29 2 2 2 2" xfId="6440"/>
    <cellStyle name="Calculation 29 2 2 2 2 2" xfId="14634"/>
    <cellStyle name="Calculation 29 2 2 2 2 2 2" xfId="26606"/>
    <cellStyle name="Calculation 29 2 2 2 2 2 2 2" xfId="47792"/>
    <cellStyle name="Calculation 29 2 2 2 2 2 3" xfId="37188"/>
    <cellStyle name="Calculation 29 2 2 2 2 3" xfId="21493"/>
    <cellStyle name="Calculation 29 2 2 2 2 3 2" xfId="42680"/>
    <cellStyle name="Calculation 29 2 2 2 2 4" xfId="32096"/>
    <cellStyle name="Calculation 29 2 2 2 2_Table 2A-1_EFT (Annual)" xfId="13550"/>
    <cellStyle name="Calculation 29 2 2 2 3" xfId="11976"/>
    <cellStyle name="Calculation 29 2 2 2 3 2" xfId="24060"/>
    <cellStyle name="Calculation 29 2 2 2 3 2 2" xfId="45246"/>
    <cellStyle name="Calculation 29 2 2 2 3 3" xfId="34642"/>
    <cellStyle name="Calculation 29 2 2 2 4" xfId="18947"/>
    <cellStyle name="Calculation 29 2 2 2 4 2" xfId="40134"/>
    <cellStyle name="Calculation 29 2 2 2 5" xfId="29353"/>
    <cellStyle name="Calculation 29 2 2 2_Table 2A-1_EFT (Annual)" xfId="6591"/>
    <cellStyle name="Calculation 29 2 2 3" xfId="5170"/>
    <cellStyle name="Calculation 29 2 2 3 2" xfId="13430"/>
    <cellStyle name="Calculation 29 2 2 3 2 2" xfId="25436"/>
    <cellStyle name="Calculation 29 2 2 3 2 2 2" xfId="46622"/>
    <cellStyle name="Calculation 29 2 2 3 2 3" xfId="36018"/>
    <cellStyle name="Calculation 29 2 2 3 3" xfId="20323"/>
    <cellStyle name="Calculation 29 2 2 3 3 2" xfId="41510"/>
    <cellStyle name="Calculation 29 2 2 3 4" xfId="30827"/>
    <cellStyle name="Calculation 29 2 2 3_Table 2A-1_EFT (Annual)" xfId="9878"/>
    <cellStyle name="Calculation 29 2 2 4" xfId="10774"/>
    <cellStyle name="Calculation 29 2 2 4 2" xfId="22890"/>
    <cellStyle name="Calculation 29 2 2 4 2 2" xfId="44076"/>
    <cellStyle name="Calculation 29 2 2 4 3" xfId="33472"/>
    <cellStyle name="Calculation 29 2 2 5" xfId="17777"/>
    <cellStyle name="Calculation 29 2 2 5 2" xfId="38964"/>
    <cellStyle name="Calculation 29 2 2 6" xfId="28084"/>
    <cellStyle name="Calculation 29 2 2_Table 2A-1_EFT (Annual)" xfId="6590"/>
    <cellStyle name="Calculation 29 2 3" xfId="1122"/>
    <cellStyle name="Calculation 29 2 3 2" xfId="4683"/>
    <cellStyle name="Calculation 29 2 3 2 2" xfId="12943"/>
    <cellStyle name="Calculation 29 2 3 2 2 2" xfId="24949"/>
    <cellStyle name="Calculation 29 2 3 2 2 2 2" xfId="46135"/>
    <cellStyle name="Calculation 29 2 3 2 2 3" xfId="35531"/>
    <cellStyle name="Calculation 29 2 3 2 3" xfId="19836"/>
    <cellStyle name="Calculation 29 2 3 2 3 2" xfId="41023"/>
    <cellStyle name="Calculation 29 2 3 2 4" xfId="30340"/>
    <cellStyle name="Calculation 29 2 3 2_Table 2A-1_EFT (Annual)" xfId="12023"/>
    <cellStyle name="Calculation 29 2 3 3" xfId="10287"/>
    <cellStyle name="Calculation 29 2 3 3 2" xfId="22403"/>
    <cellStyle name="Calculation 29 2 3 3 2 2" xfId="43589"/>
    <cellStyle name="Calculation 29 2 3 3 3" xfId="32985"/>
    <cellStyle name="Calculation 29 2 3 4" xfId="17290"/>
    <cellStyle name="Calculation 29 2 3 4 2" xfId="38477"/>
    <cellStyle name="Calculation 29 2 3 5" xfId="27597"/>
    <cellStyle name="Calculation 29 2 3_Table 2A-1_EFT (Annual)" xfId="6592"/>
    <cellStyle name="Calculation 29 2 4" xfId="2348"/>
    <cellStyle name="Calculation 29 2 4 2" xfId="5909"/>
    <cellStyle name="Calculation 29 2 4 2 2" xfId="14124"/>
    <cellStyle name="Calculation 29 2 4 2 2 2" xfId="26112"/>
    <cellStyle name="Calculation 29 2 4 2 2 2 2" xfId="47298"/>
    <cellStyle name="Calculation 29 2 4 2 2 3" xfId="36694"/>
    <cellStyle name="Calculation 29 2 4 2 3" xfId="20999"/>
    <cellStyle name="Calculation 29 2 4 2 3 2" xfId="42186"/>
    <cellStyle name="Calculation 29 2 4 2 4" xfId="31566"/>
    <cellStyle name="Calculation 29 2 4 2_Table 2A-1_EFT (Annual)" xfId="12021"/>
    <cellStyle name="Calculation 29 2 4 3" xfId="11468"/>
    <cellStyle name="Calculation 29 2 4 3 2" xfId="23566"/>
    <cellStyle name="Calculation 29 2 4 3 2 2" xfId="44752"/>
    <cellStyle name="Calculation 29 2 4 3 3" xfId="34148"/>
    <cellStyle name="Calculation 29 2 4 4" xfId="18453"/>
    <cellStyle name="Calculation 29 2 4 4 2" xfId="39640"/>
    <cellStyle name="Calculation 29 2 4 5" xfId="28823"/>
    <cellStyle name="Calculation 29 2 4_Table 2A-1_EFT (Annual)" xfId="6593"/>
    <cellStyle name="Calculation 29 2 5" xfId="4202"/>
    <cellStyle name="Calculation 29 2 5 2" xfId="12526"/>
    <cellStyle name="Calculation 29 2 5 2 2" xfId="24548"/>
    <cellStyle name="Calculation 29 2 5 2 2 2" xfId="45734"/>
    <cellStyle name="Calculation 29 2 5 2 3" xfId="35130"/>
    <cellStyle name="Calculation 29 2 5 3" xfId="19435"/>
    <cellStyle name="Calculation 29 2 5 3 2" xfId="40622"/>
    <cellStyle name="Calculation 29 2 5 4" xfId="29890"/>
    <cellStyle name="Calculation 29 2 5_Table 2A-1_EFT (Annual)" xfId="12022"/>
    <cellStyle name="Calculation 29 2 6" xfId="9865"/>
    <cellStyle name="Calculation 29 2 6 2" xfId="22002"/>
    <cellStyle name="Calculation 29 2 6 2 2" xfId="43188"/>
    <cellStyle name="Calculation 29 2 6 3" xfId="32584"/>
    <cellStyle name="Calculation 29 2 7" xfId="16889"/>
    <cellStyle name="Calculation 29 2 7 2" xfId="38076"/>
    <cellStyle name="Calculation 29 2 8" xfId="27147"/>
    <cellStyle name="Calculation 29 2_Table 2A-1_EFT (Annual)" xfId="2951"/>
    <cellStyle name="Calculation 29 3" xfId="471"/>
    <cellStyle name="Calculation 29 3 2" xfId="1448"/>
    <cellStyle name="Calculation 29 3 2 2" xfId="2718"/>
    <cellStyle name="Calculation 29 3 2 2 2" xfId="6279"/>
    <cellStyle name="Calculation 29 3 2 2 2 2" xfId="14473"/>
    <cellStyle name="Calculation 29 3 2 2 2 2 2" xfId="26445"/>
    <cellStyle name="Calculation 29 3 2 2 2 2 2 2" xfId="47631"/>
    <cellStyle name="Calculation 29 3 2 2 2 2 3" xfId="37027"/>
    <cellStyle name="Calculation 29 3 2 2 2 3" xfId="21332"/>
    <cellStyle name="Calculation 29 3 2 2 2 3 2" xfId="42519"/>
    <cellStyle name="Calculation 29 3 2 2 2 4" xfId="31935"/>
    <cellStyle name="Calculation 29 3 2 2 2_Table 2A-1_EFT (Annual)" xfId="12017"/>
    <cellStyle name="Calculation 29 3 2 2 3" xfId="11815"/>
    <cellStyle name="Calculation 29 3 2 2 3 2" xfId="23899"/>
    <cellStyle name="Calculation 29 3 2 2 3 2 2" xfId="45085"/>
    <cellStyle name="Calculation 29 3 2 2 3 3" xfId="34481"/>
    <cellStyle name="Calculation 29 3 2 2 4" xfId="18786"/>
    <cellStyle name="Calculation 29 3 2 2 4 2" xfId="39973"/>
    <cellStyle name="Calculation 29 3 2 2 5" xfId="29192"/>
    <cellStyle name="Calculation 29 3 2 2_Table 2A-1_EFT (Annual)" xfId="6595"/>
    <cellStyle name="Calculation 29 3 2 3" xfId="5009"/>
    <cellStyle name="Calculation 29 3 2 3 2" xfId="13269"/>
    <cellStyle name="Calculation 29 3 2 3 2 2" xfId="25275"/>
    <cellStyle name="Calculation 29 3 2 3 2 2 2" xfId="46461"/>
    <cellStyle name="Calculation 29 3 2 3 2 3" xfId="35857"/>
    <cellStyle name="Calculation 29 3 2 3 3" xfId="20162"/>
    <cellStyle name="Calculation 29 3 2 3 3 2" xfId="41349"/>
    <cellStyle name="Calculation 29 3 2 3 4" xfId="30666"/>
    <cellStyle name="Calculation 29 3 2 3_Table 2A-1_EFT (Annual)" xfId="12020"/>
    <cellStyle name="Calculation 29 3 2 4" xfId="10613"/>
    <cellStyle name="Calculation 29 3 2 4 2" xfId="22729"/>
    <cellStyle name="Calculation 29 3 2 4 2 2" xfId="43915"/>
    <cellStyle name="Calculation 29 3 2 4 3" xfId="33311"/>
    <cellStyle name="Calculation 29 3 2 5" xfId="17616"/>
    <cellStyle name="Calculation 29 3 2 5 2" xfId="38803"/>
    <cellStyle name="Calculation 29 3 2 6" xfId="27923"/>
    <cellStyle name="Calculation 29 3 2_Table 2A-1_EFT (Annual)" xfId="6594"/>
    <cellStyle name="Calculation 29 3 3" xfId="992"/>
    <cellStyle name="Calculation 29 3 3 2" xfId="4553"/>
    <cellStyle name="Calculation 29 3 3 2 2" xfId="12813"/>
    <cellStyle name="Calculation 29 3 3 2 2 2" xfId="24819"/>
    <cellStyle name="Calculation 29 3 3 2 2 2 2" xfId="46005"/>
    <cellStyle name="Calculation 29 3 3 2 2 3" xfId="35401"/>
    <cellStyle name="Calculation 29 3 3 2 3" xfId="19706"/>
    <cellStyle name="Calculation 29 3 3 2 3 2" xfId="40893"/>
    <cellStyle name="Calculation 29 3 3 2 4" xfId="30210"/>
    <cellStyle name="Calculation 29 3 3 2_Table 2A-1_EFT (Annual)" xfId="12019"/>
    <cellStyle name="Calculation 29 3 3 3" xfId="10157"/>
    <cellStyle name="Calculation 29 3 3 3 2" xfId="22273"/>
    <cellStyle name="Calculation 29 3 3 3 2 2" xfId="43459"/>
    <cellStyle name="Calculation 29 3 3 3 3" xfId="32855"/>
    <cellStyle name="Calculation 29 3 3 4" xfId="17160"/>
    <cellStyle name="Calculation 29 3 3 4 2" xfId="38347"/>
    <cellStyle name="Calculation 29 3 3 5" xfId="27467"/>
    <cellStyle name="Calculation 29 3 3_Table 2A-1_EFT (Annual)" xfId="6596"/>
    <cellStyle name="Calculation 29 3 4" xfId="2187"/>
    <cellStyle name="Calculation 29 3 4 2" xfId="5748"/>
    <cellStyle name="Calculation 29 3 4 2 2" xfId="13963"/>
    <cellStyle name="Calculation 29 3 4 2 2 2" xfId="25951"/>
    <cellStyle name="Calculation 29 3 4 2 2 2 2" xfId="47137"/>
    <cellStyle name="Calculation 29 3 4 2 2 3" xfId="36533"/>
    <cellStyle name="Calculation 29 3 4 2 3" xfId="20838"/>
    <cellStyle name="Calculation 29 3 4 2 3 2" xfId="42025"/>
    <cellStyle name="Calculation 29 3 4 2 4" xfId="31405"/>
    <cellStyle name="Calculation 29 3 4 2_Table 2A-1_EFT (Annual)" xfId="14141"/>
    <cellStyle name="Calculation 29 3 4 3" xfId="11307"/>
    <cellStyle name="Calculation 29 3 4 3 2" xfId="23405"/>
    <cellStyle name="Calculation 29 3 4 3 2 2" xfId="44591"/>
    <cellStyle name="Calculation 29 3 4 3 3" xfId="33987"/>
    <cellStyle name="Calculation 29 3 4 4" xfId="18292"/>
    <cellStyle name="Calculation 29 3 4 4 2" xfId="39479"/>
    <cellStyle name="Calculation 29 3 4 5" xfId="28662"/>
    <cellStyle name="Calculation 29 3 4_Table 2A-1_EFT (Annual)" xfId="6597"/>
    <cellStyle name="Calculation 29 3 5" xfId="4041"/>
    <cellStyle name="Calculation 29 3 5 2" xfId="12365"/>
    <cellStyle name="Calculation 29 3 5 2 2" xfId="24387"/>
    <cellStyle name="Calculation 29 3 5 2 2 2" xfId="45573"/>
    <cellStyle name="Calculation 29 3 5 2 3" xfId="34969"/>
    <cellStyle name="Calculation 29 3 5 3" xfId="19274"/>
    <cellStyle name="Calculation 29 3 5 3 2" xfId="40461"/>
    <cellStyle name="Calculation 29 3 5 4" xfId="29729"/>
    <cellStyle name="Calculation 29 3 5_Table 2A-1_EFT (Annual)" xfId="9911"/>
    <cellStyle name="Calculation 29 3 6" xfId="9704"/>
    <cellStyle name="Calculation 29 3 6 2" xfId="21841"/>
    <cellStyle name="Calculation 29 3 6 2 2" xfId="43027"/>
    <cellStyle name="Calculation 29 3 6 3" xfId="32423"/>
    <cellStyle name="Calculation 29 3 7" xfId="16728"/>
    <cellStyle name="Calculation 29 3 7 2" xfId="37915"/>
    <cellStyle name="Calculation 29 3 8" xfId="26986"/>
    <cellStyle name="Calculation 29 3_Table 2A-1_EFT (Annual)" xfId="2952"/>
    <cellStyle name="Calculation 29 4" xfId="1287"/>
    <cellStyle name="Calculation 29 4 2" xfId="2557"/>
    <cellStyle name="Calculation 29 4 2 2" xfId="6118"/>
    <cellStyle name="Calculation 29 4 2 2 2" xfId="14312"/>
    <cellStyle name="Calculation 29 4 2 2 2 2" xfId="26284"/>
    <cellStyle name="Calculation 29 4 2 2 2 2 2" xfId="47470"/>
    <cellStyle name="Calculation 29 4 2 2 2 3" xfId="36866"/>
    <cellStyle name="Calculation 29 4 2 2 3" xfId="21171"/>
    <cellStyle name="Calculation 29 4 2 2 3 2" xfId="42358"/>
    <cellStyle name="Calculation 29 4 2 2 4" xfId="31774"/>
    <cellStyle name="Calculation 29 4 2 2_Table 2A-1_EFT (Annual)" xfId="13492"/>
    <cellStyle name="Calculation 29 4 2 3" xfId="11654"/>
    <cellStyle name="Calculation 29 4 2 3 2" xfId="23738"/>
    <cellStyle name="Calculation 29 4 2 3 2 2" xfId="44924"/>
    <cellStyle name="Calculation 29 4 2 3 3" xfId="34320"/>
    <cellStyle name="Calculation 29 4 2 4" xfId="18625"/>
    <cellStyle name="Calculation 29 4 2 4 2" xfId="39812"/>
    <cellStyle name="Calculation 29 4 2 5" xfId="29031"/>
    <cellStyle name="Calculation 29 4 2_Table 2A-1_EFT (Annual)" xfId="6599"/>
    <cellStyle name="Calculation 29 4 3" xfId="4848"/>
    <cellStyle name="Calculation 29 4 3 2" xfId="13108"/>
    <cellStyle name="Calculation 29 4 3 2 2" xfId="25114"/>
    <cellStyle name="Calculation 29 4 3 2 2 2" xfId="46300"/>
    <cellStyle name="Calculation 29 4 3 2 3" xfId="35696"/>
    <cellStyle name="Calculation 29 4 3 3" xfId="20001"/>
    <cellStyle name="Calculation 29 4 3 3 2" xfId="41188"/>
    <cellStyle name="Calculation 29 4 3 4" xfId="30505"/>
    <cellStyle name="Calculation 29 4 3_Table 2A-1_EFT (Annual)" xfId="12018"/>
    <cellStyle name="Calculation 29 4 4" xfId="10452"/>
    <cellStyle name="Calculation 29 4 4 2" xfId="22568"/>
    <cellStyle name="Calculation 29 4 4 2 2" xfId="43754"/>
    <cellStyle name="Calculation 29 4 4 3" xfId="33150"/>
    <cellStyle name="Calculation 29 4 5" xfId="17455"/>
    <cellStyle name="Calculation 29 4 5 2" xfId="38642"/>
    <cellStyle name="Calculation 29 4 6" xfId="27762"/>
    <cellStyle name="Calculation 29 4_Table 2A-1_EFT (Annual)" xfId="6598"/>
    <cellStyle name="Calculation 29 5" xfId="837"/>
    <cellStyle name="Calculation 29 5 2" xfId="4398"/>
    <cellStyle name="Calculation 29 5 2 2" xfId="12672"/>
    <cellStyle name="Calculation 29 5 2 2 2" xfId="24689"/>
    <cellStyle name="Calculation 29 5 2 2 2 2" xfId="45875"/>
    <cellStyle name="Calculation 29 5 2 2 3" xfId="35271"/>
    <cellStyle name="Calculation 29 5 2 3" xfId="19576"/>
    <cellStyle name="Calculation 29 5 2 3 2" xfId="40763"/>
    <cellStyle name="Calculation 29 5 2 4" xfId="30055"/>
    <cellStyle name="Calculation 29 5 2_Table 2A-1_EFT (Annual)" xfId="14151"/>
    <cellStyle name="Calculation 29 5 3" xfId="10021"/>
    <cellStyle name="Calculation 29 5 3 2" xfId="22143"/>
    <cellStyle name="Calculation 29 5 3 2 2" xfId="43329"/>
    <cellStyle name="Calculation 29 5 3 3" xfId="32725"/>
    <cellStyle name="Calculation 29 5 4" xfId="17030"/>
    <cellStyle name="Calculation 29 5 4 2" xfId="38217"/>
    <cellStyle name="Calculation 29 5 5" xfId="27312"/>
    <cellStyle name="Calculation 29 5_Table 2A-1_EFT (Annual)" xfId="6600"/>
    <cellStyle name="Calculation 29 6" xfId="2026"/>
    <cellStyle name="Calculation 29 6 2" xfId="5587"/>
    <cellStyle name="Calculation 29 6 2 2" xfId="13802"/>
    <cellStyle name="Calculation 29 6 2 2 2" xfId="25790"/>
    <cellStyle name="Calculation 29 6 2 2 2 2" xfId="46976"/>
    <cellStyle name="Calculation 29 6 2 2 3" xfId="36372"/>
    <cellStyle name="Calculation 29 6 2 3" xfId="20677"/>
    <cellStyle name="Calculation 29 6 2 3 2" xfId="41864"/>
    <cellStyle name="Calculation 29 6 2 4" xfId="31244"/>
    <cellStyle name="Calculation 29 6 2_Table 2A-1_EFT (Annual)" xfId="9572"/>
    <cellStyle name="Calculation 29 6 3" xfId="11146"/>
    <cellStyle name="Calculation 29 6 3 2" xfId="23244"/>
    <cellStyle name="Calculation 29 6 3 2 2" xfId="44430"/>
    <cellStyle name="Calculation 29 6 3 3" xfId="33826"/>
    <cellStyle name="Calculation 29 6 4" xfId="18131"/>
    <cellStyle name="Calculation 29 6 4 2" xfId="39318"/>
    <cellStyle name="Calculation 29 6 5" xfId="28501"/>
    <cellStyle name="Calculation 29 6_Table 2A-1_EFT (Annual)" xfId="6601"/>
    <cellStyle name="Calculation 29 7" xfId="3834"/>
    <cellStyle name="Calculation 29 7 2" xfId="12197"/>
    <cellStyle name="Calculation 29 7 2 2" xfId="24226"/>
    <cellStyle name="Calculation 29 7 2 2 2" xfId="45412"/>
    <cellStyle name="Calculation 29 7 2 3" xfId="34808"/>
    <cellStyle name="Calculation 29 7 3" xfId="19113"/>
    <cellStyle name="Calculation 29 7 3 2" xfId="40300"/>
    <cellStyle name="Calculation 29 7 4" xfId="29543"/>
    <cellStyle name="Calculation 29 7_Table 2A-1_EFT (Annual)" xfId="9353"/>
    <cellStyle name="Calculation 29 8" xfId="9516"/>
    <cellStyle name="Calculation 29 8 2" xfId="21680"/>
    <cellStyle name="Calculation 29 8 2 2" xfId="42866"/>
    <cellStyle name="Calculation 29 8 3" xfId="32262"/>
    <cellStyle name="Calculation 29 9" xfId="16567"/>
    <cellStyle name="Calculation 29 9 2" xfId="37754"/>
    <cellStyle name="Calculation 29_Table 2A-1_EFT (Annual)" xfId="2950"/>
    <cellStyle name="Calculation 3" xfId="81"/>
    <cellStyle name="Calculation 3 10" xfId="21521"/>
    <cellStyle name="Calculation 3 10 2" xfId="42708"/>
    <cellStyle name="Calculation 3 11" xfId="26637"/>
    <cellStyle name="Calculation 3 2" xfId="480"/>
    <cellStyle name="Calculation 3 2 2" xfId="1457"/>
    <cellStyle name="Calculation 3 2 2 2" xfId="2727"/>
    <cellStyle name="Calculation 3 2 2 2 2" xfId="6288"/>
    <cellStyle name="Calculation 3 2 2 2 2 2" xfId="14482"/>
    <cellStyle name="Calculation 3 2 2 2 2 2 2" xfId="26454"/>
    <cellStyle name="Calculation 3 2 2 2 2 2 2 2" xfId="47640"/>
    <cellStyle name="Calculation 3 2 2 2 2 2 3" xfId="37036"/>
    <cellStyle name="Calculation 3 2 2 2 2 3" xfId="21341"/>
    <cellStyle name="Calculation 3 2 2 2 2 3 2" xfId="42528"/>
    <cellStyle name="Calculation 3 2 2 2 2 4" xfId="31944"/>
    <cellStyle name="Calculation 3 2 2 2 2_Table 2A-1_EFT (Annual)" xfId="12014"/>
    <cellStyle name="Calculation 3 2 2 2 3" xfId="11824"/>
    <cellStyle name="Calculation 3 2 2 2 3 2" xfId="23908"/>
    <cellStyle name="Calculation 3 2 2 2 3 2 2" xfId="45094"/>
    <cellStyle name="Calculation 3 2 2 2 3 3" xfId="34490"/>
    <cellStyle name="Calculation 3 2 2 2 4" xfId="18795"/>
    <cellStyle name="Calculation 3 2 2 2 4 2" xfId="39982"/>
    <cellStyle name="Calculation 3 2 2 2 5" xfId="29201"/>
    <cellStyle name="Calculation 3 2 2 2_Table 2A-1_EFT (Annual)" xfId="6603"/>
    <cellStyle name="Calculation 3 2 2 3" xfId="5018"/>
    <cellStyle name="Calculation 3 2 2 3 2" xfId="13278"/>
    <cellStyle name="Calculation 3 2 2 3 2 2" xfId="25284"/>
    <cellStyle name="Calculation 3 2 2 3 2 2 2" xfId="46470"/>
    <cellStyle name="Calculation 3 2 2 3 2 3" xfId="35866"/>
    <cellStyle name="Calculation 3 2 2 3 3" xfId="20171"/>
    <cellStyle name="Calculation 3 2 2 3 3 2" xfId="41358"/>
    <cellStyle name="Calculation 3 2 2 3 4" xfId="30675"/>
    <cellStyle name="Calculation 3 2 2 3_Table 2A-1_EFT (Annual)" xfId="12015"/>
    <cellStyle name="Calculation 3 2 2 4" xfId="10622"/>
    <cellStyle name="Calculation 3 2 2 4 2" xfId="22738"/>
    <cellStyle name="Calculation 3 2 2 4 2 2" xfId="43924"/>
    <cellStyle name="Calculation 3 2 2 4 3" xfId="33320"/>
    <cellStyle name="Calculation 3 2 2 5" xfId="17625"/>
    <cellStyle name="Calculation 3 2 2 5 2" xfId="38812"/>
    <cellStyle name="Calculation 3 2 2 6" xfId="27932"/>
    <cellStyle name="Calculation 3 2 2_Table 2A-1_EFT (Annual)" xfId="6602"/>
    <cellStyle name="Calculation 3 2 3" xfId="1000"/>
    <cellStyle name="Calculation 3 2 3 2" xfId="4561"/>
    <cellStyle name="Calculation 3 2 3 2 2" xfId="12821"/>
    <cellStyle name="Calculation 3 2 3 2 2 2" xfId="24827"/>
    <cellStyle name="Calculation 3 2 3 2 2 2 2" xfId="46013"/>
    <cellStyle name="Calculation 3 2 3 2 2 3" xfId="35409"/>
    <cellStyle name="Calculation 3 2 3 2 3" xfId="19714"/>
    <cellStyle name="Calculation 3 2 3 2 3 2" xfId="40901"/>
    <cellStyle name="Calculation 3 2 3 2 4" xfId="30218"/>
    <cellStyle name="Calculation 3 2 3 2_Table 2A-1_EFT (Annual)" xfId="9877"/>
    <cellStyle name="Calculation 3 2 3 3" xfId="10165"/>
    <cellStyle name="Calculation 3 2 3 3 2" xfId="22281"/>
    <cellStyle name="Calculation 3 2 3 3 2 2" xfId="43467"/>
    <cellStyle name="Calculation 3 2 3 3 3" xfId="32863"/>
    <cellStyle name="Calculation 3 2 3 4" xfId="17168"/>
    <cellStyle name="Calculation 3 2 3 4 2" xfId="38355"/>
    <cellStyle name="Calculation 3 2 3 5" xfId="27475"/>
    <cellStyle name="Calculation 3 2 3_Table 2A-1_EFT (Annual)" xfId="6604"/>
    <cellStyle name="Calculation 3 2 4" xfId="2196"/>
    <cellStyle name="Calculation 3 2 4 2" xfId="5757"/>
    <cellStyle name="Calculation 3 2 4 2 2" xfId="13972"/>
    <cellStyle name="Calculation 3 2 4 2 2 2" xfId="25960"/>
    <cellStyle name="Calculation 3 2 4 2 2 2 2" xfId="47146"/>
    <cellStyle name="Calculation 3 2 4 2 2 3" xfId="36542"/>
    <cellStyle name="Calculation 3 2 4 2 3" xfId="20847"/>
    <cellStyle name="Calculation 3 2 4 2 3 2" xfId="42034"/>
    <cellStyle name="Calculation 3 2 4 2 4" xfId="31414"/>
    <cellStyle name="Calculation 3 2 4 2_Table 2A-1_EFT (Annual)" xfId="12013"/>
    <cellStyle name="Calculation 3 2 4 3" xfId="11316"/>
    <cellStyle name="Calculation 3 2 4 3 2" xfId="23414"/>
    <cellStyle name="Calculation 3 2 4 3 2 2" xfId="44600"/>
    <cellStyle name="Calculation 3 2 4 3 3" xfId="33996"/>
    <cellStyle name="Calculation 3 2 4 4" xfId="18301"/>
    <cellStyle name="Calculation 3 2 4 4 2" xfId="39488"/>
    <cellStyle name="Calculation 3 2 4 5" xfId="28671"/>
    <cellStyle name="Calculation 3 2 4_Table 2A-1_EFT (Annual)" xfId="6605"/>
    <cellStyle name="Calculation 3 2 5" xfId="4050"/>
    <cellStyle name="Calculation 3 2 5 2" xfId="12374"/>
    <cellStyle name="Calculation 3 2 5 2 2" xfId="24396"/>
    <cellStyle name="Calculation 3 2 5 2 2 2" xfId="45582"/>
    <cellStyle name="Calculation 3 2 5 2 3" xfId="34978"/>
    <cellStyle name="Calculation 3 2 5 3" xfId="19283"/>
    <cellStyle name="Calculation 3 2 5 3 2" xfId="40470"/>
    <cellStyle name="Calculation 3 2 5 4" xfId="29738"/>
    <cellStyle name="Calculation 3 2 5_Table 2A-1_EFT (Annual)" xfId="10829"/>
    <cellStyle name="Calculation 3 2 6" xfId="9713"/>
    <cellStyle name="Calculation 3 2 6 2" xfId="21850"/>
    <cellStyle name="Calculation 3 2 6 2 2" xfId="43036"/>
    <cellStyle name="Calculation 3 2 6 3" xfId="32432"/>
    <cellStyle name="Calculation 3 2 7" xfId="16737"/>
    <cellStyle name="Calculation 3 2 7 2" xfId="37924"/>
    <cellStyle name="Calculation 3 2 8" xfId="26995"/>
    <cellStyle name="Calculation 3 2_Table 2A-1_EFT (Annual)" xfId="2954"/>
    <cellStyle name="Calculation 3 3" xfId="313"/>
    <cellStyle name="Calculation 3 3 2" xfId="1301"/>
    <cellStyle name="Calculation 3 3 2 2" xfId="2571"/>
    <cellStyle name="Calculation 3 3 2 2 2" xfId="6132"/>
    <cellStyle name="Calculation 3 3 2 2 2 2" xfId="14326"/>
    <cellStyle name="Calculation 3 3 2 2 2 2 2" xfId="26298"/>
    <cellStyle name="Calculation 3 3 2 2 2 2 2 2" xfId="47484"/>
    <cellStyle name="Calculation 3 3 2 2 2 2 3" xfId="36880"/>
    <cellStyle name="Calculation 3 3 2 2 2 3" xfId="21185"/>
    <cellStyle name="Calculation 3 3 2 2 2 3 2" xfId="42372"/>
    <cellStyle name="Calculation 3 3 2 2 2 4" xfId="31788"/>
    <cellStyle name="Calculation 3 3 2 2 2_Table 2A-1_EFT (Annual)" xfId="11491"/>
    <cellStyle name="Calculation 3 3 2 2 3" xfId="11668"/>
    <cellStyle name="Calculation 3 3 2 2 3 2" xfId="23752"/>
    <cellStyle name="Calculation 3 3 2 2 3 2 2" xfId="44938"/>
    <cellStyle name="Calculation 3 3 2 2 3 3" xfId="34334"/>
    <cellStyle name="Calculation 3 3 2 2 4" xfId="18639"/>
    <cellStyle name="Calculation 3 3 2 2 4 2" xfId="39826"/>
    <cellStyle name="Calculation 3 3 2 2 5" xfId="29045"/>
    <cellStyle name="Calculation 3 3 2 2_Table 2A-1_EFT (Annual)" xfId="6607"/>
    <cellStyle name="Calculation 3 3 2 3" xfId="4862"/>
    <cellStyle name="Calculation 3 3 2 3 2" xfId="13122"/>
    <cellStyle name="Calculation 3 3 2 3 2 2" xfId="25128"/>
    <cellStyle name="Calculation 3 3 2 3 2 2 2" xfId="46314"/>
    <cellStyle name="Calculation 3 3 2 3 2 3" xfId="35710"/>
    <cellStyle name="Calculation 3 3 2 3 3" xfId="20015"/>
    <cellStyle name="Calculation 3 3 2 3 3 2" xfId="41202"/>
    <cellStyle name="Calculation 3 3 2 3 4" xfId="30519"/>
    <cellStyle name="Calculation 3 3 2 3_Table 2A-1_EFT (Annual)" xfId="9544"/>
    <cellStyle name="Calculation 3 3 2 4" xfId="10466"/>
    <cellStyle name="Calculation 3 3 2 4 2" xfId="22582"/>
    <cellStyle name="Calculation 3 3 2 4 2 2" xfId="43768"/>
    <cellStyle name="Calculation 3 3 2 4 3" xfId="33164"/>
    <cellStyle name="Calculation 3 3 2 5" xfId="17469"/>
    <cellStyle name="Calculation 3 3 2 5 2" xfId="38656"/>
    <cellStyle name="Calculation 3 3 2 6" xfId="27776"/>
    <cellStyle name="Calculation 3 3 2_Table 2A-1_EFT (Annual)" xfId="6606"/>
    <cellStyle name="Calculation 3 3 3" xfId="863"/>
    <cellStyle name="Calculation 3 3 3 2" xfId="4424"/>
    <cellStyle name="Calculation 3 3 3 2 2" xfId="12689"/>
    <cellStyle name="Calculation 3 3 3 2 2 2" xfId="24701"/>
    <cellStyle name="Calculation 3 3 3 2 2 2 2" xfId="45887"/>
    <cellStyle name="Calculation 3 3 3 2 2 3" xfId="35283"/>
    <cellStyle name="Calculation 3 3 3 2 3" xfId="19588"/>
    <cellStyle name="Calculation 3 3 3 2 3 2" xfId="40775"/>
    <cellStyle name="Calculation 3 3 3 2 4" xfId="30081"/>
    <cellStyle name="Calculation 3 3 3 2_Table 2A-1_EFT (Annual)" xfId="12012"/>
    <cellStyle name="Calculation 3 3 3 3" xfId="10036"/>
    <cellStyle name="Calculation 3 3 3 3 2" xfId="22155"/>
    <cellStyle name="Calculation 3 3 3 3 2 2" xfId="43341"/>
    <cellStyle name="Calculation 3 3 3 3 3" xfId="32737"/>
    <cellStyle name="Calculation 3 3 3 4" xfId="17042"/>
    <cellStyle name="Calculation 3 3 3 4 2" xfId="38229"/>
    <cellStyle name="Calculation 3 3 3 5" xfId="27338"/>
    <cellStyle name="Calculation 3 3 3_Table 2A-1_EFT (Annual)" xfId="6608"/>
    <cellStyle name="Calculation 3 3 4" xfId="2040"/>
    <cellStyle name="Calculation 3 3 4 2" xfId="5601"/>
    <cellStyle name="Calculation 3 3 4 2 2" xfId="13816"/>
    <cellStyle name="Calculation 3 3 4 2 2 2" xfId="25804"/>
    <cellStyle name="Calculation 3 3 4 2 2 2 2" xfId="46990"/>
    <cellStyle name="Calculation 3 3 4 2 2 3" xfId="36386"/>
    <cellStyle name="Calculation 3 3 4 2 3" xfId="20691"/>
    <cellStyle name="Calculation 3 3 4 2 3 2" xfId="41878"/>
    <cellStyle name="Calculation 3 3 4 2 4" xfId="31258"/>
    <cellStyle name="Calculation 3 3 4 2_Table 2A-1_EFT (Annual)" xfId="12010"/>
    <cellStyle name="Calculation 3 3 4 3" xfId="11160"/>
    <cellStyle name="Calculation 3 3 4 3 2" xfId="23258"/>
    <cellStyle name="Calculation 3 3 4 3 2 2" xfId="44444"/>
    <cellStyle name="Calculation 3 3 4 3 3" xfId="33840"/>
    <cellStyle name="Calculation 3 3 4 4" xfId="18145"/>
    <cellStyle name="Calculation 3 3 4 4 2" xfId="39332"/>
    <cellStyle name="Calculation 3 3 4 5" xfId="28515"/>
    <cellStyle name="Calculation 3 3 4_Table 2A-1_EFT (Annual)" xfId="6609"/>
    <cellStyle name="Calculation 3 3 5" xfId="3883"/>
    <cellStyle name="Calculation 3 3 5 2" xfId="12215"/>
    <cellStyle name="Calculation 3 3 5 2 2" xfId="24240"/>
    <cellStyle name="Calculation 3 3 5 2 2 2" xfId="45426"/>
    <cellStyle name="Calculation 3 3 5 2 3" xfId="34822"/>
    <cellStyle name="Calculation 3 3 5 3" xfId="19127"/>
    <cellStyle name="Calculation 3 3 5 3 2" xfId="40314"/>
    <cellStyle name="Calculation 3 3 5 4" xfId="29571"/>
    <cellStyle name="Calculation 3 3 5_Table 2A-1_EFT (Annual)" xfId="12011"/>
    <cellStyle name="Calculation 3 3 6" xfId="9552"/>
    <cellStyle name="Calculation 3 3 6 2" xfId="21694"/>
    <cellStyle name="Calculation 3 3 6 2 2" xfId="42880"/>
    <cellStyle name="Calculation 3 3 6 3" xfId="32276"/>
    <cellStyle name="Calculation 3 3 7" xfId="16581"/>
    <cellStyle name="Calculation 3 3 7 2" xfId="37768"/>
    <cellStyle name="Calculation 3 3 8" xfId="26828"/>
    <cellStyle name="Calculation 3 3_Table 2A-1_EFT (Annual)" xfId="2955"/>
    <cellStyle name="Calculation 3 4" xfId="1135"/>
    <cellStyle name="Calculation 3 4 2" xfId="2405"/>
    <cellStyle name="Calculation 3 4 2 2" xfId="5966"/>
    <cellStyle name="Calculation 3 4 2 2 2" xfId="14160"/>
    <cellStyle name="Calculation 3 4 2 2 2 2" xfId="26132"/>
    <cellStyle name="Calculation 3 4 2 2 2 2 2" xfId="47318"/>
    <cellStyle name="Calculation 3 4 2 2 2 3" xfId="36714"/>
    <cellStyle name="Calculation 3 4 2 2 3" xfId="21019"/>
    <cellStyle name="Calculation 3 4 2 2 3 2" xfId="42206"/>
    <cellStyle name="Calculation 3 4 2 2 4" xfId="31622"/>
    <cellStyle name="Calculation 3 4 2 2_Table 2A-1_EFT (Annual)" xfId="12007"/>
    <cellStyle name="Calculation 3 4 2 3" xfId="11502"/>
    <cellStyle name="Calculation 3 4 2 3 2" xfId="23586"/>
    <cellStyle name="Calculation 3 4 2 3 2 2" xfId="44772"/>
    <cellStyle name="Calculation 3 4 2 3 3" xfId="34168"/>
    <cellStyle name="Calculation 3 4 2 4" xfId="18473"/>
    <cellStyle name="Calculation 3 4 2 4 2" xfId="39660"/>
    <cellStyle name="Calculation 3 4 2 5" xfId="28879"/>
    <cellStyle name="Calculation 3 4 2_Table 2A-1_EFT (Annual)" xfId="6611"/>
    <cellStyle name="Calculation 3 4 3" xfId="4696"/>
    <cellStyle name="Calculation 3 4 3 2" xfId="12956"/>
    <cellStyle name="Calculation 3 4 3 2 2" xfId="24962"/>
    <cellStyle name="Calculation 3 4 3 2 2 2" xfId="46148"/>
    <cellStyle name="Calculation 3 4 3 2 3" xfId="35544"/>
    <cellStyle name="Calculation 3 4 3 3" xfId="19849"/>
    <cellStyle name="Calculation 3 4 3 3 2" xfId="41036"/>
    <cellStyle name="Calculation 3 4 3 4" xfId="30353"/>
    <cellStyle name="Calculation 3 4 3_Table 2A-1_EFT (Annual)" xfId="12009"/>
    <cellStyle name="Calculation 3 4 4" xfId="10300"/>
    <cellStyle name="Calculation 3 4 4 2" xfId="22416"/>
    <cellStyle name="Calculation 3 4 4 2 2" xfId="43602"/>
    <cellStyle name="Calculation 3 4 4 3" xfId="32998"/>
    <cellStyle name="Calculation 3 4 5" xfId="17303"/>
    <cellStyle name="Calculation 3 4 5 2" xfId="38490"/>
    <cellStyle name="Calculation 3 4 6" xfId="27610"/>
    <cellStyle name="Calculation 3 4_Table 2A-1_EFT (Annual)" xfId="6610"/>
    <cellStyle name="Calculation 3 5" xfId="704"/>
    <cellStyle name="Calculation 3 5 2" xfId="4265"/>
    <cellStyle name="Calculation 3 5 2 2" xfId="12549"/>
    <cellStyle name="Calculation 3 5 2 2 2" xfId="24567"/>
    <cellStyle name="Calculation 3 5 2 2 2 2" xfId="45753"/>
    <cellStyle name="Calculation 3 5 2 2 3" xfId="35149"/>
    <cellStyle name="Calculation 3 5 2 3" xfId="19454"/>
    <cellStyle name="Calculation 3 5 2 3 2" xfId="40641"/>
    <cellStyle name="Calculation 3 5 2 4" xfId="29922"/>
    <cellStyle name="Calculation 3 5 2_Table 2A-1_EFT (Annual)" xfId="12008"/>
    <cellStyle name="Calculation 3 5 3" xfId="9896"/>
    <cellStyle name="Calculation 3 5 3 2" xfId="22021"/>
    <cellStyle name="Calculation 3 5 3 2 2" xfId="43207"/>
    <cellStyle name="Calculation 3 5 3 3" xfId="32603"/>
    <cellStyle name="Calculation 3 5 4" xfId="16908"/>
    <cellStyle name="Calculation 3 5 4 2" xfId="38095"/>
    <cellStyle name="Calculation 3 5 5" xfId="27179"/>
    <cellStyle name="Calculation 3 5_Table 2A-1_EFT (Annual)" xfId="6612"/>
    <cellStyle name="Calculation 3 6" xfId="1874"/>
    <cellStyle name="Calculation 3 6 2" xfId="5435"/>
    <cellStyle name="Calculation 3 6 2 2" xfId="13650"/>
    <cellStyle name="Calculation 3 6 2 2 2" xfId="25638"/>
    <cellStyle name="Calculation 3 6 2 2 2 2" xfId="46824"/>
    <cellStyle name="Calculation 3 6 2 2 3" xfId="36220"/>
    <cellStyle name="Calculation 3 6 2 3" xfId="20525"/>
    <cellStyle name="Calculation 3 6 2 3 2" xfId="41712"/>
    <cellStyle name="Calculation 3 6 2 4" xfId="31092"/>
    <cellStyle name="Calculation 3 6 2_Table 2A-1_EFT (Annual)" xfId="14150"/>
    <cellStyle name="Calculation 3 6 3" xfId="10994"/>
    <cellStyle name="Calculation 3 6 3 2" xfId="23092"/>
    <cellStyle name="Calculation 3 6 3 2 2" xfId="44278"/>
    <cellStyle name="Calculation 3 6 3 3" xfId="33674"/>
    <cellStyle name="Calculation 3 6 4" xfId="17979"/>
    <cellStyle name="Calculation 3 6 4 2" xfId="39166"/>
    <cellStyle name="Calculation 3 6 5" xfId="28349"/>
    <cellStyle name="Calculation 3 6_Table 2A-1_EFT (Annual)" xfId="6613"/>
    <cellStyle name="Calculation 3 7" xfId="3670"/>
    <cellStyle name="Calculation 3 7 2" xfId="12043"/>
    <cellStyle name="Calculation 3 7 2 2" xfId="24074"/>
    <cellStyle name="Calculation 3 7 2 2 2" xfId="45260"/>
    <cellStyle name="Calculation 3 7 2 3" xfId="34656"/>
    <cellStyle name="Calculation 3 7 3" xfId="18961"/>
    <cellStyle name="Calculation 3 7 3 2" xfId="40148"/>
    <cellStyle name="Calculation 3 7 4" xfId="29380"/>
    <cellStyle name="Calculation 3 7_Table 2A-1_EFT (Annual)" xfId="10051"/>
    <cellStyle name="Calculation 3 8" xfId="9360"/>
    <cellStyle name="Calculation 3 8 2" xfId="21528"/>
    <cellStyle name="Calculation 3 8 2 2" xfId="42714"/>
    <cellStyle name="Calculation 3 8 3" xfId="32110"/>
    <cellStyle name="Calculation 3 9" xfId="16415"/>
    <cellStyle name="Calculation 3 9 2" xfId="37602"/>
    <cellStyle name="Calculation 3_Table 2A-1_EFT (Annual)" xfId="2953"/>
    <cellStyle name="Calculation 30" xfId="242"/>
    <cellStyle name="Calculation 30 10" xfId="26797"/>
    <cellStyle name="Calculation 30 2" xfId="629"/>
    <cellStyle name="Calculation 30 2 2" xfId="1606"/>
    <cellStyle name="Calculation 30 2 2 2" xfId="2876"/>
    <cellStyle name="Calculation 30 2 2 2 2" xfId="6437"/>
    <cellStyle name="Calculation 30 2 2 2 2 2" xfId="14631"/>
    <cellStyle name="Calculation 30 2 2 2 2 2 2" xfId="26603"/>
    <cellStyle name="Calculation 30 2 2 2 2 2 2 2" xfId="47789"/>
    <cellStyle name="Calculation 30 2 2 2 2 2 3" xfId="37185"/>
    <cellStyle name="Calculation 30 2 2 2 2 3" xfId="21490"/>
    <cellStyle name="Calculation 30 2 2 2 2 3 2" xfId="42677"/>
    <cellStyle name="Calculation 30 2 2 2 2 4" xfId="32093"/>
    <cellStyle name="Calculation 30 2 2 2 2_Table 2A-1_EFT (Annual)" xfId="12006"/>
    <cellStyle name="Calculation 30 2 2 2 3" xfId="11973"/>
    <cellStyle name="Calculation 30 2 2 2 3 2" xfId="24057"/>
    <cellStyle name="Calculation 30 2 2 2 3 2 2" xfId="45243"/>
    <cellStyle name="Calculation 30 2 2 2 3 3" xfId="34639"/>
    <cellStyle name="Calculation 30 2 2 2 4" xfId="18944"/>
    <cellStyle name="Calculation 30 2 2 2 4 2" xfId="40131"/>
    <cellStyle name="Calculation 30 2 2 2 5" xfId="29350"/>
    <cellStyle name="Calculation 30 2 2 2_Table 2A-1_EFT (Annual)" xfId="6615"/>
    <cellStyle name="Calculation 30 2 2 3" xfId="5167"/>
    <cellStyle name="Calculation 30 2 2 3 2" xfId="13427"/>
    <cellStyle name="Calculation 30 2 2 3 2 2" xfId="25433"/>
    <cellStyle name="Calculation 30 2 2 3 2 2 2" xfId="46619"/>
    <cellStyle name="Calculation 30 2 2 3 2 3" xfId="36015"/>
    <cellStyle name="Calculation 30 2 2 3 3" xfId="20320"/>
    <cellStyle name="Calculation 30 2 2 3 3 2" xfId="41507"/>
    <cellStyle name="Calculation 30 2 2 3 4" xfId="30824"/>
    <cellStyle name="Calculation 30 2 2 3_Table 2A-1_EFT (Annual)" xfId="10787"/>
    <cellStyle name="Calculation 30 2 2 4" xfId="10771"/>
    <cellStyle name="Calculation 30 2 2 4 2" xfId="22887"/>
    <cellStyle name="Calculation 30 2 2 4 2 2" xfId="44073"/>
    <cellStyle name="Calculation 30 2 2 4 3" xfId="33469"/>
    <cellStyle name="Calculation 30 2 2 5" xfId="17774"/>
    <cellStyle name="Calculation 30 2 2 5 2" xfId="38961"/>
    <cellStyle name="Calculation 30 2 2 6" xfId="28081"/>
    <cellStyle name="Calculation 30 2 2_Table 2A-1_EFT (Annual)" xfId="6614"/>
    <cellStyle name="Calculation 30 2 3" xfId="1119"/>
    <cellStyle name="Calculation 30 2 3 2" xfId="4680"/>
    <cellStyle name="Calculation 30 2 3 2 2" xfId="12940"/>
    <cellStyle name="Calculation 30 2 3 2 2 2" xfId="24946"/>
    <cellStyle name="Calculation 30 2 3 2 2 2 2" xfId="46132"/>
    <cellStyle name="Calculation 30 2 3 2 2 3" xfId="35528"/>
    <cellStyle name="Calculation 30 2 3 2 3" xfId="19833"/>
    <cellStyle name="Calculation 30 2 3 2 3 2" xfId="41020"/>
    <cellStyle name="Calculation 30 2 3 2 4" xfId="30337"/>
    <cellStyle name="Calculation 30 2 3 2_Table 2A-1_EFT (Annual)" xfId="12005"/>
    <cellStyle name="Calculation 30 2 3 3" xfId="10284"/>
    <cellStyle name="Calculation 30 2 3 3 2" xfId="22400"/>
    <cellStyle name="Calculation 30 2 3 3 2 2" xfId="43586"/>
    <cellStyle name="Calculation 30 2 3 3 3" xfId="32982"/>
    <cellStyle name="Calculation 30 2 3 4" xfId="17287"/>
    <cellStyle name="Calculation 30 2 3 4 2" xfId="38474"/>
    <cellStyle name="Calculation 30 2 3 5" xfId="27594"/>
    <cellStyle name="Calculation 30 2 3_Table 2A-1_EFT (Annual)" xfId="6616"/>
    <cellStyle name="Calculation 30 2 4" xfId="2345"/>
    <cellStyle name="Calculation 30 2 4 2" xfId="5906"/>
    <cellStyle name="Calculation 30 2 4 2 2" xfId="14121"/>
    <cellStyle name="Calculation 30 2 4 2 2 2" xfId="26109"/>
    <cellStyle name="Calculation 30 2 4 2 2 2 2" xfId="47295"/>
    <cellStyle name="Calculation 30 2 4 2 2 3" xfId="36691"/>
    <cellStyle name="Calculation 30 2 4 2 3" xfId="20996"/>
    <cellStyle name="Calculation 30 2 4 2 3 2" xfId="42183"/>
    <cellStyle name="Calculation 30 2 4 2 4" xfId="31563"/>
    <cellStyle name="Calculation 30 2 4 2_Table 2A-1_EFT (Annual)" xfId="9876"/>
    <cellStyle name="Calculation 30 2 4 3" xfId="11465"/>
    <cellStyle name="Calculation 30 2 4 3 2" xfId="23563"/>
    <cellStyle name="Calculation 30 2 4 3 2 2" xfId="44749"/>
    <cellStyle name="Calculation 30 2 4 3 3" xfId="34145"/>
    <cellStyle name="Calculation 30 2 4 4" xfId="18450"/>
    <cellStyle name="Calculation 30 2 4 4 2" xfId="39637"/>
    <cellStyle name="Calculation 30 2 4 5" xfId="28820"/>
    <cellStyle name="Calculation 30 2 4_Table 2A-1_EFT (Annual)" xfId="6617"/>
    <cellStyle name="Calculation 30 2 5" xfId="4199"/>
    <cellStyle name="Calculation 30 2 5 2" xfId="12523"/>
    <cellStyle name="Calculation 30 2 5 2 2" xfId="24545"/>
    <cellStyle name="Calculation 30 2 5 2 2 2" xfId="45731"/>
    <cellStyle name="Calculation 30 2 5 2 3" xfId="35127"/>
    <cellStyle name="Calculation 30 2 5 3" xfId="19432"/>
    <cellStyle name="Calculation 30 2 5 3 2" xfId="40619"/>
    <cellStyle name="Calculation 30 2 5 4" xfId="29887"/>
    <cellStyle name="Calculation 30 2 5_Table 2A-1_EFT (Annual)" xfId="12209"/>
    <cellStyle name="Calculation 30 2 6" xfId="9862"/>
    <cellStyle name="Calculation 30 2 6 2" xfId="21999"/>
    <cellStyle name="Calculation 30 2 6 2 2" xfId="43185"/>
    <cellStyle name="Calculation 30 2 6 3" xfId="32581"/>
    <cellStyle name="Calculation 30 2 7" xfId="16886"/>
    <cellStyle name="Calculation 30 2 7 2" xfId="38073"/>
    <cellStyle name="Calculation 30 2 8" xfId="27144"/>
    <cellStyle name="Calculation 30 2_Table 2A-1_EFT (Annual)" xfId="2957"/>
    <cellStyle name="Calculation 30 3" xfId="468"/>
    <cellStyle name="Calculation 30 3 2" xfId="1445"/>
    <cellStyle name="Calculation 30 3 2 2" xfId="2715"/>
    <cellStyle name="Calculation 30 3 2 2 2" xfId="6276"/>
    <cellStyle name="Calculation 30 3 2 2 2 2" xfId="14470"/>
    <cellStyle name="Calculation 30 3 2 2 2 2 2" xfId="26442"/>
    <cellStyle name="Calculation 30 3 2 2 2 2 2 2" xfId="47628"/>
    <cellStyle name="Calculation 30 3 2 2 2 2 3" xfId="37024"/>
    <cellStyle name="Calculation 30 3 2 2 2 3" xfId="21329"/>
    <cellStyle name="Calculation 30 3 2 2 2 3 2" xfId="42516"/>
    <cellStyle name="Calculation 30 3 2 2 2 4" xfId="31932"/>
    <cellStyle name="Calculation 30 3 2 2 2_Table 2A-1_EFT (Annual)" xfId="12682"/>
    <cellStyle name="Calculation 30 3 2 2 3" xfId="11812"/>
    <cellStyle name="Calculation 30 3 2 2 3 2" xfId="23896"/>
    <cellStyle name="Calculation 30 3 2 2 3 2 2" xfId="45082"/>
    <cellStyle name="Calculation 30 3 2 2 3 3" xfId="34478"/>
    <cellStyle name="Calculation 30 3 2 2 4" xfId="18783"/>
    <cellStyle name="Calculation 30 3 2 2 4 2" xfId="39970"/>
    <cellStyle name="Calculation 30 3 2 2 5" xfId="29189"/>
    <cellStyle name="Calculation 30 3 2 2_Table 2A-1_EFT (Annual)" xfId="6619"/>
    <cellStyle name="Calculation 30 3 2 3" xfId="5006"/>
    <cellStyle name="Calculation 30 3 2 3 2" xfId="13266"/>
    <cellStyle name="Calculation 30 3 2 3 2 2" xfId="25272"/>
    <cellStyle name="Calculation 30 3 2 3 2 2 2" xfId="46458"/>
    <cellStyle name="Calculation 30 3 2 3 2 3" xfId="35854"/>
    <cellStyle name="Calculation 30 3 2 3 3" xfId="20159"/>
    <cellStyle name="Calculation 30 3 2 3 3 2" xfId="41346"/>
    <cellStyle name="Calculation 30 3 2 3 4" xfId="30663"/>
    <cellStyle name="Calculation 30 3 2 3_Table 2A-1_EFT (Annual)" xfId="14145"/>
    <cellStyle name="Calculation 30 3 2 4" xfId="10610"/>
    <cellStyle name="Calculation 30 3 2 4 2" xfId="22726"/>
    <cellStyle name="Calculation 30 3 2 4 2 2" xfId="43912"/>
    <cellStyle name="Calculation 30 3 2 4 3" xfId="33308"/>
    <cellStyle name="Calculation 30 3 2 5" xfId="17613"/>
    <cellStyle name="Calculation 30 3 2 5 2" xfId="38800"/>
    <cellStyle name="Calculation 30 3 2 6" xfId="27920"/>
    <cellStyle name="Calculation 30 3 2_Table 2A-1_EFT (Annual)" xfId="6618"/>
    <cellStyle name="Calculation 30 3 3" xfId="989"/>
    <cellStyle name="Calculation 30 3 3 2" xfId="4550"/>
    <cellStyle name="Calculation 30 3 3 2 2" xfId="12810"/>
    <cellStyle name="Calculation 30 3 3 2 2 2" xfId="24816"/>
    <cellStyle name="Calculation 30 3 3 2 2 2 2" xfId="46002"/>
    <cellStyle name="Calculation 30 3 3 2 2 3" xfId="35398"/>
    <cellStyle name="Calculation 30 3 3 2 3" xfId="19703"/>
    <cellStyle name="Calculation 30 3 3 2 3 2" xfId="40890"/>
    <cellStyle name="Calculation 30 3 3 2 4" xfId="30207"/>
    <cellStyle name="Calculation 30 3 3 2_Table 2A-1_EFT (Annual)" xfId="9543"/>
    <cellStyle name="Calculation 30 3 3 3" xfId="10154"/>
    <cellStyle name="Calculation 30 3 3 3 2" xfId="22270"/>
    <cellStyle name="Calculation 30 3 3 3 2 2" xfId="43456"/>
    <cellStyle name="Calculation 30 3 3 3 3" xfId="32852"/>
    <cellStyle name="Calculation 30 3 3 4" xfId="17157"/>
    <cellStyle name="Calculation 30 3 3 4 2" xfId="38344"/>
    <cellStyle name="Calculation 30 3 3 5" xfId="27464"/>
    <cellStyle name="Calculation 30 3 3_Table 2A-1_EFT (Annual)" xfId="6620"/>
    <cellStyle name="Calculation 30 3 4" xfId="2184"/>
    <cellStyle name="Calculation 30 3 4 2" xfId="5745"/>
    <cellStyle name="Calculation 30 3 4 2 2" xfId="13960"/>
    <cellStyle name="Calculation 30 3 4 2 2 2" xfId="25948"/>
    <cellStyle name="Calculation 30 3 4 2 2 2 2" xfId="47134"/>
    <cellStyle name="Calculation 30 3 4 2 2 3" xfId="36530"/>
    <cellStyle name="Calculation 30 3 4 2 3" xfId="20835"/>
    <cellStyle name="Calculation 30 3 4 2 3 2" xfId="42022"/>
    <cellStyle name="Calculation 30 3 4 2 4" xfId="31402"/>
    <cellStyle name="Calculation 30 3 4 2_Table 2A-1_EFT (Annual)" xfId="12004"/>
    <cellStyle name="Calculation 30 3 4 3" xfId="11304"/>
    <cellStyle name="Calculation 30 3 4 3 2" xfId="23402"/>
    <cellStyle name="Calculation 30 3 4 3 2 2" xfId="44588"/>
    <cellStyle name="Calculation 30 3 4 3 3" xfId="33984"/>
    <cellStyle name="Calculation 30 3 4 4" xfId="18289"/>
    <cellStyle name="Calculation 30 3 4 4 2" xfId="39476"/>
    <cellStyle name="Calculation 30 3 4 5" xfId="28659"/>
    <cellStyle name="Calculation 30 3 4_Table 2A-1_EFT (Annual)" xfId="6621"/>
    <cellStyle name="Calculation 30 3 5" xfId="4038"/>
    <cellStyle name="Calculation 30 3 5 2" xfId="12362"/>
    <cellStyle name="Calculation 30 3 5 2 2" xfId="24384"/>
    <cellStyle name="Calculation 30 3 5 2 2 2" xfId="45570"/>
    <cellStyle name="Calculation 30 3 5 2 3" xfId="34966"/>
    <cellStyle name="Calculation 30 3 5 3" xfId="19271"/>
    <cellStyle name="Calculation 30 3 5 3 2" xfId="40458"/>
    <cellStyle name="Calculation 30 3 5 4" xfId="29726"/>
    <cellStyle name="Calculation 30 3 5_Table 2A-1_EFT (Annual)" xfId="10798"/>
    <cellStyle name="Calculation 30 3 6" xfId="9701"/>
    <cellStyle name="Calculation 30 3 6 2" xfId="21838"/>
    <cellStyle name="Calculation 30 3 6 2 2" xfId="43024"/>
    <cellStyle name="Calculation 30 3 6 3" xfId="32420"/>
    <cellStyle name="Calculation 30 3 7" xfId="16725"/>
    <cellStyle name="Calculation 30 3 7 2" xfId="37912"/>
    <cellStyle name="Calculation 30 3 8" xfId="26983"/>
    <cellStyle name="Calculation 30 3_Table 2A-1_EFT (Annual)" xfId="2958"/>
    <cellStyle name="Calculation 30 4" xfId="1284"/>
    <cellStyle name="Calculation 30 4 2" xfId="2554"/>
    <cellStyle name="Calculation 30 4 2 2" xfId="6115"/>
    <cellStyle name="Calculation 30 4 2 2 2" xfId="14309"/>
    <cellStyle name="Calculation 30 4 2 2 2 2" xfId="26281"/>
    <cellStyle name="Calculation 30 4 2 2 2 2 2" xfId="47467"/>
    <cellStyle name="Calculation 30 4 2 2 2 3" xfId="36863"/>
    <cellStyle name="Calculation 30 4 2 2 3" xfId="21168"/>
    <cellStyle name="Calculation 30 4 2 2 3 2" xfId="42355"/>
    <cellStyle name="Calculation 30 4 2 2 4" xfId="31771"/>
    <cellStyle name="Calculation 30 4 2 2_Table 2A-1_EFT (Annual)" xfId="14140"/>
    <cellStyle name="Calculation 30 4 2 3" xfId="11651"/>
    <cellStyle name="Calculation 30 4 2 3 2" xfId="23735"/>
    <cellStyle name="Calculation 30 4 2 3 2 2" xfId="44921"/>
    <cellStyle name="Calculation 30 4 2 3 3" xfId="34317"/>
    <cellStyle name="Calculation 30 4 2 4" xfId="18622"/>
    <cellStyle name="Calculation 30 4 2 4 2" xfId="39809"/>
    <cellStyle name="Calculation 30 4 2 5" xfId="29028"/>
    <cellStyle name="Calculation 30 4 2_Table 2A-1_EFT (Annual)" xfId="6623"/>
    <cellStyle name="Calculation 30 4 3" xfId="4845"/>
    <cellStyle name="Calculation 30 4 3 2" xfId="13105"/>
    <cellStyle name="Calculation 30 4 3 2 2" xfId="25111"/>
    <cellStyle name="Calculation 30 4 3 2 2 2" xfId="46297"/>
    <cellStyle name="Calculation 30 4 3 2 3" xfId="35693"/>
    <cellStyle name="Calculation 30 4 3 3" xfId="19998"/>
    <cellStyle name="Calculation 30 4 3 3 2" xfId="41185"/>
    <cellStyle name="Calculation 30 4 3 4" xfId="30502"/>
    <cellStyle name="Calculation 30 4 3_Table 2A-1_EFT (Annual)" xfId="9910"/>
    <cellStyle name="Calculation 30 4 4" xfId="10449"/>
    <cellStyle name="Calculation 30 4 4 2" xfId="22565"/>
    <cellStyle name="Calculation 30 4 4 2 2" xfId="43751"/>
    <cellStyle name="Calculation 30 4 4 3" xfId="33147"/>
    <cellStyle name="Calculation 30 4 5" xfId="17452"/>
    <cellStyle name="Calculation 30 4 5 2" xfId="38639"/>
    <cellStyle name="Calculation 30 4 6" xfId="27759"/>
    <cellStyle name="Calculation 30 4_Table 2A-1_EFT (Annual)" xfId="6622"/>
    <cellStyle name="Calculation 30 5" xfId="834"/>
    <cellStyle name="Calculation 30 5 2" xfId="4395"/>
    <cellStyle name="Calculation 30 5 2 2" xfId="12669"/>
    <cellStyle name="Calculation 30 5 2 2 2" xfId="24686"/>
    <cellStyle name="Calculation 30 5 2 2 2 2" xfId="45872"/>
    <cellStyle name="Calculation 30 5 2 2 3" xfId="35268"/>
    <cellStyle name="Calculation 30 5 2 3" xfId="19573"/>
    <cellStyle name="Calculation 30 5 2 3 2" xfId="40760"/>
    <cellStyle name="Calculation 30 5 2 4" xfId="30052"/>
    <cellStyle name="Calculation 30 5 2_Table 2A-1_EFT (Annual)" xfId="12003"/>
    <cellStyle name="Calculation 30 5 3" xfId="10018"/>
    <cellStyle name="Calculation 30 5 3 2" xfId="22140"/>
    <cellStyle name="Calculation 30 5 3 2 2" xfId="43326"/>
    <cellStyle name="Calculation 30 5 3 3" xfId="32722"/>
    <cellStyle name="Calculation 30 5 4" xfId="17027"/>
    <cellStyle name="Calculation 30 5 4 2" xfId="38214"/>
    <cellStyle name="Calculation 30 5 5" xfId="27309"/>
    <cellStyle name="Calculation 30 5_Table 2A-1_EFT (Annual)" xfId="6624"/>
    <cellStyle name="Calculation 30 6" xfId="2023"/>
    <cellStyle name="Calculation 30 6 2" xfId="5584"/>
    <cellStyle name="Calculation 30 6 2 2" xfId="13799"/>
    <cellStyle name="Calculation 30 6 2 2 2" xfId="25787"/>
    <cellStyle name="Calculation 30 6 2 2 2 2" xfId="46973"/>
    <cellStyle name="Calculation 30 6 2 2 3" xfId="36369"/>
    <cellStyle name="Calculation 30 6 2 3" xfId="20674"/>
    <cellStyle name="Calculation 30 6 2 3 2" xfId="41861"/>
    <cellStyle name="Calculation 30 6 2 4" xfId="31241"/>
    <cellStyle name="Calculation 30 6 2_Table 2A-1_EFT (Annual)" xfId="12001"/>
    <cellStyle name="Calculation 30 6 3" xfId="11143"/>
    <cellStyle name="Calculation 30 6 3 2" xfId="23241"/>
    <cellStyle name="Calculation 30 6 3 2 2" xfId="44427"/>
    <cellStyle name="Calculation 30 6 3 3" xfId="33823"/>
    <cellStyle name="Calculation 30 6 4" xfId="18128"/>
    <cellStyle name="Calculation 30 6 4 2" xfId="39315"/>
    <cellStyle name="Calculation 30 6 5" xfId="28498"/>
    <cellStyle name="Calculation 30 6_Table 2A-1_EFT (Annual)" xfId="6625"/>
    <cellStyle name="Calculation 30 7" xfId="3831"/>
    <cellStyle name="Calculation 30 7 2" xfId="12194"/>
    <cellStyle name="Calculation 30 7 2 2" xfId="24223"/>
    <cellStyle name="Calculation 30 7 2 2 2" xfId="45409"/>
    <cellStyle name="Calculation 30 7 2 3" xfId="34805"/>
    <cellStyle name="Calculation 30 7 3" xfId="19110"/>
    <cellStyle name="Calculation 30 7 3 2" xfId="40297"/>
    <cellStyle name="Calculation 30 7 4" xfId="29540"/>
    <cellStyle name="Calculation 30 7_Table 2A-1_EFT (Annual)" xfId="12002"/>
    <cellStyle name="Calculation 30 8" xfId="9513"/>
    <cellStyle name="Calculation 30 8 2" xfId="21677"/>
    <cellStyle name="Calculation 30 8 2 2" xfId="42863"/>
    <cellStyle name="Calculation 30 8 3" xfId="32259"/>
    <cellStyle name="Calculation 30 9" xfId="16564"/>
    <cellStyle name="Calculation 30 9 2" xfId="37751"/>
    <cellStyle name="Calculation 30_Table 2A-1_EFT (Annual)" xfId="2956"/>
    <cellStyle name="Calculation 31" xfId="190"/>
    <cellStyle name="Calculation 31 10" xfId="26745"/>
    <cellStyle name="Calculation 31 2" xfId="583"/>
    <cellStyle name="Calculation 31 2 2" xfId="1560"/>
    <cellStyle name="Calculation 31 2 2 2" xfId="2830"/>
    <cellStyle name="Calculation 31 2 2 2 2" xfId="6391"/>
    <cellStyle name="Calculation 31 2 2 2 2 2" xfId="14585"/>
    <cellStyle name="Calculation 31 2 2 2 2 2 2" xfId="26557"/>
    <cellStyle name="Calculation 31 2 2 2 2 2 2 2" xfId="47743"/>
    <cellStyle name="Calculation 31 2 2 2 2 2 3" xfId="37139"/>
    <cellStyle name="Calculation 31 2 2 2 2 3" xfId="21444"/>
    <cellStyle name="Calculation 31 2 2 2 2 3 2" xfId="42631"/>
    <cellStyle name="Calculation 31 2 2 2 2 4" xfId="32047"/>
    <cellStyle name="Calculation 31 2 2 2 2_Table 2A-1_EFT (Annual)" xfId="9352"/>
    <cellStyle name="Calculation 31 2 2 2 3" xfId="11927"/>
    <cellStyle name="Calculation 31 2 2 2 3 2" xfId="24011"/>
    <cellStyle name="Calculation 31 2 2 2 3 2 2" xfId="45197"/>
    <cellStyle name="Calculation 31 2 2 2 3 3" xfId="34593"/>
    <cellStyle name="Calculation 31 2 2 2 4" xfId="18898"/>
    <cellStyle name="Calculation 31 2 2 2 4 2" xfId="40085"/>
    <cellStyle name="Calculation 31 2 2 2 5" xfId="29304"/>
    <cellStyle name="Calculation 31 2 2 2_Table 2A-1_EFT (Annual)" xfId="6627"/>
    <cellStyle name="Calculation 31 2 2 3" xfId="5121"/>
    <cellStyle name="Calculation 31 2 2 3 2" xfId="13381"/>
    <cellStyle name="Calculation 31 2 2 3 2 2" xfId="25387"/>
    <cellStyle name="Calculation 31 2 2 3 2 2 2" xfId="46573"/>
    <cellStyle name="Calculation 31 2 2 3 2 3" xfId="35969"/>
    <cellStyle name="Calculation 31 2 2 3 3" xfId="20274"/>
    <cellStyle name="Calculation 31 2 2 3 3 2" xfId="41461"/>
    <cellStyle name="Calculation 31 2 2 3 4" xfId="30778"/>
    <cellStyle name="Calculation 31 2 2 3_Table 2A-1_EFT (Annual)" xfId="12000"/>
    <cellStyle name="Calculation 31 2 2 4" xfId="10725"/>
    <cellStyle name="Calculation 31 2 2 4 2" xfId="22841"/>
    <cellStyle name="Calculation 31 2 2 4 2 2" xfId="44027"/>
    <cellStyle name="Calculation 31 2 2 4 3" xfId="33423"/>
    <cellStyle name="Calculation 31 2 2 5" xfId="17728"/>
    <cellStyle name="Calculation 31 2 2 5 2" xfId="38915"/>
    <cellStyle name="Calculation 31 2 2 6" xfId="28035"/>
    <cellStyle name="Calculation 31 2 2_Table 2A-1_EFT (Annual)" xfId="6626"/>
    <cellStyle name="Calculation 31 2 3" xfId="1082"/>
    <cellStyle name="Calculation 31 2 3 2" xfId="4643"/>
    <cellStyle name="Calculation 31 2 3 2 2" xfId="12903"/>
    <cellStyle name="Calculation 31 2 3 2 2 2" xfId="24909"/>
    <cellStyle name="Calculation 31 2 3 2 2 2 2" xfId="46095"/>
    <cellStyle name="Calculation 31 2 3 2 2 3" xfId="35491"/>
    <cellStyle name="Calculation 31 2 3 2 3" xfId="19796"/>
    <cellStyle name="Calculation 31 2 3 2 3 2" xfId="40983"/>
    <cellStyle name="Calculation 31 2 3 2 4" xfId="30300"/>
    <cellStyle name="Calculation 31 2 3 2_Table 2A-1_EFT (Annual)" xfId="9354"/>
    <cellStyle name="Calculation 31 2 3 3" xfId="10247"/>
    <cellStyle name="Calculation 31 2 3 3 2" xfId="22363"/>
    <cellStyle name="Calculation 31 2 3 3 2 2" xfId="43549"/>
    <cellStyle name="Calculation 31 2 3 3 3" xfId="32945"/>
    <cellStyle name="Calculation 31 2 3 4" xfId="17250"/>
    <cellStyle name="Calculation 31 2 3 4 2" xfId="38437"/>
    <cellStyle name="Calculation 31 2 3 5" xfId="27557"/>
    <cellStyle name="Calculation 31 2 3_Table 2A-1_EFT (Annual)" xfId="6628"/>
    <cellStyle name="Calculation 31 2 4" xfId="2299"/>
    <cellStyle name="Calculation 31 2 4 2" xfId="5860"/>
    <cellStyle name="Calculation 31 2 4 2 2" xfId="14075"/>
    <cellStyle name="Calculation 31 2 4 2 2 2" xfId="26063"/>
    <cellStyle name="Calculation 31 2 4 2 2 2 2" xfId="47249"/>
    <cellStyle name="Calculation 31 2 4 2 2 3" xfId="36645"/>
    <cellStyle name="Calculation 31 2 4 2 3" xfId="20950"/>
    <cellStyle name="Calculation 31 2 4 2 3 2" xfId="42137"/>
    <cellStyle name="Calculation 31 2 4 2 4" xfId="31517"/>
    <cellStyle name="Calculation 31 2 4 2_Table 2A-1_EFT (Annual)" xfId="13441"/>
    <cellStyle name="Calculation 31 2 4 3" xfId="11419"/>
    <cellStyle name="Calculation 31 2 4 3 2" xfId="23517"/>
    <cellStyle name="Calculation 31 2 4 3 2 2" xfId="44703"/>
    <cellStyle name="Calculation 31 2 4 3 3" xfId="34099"/>
    <cellStyle name="Calculation 31 2 4 4" xfId="18404"/>
    <cellStyle name="Calculation 31 2 4 4 2" xfId="39591"/>
    <cellStyle name="Calculation 31 2 4 5" xfId="28774"/>
    <cellStyle name="Calculation 31 2 4_Table 2A-1_EFT (Annual)" xfId="6629"/>
    <cellStyle name="Calculation 31 2 5" xfId="4153"/>
    <cellStyle name="Calculation 31 2 5 2" xfId="12477"/>
    <cellStyle name="Calculation 31 2 5 2 2" xfId="24499"/>
    <cellStyle name="Calculation 31 2 5 2 2 2" xfId="45685"/>
    <cellStyle name="Calculation 31 2 5 2 3" xfId="35081"/>
    <cellStyle name="Calculation 31 2 5 3" xfId="19386"/>
    <cellStyle name="Calculation 31 2 5 3 2" xfId="40573"/>
    <cellStyle name="Calculation 31 2 5 4" xfId="29841"/>
    <cellStyle name="Calculation 31 2 5_Table 2A-1_EFT (Annual)" xfId="11479"/>
    <cellStyle name="Calculation 31 2 6" xfId="9816"/>
    <cellStyle name="Calculation 31 2 6 2" xfId="21953"/>
    <cellStyle name="Calculation 31 2 6 2 2" xfId="43139"/>
    <cellStyle name="Calculation 31 2 6 3" xfId="32535"/>
    <cellStyle name="Calculation 31 2 7" xfId="16840"/>
    <cellStyle name="Calculation 31 2 7 2" xfId="38027"/>
    <cellStyle name="Calculation 31 2 8" xfId="27098"/>
    <cellStyle name="Calculation 31 2_Table 2A-1_EFT (Annual)" xfId="2960"/>
    <cellStyle name="Calculation 31 3" xfId="420"/>
    <cellStyle name="Calculation 31 3 2" xfId="1403"/>
    <cellStyle name="Calculation 31 3 2 2" xfId="2673"/>
    <cellStyle name="Calculation 31 3 2 2 2" xfId="6234"/>
    <cellStyle name="Calculation 31 3 2 2 2 2" xfId="14428"/>
    <cellStyle name="Calculation 31 3 2 2 2 2 2" xfId="26400"/>
    <cellStyle name="Calculation 31 3 2 2 2 2 2 2" xfId="47586"/>
    <cellStyle name="Calculation 31 3 2 2 2 2 3" xfId="36982"/>
    <cellStyle name="Calculation 31 3 2 2 2 3" xfId="21287"/>
    <cellStyle name="Calculation 31 3 2 2 2 3 2" xfId="42474"/>
    <cellStyle name="Calculation 31 3 2 2 2 4" xfId="31890"/>
    <cellStyle name="Calculation 31 3 2 2 2_Table 2A-1_EFT (Annual)" xfId="13481"/>
    <cellStyle name="Calculation 31 3 2 2 3" xfId="11770"/>
    <cellStyle name="Calculation 31 3 2 2 3 2" xfId="23854"/>
    <cellStyle name="Calculation 31 3 2 2 3 2 2" xfId="45040"/>
    <cellStyle name="Calculation 31 3 2 2 3 3" xfId="34436"/>
    <cellStyle name="Calculation 31 3 2 2 4" xfId="18741"/>
    <cellStyle name="Calculation 31 3 2 2 4 2" xfId="39928"/>
    <cellStyle name="Calculation 31 3 2 2 5" xfId="29147"/>
    <cellStyle name="Calculation 31 3 2 2_Table 2A-1_EFT (Annual)" xfId="6631"/>
    <cellStyle name="Calculation 31 3 2 3" xfId="4964"/>
    <cellStyle name="Calculation 31 3 2 3 2" xfId="13224"/>
    <cellStyle name="Calculation 31 3 2 3 2 2" xfId="25230"/>
    <cellStyle name="Calculation 31 3 2 3 2 2 2" xfId="46416"/>
    <cellStyle name="Calculation 31 3 2 3 2 3" xfId="35812"/>
    <cellStyle name="Calculation 31 3 2 3 3" xfId="20117"/>
    <cellStyle name="Calculation 31 3 2 3 3 2" xfId="41304"/>
    <cellStyle name="Calculation 31 3 2 3 4" xfId="30621"/>
    <cellStyle name="Calculation 31 3 2 3_Table 2A-1_EFT (Annual)" xfId="11999"/>
    <cellStyle name="Calculation 31 3 2 4" xfId="10568"/>
    <cellStyle name="Calculation 31 3 2 4 2" xfId="22684"/>
    <cellStyle name="Calculation 31 3 2 4 2 2" xfId="43870"/>
    <cellStyle name="Calculation 31 3 2 4 3" xfId="33266"/>
    <cellStyle name="Calculation 31 3 2 5" xfId="17571"/>
    <cellStyle name="Calculation 31 3 2 5 2" xfId="38758"/>
    <cellStyle name="Calculation 31 3 2 6" xfId="27878"/>
    <cellStyle name="Calculation 31 3 2_Table 2A-1_EFT (Annual)" xfId="6630"/>
    <cellStyle name="Calculation 31 3 3" xfId="949"/>
    <cellStyle name="Calculation 31 3 3 2" xfId="4510"/>
    <cellStyle name="Calculation 31 3 3 2 2" xfId="12772"/>
    <cellStyle name="Calculation 31 3 3 2 2 2" xfId="24782"/>
    <cellStyle name="Calculation 31 3 3 2 2 2 2" xfId="45968"/>
    <cellStyle name="Calculation 31 3 3 2 2 3" xfId="35364"/>
    <cellStyle name="Calculation 31 3 3 2 3" xfId="19669"/>
    <cellStyle name="Calculation 31 3 3 2 3 2" xfId="40856"/>
    <cellStyle name="Calculation 31 3 3 2 4" xfId="30167"/>
    <cellStyle name="Calculation 31 3 3 2_Table 2A-1_EFT (Annual)" xfId="14144"/>
    <cellStyle name="Calculation 31 3 3 3" xfId="10119"/>
    <cellStyle name="Calculation 31 3 3 3 2" xfId="22236"/>
    <cellStyle name="Calculation 31 3 3 3 2 2" xfId="43422"/>
    <cellStyle name="Calculation 31 3 3 3 3" xfId="32818"/>
    <cellStyle name="Calculation 31 3 3 4" xfId="17123"/>
    <cellStyle name="Calculation 31 3 3 4 2" xfId="38310"/>
    <cellStyle name="Calculation 31 3 3 5" xfId="27424"/>
    <cellStyle name="Calculation 31 3 3_Table 2A-1_EFT (Annual)" xfId="6632"/>
    <cellStyle name="Calculation 31 3 4" xfId="2142"/>
    <cellStyle name="Calculation 31 3 4 2" xfId="5703"/>
    <cellStyle name="Calculation 31 3 4 2 2" xfId="13918"/>
    <cellStyle name="Calculation 31 3 4 2 2 2" xfId="25906"/>
    <cellStyle name="Calculation 31 3 4 2 2 2 2" xfId="47092"/>
    <cellStyle name="Calculation 31 3 4 2 2 3" xfId="36488"/>
    <cellStyle name="Calculation 31 3 4 2 3" xfId="20793"/>
    <cellStyle name="Calculation 31 3 4 2 3 2" xfId="41980"/>
    <cellStyle name="Calculation 31 3 4 2 4" xfId="31360"/>
    <cellStyle name="Calculation 31 3 4 2_Table 2A-1_EFT (Annual)" xfId="9522"/>
    <cellStyle name="Calculation 31 3 4 3" xfId="11262"/>
    <cellStyle name="Calculation 31 3 4 3 2" xfId="23360"/>
    <cellStyle name="Calculation 31 3 4 3 2 2" xfId="44546"/>
    <cellStyle name="Calculation 31 3 4 3 3" xfId="33942"/>
    <cellStyle name="Calculation 31 3 4 4" xfId="18247"/>
    <cellStyle name="Calculation 31 3 4 4 2" xfId="39434"/>
    <cellStyle name="Calculation 31 3 4 5" xfId="28617"/>
    <cellStyle name="Calculation 31 3 4_Table 2A-1_EFT (Annual)" xfId="6633"/>
    <cellStyle name="Calculation 31 3 5" xfId="3990"/>
    <cellStyle name="Calculation 31 3 5 2" xfId="12318"/>
    <cellStyle name="Calculation 31 3 5 2 2" xfId="24342"/>
    <cellStyle name="Calculation 31 3 5 2 2 2" xfId="45528"/>
    <cellStyle name="Calculation 31 3 5 2 3" xfId="34924"/>
    <cellStyle name="Calculation 31 3 5 3" xfId="19229"/>
    <cellStyle name="Calculation 31 3 5 3 2" xfId="40416"/>
    <cellStyle name="Calculation 31 3 5 4" xfId="29678"/>
    <cellStyle name="Calculation 31 3 5_Table 2A-1_EFT (Annual)" xfId="11995"/>
    <cellStyle name="Calculation 31 3 6" xfId="9655"/>
    <cellStyle name="Calculation 31 3 6 2" xfId="21796"/>
    <cellStyle name="Calculation 31 3 6 2 2" xfId="42982"/>
    <cellStyle name="Calculation 31 3 6 3" xfId="32378"/>
    <cellStyle name="Calculation 31 3 7" xfId="16683"/>
    <cellStyle name="Calculation 31 3 7 2" xfId="37870"/>
    <cellStyle name="Calculation 31 3 8" xfId="26935"/>
    <cellStyle name="Calculation 31 3_Table 2A-1_EFT (Annual)" xfId="2961"/>
    <cellStyle name="Calculation 31 4" xfId="1238"/>
    <cellStyle name="Calculation 31 4 2" xfId="2508"/>
    <cellStyle name="Calculation 31 4 2 2" xfId="6069"/>
    <cellStyle name="Calculation 31 4 2 2 2" xfId="14263"/>
    <cellStyle name="Calculation 31 4 2 2 2 2" xfId="26235"/>
    <cellStyle name="Calculation 31 4 2 2 2 2 2" xfId="47421"/>
    <cellStyle name="Calculation 31 4 2 2 2 3" xfId="36817"/>
    <cellStyle name="Calculation 31 4 2 2 3" xfId="21122"/>
    <cellStyle name="Calculation 31 4 2 2 3 2" xfId="42309"/>
    <cellStyle name="Calculation 31 4 2 2 4" xfId="31725"/>
    <cellStyle name="Calculation 31 4 2 2_Table 2A-1_EFT (Annual)" xfId="10790"/>
    <cellStyle name="Calculation 31 4 2 3" xfId="11605"/>
    <cellStyle name="Calculation 31 4 2 3 2" xfId="23689"/>
    <cellStyle name="Calculation 31 4 2 3 2 2" xfId="44875"/>
    <cellStyle name="Calculation 31 4 2 3 3" xfId="34271"/>
    <cellStyle name="Calculation 31 4 2 4" xfId="18576"/>
    <cellStyle name="Calculation 31 4 2 4 2" xfId="39763"/>
    <cellStyle name="Calculation 31 4 2 5" xfId="28982"/>
    <cellStyle name="Calculation 31 4 2_Table 2A-1_EFT (Annual)" xfId="6635"/>
    <cellStyle name="Calculation 31 4 3" xfId="4799"/>
    <cellStyle name="Calculation 31 4 3 2" xfId="13059"/>
    <cellStyle name="Calculation 31 4 3 2 2" xfId="25065"/>
    <cellStyle name="Calculation 31 4 3 2 2 2" xfId="46251"/>
    <cellStyle name="Calculation 31 4 3 2 3" xfId="35647"/>
    <cellStyle name="Calculation 31 4 3 3" xfId="19952"/>
    <cellStyle name="Calculation 31 4 3 3 2" xfId="41139"/>
    <cellStyle name="Calculation 31 4 3 4" xfId="30456"/>
    <cellStyle name="Calculation 31 4 3_Table 2A-1_EFT (Annual)" xfId="12540"/>
    <cellStyle name="Calculation 31 4 4" xfId="10403"/>
    <cellStyle name="Calculation 31 4 4 2" xfId="22519"/>
    <cellStyle name="Calculation 31 4 4 2 2" xfId="43705"/>
    <cellStyle name="Calculation 31 4 4 3" xfId="33101"/>
    <cellStyle name="Calculation 31 4 5" xfId="17406"/>
    <cellStyle name="Calculation 31 4 5 2" xfId="38593"/>
    <cellStyle name="Calculation 31 4 6" xfId="27713"/>
    <cellStyle name="Calculation 31 4_Table 2A-1_EFT (Annual)" xfId="6634"/>
    <cellStyle name="Calculation 31 5" xfId="791"/>
    <cellStyle name="Calculation 31 5 2" xfId="4352"/>
    <cellStyle name="Calculation 31 5 2 2" xfId="12632"/>
    <cellStyle name="Calculation 31 5 2 2 2" xfId="24649"/>
    <cellStyle name="Calculation 31 5 2 2 2 2" xfId="45835"/>
    <cellStyle name="Calculation 31 5 2 2 3" xfId="35231"/>
    <cellStyle name="Calculation 31 5 2 3" xfId="19536"/>
    <cellStyle name="Calculation 31 5 2 3 2" xfId="40723"/>
    <cellStyle name="Calculation 31 5 2 4" xfId="30009"/>
    <cellStyle name="Calculation 31 5 2_Table 2A-1_EFT (Annual)" xfId="10896"/>
    <cellStyle name="Calculation 31 5 3" xfId="9980"/>
    <cellStyle name="Calculation 31 5 3 2" xfId="22103"/>
    <cellStyle name="Calculation 31 5 3 2 2" xfId="43289"/>
    <cellStyle name="Calculation 31 5 3 3" xfId="32685"/>
    <cellStyle name="Calculation 31 5 4" xfId="16990"/>
    <cellStyle name="Calculation 31 5 4 2" xfId="38177"/>
    <cellStyle name="Calculation 31 5 5" xfId="27266"/>
    <cellStyle name="Calculation 31 5_Table 2A-1_EFT (Annual)" xfId="6636"/>
    <cellStyle name="Calculation 31 6" xfId="1977"/>
    <cellStyle name="Calculation 31 6 2" xfId="5538"/>
    <cellStyle name="Calculation 31 6 2 2" xfId="13753"/>
    <cellStyle name="Calculation 31 6 2 2 2" xfId="25741"/>
    <cellStyle name="Calculation 31 6 2 2 2 2" xfId="46927"/>
    <cellStyle name="Calculation 31 6 2 2 3" xfId="36323"/>
    <cellStyle name="Calculation 31 6 2 3" xfId="20628"/>
    <cellStyle name="Calculation 31 6 2 3 2" xfId="41815"/>
    <cellStyle name="Calculation 31 6 2 4" xfId="31195"/>
    <cellStyle name="Calculation 31 6 2_Table 2A-1_EFT (Annual)" xfId="12211"/>
    <cellStyle name="Calculation 31 6 3" xfId="11097"/>
    <cellStyle name="Calculation 31 6 3 2" xfId="23195"/>
    <cellStyle name="Calculation 31 6 3 2 2" xfId="44381"/>
    <cellStyle name="Calculation 31 6 3 3" xfId="33777"/>
    <cellStyle name="Calculation 31 6 4" xfId="18082"/>
    <cellStyle name="Calculation 31 6 4 2" xfId="39269"/>
    <cellStyle name="Calculation 31 6 5" xfId="28452"/>
    <cellStyle name="Calculation 31 6_Table 2A-1_EFT (Annual)" xfId="6637"/>
    <cellStyle name="Calculation 31 7" xfId="3779"/>
    <cellStyle name="Calculation 31 7 2" xfId="12147"/>
    <cellStyle name="Calculation 31 7 2 2" xfId="24177"/>
    <cellStyle name="Calculation 31 7 2 2 2" xfId="45363"/>
    <cellStyle name="Calculation 31 7 2 3" xfId="34759"/>
    <cellStyle name="Calculation 31 7 3" xfId="19064"/>
    <cellStyle name="Calculation 31 7 3 2" xfId="40251"/>
    <cellStyle name="Calculation 31 7 4" xfId="29488"/>
    <cellStyle name="Calculation 31 7_Table 2A-1_EFT (Annual)" xfId="13484"/>
    <cellStyle name="Calculation 31 8" xfId="9466"/>
    <cellStyle name="Calculation 31 8 2" xfId="21631"/>
    <cellStyle name="Calculation 31 8 2 2" xfId="42817"/>
    <cellStyle name="Calculation 31 8 3" xfId="32213"/>
    <cellStyle name="Calculation 31 9" xfId="16518"/>
    <cellStyle name="Calculation 31 9 2" xfId="37705"/>
    <cellStyle name="Calculation 31_Table 2A-1_EFT (Annual)" xfId="2959"/>
    <cellStyle name="Calculation 32" xfId="246"/>
    <cellStyle name="Calculation 32 10" xfId="26801"/>
    <cellStyle name="Calculation 32 2" xfId="633"/>
    <cellStyle name="Calculation 32 2 2" xfId="1610"/>
    <cellStyle name="Calculation 32 2 2 2" xfId="2880"/>
    <cellStyle name="Calculation 32 2 2 2 2" xfId="6441"/>
    <cellStyle name="Calculation 32 2 2 2 2 2" xfId="14635"/>
    <cellStyle name="Calculation 32 2 2 2 2 2 2" xfId="26607"/>
    <cellStyle name="Calculation 32 2 2 2 2 2 2 2" xfId="47793"/>
    <cellStyle name="Calculation 32 2 2 2 2 2 3" xfId="37189"/>
    <cellStyle name="Calculation 32 2 2 2 2 3" xfId="21494"/>
    <cellStyle name="Calculation 32 2 2 2 2 3 2" xfId="42681"/>
    <cellStyle name="Calculation 32 2 2 2 2 4" xfId="32097"/>
    <cellStyle name="Calculation 32 2 2 2 2_Table 2A-1_EFT (Annual)" xfId="11494"/>
    <cellStyle name="Calculation 32 2 2 2 3" xfId="11977"/>
    <cellStyle name="Calculation 32 2 2 2 3 2" xfId="24061"/>
    <cellStyle name="Calculation 32 2 2 2 3 2 2" xfId="45247"/>
    <cellStyle name="Calculation 32 2 2 2 3 3" xfId="34643"/>
    <cellStyle name="Calculation 32 2 2 2 4" xfId="18948"/>
    <cellStyle name="Calculation 32 2 2 2 4 2" xfId="40135"/>
    <cellStyle name="Calculation 32 2 2 2 5" xfId="29354"/>
    <cellStyle name="Calculation 32 2 2 2_Table 2A-1_EFT (Annual)" xfId="6639"/>
    <cellStyle name="Calculation 32 2 2 3" xfId="5171"/>
    <cellStyle name="Calculation 32 2 2 3 2" xfId="13431"/>
    <cellStyle name="Calculation 32 2 2 3 2 2" xfId="25437"/>
    <cellStyle name="Calculation 32 2 2 3 2 2 2" xfId="46623"/>
    <cellStyle name="Calculation 32 2 2 3 2 3" xfId="36019"/>
    <cellStyle name="Calculation 32 2 2 3 3" xfId="20324"/>
    <cellStyle name="Calculation 32 2 2 3 3 2" xfId="41511"/>
    <cellStyle name="Calculation 32 2 2 3 4" xfId="30828"/>
    <cellStyle name="Calculation 32 2 2 3_Table 2A-1_EFT (Annual)" xfId="9548"/>
    <cellStyle name="Calculation 32 2 2 4" xfId="10775"/>
    <cellStyle name="Calculation 32 2 2 4 2" xfId="22891"/>
    <cellStyle name="Calculation 32 2 2 4 2 2" xfId="44077"/>
    <cellStyle name="Calculation 32 2 2 4 3" xfId="33473"/>
    <cellStyle name="Calculation 32 2 2 5" xfId="17778"/>
    <cellStyle name="Calculation 32 2 2 5 2" xfId="38965"/>
    <cellStyle name="Calculation 32 2 2 6" xfId="28085"/>
    <cellStyle name="Calculation 32 2 2_Table 2A-1_EFT (Annual)" xfId="6638"/>
    <cellStyle name="Calculation 32 2 3" xfId="1123"/>
    <cellStyle name="Calculation 32 2 3 2" xfId="4684"/>
    <cellStyle name="Calculation 32 2 3 2 2" xfId="12944"/>
    <cellStyle name="Calculation 32 2 3 2 2 2" xfId="24950"/>
    <cellStyle name="Calculation 32 2 3 2 2 2 2" xfId="46136"/>
    <cellStyle name="Calculation 32 2 3 2 2 3" xfId="35532"/>
    <cellStyle name="Calculation 32 2 3 2 3" xfId="19837"/>
    <cellStyle name="Calculation 32 2 3 2 3 2" xfId="41024"/>
    <cellStyle name="Calculation 32 2 3 2 4" xfId="30341"/>
    <cellStyle name="Calculation 32 2 3 2_Table 2A-1_EFT (Annual)" xfId="11998"/>
    <cellStyle name="Calculation 32 2 3 3" xfId="10288"/>
    <cellStyle name="Calculation 32 2 3 3 2" xfId="22404"/>
    <cellStyle name="Calculation 32 2 3 3 2 2" xfId="43590"/>
    <cellStyle name="Calculation 32 2 3 3 3" xfId="32986"/>
    <cellStyle name="Calculation 32 2 3 4" xfId="17291"/>
    <cellStyle name="Calculation 32 2 3 4 2" xfId="38478"/>
    <cellStyle name="Calculation 32 2 3 5" xfId="27598"/>
    <cellStyle name="Calculation 32 2 3_Table 2A-1_EFT (Annual)" xfId="6640"/>
    <cellStyle name="Calculation 32 2 4" xfId="2349"/>
    <cellStyle name="Calculation 32 2 4 2" xfId="5910"/>
    <cellStyle name="Calculation 32 2 4 2 2" xfId="14125"/>
    <cellStyle name="Calculation 32 2 4 2 2 2" xfId="26113"/>
    <cellStyle name="Calculation 32 2 4 2 2 2 2" xfId="47299"/>
    <cellStyle name="Calculation 32 2 4 2 2 3" xfId="36695"/>
    <cellStyle name="Calculation 32 2 4 2 3" xfId="21000"/>
    <cellStyle name="Calculation 32 2 4 2 3 2" xfId="42187"/>
    <cellStyle name="Calculation 32 2 4 2 4" xfId="31567"/>
    <cellStyle name="Calculation 32 2 4 2_Table 2A-1_EFT (Annual)" xfId="11996"/>
    <cellStyle name="Calculation 32 2 4 3" xfId="11469"/>
    <cellStyle name="Calculation 32 2 4 3 2" xfId="23567"/>
    <cellStyle name="Calculation 32 2 4 3 2 2" xfId="44753"/>
    <cellStyle name="Calculation 32 2 4 3 3" xfId="34149"/>
    <cellStyle name="Calculation 32 2 4 4" xfId="18454"/>
    <cellStyle name="Calculation 32 2 4 4 2" xfId="39641"/>
    <cellStyle name="Calculation 32 2 4 5" xfId="28824"/>
    <cellStyle name="Calculation 32 2 4_Table 2A-1_EFT (Annual)" xfId="6641"/>
    <cellStyle name="Calculation 32 2 5" xfId="4203"/>
    <cellStyle name="Calculation 32 2 5 2" xfId="12527"/>
    <cellStyle name="Calculation 32 2 5 2 2" xfId="24549"/>
    <cellStyle name="Calculation 32 2 5 2 2 2" xfId="45735"/>
    <cellStyle name="Calculation 32 2 5 2 3" xfId="35131"/>
    <cellStyle name="Calculation 32 2 5 3" xfId="19436"/>
    <cellStyle name="Calculation 32 2 5 3 2" xfId="40623"/>
    <cellStyle name="Calculation 32 2 5 4" xfId="29891"/>
    <cellStyle name="Calculation 32 2 5_Table 2A-1_EFT (Annual)" xfId="11997"/>
    <cellStyle name="Calculation 32 2 6" xfId="9866"/>
    <cellStyle name="Calculation 32 2 6 2" xfId="22003"/>
    <cellStyle name="Calculation 32 2 6 2 2" xfId="43189"/>
    <cellStyle name="Calculation 32 2 6 3" xfId="32585"/>
    <cellStyle name="Calculation 32 2 7" xfId="16890"/>
    <cellStyle name="Calculation 32 2 7 2" xfId="38077"/>
    <cellStyle name="Calculation 32 2 8" xfId="27148"/>
    <cellStyle name="Calculation 32 2_Table 2A-1_EFT (Annual)" xfId="2963"/>
    <cellStyle name="Calculation 32 3" xfId="472"/>
    <cellStyle name="Calculation 32 3 2" xfId="1449"/>
    <cellStyle name="Calculation 32 3 2 2" xfId="2719"/>
    <cellStyle name="Calculation 32 3 2 2 2" xfId="6280"/>
    <cellStyle name="Calculation 32 3 2 2 2 2" xfId="14474"/>
    <cellStyle name="Calculation 32 3 2 2 2 2 2" xfId="26446"/>
    <cellStyle name="Calculation 32 3 2 2 2 2 2 2" xfId="47632"/>
    <cellStyle name="Calculation 32 3 2 2 2 2 3" xfId="37028"/>
    <cellStyle name="Calculation 32 3 2 2 2 3" xfId="21333"/>
    <cellStyle name="Calculation 32 3 2 2 2 3 2" xfId="42520"/>
    <cellStyle name="Calculation 32 3 2 2 2 4" xfId="31936"/>
    <cellStyle name="Calculation 32 3 2 2 2_Table 2A-1_EFT (Annual)" xfId="12350"/>
    <cellStyle name="Calculation 32 3 2 2 3" xfId="11816"/>
    <cellStyle name="Calculation 32 3 2 2 3 2" xfId="23900"/>
    <cellStyle name="Calculation 32 3 2 2 3 2 2" xfId="45086"/>
    <cellStyle name="Calculation 32 3 2 2 3 3" xfId="34482"/>
    <cellStyle name="Calculation 32 3 2 2 4" xfId="18787"/>
    <cellStyle name="Calculation 32 3 2 2 4 2" xfId="39974"/>
    <cellStyle name="Calculation 32 3 2 2 5" xfId="29193"/>
    <cellStyle name="Calculation 32 3 2 2_Table 2A-1_EFT (Annual)" xfId="6643"/>
    <cellStyle name="Calculation 32 3 2 3" xfId="5010"/>
    <cellStyle name="Calculation 32 3 2 3 2" xfId="13270"/>
    <cellStyle name="Calculation 32 3 2 3 2 2" xfId="25276"/>
    <cellStyle name="Calculation 32 3 2 3 2 2 2" xfId="46462"/>
    <cellStyle name="Calculation 32 3 2 3 2 3" xfId="35858"/>
    <cellStyle name="Calculation 32 3 2 3 3" xfId="20163"/>
    <cellStyle name="Calculation 32 3 2 3 3 2" xfId="41350"/>
    <cellStyle name="Calculation 32 3 2 3 4" xfId="30667"/>
    <cellStyle name="Calculation 32 3 2 3_Table 2A-1_EFT (Annual)" xfId="13514"/>
    <cellStyle name="Calculation 32 3 2 4" xfId="10614"/>
    <cellStyle name="Calculation 32 3 2 4 2" xfId="22730"/>
    <cellStyle name="Calculation 32 3 2 4 2 2" xfId="43916"/>
    <cellStyle name="Calculation 32 3 2 4 3" xfId="33312"/>
    <cellStyle name="Calculation 32 3 2 5" xfId="17617"/>
    <cellStyle name="Calculation 32 3 2 5 2" xfId="38804"/>
    <cellStyle name="Calculation 32 3 2 6" xfId="27924"/>
    <cellStyle name="Calculation 32 3 2_Table 2A-1_EFT (Annual)" xfId="6642"/>
    <cellStyle name="Calculation 32 3 3" xfId="993"/>
    <cellStyle name="Calculation 32 3 3 2" xfId="4554"/>
    <cellStyle name="Calculation 32 3 3 2 2" xfId="12814"/>
    <cellStyle name="Calculation 32 3 3 2 2 2" xfId="24820"/>
    <cellStyle name="Calculation 32 3 3 2 2 2 2" xfId="46006"/>
    <cellStyle name="Calculation 32 3 3 2 2 3" xfId="35402"/>
    <cellStyle name="Calculation 32 3 3 2 3" xfId="19707"/>
    <cellStyle name="Calculation 32 3 3 2 3 2" xfId="40894"/>
    <cellStyle name="Calculation 32 3 3 2 4" xfId="30211"/>
    <cellStyle name="Calculation 32 3 3 2_Table 2A-1_EFT (Annual)" xfId="12801"/>
    <cellStyle name="Calculation 32 3 3 3" xfId="10158"/>
    <cellStyle name="Calculation 32 3 3 3 2" xfId="22274"/>
    <cellStyle name="Calculation 32 3 3 3 2 2" xfId="43460"/>
    <cellStyle name="Calculation 32 3 3 3 3" xfId="32856"/>
    <cellStyle name="Calculation 32 3 3 4" xfId="17161"/>
    <cellStyle name="Calculation 32 3 3 4 2" xfId="38348"/>
    <cellStyle name="Calculation 32 3 3 5" xfId="27468"/>
    <cellStyle name="Calculation 32 3 3_Table 2A-1_EFT (Annual)" xfId="6644"/>
    <cellStyle name="Calculation 32 3 4" xfId="2188"/>
    <cellStyle name="Calculation 32 3 4 2" xfId="5749"/>
    <cellStyle name="Calculation 32 3 4 2 2" xfId="13964"/>
    <cellStyle name="Calculation 32 3 4 2 2 2" xfId="25952"/>
    <cellStyle name="Calculation 32 3 4 2 2 2 2" xfId="47138"/>
    <cellStyle name="Calculation 32 3 4 2 2 3" xfId="36534"/>
    <cellStyle name="Calculation 32 3 4 2 3" xfId="20839"/>
    <cellStyle name="Calculation 32 3 4 2 3 2" xfId="42026"/>
    <cellStyle name="Calculation 32 3 4 2 4" xfId="31406"/>
    <cellStyle name="Calculation 32 3 4 2_Table 2A-1_EFT (Annual)" xfId="11497"/>
    <cellStyle name="Calculation 32 3 4 3" xfId="11308"/>
    <cellStyle name="Calculation 32 3 4 3 2" xfId="23406"/>
    <cellStyle name="Calculation 32 3 4 3 2 2" xfId="44592"/>
    <cellStyle name="Calculation 32 3 4 3 3" xfId="33988"/>
    <cellStyle name="Calculation 32 3 4 4" xfId="18293"/>
    <cellStyle name="Calculation 32 3 4 4 2" xfId="39480"/>
    <cellStyle name="Calculation 32 3 4 5" xfId="28663"/>
    <cellStyle name="Calculation 32 3 4_Table 2A-1_EFT (Annual)" xfId="6645"/>
    <cellStyle name="Calculation 32 3 5" xfId="4042"/>
    <cellStyle name="Calculation 32 3 5 2" xfId="12366"/>
    <cellStyle name="Calculation 32 3 5 2 2" xfId="24388"/>
    <cellStyle name="Calculation 32 3 5 2 2 2" xfId="45574"/>
    <cellStyle name="Calculation 32 3 5 2 3" xfId="34970"/>
    <cellStyle name="Calculation 32 3 5 3" xfId="19275"/>
    <cellStyle name="Calculation 32 3 5 3 2" xfId="40462"/>
    <cellStyle name="Calculation 32 3 5 4" xfId="29730"/>
    <cellStyle name="Calculation 32 3 5_Table 2A-1_EFT (Annual)" xfId="9689"/>
    <cellStyle name="Calculation 32 3 6" xfId="9705"/>
    <cellStyle name="Calculation 32 3 6 2" xfId="21842"/>
    <cellStyle name="Calculation 32 3 6 2 2" xfId="43028"/>
    <cellStyle name="Calculation 32 3 6 3" xfId="32424"/>
    <cellStyle name="Calculation 32 3 7" xfId="16729"/>
    <cellStyle name="Calculation 32 3 7 2" xfId="37916"/>
    <cellStyle name="Calculation 32 3 8" xfId="26987"/>
    <cellStyle name="Calculation 32 3_Table 2A-1_EFT (Annual)" xfId="2964"/>
    <cellStyle name="Calculation 32 4" xfId="1288"/>
    <cellStyle name="Calculation 32 4 2" xfId="2558"/>
    <cellStyle name="Calculation 32 4 2 2" xfId="6119"/>
    <cellStyle name="Calculation 32 4 2 2 2" xfId="14313"/>
    <cellStyle name="Calculation 32 4 2 2 2 2" xfId="26285"/>
    <cellStyle name="Calculation 32 4 2 2 2 2 2" xfId="47471"/>
    <cellStyle name="Calculation 32 4 2 2 2 3" xfId="36867"/>
    <cellStyle name="Calculation 32 4 2 2 3" xfId="21172"/>
    <cellStyle name="Calculation 32 4 2 2 3 2" xfId="42359"/>
    <cellStyle name="Calculation 32 4 2 2 4" xfId="31775"/>
    <cellStyle name="Calculation 32 4 2 2_Table 2A-1_EFT (Annual)" xfId="12038"/>
    <cellStyle name="Calculation 32 4 2 3" xfId="11655"/>
    <cellStyle name="Calculation 32 4 2 3 2" xfId="23739"/>
    <cellStyle name="Calculation 32 4 2 3 2 2" xfId="44925"/>
    <cellStyle name="Calculation 32 4 2 3 3" xfId="34321"/>
    <cellStyle name="Calculation 32 4 2 4" xfId="18626"/>
    <cellStyle name="Calculation 32 4 2 4 2" xfId="39813"/>
    <cellStyle name="Calculation 32 4 2 5" xfId="29032"/>
    <cellStyle name="Calculation 32 4 2_Table 2A-1_EFT (Annual)" xfId="6647"/>
    <cellStyle name="Calculation 32 4 3" xfId="4849"/>
    <cellStyle name="Calculation 32 4 3 2" xfId="13109"/>
    <cellStyle name="Calculation 32 4 3 2 2" xfId="25115"/>
    <cellStyle name="Calculation 32 4 3 2 2 2" xfId="46301"/>
    <cellStyle name="Calculation 32 4 3 2 3" xfId="35697"/>
    <cellStyle name="Calculation 32 4 3 3" xfId="20002"/>
    <cellStyle name="Calculation 32 4 3 3 2" xfId="41189"/>
    <cellStyle name="Calculation 32 4 3 4" xfId="30506"/>
    <cellStyle name="Calculation 32 4 3_Table 2A-1_EFT (Annual)" xfId="13447"/>
    <cellStyle name="Calculation 32 4 4" xfId="10453"/>
    <cellStyle name="Calculation 32 4 4 2" xfId="22569"/>
    <cellStyle name="Calculation 32 4 4 2 2" xfId="43755"/>
    <cellStyle name="Calculation 32 4 4 3" xfId="33151"/>
    <cellStyle name="Calculation 32 4 5" xfId="17456"/>
    <cellStyle name="Calculation 32 4 5 2" xfId="38643"/>
    <cellStyle name="Calculation 32 4 6" xfId="27763"/>
    <cellStyle name="Calculation 32 4_Table 2A-1_EFT (Annual)" xfId="6646"/>
    <cellStyle name="Calculation 32 5" xfId="838"/>
    <cellStyle name="Calculation 32 5 2" xfId="4399"/>
    <cellStyle name="Calculation 32 5 2 2" xfId="12673"/>
    <cellStyle name="Calculation 32 5 2 2 2" xfId="24690"/>
    <cellStyle name="Calculation 32 5 2 2 2 2" xfId="45876"/>
    <cellStyle name="Calculation 32 5 2 2 3" xfId="35272"/>
    <cellStyle name="Calculation 32 5 2 3" xfId="19577"/>
    <cellStyle name="Calculation 32 5 2 3 2" xfId="40764"/>
    <cellStyle name="Calculation 32 5 2 4" xfId="30056"/>
    <cellStyle name="Calculation 32 5 2_Table 2A-1_EFT (Annual)" xfId="12539"/>
    <cellStyle name="Calculation 32 5 3" xfId="10022"/>
    <cellStyle name="Calculation 32 5 3 2" xfId="22144"/>
    <cellStyle name="Calculation 32 5 3 2 2" xfId="43330"/>
    <cellStyle name="Calculation 32 5 3 3" xfId="32726"/>
    <cellStyle name="Calculation 32 5 4" xfId="17031"/>
    <cellStyle name="Calculation 32 5 4 2" xfId="38218"/>
    <cellStyle name="Calculation 32 5 5" xfId="27313"/>
    <cellStyle name="Calculation 32 5_Table 2A-1_EFT (Annual)" xfId="6648"/>
    <cellStyle name="Calculation 32 6" xfId="2027"/>
    <cellStyle name="Calculation 32 6 2" xfId="5588"/>
    <cellStyle name="Calculation 32 6 2 2" xfId="13803"/>
    <cellStyle name="Calculation 32 6 2 2 2" xfId="25791"/>
    <cellStyle name="Calculation 32 6 2 2 2 2" xfId="46977"/>
    <cellStyle name="Calculation 32 6 2 2 3" xfId="36373"/>
    <cellStyle name="Calculation 32 6 2 3" xfId="20678"/>
    <cellStyle name="Calculation 32 6 2 3 2" xfId="41865"/>
    <cellStyle name="Calculation 32 6 2 4" xfId="31245"/>
    <cellStyle name="Calculation 32 6 2_Table 2A-1_EFT (Annual)" xfId="10895"/>
    <cellStyle name="Calculation 32 6 3" xfId="11147"/>
    <cellStyle name="Calculation 32 6 3 2" xfId="23245"/>
    <cellStyle name="Calculation 32 6 3 2 2" xfId="44431"/>
    <cellStyle name="Calculation 32 6 3 3" xfId="33827"/>
    <cellStyle name="Calculation 32 6 4" xfId="18132"/>
    <cellStyle name="Calculation 32 6 4 2" xfId="39319"/>
    <cellStyle name="Calculation 32 6 5" xfId="28502"/>
    <cellStyle name="Calculation 32 6_Table 2A-1_EFT (Annual)" xfId="6649"/>
    <cellStyle name="Calculation 32 7" xfId="3835"/>
    <cellStyle name="Calculation 32 7 2" xfId="12198"/>
    <cellStyle name="Calculation 32 7 2 2" xfId="24227"/>
    <cellStyle name="Calculation 32 7 2 2 2" xfId="45413"/>
    <cellStyle name="Calculation 32 7 2 3" xfId="34809"/>
    <cellStyle name="Calculation 32 7 3" xfId="19114"/>
    <cellStyle name="Calculation 32 7 3 2" xfId="40301"/>
    <cellStyle name="Calculation 32 7 4" xfId="29544"/>
    <cellStyle name="Calculation 32 7_Table 2A-1_EFT (Annual)" xfId="11994"/>
    <cellStyle name="Calculation 32 8" xfId="9517"/>
    <cellStyle name="Calculation 32 8 2" xfId="21681"/>
    <cellStyle name="Calculation 32 8 2 2" xfId="42867"/>
    <cellStyle name="Calculation 32 8 3" xfId="32263"/>
    <cellStyle name="Calculation 32 9" xfId="16568"/>
    <cellStyle name="Calculation 32 9 2" xfId="37755"/>
    <cellStyle name="Calculation 32_Table 2A-1_EFT (Annual)" xfId="2962"/>
    <cellStyle name="Calculation 33" xfId="224"/>
    <cellStyle name="Calculation 33 10" xfId="26779"/>
    <cellStyle name="Calculation 33 2" xfId="615"/>
    <cellStyle name="Calculation 33 2 2" xfId="1592"/>
    <cellStyle name="Calculation 33 2 2 2" xfId="2862"/>
    <cellStyle name="Calculation 33 2 2 2 2" xfId="6423"/>
    <cellStyle name="Calculation 33 2 2 2 2 2" xfId="14617"/>
    <cellStyle name="Calculation 33 2 2 2 2 2 2" xfId="26589"/>
    <cellStyle name="Calculation 33 2 2 2 2 2 2 2" xfId="47775"/>
    <cellStyle name="Calculation 33 2 2 2 2 2 3" xfId="37171"/>
    <cellStyle name="Calculation 33 2 2 2 2 3" xfId="21476"/>
    <cellStyle name="Calculation 33 2 2 2 2 3 2" xfId="42663"/>
    <cellStyle name="Calculation 33 2 2 2 2 4" xfId="32079"/>
    <cellStyle name="Calculation 33 2 2 2 2_Table 2A-1_EFT (Annual)" xfId="12684"/>
    <cellStyle name="Calculation 33 2 2 2 3" xfId="11959"/>
    <cellStyle name="Calculation 33 2 2 2 3 2" xfId="24043"/>
    <cellStyle name="Calculation 33 2 2 2 3 2 2" xfId="45229"/>
    <cellStyle name="Calculation 33 2 2 2 3 3" xfId="34625"/>
    <cellStyle name="Calculation 33 2 2 2 4" xfId="18930"/>
    <cellStyle name="Calculation 33 2 2 2 4 2" xfId="40117"/>
    <cellStyle name="Calculation 33 2 2 2 5" xfId="29336"/>
    <cellStyle name="Calculation 33 2 2 2_Table 2A-1_EFT (Annual)" xfId="6651"/>
    <cellStyle name="Calculation 33 2 2 3" xfId="5153"/>
    <cellStyle name="Calculation 33 2 2 3 2" xfId="13413"/>
    <cellStyle name="Calculation 33 2 2 3 2 2" xfId="25419"/>
    <cellStyle name="Calculation 33 2 2 3 2 2 2" xfId="46605"/>
    <cellStyle name="Calculation 33 2 2 3 2 3" xfId="36001"/>
    <cellStyle name="Calculation 33 2 2 3 3" xfId="20306"/>
    <cellStyle name="Calculation 33 2 2 3 3 2" xfId="41493"/>
    <cellStyle name="Calculation 33 2 2 3 4" xfId="30810"/>
    <cellStyle name="Calculation 33 2 2 3_Table 2A-1_EFT (Annual)" xfId="14149"/>
    <cellStyle name="Calculation 33 2 2 4" xfId="10757"/>
    <cellStyle name="Calculation 33 2 2 4 2" xfId="22873"/>
    <cellStyle name="Calculation 33 2 2 4 2 2" xfId="44059"/>
    <cellStyle name="Calculation 33 2 2 4 3" xfId="33455"/>
    <cellStyle name="Calculation 33 2 2 5" xfId="17760"/>
    <cellStyle name="Calculation 33 2 2 5 2" xfId="38947"/>
    <cellStyle name="Calculation 33 2 2 6" xfId="28067"/>
    <cellStyle name="Calculation 33 2 2_Table 2A-1_EFT (Annual)" xfId="6650"/>
    <cellStyle name="Calculation 33 2 3" xfId="1108"/>
    <cellStyle name="Calculation 33 2 3 2" xfId="4669"/>
    <cellStyle name="Calculation 33 2 3 2 2" xfId="12929"/>
    <cellStyle name="Calculation 33 2 3 2 2 2" xfId="24935"/>
    <cellStyle name="Calculation 33 2 3 2 2 2 2" xfId="46121"/>
    <cellStyle name="Calculation 33 2 3 2 2 3" xfId="35517"/>
    <cellStyle name="Calculation 33 2 3 2 3" xfId="19822"/>
    <cellStyle name="Calculation 33 2 3 2 3 2" xfId="41009"/>
    <cellStyle name="Calculation 33 2 3 2 4" xfId="30326"/>
    <cellStyle name="Calculation 33 2 3 2_Table 2A-1_EFT (Annual)" xfId="9547"/>
    <cellStyle name="Calculation 33 2 3 3" xfId="10273"/>
    <cellStyle name="Calculation 33 2 3 3 2" xfId="22389"/>
    <cellStyle name="Calculation 33 2 3 3 2 2" xfId="43575"/>
    <cellStyle name="Calculation 33 2 3 3 3" xfId="32971"/>
    <cellStyle name="Calculation 33 2 3 4" xfId="17276"/>
    <cellStyle name="Calculation 33 2 3 4 2" xfId="38463"/>
    <cellStyle name="Calculation 33 2 3 5" xfId="27583"/>
    <cellStyle name="Calculation 33 2 3_Table 2A-1_EFT (Annual)" xfId="6652"/>
    <cellStyle name="Calculation 33 2 4" xfId="2331"/>
    <cellStyle name="Calculation 33 2 4 2" xfId="5892"/>
    <cellStyle name="Calculation 33 2 4 2 2" xfId="14107"/>
    <cellStyle name="Calculation 33 2 4 2 2 2" xfId="26095"/>
    <cellStyle name="Calculation 33 2 4 2 2 2 2" xfId="47281"/>
    <cellStyle name="Calculation 33 2 4 2 2 3" xfId="36677"/>
    <cellStyle name="Calculation 33 2 4 2 3" xfId="20982"/>
    <cellStyle name="Calculation 33 2 4 2 3 2" xfId="42169"/>
    <cellStyle name="Calculation 33 2 4 2 4" xfId="31549"/>
    <cellStyle name="Calculation 33 2 4 2_Table 2A-1_EFT (Annual)" xfId="11993"/>
    <cellStyle name="Calculation 33 2 4 3" xfId="11451"/>
    <cellStyle name="Calculation 33 2 4 3 2" xfId="23549"/>
    <cellStyle name="Calculation 33 2 4 3 2 2" xfId="44735"/>
    <cellStyle name="Calculation 33 2 4 3 3" xfId="34131"/>
    <cellStyle name="Calculation 33 2 4 4" xfId="18436"/>
    <cellStyle name="Calculation 33 2 4 4 2" xfId="39623"/>
    <cellStyle name="Calculation 33 2 4 5" xfId="28806"/>
    <cellStyle name="Calculation 33 2 4_Table 2A-1_EFT (Annual)" xfId="6653"/>
    <cellStyle name="Calculation 33 2 5" xfId="4185"/>
    <cellStyle name="Calculation 33 2 5 2" xfId="12509"/>
    <cellStyle name="Calculation 33 2 5 2 2" xfId="24531"/>
    <cellStyle name="Calculation 33 2 5 2 2 2" xfId="45717"/>
    <cellStyle name="Calculation 33 2 5 2 3" xfId="35113"/>
    <cellStyle name="Calculation 33 2 5 3" xfId="19418"/>
    <cellStyle name="Calculation 33 2 5 3 2" xfId="40605"/>
    <cellStyle name="Calculation 33 2 5 4" xfId="29873"/>
    <cellStyle name="Calculation 33 2 5_Table 2A-1_EFT (Annual)" xfId="10821"/>
    <cellStyle name="Calculation 33 2 6" xfId="9848"/>
    <cellStyle name="Calculation 33 2 6 2" xfId="21985"/>
    <cellStyle name="Calculation 33 2 6 2 2" xfId="43171"/>
    <cellStyle name="Calculation 33 2 6 3" xfId="32567"/>
    <cellStyle name="Calculation 33 2 7" xfId="16872"/>
    <cellStyle name="Calculation 33 2 7 2" xfId="38059"/>
    <cellStyle name="Calculation 33 2 8" xfId="27130"/>
    <cellStyle name="Calculation 33 2_Table 2A-1_EFT (Annual)" xfId="2966"/>
    <cellStyle name="Calculation 33 3" xfId="451"/>
    <cellStyle name="Calculation 33 3 2" xfId="1432"/>
    <cellStyle name="Calculation 33 3 2 2" xfId="2702"/>
    <cellStyle name="Calculation 33 3 2 2 2" xfId="6263"/>
    <cellStyle name="Calculation 33 3 2 2 2 2" xfId="14457"/>
    <cellStyle name="Calculation 33 3 2 2 2 2 2" xfId="26429"/>
    <cellStyle name="Calculation 33 3 2 2 2 2 2 2" xfId="47615"/>
    <cellStyle name="Calculation 33 3 2 2 2 2 3" xfId="37011"/>
    <cellStyle name="Calculation 33 3 2 2 2 3" xfId="21316"/>
    <cellStyle name="Calculation 33 3 2 2 2 3 2" xfId="42503"/>
    <cellStyle name="Calculation 33 3 2 2 2 4" xfId="31919"/>
    <cellStyle name="Calculation 33 3 2 2 2_Table 2A-1_EFT (Annual)" xfId="11488"/>
    <cellStyle name="Calculation 33 3 2 2 3" xfId="11799"/>
    <cellStyle name="Calculation 33 3 2 2 3 2" xfId="23883"/>
    <cellStyle name="Calculation 33 3 2 2 3 2 2" xfId="45069"/>
    <cellStyle name="Calculation 33 3 2 2 3 3" xfId="34465"/>
    <cellStyle name="Calculation 33 3 2 2 4" xfId="18770"/>
    <cellStyle name="Calculation 33 3 2 2 4 2" xfId="39957"/>
    <cellStyle name="Calculation 33 3 2 2 5" xfId="29176"/>
    <cellStyle name="Calculation 33 3 2 2_Table 2A-1_EFT (Annual)" xfId="6655"/>
    <cellStyle name="Calculation 33 3 2 3" xfId="4993"/>
    <cellStyle name="Calculation 33 3 2 3 2" xfId="13253"/>
    <cellStyle name="Calculation 33 3 2 3 2 2" xfId="25259"/>
    <cellStyle name="Calculation 33 3 2 3 2 2 2" xfId="46445"/>
    <cellStyle name="Calculation 33 3 2 3 2 3" xfId="35841"/>
    <cellStyle name="Calculation 33 3 2 3 3" xfId="20146"/>
    <cellStyle name="Calculation 33 3 2 3 3 2" xfId="41333"/>
    <cellStyle name="Calculation 33 3 2 3 4" xfId="30650"/>
    <cellStyle name="Calculation 33 3 2 3_Table 2A-1_EFT (Annual)" xfId="11992"/>
    <cellStyle name="Calculation 33 3 2 4" xfId="10597"/>
    <cellStyle name="Calculation 33 3 2 4 2" xfId="22713"/>
    <cellStyle name="Calculation 33 3 2 4 2 2" xfId="43899"/>
    <cellStyle name="Calculation 33 3 2 4 3" xfId="33295"/>
    <cellStyle name="Calculation 33 3 2 5" xfId="17600"/>
    <cellStyle name="Calculation 33 3 2 5 2" xfId="38787"/>
    <cellStyle name="Calculation 33 3 2 6" xfId="27907"/>
    <cellStyle name="Calculation 33 3 2_Table 2A-1_EFT (Annual)" xfId="6654"/>
    <cellStyle name="Calculation 33 3 3" xfId="975"/>
    <cellStyle name="Calculation 33 3 3 2" xfId="4536"/>
    <cellStyle name="Calculation 33 3 3 2 2" xfId="12798"/>
    <cellStyle name="Calculation 33 3 3 2 2 2" xfId="24806"/>
    <cellStyle name="Calculation 33 3 3 2 2 2 2" xfId="45992"/>
    <cellStyle name="Calculation 33 3 3 2 2 3" xfId="35388"/>
    <cellStyle name="Calculation 33 3 3 2 3" xfId="19693"/>
    <cellStyle name="Calculation 33 3 3 2 3 2" xfId="40880"/>
    <cellStyle name="Calculation 33 3 3 2 4" xfId="30193"/>
    <cellStyle name="Calculation 33 3 3 2_Table 2A-1_EFT (Annual)" xfId="13513"/>
    <cellStyle name="Calculation 33 3 3 3" xfId="10143"/>
    <cellStyle name="Calculation 33 3 3 3 2" xfId="22260"/>
    <cellStyle name="Calculation 33 3 3 3 2 2" xfId="43446"/>
    <cellStyle name="Calculation 33 3 3 3 3" xfId="32842"/>
    <cellStyle name="Calculation 33 3 3 4" xfId="17147"/>
    <cellStyle name="Calculation 33 3 3 4 2" xfId="38334"/>
    <cellStyle name="Calculation 33 3 3 5" xfId="27450"/>
    <cellStyle name="Calculation 33 3 3_Table 2A-1_EFT (Annual)" xfId="6656"/>
    <cellStyle name="Calculation 33 3 4" xfId="2171"/>
    <cellStyle name="Calculation 33 3 4 2" xfId="5732"/>
    <cellStyle name="Calculation 33 3 4 2 2" xfId="13947"/>
    <cellStyle name="Calculation 33 3 4 2 2 2" xfId="25935"/>
    <cellStyle name="Calculation 33 3 4 2 2 2 2" xfId="47121"/>
    <cellStyle name="Calculation 33 3 4 2 2 3" xfId="36517"/>
    <cellStyle name="Calculation 33 3 4 2 3" xfId="20822"/>
    <cellStyle name="Calculation 33 3 4 2 3 2" xfId="42009"/>
    <cellStyle name="Calculation 33 3 4 2 4" xfId="31389"/>
    <cellStyle name="Calculation 33 3 4 2_Table 2A-1_EFT (Annual)" xfId="12800"/>
    <cellStyle name="Calculation 33 3 4 3" xfId="11291"/>
    <cellStyle name="Calculation 33 3 4 3 2" xfId="23389"/>
    <cellStyle name="Calculation 33 3 4 3 2 2" xfId="44575"/>
    <cellStyle name="Calculation 33 3 4 3 3" xfId="33971"/>
    <cellStyle name="Calculation 33 3 4 4" xfId="18276"/>
    <cellStyle name="Calculation 33 3 4 4 2" xfId="39463"/>
    <cellStyle name="Calculation 33 3 4 5" xfId="28646"/>
    <cellStyle name="Calculation 33 3 4_Table 2A-1_EFT (Annual)" xfId="6657"/>
    <cellStyle name="Calculation 33 3 5" xfId="4021"/>
    <cellStyle name="Calculation 33 3 5 2" xfId="12347"/>
    <cellStyle name="Calculation 33 3 5 2 2" xfId="24371"/>
    <cellStyle name="Calculation 33 3 5 2 2 2" xfId="45557"/>
    <cellStyle name="Calculation 33 3 5 2 3" xfId="34953"/>
    <cellStyle name="Calculation 33 3 5 3" xfId="19258"/>
    <cellStyle name="Calculation 33 3 5 3 2" xfId="40445"/>
    <cellStyle name="Calculation 33 3 5 4" xfId="29709"/>
    <cellStyle name="Calculation 33 3 5_Table 2A-1_EFT (Annual)" xfId="14155"/>
    <cellStyle name="Calculation 33 3 6" xfId="9686"/>
    <cellStyle name="Calculation 33 3 6 2" xfId="21825"/>
    <cellStyle name="Calculation 33 3 6 2 2" xfId="43011"/>
    <cellStyle name="Calculation 33 3 6 3" xfId="32407"/>
    <cellStyle name="Calculation 33 3 7" xfId="16712"/>
    <cellStyle name="Calculation 33 3 7 2" xfId="37899"/>
    <cellStyle name="Calculation 33 3 8" xfId="26966"/>
    <cellStyle name="Calculation 33 3_Table 2A-1_EFT (Annual)" xfId="2967"/>
    <cellStyle name="Calculation 33 4" xfId="1270"/>
    <cellStyle name="Calculation 33 4 2" xfId="2540"/>
    <cellStyle name="Calculation 33 4 2 2" xfId="6101"/>
    <cellStyle name="Calculation 33 4 2 2 2" xfId="14295"/>
    <cellStyle name="Calculation 33 4 2 2 2 2" xfId="26267"/>
    <cellStyle name="Calculation 33 4 2 2 2 2 2" xfId="47453"/>
    <cellStyle name="Calculation 33 4 2 2 2 3" xfId="36849"/>
    <cellStyle name="Calculation 33 4 2 2 3" xfId="21154"/>
    <cellStyle name="Calculation 33 4 2 2 3 2" xfId="42341"/>
    <cellStyle name="Calculation 33 4 2 2 4" xfId="31757"/>
    <cellStyle name="Calculation 33 4 2 2_Table 2A-1_EFT (Annual)" xfId="9500"/>
    <cellStyle name="Calculation 33 4 2 3" xfId="11637"/>
    <cellStyle name="Calculation 33 4 2 3 2" xfId="23721"/>
    <cellStyle name="Calculation 33 4 2 3 2 2" xfId="44907"/>
    <cellStyle name="Calculation 33 4 2 3 3" xfId="34303"/>
    <cellStyle name="Calculation 33 4 2 4" xfId="18608"/>
    <cellStyle name="Calculation 33 4 2 4 2" xfId="39795"/>
    <cellStyle name="Calculation 33 4 2 5" xfId="29014"/>
    <cellStyle name="Calculation 33 4 2_Table 2A-1_EFT (Annual)" xfId="6659"/>
    <cellStyle name="Calculation 33 4 3" xfId="4831"/>
    <cellStyle name="Calculation 33 4 3 2" xfId="13091"/>
    <cellStyle name="Calculation 33 4 3 2 2" xfId="25097"/>
    <cellStyle name="Calculation 33 4 3 2 2 2" xfId="46283"/>
    <cellStyle name="Calculation 33 4 3 2 3" xfId="35679"/>
    <cellStyle name="Calculation 33 4 3 3" xfId="19984"/>
    <cellStyle name="Calculation 33 4 3 3 2" xfId="41171"/>
    <cellStyle name="Calculation 33 4 3 4" xfId="30488"/>
    <cellStyle name="Calculation 33 4 3_Table 2A-1_EFT (Annual)" xfId="11987"/>
    <cellStyle name="Calculation 33 4 4" xfId="10435"/>
    <cellStyle name="Calculation 33 4 4 2" xfId="22551"/>
    <cellStyle name="Calculation 33 4 4 2 2" xfId="43737"/>
    <cellStyle name="Calculation 33 4 4 3" xfId="33133"/>
    <cellStyle name="Calculation 33 4 5" xfId="17438"/>
    <cellStyle name="Calculation 33 4 5 2" xfId="38625"/>
    <cellStyle name="Calculation 33 4 6" xfId="27745"/>
    <cellStyle name="Calculation 33 4_Table 2A-1_EFT (Annual)" xfId="6658"/>
    <cellStyle name="Calculation 33 5" xfId="819"/>
    <cellStyle name="Calculation 33 5 2" xfId="4380"/>
    <cellStyle name="Calculation 33 5 2 2" xfId="12658"/>
    <cellStyle name="Calculation 33 5 2 2 2" xfId="24675"/>
    <cellStyle name="Calculation 33 5 2 2 2 2" xfId="45861"/>
    <cellStyle name="Calculation 33 5 2 2 3" xfId="35257"/>
    <cellStyle name="Calculation 33 5 2 3" xfId="19562"/>
    <cellStyle name="Calculation 33 5 2 3 2" xfId="40749"/>
    <cellStyle name="Calculation 33 5 2 4" xfId="30037"/>
    <cellStyle name="Calculation 33 5 2_Table 2A-1_EFT (Annual)" xfId="13446"/>
    <cellStyle name="Calculation 33 5 3" xfId="10006"/>
    <cellStyle name="Calculation 33 5 3 2" xfId="22129"/>
    <cellStyle name="Calculation 33 5 3 2 2" xfId="43315"/>
    <cellStyle name="Calculation 33 5 3 3" xfId="32711"/>
    <cellStyle name="Calculation 33 5 4" xfId="17016"/>
    <cellStyle name="Calculation 33 5 4 2" xfId="38203"/>
    <cellStyle name="Calculation 33 5 5" xfId="27294"/>
    <cellStyle name="Calculation 33 5_Table 2A-1_EFT (Annual)" xfId="6660"/>
    <cellStyle name="Calculation 33 6" xfId="2009"/>
    <cellStyle name="Calculation 33 6 2" xfId="5570"/>
    <cellStyle name="Calculation 33 6 2 2" xfId="13785"/>
    <cellStyle name="Calculation 33 6 2 2 2" xfId="25773"/>
    <cellStyle name="Calculation 33 6 2 2 2 2" xfId="46959"/>
    <cellStyle name="Calculation 33 6 2 2 3" xfId="36355"/>
    <cellStyle name="Calculation 33 6 2 3" xfId="20660"/>
    <cellStyle name="Calculation 33 6 2 3 2" xfId="41847"/>
    <cellStyle name="Calculation 33 6 2 4" xfId="31227"/>
    <cellStyle name="Calculation 33 6 2_Table 2A-1_EFT (Annual)" xfId="12538"/>
    <cellStyle name="Calculation 33 6 3" xfId="11129"/>
    <cellStyle name="Calculation 33 6 3 2" xfId="23227"/>
    <cellStyle name="Calculation 33 6 3 2 2" xfId="44413"/>
    <cellStyle name="Calculation 33 6 3 3" xfId="33809"/>
    <cellStyle name="Calculation 33 6 4" xfId="18114"/>
    <cellStyle name="Calculation 33 6 4 2" xfId="39301"/>
    <cellStyle name="Calculation 33 6 5" xfId="28484"/>
    <cellStyle name="Calculation 33 6_Table 2A-1_EFT (Annual)" xfId="6661"/>
    <cellStyle name="Calculation 33 7" xfId="3813"/>
    <cellStyle name="Calculation 33 7 2" xfId="12179"/>
    <cellStyle name="Calculation 33 7 2 2" xfId="24209"/>
    <cellStyle name="Calculation 33 7 2 2 2" xfId="45395"/>
    <cellStyle name="Calculation 33 7 2 3" xfId="34791"/>
    <cellStyle name="Calculation 33 7 3" xfId="19096"/>
    <cellStyle name="Calculation 33 7 3 2" xfId="40283"/>
    <cellStyle name="Calculation 33 7 4" xfId="29522"/>
    <cellStyle name="Calculation 33 7_Table 2A-1_EFT (Annual)" xfId="13552"/>
    <cellStyle name="Calculation 33 8" xfId="9498"/>
    <cellStyle name="Calculation 33 8 2" xfId="21663"/>
    <cellStyle name="Calculation 33 8 2 2" xfId="42849"/>
    <cellStyle name="Calculation 33 8 3" xfId="32245"/>
    <cellStyle name="Calculation 33 9" xfId="16550"/>
    <cellStyle name="Calculation 33 9 2" xfId="37737"/>
    <cellStyle name="Calculation 33_Table 2A-1_EFT (Annual)" xfId="2965"/>
    <cellStyle name="Calculation 34" xfId="232"/>
    <cellStyle name="Calculation 34 2" xfId="619"/>
    <cellStyle name="Calculation 34 2 2" xfId="1596"/>
    <cellStyle name="Calculation 34 2 2 2" xfId="2866"/>
    <cellStyle name="Calculation 34 2 2 2 2" xfId="6427"/>
    <cellStyle name="Calculation 34 2 2 2 2 2" xfId="14621"/>
    <cellStyle name="Calculation 34 2 2 2 2 2 2" xfId="26593"/>
    <cellStyle name="Calculation 34 2 2 2 2 2 2 2" xfId="47779"/>
    <cellStyle name="Calculation 34 2 2 2 2 2 3" xfId="37175"/>
    <cellStyle name="Calculation 34 2 2 2 2 3" xfId="21480"/>
    <cellStyle name="Calculation 34 2 2 2 2 3 2" xfId="42667"/>
    <cellStyle name="Calculation 34 2 2 2 2 4" xfId="32083"/>
    <cellStyle name="Calculation 34 2 2 2 2_Table 2A-1_EFT (Annual)" xfId="13483"/>
    <cellStyle name="Calculation 34 2 2 2 3" xfId="11963"/>
    <cellStyle name="Calculation 34 2 2 2 3 2" xfId="24047"/>
    <cellStyle name="Calculation 34 2 2 2 3 2 2" xfId="45233"/>
    <cellStyle name="Calculation 34 2 2 2 3 3" xfId="34629"/>
    <cellStyle name="Calculation 34 2 2 2 4" xfId="18934"/>
    <cellStyle name="Calculation 34 2 2 2 4 2" xfId="40121"/>
    <cellStyle name="Calculation 34 2 2 2 5" xfId="29340"/>
    <cellStyle name="Calculation 34 2 2 2_Table 2A-1_EFT (Annual)" xfId="6663"/>
    <cellStyle name="Calculation 34 2 2 3" xfId="5157"/>
    <cellStyle name="Calculation 34 2 2 3 2" xfId="13417"/>
    <cellStyle name="Calculation 34 2 2 3 2 2" xfId="25423"/>
    <cellStyle name="Calculation 34 2 2 3 2 2 2" xfId="46609"/>
    <cellStyle name="Calculation 34 2 2 3 2 3" xfId="36005"/>
    <cellStyle name="Calculation 34 2 2 3 3" xfId="20310"/>
    <cellStyle name="Calculation 34 2 2 3 3 2" xfId="41497"/>
    <cellStyle name="Calculation 34 2 2 3 4" xfId="30814"/>
    <cellStyle name="Calculation 34 2 2 3_Table 2A-1_EFT (Annual)" xfId="11991"/>
    <cellStyle name="Calculation 34 2 2 4" xfId="10761"/>
    <cellStyle name="Calculation 34 2 2 4 2" xfId="22877"/>
    <cellStyle name="Calculation 34 2 2 4 2 2" xfId="44063"/>
    <cellStyle name="Calculation 34 2 2 4 3" xfId="33459"/>
    <cellStyle name="Calculation 34 2 2 5" xfId="17764"/>
    <cellStyle name="Calculation 34 2 2 5 2" xfId="38951"/>
    <cellStyle name="Calculation 34 2 2 6" xfId="28071"/>
    <cellStyle name="Calculation 34 2 2_Table 2A-1_EFT (Annual)" xfId="6662"/>
    <cellStyle name="Calculation 34 2 3" xfId="1111"/>
    <cellStyle name="Calculation 34 2 3 2" xfId="4672"/>
    <cellStyle name="Calculation 34 2 3 2 2" xfId="12932"/>
    <cellStyle name="Calculation 34 2 3 2 2 2" xfId="24938"/>
    <cellStyle name="Calculation 34 2 3 2 2 2 2" xfId="46124"/>
    <cellStyle name="Calculation 34 2 3 2 2 3" xfId="35520"/>
    <cellStyle name="Calculation 34 2 3 2 3" xfId="19825"/>
    <cellStyle name="Calculation 34 2 3 2 3 2" xfId="41012"/>
    <cellStyle name="Calculation 34 2 3 2 4" xfId="30329"/>
    <cellStyle name="Calculation 34 2 3 2_Table 2A-1_EFT (Annual)" xfId="14148"/>
    <cellStyle name="Calculation 34 2 3 3" xfId="10276"/>
    <cellStyle name="Calculation 34 2 3 3 2" xfId="22392"/>
    <cellStyle name="Calculation 34 2 3 3 2 2" xfId="43578"/>
    <cellStyle name="Calculation 34 2 3 3 3" xfId="32974"/>
    <cellStyle name="Calculation 34 2 3 4" xfId="17279"/>
    <cellStyle name="Calculation 34 2 3 4 2" xfId="38466"/>
    <cellStyle name="Calculation 34 2 3 5" xfId="27586"/>
    <cellStyle name="Calculation 34 2 3_Table 2A-1_EFT (Annual)" xfId="6664"/>
    <cellStyle name="Calculation 34 2 4" xfId="2335"/>
    <cellStyle name="Calculation 34 2 4 2" xfId="5896"/>
    <cellStyle name="Calculation 34 2 4 2 2" xfId="14111"/>
    <cellStyle name="Calculation 34 2 4 2 2 2" xfId="26099"/>
    <cellStyle name="Calculation 34 2 4 2 2 2 2" xfId="47285"/>
    <cellStyle name="Calculation 34 2 4 2 2 3" xfId="36681"/>
    <cellStyle name="Calculation 34 2 4 2 3" xfId="20986"/>
    <cellStyle name="Calculation 34 2 4 2 3 2" xfId="42173"/>
    <cellStyle name="Calculation 34 2 4 2 4" xfId="31553"/>
    <cellStyle name="Calculation 34 2 4 2_Table 2A-1_EFT (Annual)" xfId="9546"/>
    <cellStyle name="Calculation 34 2 4 3" xfId="11455"/>
    <cellStyle name="Calculation 34 2 4 3 2" xfId="23553"/>
    <cellStyle name="Calculation 34 2 4 3 2 2" xfId="44739"/>
    <cellStyle name="Calculation 34 2 4 3 3" xfId="34135"/>
    <cellStyle name="Calculation 34 2 4 4" xfId="18440"/>
    <cellStyle name="Calculation 34 2 4 4 2" xfId="39627"/>
    <cellStyle name="Calculation 34 2 4 5" xfId="28810"/>
    <cellStyle name="Calculation 34 2 4_Table 2A-1_EFT (Annual)" xfId="6665"/>
    <cellStyle name="Calculation 34 2 5" xfId="4189"/>
    <cellStyle name="Calculation 34 2 5 2" xfId="12513"/>
    <cellStyle name="Calculation 34 2 5 2 2" xfId="24535"/>
    <cellStyle name="Calculation 34 2 5 2 2 2" xfId="45721"/>
    <cellStyle name="Calculation 34 2 5 2 3" xfId="35117"/>
    <cellStyle name="Calculation 34 2 5 3" xfId="19422"/>
    <cellStyle name="Calculation 34 2 5 3 2" xfId="40609"/>
    <cellStyle name="Calculation 34 2 5 4" xfId="29877"/>
    <cellStyle name="Calculation 34 2 5_Table 2A-1_EFT (Annual)" xfId="12181"/>
    <cellStyle name="Calculation 34 2 6" xfId="9852"/>
    <cellStyle name="Calculation 34 2 6 2" xfId="21989"/>
    <cellStyle name="Calculation 34 2 6 2 2" xfId="43175"/>
    <cellStyle name="Calculation 34 2 6 3" xfId="32571"/>
    <cellStyle name="Calculation 34 2 7" xfId="16876"/>
    <cellStyle name="Calculation 34 2 7 2" xfId="38063"/>
    <cellStyle name="Calculation 34 2 8" xfId="27134"/>
    <cellStyle name="Calculation 34 2_Table 2A-1_EFT (Annual)" xfId="2969"/>
    <cellStyle name="Calculation 34 3" xfId="1274"/>
    <cellStyle name="Calculation 34 3 2" xfId="2544"/>
    <cellStyle name="Calculation 34 3 2 2" xfId="6105"/>
    <cellStyle name="Calculation 34 3 2 2 2" xfId="14299"/>
    <cellStyle name="Calculation 34 3 2 2 2 2" xfId="26271"/>
    <cellStyle name="Calculation 34 3 2 2 2 2 2" xfId="47457"/>
    <cellStyle name="Calculation 34 3 2 2 2 3" xfId="36853"/>
    <cellStyle name="Calculation 34 3 2 2 3" xfId="21158"/>
    <cellStyle name="Calculation 34 3 2 2 3 2" xfId="42345"/>
    <cellStyle name="Calculation 34 3 2 2 4" xfId="31761"/>
    <cellStyle name="Calculation 34 3 2 2_Table 2A-1_EFT (Annual)" xfId="11989"/>
    <cellStyle name="Calculation 34 3 2 3" xfId="11641"/>
    <cellStyle name="Calculation 34 3 2 3 2" xfId="23725"/>
    <cellStyle name="Calculation 34 3 2 3 2 2" xfId="44911"/>
    <cellStyle name="Calculation 34 3 2 3 3" xfId="34307"/>
    <cellStyle name="Calculation 34 3 2 4" xfId="18612"/>
    <cellStyle name="Calculation 34 3 2 4 2" xfId="39799"/>
    <cellStyle name="Calculation 34 3 2 5" xfId="29018"/>
    <cellStyle name="Calculation 34 3 2_Table 2A-1_EFT (Annual)" xfId="6667"/>
    <cellStyle name="Calculation 34 3 3" xfId="4835"/>
    <cellStyle name="Calculation 34 3 3 2" xfId="13095"/>
    <cellStyle name="Calculation 34 3 3 2 2" xfId="25101"/>
    <cellStyle name="Calculation 34 3 3 2 2 2" xfId="46287"/>
    <cellStyle name="Calculation 34 3 3 2 3" xfId="35683"/>
    <cellStyle name="Calculation 34 3 3 3" xfId="19988"/>
    <cellStyle name="Calculation 34 3 3 3 2" xfId="41175"/>
    <cellStyle name="Calculation 34 3 3 4" xfId="30492"/>
    <cellStyle name="Calculation 34 3 3_Table 2A-1_EFT (Annual)" xfId="11990"/>
    <cellStyle name="Calculation 34 3 4" xfId="10439"/>
    <cellStyle name="Calculation 34 3 4 2" xfId="22555"/>
    <cellStyle name="Calculation 34 3 4 2 2" xfId="43741"/>
    <cellStyle name="Calculation 34 3 4 3" xfId="33137"/>
    <cellStyle name="Calculation 34 3 5" xfId="17442"/>
    <cellStyle name="Calculation 34 3 5 2" xfId="38629"/>
    <cellStyle name="Calculation 34 3 6" xfId="27749"/>
    <cellStyle name="Calculation 34 3_Table 2A-1_EFT (Annual)" xfId="6666"/>
    <cellStyle name="Calculation 34 4" xfId="826"/>
    <cellStyle name="Calculation 34 4 2" xfId="4387"/>
    <cellStyle name="Calculation 34 4 2 2" xfId="12661"/>
    <cellStyle name="Calculation 34 4 2 2 2" xfId="24678"/>
    <cellStyle name="Calculation 34 4 2 2 2 2" xfId="45864"/>
    <cellStyle name="Calculation 34 4 2 2 3" xfId="35260"/>
    <cellStyle name="Calculation 34 4 2 3" xfId="19565"/>
    <cellStyle name="Calculation 34 4 2 3 2" xfId="40752"/>
    <cellStyle name="Calculation 34 4 2 4" xfId="30044"/>
    <cellStyle name="Calculation 34 4 2_Table 2A-1_EFT (Annual)" xfId="10008"/>
    <cellStyle name="Calculation 34 4 3" xfId="10010"/>
    <cellStyle name="Calculation 34 4 3 2" xfId="22132"/>
    <cellStyle name="Calculation 34 4 3 2 2" xfId="43318"/>
    <cellStyle name="Calculation 34 4 3 3" xfId="32714"/>
    <cellStyle name="Calculation 34 4 4" xfId="17019"/>
    <cellStyle name="Calculation 34 4 4 2" xfId="38206"/>
    <cellStyle name="Calculation 34 4 5" xfId="27301"/>
    <cellStyle name="Calculation 34 4_Table 2A-1_EFT (Annual)" xfId="6668"/>
    <cellStyle name="Calculation 34 5" xfId="2013"/>
    <cellStyle name="Calculation 34 5 2" xfId="5574"/>
    <cellStyle name="Calculation 34 5 2 2" xfId="13789"/>
    <cellStyle name="Calculation 34 5 2 2 2" xfId="25777"/>
    <cellStyle name="Calculation 34 5 2 2 2 2" xfId="46963"/>
    <cellStyle name="Calculation 34 5 2 2 3" xfId="36359"/>
    <cellStyle name="Calculation 34 5 2 3" xfId="20664"/>
    <cellStyle name="Calculation 34 5 2 3 2" xfId="41851"/>
    <cellStyle name="Calculation 34 5 2 4" xfId="31231"/>
    <cellStyle name="Calculation 34 5 2_Table 2A-1_EFT (Annual)" xfId="11988"/>
    <cellStyle name="Calculation 34 5 3" xfId="11133"/>
    <cellStyle name="Calculation 34 5 3 2" xfId="23231"/>
    <cellStyle name="Calculation 34 5 3 2 2" xfId="44417"/>
    <cellStyle name="Calculation 34 5 3 3" xfId="33813"/>
    <cellStyle name="Calculation 34 5 4" xfId="18118"/>
    <cellStyle name="Calculation 34 5 4 2" xfId="39305"/>
    <cellStyle name="Calculation 34 5 5" xfId="28488"/>
    <cellStyle name="Calculation 34 5_Table 2A-1_EFT (Annual)" xfId="6669"/>
    <cellStyle name="Calculation 34 6" xfId="3821"/>
    <cellStyle name="Calculation 34 6 2" xfId="12184"/>
    <cellStyle name="Calculation 34 6 2 2" xfId="24213"/>
    <cellStyle name="Calculation 34 6 2 2 2" xfId="45399"/>
    <cellStyle name="Calculation 34 6 2 3" xfId="34795"/>
    <cellStyle name="Calculation 34 6 3" xfId="19100"/>
    <cellStyle name="Calculation 34 6 3 2" xfId="40287"/>
    <cellStyle name="Calculation 34 6 4" xfId="29530"/>
    <cellStyle name="Calculation 34 6_Table 2A-1_EFT (Annual)" xfId="10857"/>
    <cellStyle name="Calculation 34 7" xfId="9503"/>
    <cellStyle name="Calculation 34 7 2" xfId="21667"/>
    <cellStyle name="Calculation 34 7 2 2" xfId="42853"/>
    <cellStyle name="Calculation 34 7 3" xfId="32249"/>
    <cellStyle name="Calculation 34 8" xfId="16554"/>
    <cellStyle name="Calculation 34 8 2" xfId="37741"/>
    <cellStyle name="Calculation 34 9" xfId="26787"/>
    <cellStyle name="Calculation 34_Table 2A-1_EFT (Annual)" xfId="2968"/>
    <cellStyle name="Calculation 35" xfId="278"/>
    <cellStyle name="Calculation 35 2" xfId="1293"/>
    <cellStyle name="Calculation 35 2 2" xfId="2563"/>
    <cellStyle name="Calculation 35 2 2 2" xfId="6124"/>
    <cellStyle name="Calculation 35 2 2 2 2" xfId="14318"/>
    <cellStyle name="Calculation 35 2 2 2 2 2" xfId="26290"/>
    <cellStyle name="Calculation 35 2 2 2 2 2 2" xfId="47476"/>
    <cellStyle name="Calculation 35 2 2 2 2 3" xfId="36872"/>
    <cellStyle name="Calculation 35 2 2 2 3" xfId="21177"/>
    <cellStyle name="Calculation 35 2 2 2 3 2" xfId="42364"/>
    <cellStyle name="Calculation 35 2 2 2 4" xfId="31780"/>
    <cellStyle name="Calculation 35 2 2 2_Table 2A-1_EFT (Annual)" xfId="11496"/>
    <cellStyle name="Calculation 35 2 2 3" xfId="11660"/>
    <cellStyle name="Calculation 35 2 2 3 2" xfId="23744"/>
    <cellStyle name="Calculation 35 2 2 3 2 2" xfId="44930"/>
    <cellStyle name="Calculation 35 2 2 3 3" xfId="34326"/>
    <cellStyle name="Calculation 35 2 2 4" xfId="18631"/>
    <cellStyle name="Calculation 35 2 2 4 2" xfId="39818"/>
    <cellStyle name="Calculation 35 2 2 5" xfId="29037"/>
    <cellStyle name="Calculation 35 2 2_Table 2A-1_EFT (Annual)" xfId="6671"/>
    <cellStyle name="Calculation 35 2 3" xfId="4854"/>
    <cellStyle name="Calculation 35 2 3 2" xfId="13114"/>
    <cellStyle name="Calculation 35 2 3 2 2" xfId="25120"/>
    <cellStyle name="Calculation 35 2 3 2 2 2" xfId="46306"/>
    <cellStyle name="Calculation 35 2 3 2 3" xfId="35702"/>
    <cellStyle name="Calculation 35 2 3 3" xfId="20007"/>
    <cellStyle name="Calculation 35 2 3 3 2" xfId="41194"/>
    <cellStyle name="Calculation 35 2 3 4" xfId="30511"/>
    <cellStyle name="Calculation 35 2 3_Table 2A-1_EFT (Annual)" xfId="9688"/>
    <cellStyle name="Calculation 35 2 4" xfId="10458"/>
    <cellStyle name="Calculation 35 2 4 2" xfId="22574"/>
    <cellStyle name="Calculation 35 2 4 2 2" xfId="43760"/>
    <cellStyle name="Calculation 35 2 4 3" xfId="33156"/>
    <cellStyle name="Calculation 35 2 5" xfId="17461"/>
    <cellStyle name="Calculation 35 2 5 2" xfId="38648"/>
    <cellStyle name="Calculation 35 2 6" xfId="27768"/>
    <cellStyle name="Calculation 35 2_Table 2A-1_EFT (Annual)" xfId="6670"/>
    <cellStyle name="Calculation 35 3" xfId="843"/>
    <cellStyle name="Calculation 35 3 2" xfId="4404"/>
    <cellStyle name="Calculation 35 3 2 2" xfId="12677"/>
    <cellStyle name="Calculation 35 3 2 2 2" xfId="24694"/>
    <cellStyle name="Calculation 35 3 2 2 2 2" xfId="45880"/>
    <cellStyle name="Calculation 35 3 2 2 3" xfId="35276"/>
    <cellStyle name="Calculation 35 3 2 3" xfId="19581"/>
    <cellStyle name="Calculation 35 3 2 3 2" xfId="40768"/>
    <cellStyle name="Calculation 35 3 2 4" xfId="30061"/>
    <cellStyle name="Calculation 35 3 2_Table 2A-1_EFT (Annual)" xfId="9331"/>
    <cellStyle name="Calculation 35 3 3" xfId="10026"/>
    <cellStyle name="Calculation 35 3 3 2" xfId="22148"/>
    <cellStyle name="Calculation 35 3 3 2 2" xfId="43334"/>
    <cellStyle name="Calculation 35 3 3 3" xfId="32730"/>
    <cellStyle name="Calculation 35 3 4" xfId="17035"/>
    <cellStyle name="Calculation 35 3 4 2" xfId="38222"/>
    <cellStyle name="Calculation 35 3 5" xfId="27318"/>
    <cellStyle name="Calculation 35 3_Table 2A-1_EFT (Annual)" xfId="6672"/>
    <cellStyle name="Calculation 35 4" xfId="2032"/>
    <cellStyle name="Calculation 35 4 2" xfId="5593"/>
    <cellStyle name="Calculation 35 4 2 2" xfId="13808"/>
    <cellStyle name="Calculation 35 4 2 2 2" xfId="25796"/>
    <cellStyle name="Calculation 35 4 2 2 2 2" xfId="46982"/>
    <cellStyle name="Calculation 35 4 2 2 3" xfId="36378"/>
    <cellStyle name="Calculation 35 4 2 3" xfId="20683"/>
    <cellStyle name="Calculation 35 4 2 3 2" xfId="41870"/>
    <cellStyle name="Calculation 35 4 2 4" xfId="31250"/>
    <cellStyle name="Calculation 35 4 2_Table 2A-1_EFT (Annual)" xfId="9347"/>
    <cellStyle name="Calculation 35 4 3" xfId="11152"/>
    <cellStyle name="Calculation 35 4 3 2" xfId="23250"/>
    <cellStyle name="Calculation 35 4 3 2 2" xfId="44436"/>
    <cellStyle name="Calculation 35 4 3 3" xfId="33832"/>
    <cellStyle name="Calculation 35 4 4" xfId="18137"/>
    <cellStyle name="Calculation 35 4 4 2" xfId="39324"/>
    <cellStyle name="Calculation 35 4 5" xfId="28507"/>
    <cellStyle name="Calculation 35 4_Table 2A-1_EFT (Annual)" xfId="6673"/>
    <cellStyle name="Calculation 35 5" xfId="3855"/>
    <cellStyle name="Calculation 35 5 2" xfId="12203"/>
    <cellStyle name="Calculation 35 5 2 2" xfId="24232"/>
    <cellStyle name="Calculation 35 5 2 2 2" xfId="45418"/>
    <cellStyle name="Calculation 35 5 2 3" xfId="34814"/>
    <cellStyle name="Calculation 35 5 3" xfId="19119"/>
    <cellStyle name="Calculation 35 5 3 2" xfId="40306"/>
    <cellStyle name="Calculation 35 5 4" xfId="29550"/>
    <cellStyle name="Calculation 35 5_Table 2A-1_EFT (Annual)" xfId="9539"/>
    <cellStyle name="Calculation 35 6" xfId="9532"/>
    <cellStyle name="Calculation 35 6 2" xfId="21686"/>
    <cellStyle name="Calculation 35 6 2 2" xfId="42872"/>
    <cellStyle name="Calculation 35 6 3" xfId="32268"/>
    <cellStyle name="Calculation 35 7" xfId="16573"/>
    <cellStyle name="Calculation 35 7 2" xfId="37760"/>
    <cellStyle name="Calculation 35 8" xfId="26807"/>
    <cellStyle name="Calculation 35_Table 2A-1_EFT (Annual)" xfId="2970"/>
    <cellStyle name="Calculation 36" xfId="642"/>
    <cellStyle name="Calculation 36 2" xfId="1619"/>
    <cellStyle name="Calculation 36 2 2" xfId="2889"/>
    <cellStyle name="Calculation 36 2 2 2" xfId="6450"/>
    <cellStyle name="Calculation 36 2 2 2 2" xfId="14644"/>
    <cellStyle name="Calculation 36 2 2 2 2 2" xfId="26616"/>
    <cellStyle name="Calculation 36 2 2 2 2 2 2" xfId="47802"/>
    <cellStyle name="Calculation 36 2 2 2 2 3" xfId="37198"/>
    <cellStyle name="Calculation 36 2 2 2 3" xfId="21503"/>
    <cellStyle name="Calculation 36 2 2 2 3 2" xfId="42690"/>
    <cellStyle name="Calculation 36 2 2 2 4" xfId="32106"/>
    <cellStyle name="Calculation 36 2 2 2_Table 2A-1_EFT (Annual)" xfId="9346"/>
    <cellStyle name="Calculation 36 2 2 3" xfId="11986"/>
    <cellStyle name="Calculation 36 2 2 3 2" xfId="24070"/>
    <cellStyle name="Calculation 36 2 2 3 2 2" xfId="45256"/>
    <cellStyle name="Calculation 36 2 2 3 3" xfId="34652"/>
    <cellStyle name="Calculation 36 2 2 4" xfId="18957"/>
    <cellStyle name="Calculation 36 2 2 4 2" xfId="40144"/>
    <cellStyle name="Calculation 36 2 2 5" xfId="29363"/>
    <cellStyle name="Calculation 36 2 2_Table 2A-1_EFT (Annual)" xfId="6675"/>
    <cellStyle name="Calculation 36 2 3" xfId="5180"/>
    <cellStyle name="Calculation 36 2 3 2" xfId="13440"/>
    <cellStyle name="Calculation 36 2 3 2 2" xfId="25446"/>
    <cellStyle name="Calculation 36 2 3 2 2 2" xfId="46632"/>
    <cellStyle name="Calculation 36 2 3 2 3" xfId="36028"/>
    <cellStyle name="Calculation 36 2 3 3" xfId="20333"/>
    <cellStyle name="Calculation 36 2 3 3 2" xfId="41520"/>
    <cellStyle name="Calculation 36 2 3 4" xfId="30837"/>
    <cellStyle name="Calculation 36 2 3_Table 2A-1_EFT (Annual)" xfId="9537"/>
    <cellStyle name="Calculation 36 2 4" xfId="10784"/>
    <cellStyle name="Calculation 36 2 4 2" xfId="22900"/>
    <cellStyle name="Calculation 36 2 4 2 2" xfId="44086"/>
    <cellStyle name="Calculation 36 2 4 3" xfId="33482"/>
    <cellStyle name="Calculation 36 2 5" xfId="17787"/>
    <cellStyle name="Calculation 36 2 5 2" xfId="38974"/>
    <cellStyle name="Calculation 36 2 6" xfId="28094"/>
    <cellStyle name="Calculation 36 2_Table 2A-1_EFT (Annual)" xfId="6674"/>
    <cellStyle name="Calculation 36 3" xfId="1131"/>
    <cellStyle name="Calculation 36 3 2" xfId="4692"/>
    <cellStyle name="Calculation 36 3 2 2" xfId="12952"/>
    <cellStyle name="Calculation 36 3 2 2 2" xfId="24958"/>
    <cellStyle name="Calculation 36 3 2 2 2 2" xfId="46144"/>
    <cellStyle name="Calculation 36 3 2 2 3" xfId="35540"/>
    <cellStyle name="Calculation 36 3 2 3" xfId="19845"/>
    <cellStyle name="Calculation 36 3 2 3 2" xfId="41032"/>
    <cellStyle name="Calculation 36 3 2 4" xfId="30349"/>
    <cellStyle name="Calculation 36 3 2_Table 2A-1_EFT (Annual)" xfId="9536"/>
    <cellStyle name="Calculation 36 3 3" xfId="10296"/>
    <cellStyle name="Calculation 36 3 3 2" xfId="22412"/>
    <cellStyle name="Calculation 36 3 3 2 2" xfId="43598"/>
    <cellStyle name="Calculation 36 3 3 3" xfId="32994"/>
    <cellStyle name="Calculation 36 3 4" xfId="17299"/>
    <cellStyle name="Calculation 36 3 4 2" xfId="38486"/>
    <cellStyle name="Calculation 36 3 5" xfId="27606"/>
    <cellStyle name="Calculation 36 3_Table 2A-1_EFT (Annual)" xfId="6676"/>
    <cellStyle name="Calculation 36 4" xfId="2358"/>
    <cellStyle name="Calculation 36 4 2" xfId="5919"/>
    <cellStyle name="Calculation 36 4 2 2" xfId="14134"/>
    <cellStyle name="Calculation 36 4 2 2 2" xfId="26122"/>
    <cellStyle name="Calculation 36 4 2 2 2 2" xfId="47308"/>
    <cellStyle name="Calculation 36 4 2 2 3" xfId="36704"/>
    <cellStyle name="Calculation 36 4 2 3" xfId="21009"/>
    <cellStyle name="Calculation 36 4 2 3 2" xfId="42196"/>
    <cellStyle name="Calculation 36 4 2 4" xfId="31576"/>
    <cellStyle name="Calculation 36 4 2_Table 2A-1_EFT (Annual)" xfId="9535"/>
    <cellStyle name="Calculation 36 4 3" xfId="11478"/>
    <cellStyle name="Calculation 36 4 3 2" xfId="23576"/>
    <cellStyle name="Calculation 36 4 3 2 2" xfId="44762"/>
    <cellStyle name="Calculation 36 4 3 3" xfId="34158"/>
    <cellStyle name="Calculation 36 4 4" xfId="18463"/>
    <cellStyle name="Calculation 36 4 4 2" xfId="39650"/>
    <cellStyle name="Calculation 36 4 5" xfId="28833"/>
    <cellStyle name="Calculation 36 4_Table 2A-1_EFT (Annual)" xfId="6677"/>
    <cellStyle name="Calculation 36 5" xfId="4212"/>
    <cellStyle name="Calculation 36 5 2" xfId="12536"/>
    <cellStyle name="Calculation 36 5 2 2" xfId="24558"/>
    <cellStyle name="Calculation 36 5 2 2 2" xfId="45744"/>
    <cellStyle name="Calculation 36 5 2 3" xfId="35140"/>
    <cellStyle name="Calculation 36 5 3" xfId="19445"/>
    <cellStyle name="Calculation 36 5 3 2" xfId="40632"/>
    <cellStyle name="Calculation 36 5 4" xfId="29900"/>
    <cellStyle name="Calculation 36 5_Table 2A-1_EFT (Annual)" xfId="9887"/>
    <cellStyle name="Calculation 36 6" xfId="9875"/>
    <cellStyle name="Calculation 36 6 2" xfId="22012"/>
    <cellStyle name="Calculation 36 6 2 2" xfId="43198"/>
    <cellStyle name="Calculation 36 6 3" xfId="32594"/>
    <cellStyle name="Calculation 36 7" xfId="16899"/>
    <cellStyle name="Calculation 36 7 2" xfId="38086"/>
    <cellStyle name="Calculation 36 8" xfId="27157"/>
    <cellStyle name="Calculation 36_Table 2A-1_EFT (Annual)" xfId="2971"/>
    <cellStyle name="Calculation 37" xfId="682"/>
    <cellStyle name="Calculation 37 2" xfId="2360"/>
    <cellStyle name="Calculation 37 2 2" xfId="5921"/>
    <cellStyle name="Calculation 37 2 2 2" xfId="14135"/>
    <cellStyle name="Calculation 37 2 2 2 2" xfId="26123"/>
    <cellStyle name="Calculation 37 2 2 2 2 2" xfId="47309"/>
    <cellStyle name="Calculation 37 2 2 2 3" xfId="36705"/>
    <cellStyle name="Calculation 37 2 2 3" xfId="21010"/>
    <cellStyle name="Calculation 37 2 2 3 2" xfId="42197"/>
    <cellStyle name="Calculation 37 2 2 4" xfId="31577"/>
    <cellStyle name="Calculation 37 2 2_Table 2A-1_EFT (Annual)" xfId="9534"/>
    <cellStyle name="Calculation 37 2 3" xfId="11480"/>
    <cellStyle name="Calculation 37 2 3 2" xfId="23577"/>
    <cellStyle name="Calculation 37 2 3 2 2" xfId="44763"/>
    <cellStyle name="Calculation 37 2 3 3" xfId="34159"/>
    <cellStyle name="Calculation 37 2 4" xfId="18464"/>
    <cellStyle name="Calculation 37 2 4 2" xfId="39651"/>
    <cellStyle name="Calculation 37 2 5" xfId="28834"/>
    <cellStyle name="Calculation 37 2_Table 2A-1_EFT (Annual)" xfId="6679"/>
    <cellStyle name="Calculation 37 3" xfId="4248"/>
    <cellStyle name="Calculation 37 3 2" xfId="12541"/>
    <cellStyle name="Calculation 37 3 2 2" xfId="24559"/>
    <cellStyle name="Calculation 37 3 2 2 2" xfId="45745"/>
    <cellStyle name="Calculation 37 3 2 3" xfId="35141"/>
    <cellStyle name="Calculation 37 3 3" xfId="19446"/>
    <cellStyle name="Calculation 37 3 3 2" xfId="40633"/>
    <cellStyle name="Calculation 37 3 4" xfId="29914"/>
    <cellStyle name="Calculation 37 3_Table 2A-1_EFT (Annual)" xfId="9886"/>
    <cellStyle name="Calculation 37 4" xfId="9884"/>
    <cellStyle name="Calculation 37 4 2" xfId="22013"/>
    <cellStyle name="Calculation 37 4 2 2" xfId="43199"/>
    <cellStyle name="Calculation 37 4 3" xfId="32595"/>
    <cellStyle name="Calculation 37 5" xfId="16900"/>
    <cellStyle name="Calculation 37 5 2" xfId="38087"/>
    <cellStyle name="Calculation 37 6" xfId="27171"/>
    <cellStyle name="Calculation 37_Table 2A-1_EFT (Annual)" xfId="6678"/>
    <cellStyle name="Calculation 38" xfId="15996"/>
    <cellStyle name="Calculation 38 2" xfId="37200"/>
    <cellStyle name="Calculation 39" xfId="47804"/>
    <cellStyle name="Calculation 4" xfId="120"/>
    <cellStyle name="Calculation 4 10" xfId="21504"/>
    <cellStyle name="Calculation 4 10 2" xfId="42691"/>
    <cellStyle name="Calculation 4 11" xfId="26675"/>
    <cellStyle name="Calculation 4 2" xfId="513"/>
    <cellStyle name="Calculation 4 2 2" xfId="1490"/>
    <cellStyle name="Calculation 4 2 2 2" xfId="2760"/>
    <cellStyle name="Calculation 4 2 2 2 2" xfId="6321"/>
    <cellStyle name="Calculation 4 2 2 2 2 2" xfId="14515"/>
    <cellStyle name="Calculation 4 2 2 2 2 2 2" xfId="26487"/>
    <cellStyle name="Calculation 4 2 2 2 2 2 2 2" xfId="47673"/>
    <cellStyle name="Calculation 4 2 2 2 2 2 3" xfId="37069"/>
    <cellStyle name="Calculation 4 2 2 2 2 3" xfId="21374"/>
    <cellStyle name="Calculation 4 2 2 2 2 3 2" xfId="42561"/>
    <cellStyle name="Calculation 4 2 2 2 2 4" xfId="31977"/>
    <cellStyle name="Calculation 4 2 2 2 2_Table 2A-1_EFT (Annual)" xfId="9345"/>
    <cellStyle name="Calculation 4 2 2 2 3" xfId="11857"/>
    <cellStyle name="Calculation 4 2 2 2 3 2" xfId="23941"/>
    <cellStyle name="Calculation 4 2 2 2 3 2 2" xfId="45127"/>
    <cellStyle name="Calculation 4 2 2 2 3 3" xfId="34523"/>
    <cellStyle name="Calculation 4 2 2 2 4" xfId="18828"/>
    <cellStyle name="Calculation 4 2 2 2 4 2" xfId="40015"/>
    <cellStyle name="Calculation 4 2 2 2 5" xfId="29234"/>
    <cellStyle name="Calculation 4 2 2 2_Table 2A-1_EFT (Annual)" xfId="6681"/>
    <cellStyle name="Calculation 4 2 2 3" xfId="5051"/>
    <cellStyle name="Calculation 4 2 2 3 2" xfId="13311"/>
    <cellStyle name="Calculation 4 2 2 3 2 2" xfId="25317"/>
    <cellStyle name="Calculation 4 2 2 3 2 2 2" xfId="46503"/>
    <cellStyle name="Calculation 4 2 2 3 2 3" xfId="35899"/>
    <cellStyle name="Calculation 4 2 2 3 3" xfId="20204"/>
    <cellStyle name="Calculation 4 2 2 3 3 2" xfId="41391"/>
    <cellStyle name="Calculation 4 2 2 3 4" xfId="30708"/>
    <cellStyle name="Calculation 4 2 2 3_Table 2A-1_EFT (Annual)" xfId="9533"/>
    <cellStyle name="Calculation 4 2 2 4" xfId="10655"/>
    <cellStyle name="Calculation 4 2 2 4 2" xfId="22771"/>
    <cellStyle name="Calculation 4 2 2 4 2 2" xfId="43957"/>
    <cellStyle name="Calculation 4 2 2 4 3" xfId="33353"/>
    <cellStyle name="Calculation 4 2 2 5" xfId="17658"/>
    <cellStyle name="Calculation 4 2 2 5 2" xfId="38845"/>
    <cellStyle name="Calculation 4 2 2 6" xfId="27965"/>
    <cellStyle name="Calculation 4 2 2_Table 2A-1_EFT (Annual)" xfId="6680"/>
    <cellStyle name="Calculation 4 2 3" xfId="1024"/>
    <cellStyle name="Calculation 4 2 3 2" xfId="4585"/>
    <cellStyle name="Calculation 4 2 3 2 2" xfId="12845"/>
    <cellStyle name="Calculation 4 2 3 2 2 2" xfId="24851"/>
    <cellStyle name="Calculation 4 2 3 2 2 2 2" xfId="46037"/>
    <cellStyle name="Calculation 4 2 3 2 2 3" xfId="35433"/>
    <cellStyle name="Calculation 4 2 3 2 3" xfId="19738"/>
    <cellStyle name="Calculation 4 2 3 2 3 2" xfId="40925"/>
    <cellStyle name="Calculation 4 2 3 2 4" xfId="30242"/>
    <cellStyle name="Calculation 4 2 3 2_Table 2A-1_EFT (Annual)" xfId="10789"/>
    <cellStyle name="Calculation 4 2 3 3" xfId="10189"/>
    <cellStyle name="Calculation 4 2 3 3 2" xfId="22305"/>
    <cellStyle name="Calculation 4 2 3 3 2 2" xfId="43491"/>
    <cellStyle name="Calculation 4 2 3 3 3" xfId="32887"/>
    <cellStyle name="Calculation 4 2 3 4" xfId="17192"/>
    <cellStyle name="Calculation 4 2 3 4 2" xfId="38379"/>
    <cellStyle name="Calculation 4 2 3 5" xfId="27499"/>
    <cellStyle name="Calculation 4 2 3_Table 2A-1_EFT (Annual)" xfId="6682"/>
    <cellStyle name="Calculation 4 2 4" xfId="2229"/>
    <cellStyle name="Calculation 4 2 4 2" xfId="5790"/>
    <cellStyle name="Calculation 4 2 4 2 2" xfId="14005"/>
    <cellStyle name="Calculation 4 2 4 2 2 2" xfId="25993"/>
    <cellStyle name="Calculation 4 2 4 2 2 2 2" xfId="47179"/>
    <cellStyle name="Calculation 4 2 4 2 2 3" xfId="36575"/>
    <cellStyle name="Calculation 4 2 4 2 3" xfId="20880"/>
    <cellStyle name="Calculation 4 2 4 2 3 2" xfId="42067"/>
    <cellStyle name="Calculation 4 2 4 2 4" xfId="31447"/>
    <cellStyle name="Calculation 4 2 4 2_Table 2A-1_EFT (Annual)" xfId="10894"/>
    <cellStyle name="Calculation 4 2 4 3" xfId="11349"/>
    <cellStyle name="Calculation 4 2 4 3 2" xfId="23447"/>
    <cellStyle name="Calculation 4 2 4 3 2 2" xfId="44633"/>
    <cellStyle name="Calculation 4 2 4 3 3" xfId="34029"/>
    <cellStyle name="Calculation 4 2 4 4" xfId="18334"/>
    <cellStyle name="Calculation 4 2 4 4 2" xfId="39521"/>
    <cellStyle name="Calculation 4 2 4 5" xfId="28704"/>
    <cellStyle name="Calculation 4 2 4_Table 2A-1_EFT (Annual)" xfId="6683"/>
    <cellStyle name="Calculation 4 2 5" xfId="4083"/>
    <cellStyle name="Calculation 4 2 5 2" xfId="12407"/>
    <cellStyle name="Calculation 4 2 5 2 2" xfId="24429"/>
    <cellStyle name="Calculation 4 2 5 2 2 2" xfId="45615"/>
    <cellStyle name="Calculation 4 2 5 2 3" xfId="35011"/>
    <cellStyle name="Calculation 4 2 5 3" xfId="19316"/>
    <cellStyle name="Calculation 4 2 5 3 2" xfId="40503"/>
    <cellStyle name="Calculation 4 2 5 4" xfId="29771"/>
    <cellStyle name="Calculation 4 2 5_Table 2A-1_EFT (Annual)" xfId="12210"/>
    <cellStyle name="Calculation 4 2 6" xfId="9746"/>
    <cellStyle name="Calculation 4 2 6 2" xfId="21883"/>
    <cellStyle name="Calculation 4 2 6 2 2" xfId="43069"/>
    <cellStyle name="Calculation 4 2 6 3" xfId="32465"/>
    <cellStyle name="Calculation 4 2 7" xfId="16770"/>
    <cellStyle name="Calculation 4 2 7 2" xfId="37957"/>
    <cellStyle name="Calculation 4 2 8" xfId="27028"/>
    <cellStyle name="Calculation 4 2_Table 2A-1_EFT (Annual)" xfId="2973"/>
    <cellStyle name="Calculation 4 3" xfId="351"/>
    <cellStyle name="Calculation 4 3 2" xfId="1334"/>
    <cellStyle name="Calculation 4 3 2 2" xfId="2604"/>
    <cellStyle name="Calculation 4 3 2 2 2" xfId="6165"/>
    <cellStyle name="Calculation 4 3 2 2 2 2" xfId="14359"/>
    <cellStyle name="Calculation 4 3 2 2 2 2 2" xfId="26331"/>
    <cellStyle name="Calculation 4 3 2 2 2 2 2 2" xfId="47517"/>
    <cellStyle name="Calculation 4 3 2 2 2 2 3" xfId="36913"/>
    <cellStyle name="Calculation 4 3 2 2 2 3" xfId="21218"/>
    <cellStyle name="Calculation 4 3 2 2 2 3 2" xfId="42405"/>
    <cellStyle name="Calculation 4 3 2 2 2 4" xfId="31821"/>
    <cellStyle name="Calculation 4 3 2 2 2_Table 2A-1_EFT (Annual)" xfId="11493"/>
    <cellStyle name="Calculation 4 3 2 2 3" xfId="11701"/>
    <cellStyle name="Calculation 4 3 2 2 3 2" xfId="23785"/>
    <cellStyle name="Calculation 4 3 2 2 3 2 2" xfId="44971"/>
    <cellStyle name="Calculation 4 3 2 2 3 3" xfId="34367"/>
    <cellStyle name="Calculation 4 3 2 2 4" xfId="18672"/>
    <cellStyle name="Calculation 4 3 2 2 4 2" xfId="39859"/>
    <cellStyle name="Calculation 4 3 2 2 5" xfId="29078"/>
    <cellStyle name="Calculation 4 3 2 2_Table 2A-1_EFT (Annual)" xfId="6685"/>
    <cellStyle name="Calculation 4 3 2 3" xfId="4895"/>
    <cellStyle name="Calculation 4 3 2 3 2" xfId="13155"/>
    <cellStyle name="Calculation 4 3 2 3 2 2" xfId="25161"/>
    <cellStyle name="Calculation 4 3 2 3 2 2 2" xfId="46347"/>
    <cellStyle name="Calculation 4 3 2 3 2 3" xfId="35743"/>
    <cellStyle name="Calculation 4 3 2 3 3" xfId="20048"/>
    <cellStyle name="Calculation 4 3 2 3 3 2" xfId="41235"/>
    <cellStyle name="Calculation 4 3 2 3 4" xfId="30552"/>
    <cellStyle name="Calculation 4 3 2 3_Table 2A-1_EFT (Annual)" xfId="9545"/>
    <cellStyle name="Calculation 4 3 2 4" xfId="10499"/>
    <cellStyle name="Calculation 4 3 2 4 2" xfId="22615"/>
    <cellStyle name="Calculation 4 3 2 4 2 2" xfId="43801"/>
    <cellStyle name="Calculation 4 3 2 4 3" xfId="33197"/>
    <cellStyle name="Calculation 4 3 2 5" xfId="17502"/>
    <cellStyle name="Calculation 4 3 2 5 2" xfId="38689"/>
    <cellStyle name="Calculation 4 3 2 6" xfId="27809"/>
    <cellStyle name="Calculation 4 3 2_Table 2A-1_EFT (Annual)" xfId="6684"/>
    <cellStyle name="Calculation 4 3 3" xfId="892"/>
    <cellStyle name="Calculation 4 3 3 2" xfId="4453"/>
    <cellStyle name="Calculation 4 3 3 2 2" xfId="12715"/>
    <cellStyle name="Calculation 4 3 3 2 2 2" xfId="24725"/>
    <cellStyle name="Calculation 4 3 3 2 2 2 2" xfId="45911"/>
    <cellStyle name="Calculation 4 3 3 2 2 3" xfId="35307"/>
    <cellStyle name="Calculation 4 3 3 2 3" xfId="19612"/>
    <cellStyle name="Calculation 4 3 3 2 3 2" xfId="40799"/>
    <cellStyle name="Calculation 4 3 3 2 4" xfId="30110"/>
    <cellStyle name="Calculation 4 3 3 2_Table 2A-1_EFT (Annual)" xfId="10820"/>
    <cellStyle name="Calculation 4 3 3 3" xfId="10062"/>
    <cellStyle name="Calculation 4 3 3 3 2" xfId="22179"/>
    <cellStyle name="Calculation 4 3 3 3 2 2" xfId="43365"/>
    <cellStyle name="Calculation 4 3 3 3 3" xfId="32761"/>
    <cellStyle name="Calculation 4 3 3 4" xfId="17066"/>
    <cellStyle name="Calculation 4 3 3 4 2" xfId="38253"/>
    <cellStyle name="Calculation 4 3 3 5" xfId="27367"/>
    <cellStyle name="Calculation 4 3 3_Table 2A-1_EFT (Annual)" xfId="6686"/>
    <cellStyle name="Calculation 4 3 4" xfId="2073"/>
    <cellStyle name="Calculation 4 3 4 2" xfId="5634"/>
    <cellStyle name="Calculation 4 3 4 2 2" xfId="13849"/>
    <cellStyle name="Calculation 4 3 4 2 2 2" xfId="25837"/>
    <cellStyle name="Calculation 4 3 4 2 2 2 2" xfId="47023"/>
    <cellStyle name="Calculation 4 3 4 2 2 3" xfId="36419"/>
    <cellStyle name="Calculation 4 3 4 2 3" xfId="20724"/>
    <cellStyle name="Calculation 4 3 4 2 3 2" xfId="41911"/>
    <cellStyle name="Calculation 4 3 4 2 4" xfId="31291"/>
    <cellStyle name="Calculation 4 3 4 2_Table 2A-1_EFT (Annual)" xfId="11487"/>
    <cellStyle name="Calculation 4 3 4 3" xfId="11193"/>
    <cellStyle name="Calculation 4 3 4 3 2" xfId="23291"/>
    <cellStyle name="Calculation 4 3 4 3 2 2" xfId="44477"/>
    <cellStyle name="Calculation 4 3 4 3 3" xfId="33873"/>
    <cellStyle name="Calculation 4 3 4 4" xfId="18178"/>
    <cellStyle name="Calculation 4 3 4 4 2" xfId="39365"/>
    <cellStyle name="Calculation 4 3 4 5" xfId="28548"/>
    <cellStyle name="Calculation 4 3 4_Table 2A-1_EFT (Annual)" xfId="6687"/>
    <cellStyle name="Calculation 4 3 5" xfId="3921"/>
    <cellStyle name="Calculation 4 3 5 2" xfId="12249"/>
    <cellStyle name="Calculation 4 3 5 2 2" xfId="24273"/>
    <cellStyle name="Calculation 4 3 5 2 2 2" xfId="45459"/>
    <cellStyle name="Calculation 4 3 5 2 3" xfId="34855"/>
    <cellStyle name="Calculation 4 3 5 3" xfId="19160"/>
    <cellStyle name="Calculation 4 3 5 3 2" xfId="40347"/>
    <cellStyle name="Calculation 4 3 5 4" xfId="29609"/>
    <cellStyle name="Calculation 4 3 5_Table 2A-1_EFT (Annual)" xfId="12349"/>
    <cellStyle name="Calculation 4 3 6" xfId="9586"/>
    <cellStyle name="Calculation 4 3 6 2" xfId="21727"/>
    <cellStyle name="Calculation 4 3 6 2 2" xfId="42913"/>
    <cellStyle name="Calculation 4 3 6 3" xfId="32309"/>
    <cellStyle name="Calculation 4 3 7" xfId="16614"/>
    <cellStyle name="Calculation 4 3 7 2" xfId="37801"/>
    <cellStyle name="Calculation 4 3 8" xfId="26866"/>
    <cellStyle name="Calculation 4 3_Table 2A-1_EFT (Annual)" xfId="2974"/>
    <cellStyle name="Calculation 4 4" xfId="1168"/>
    <cellStyle name="Calculation 4 4 2" xfId="2438"/>
    <cellStyle name="Calculation 4 4 2 2" xfId="5999"/>
    <cellStyle name="Calculation 4 4 2 2 2" xfId="14193"/>
    <cellStyle name="Calculation 4 4 2 2 2 2" xfId="26165"/>
    <cellStyle name="Calculation 4 4 2 2 2 2 2" xfId="47351"/>
    <cellStyle name="Calculation 4 4 2 2 2 3" xfId="36747"/>
    <cellStyle name="Calculation 4 4 2 2 3" xfId="21052"/>
    <cellStyle name="Calculation 4 4 2 2 3 2" xfId="42239"/>
    <cellStyle name="Calculation 4 4 2 2 4" xfId="31655"/>
    <cellStyle name="Calculation 4 4 2 2_Table 2A-1_EFT (Annual)" xfId="14154"/>
    <cellStyle name="Calculation 4 4 2 3" xfId="11535"/>
    <cellStyle name="Calculation 4 4 2 3 2" xfId="23619"/>
    <cellStyle name="Calculation 4 4 2 3 2 2" xfId="44805"/>
    <cellStyle name="Calculation 4 4 2 3 3" xfId="34201"/>
    <cellStyle name="Calculation 4 4 2 4" xfId="18506"/>
    <cellStyle name="Calculation 4 4 2 4 2" xfId="39693"/>
    <cellStyle name="Calculation 4 4 2 5" xfId="28912"/>
    <cellStyle name="Calculation 4 4 2_Table 2A-1_EFT (Annual)" xfId="6689"/>
    <cellStyle name="Calculation 4 4 3" xfId="4729"/>
    <cellStyle name="Calculation 4 4 3 2" xfId="12989"/>
    <cellStyle name="Calculation 4 4 3 2 2" xfId="24995"/>
    <cellStyle name="Calculation 4 4 3 2 2 2" xfId="46181"/>
    <cellStyle name="Calculation 4 4 3 2 3" xfId="35577"/>
    <cellStyle name="Calculation 4 4 3 3" xfId="19882"/>
    <cellStyle name="Calculation 4 4 3 3 2" xfId="41069"/>
    <cellStyle name="Calculation 4 4 3 4" xfId="30386"/>
    <cellStyle name="Calculation 4 4 3_Table 2A-1_EFT (Annual)" xfId="10145"/>
    <cellStyle name="Calculation 4 4 4" xfId="10333"/>
    <cellStyle name="Calculation 4 4 4 2" xfId="22449"/>
    <cellStyle name="Calculation 4 4 4 2 2" xfId="43635"/>
    <cellStyle name="Calculation 4 4 4 3" xfId="33031"/>
    <cellStyle name="Calculation 4 4 5" xfId="17336"/>
    <cellStyle name="Calculation 4 4 5 2" xfId="38523"/>
    <cellStyle name="Calculation 4 4 6" xfId="27643"/>
    <cellStyle name="Calculation 4 4_Table 2A-1_EFT (Annual)" xfId="6688"/>
    <cellStyle name="Calculation 4 5" xfId="733"/>
    <cellStyle name="Calculation 4 5 2" xfId="4294"/>
    <cellStyle name="Calculation 4 5 2 2" xfId="12574"/>
    <cellStyle name="Calculation 4 5 2 2 2" xfId="24591"/>
    <cellStyle name="Calculation 4 5 2 2 2 2" xfId="45777"/>
    <cellStyle name="Calculation 4 5 2 2 3" xfId="35173"/>
    <cellStyle name="Calculation 4 5 2 3" xfId="19478"/>
    <cellStyle name="Calculation 4 5 2 3 2" xfId="40665"/>
    <cellStyle name="Calculation 4 5 2 4" xfId="29951"/>
    <cellStyle name="Calculation 4 5 2_Table 2A-1_EFT (Annual)" xfId="9356"/>
    <cellStyle name="Calculation 4 5 3" xfId="9922"/>
    <cellStyle name="Calculation 4 5 3 2" xfId="22045"/>
    <cellStyle name="Calculation 4 5 3 2 2" xfId="43231"/>
    <cellStyle name="Calculation 4 5 3 3" xfId="32627"/>
    <cellStyle name="Calculation 4 5 4" xfId="16932"/>
    <cellStyle name="Calculation 4 5 4 2" xfId="38119"/>
    <cellStyle name="Calculation 4 5 5" xfId="27208"/>
    <cellStyle name="Calculation 4 5_Table 2A-1_EFT (Annual)" xfId="6690"/>
    <cellStyle name="Calculation 4 6" xfId="1795"/>
    <cellStyle name="Calculation 4 6 2" xfId="5356"/>
    <cellStyle name="Calculation 4 6 2 2" xfId="13571"/>
    <cellStyle name="Calculation 4 6 2 2 2" xfId="25559"/>
    <cellStyle name="Calculation 4 6 2 2 2 2" xfId="46745"/>
    <cellStyle name="Calculation 4 6 2 2 3" xfId="36141"/>
    <cellStyle name="Calculation 4 6 2 3" xfId="20446"/>
    <cellStyle name="Calculation 4 6 2 3 2" xfId="41633"/>
    <cellStyle name="Calculation 4 6 2 4" xfId="31013"/>
    <cellStyle name="Calculation 4 6 2_Table 2A-1_EFT (Annual)" xfId="10788"/>
    <cellStyle name="Calculation 4 6 3" xfId="10915"/>
    <cellStyle name="Calculation 4 6 3 2" xfId="23013"/>
    <cellStyle name="Calculation 4 6 3 2 2" xfId="44199"/>
    <cellStyle name="Calculation 4 6 3 3" xfId="33595"/>
    <cellStyle name="Calculation 4 6 4" xfId="17900"/>
    <cellStyle name="Calculation 4 6 4 2" xfId="39087"/>
    <cellStyle name="Calculation 4 6 5" xfId="28270"/>
    <cellStyle name="Calculation 4 6_Table 2A-1_EFT (Annual)" xfId="6691"/>
    <cellStyle name="Calculation 4 7" xfId="3709"/>
    <cellStyle name="Calculation 4 7 2" xfId="12077"/>
    <cellStyle name="Calculation 4 7 2 2" xfId="24107"/>
    <cellStyle name="Calculation 4 7 2 2 2" xfId="45293"/>
    <cellStyle name="Calculation 4 7 2 3" xfId="34689"/>
    <cellStyle name="Calculation 4 7 3" xfId="18994"/>
    <cellStyle name="Calculation 4 7 3 2" xfId="40181"/>
    <cellStyle name="Calculation 4 7 4" xfId="29418"/>
    <cellStyle name="Calculation 4 7_Table 2A-1_EFT (Annual)" xfId="13551"/>
    <cellStyle name="Calculation 4 8" xfId="9396"/>
    <cellStyle name="Calculation 4 8 2" xfId="21561"/>
    <cellStyle name="Calculation 4 8 2 2" xfId="42747"/>
    <cellStyle name="Calculation 4 8 3" xfId="32143"/>
    <cellStyle name="Calculation 4 9" xfId="16448"/>
    <cellStyle name="Calculation 4 9 2" xfId="37635"/>
    <cellStyle name="Calculation 4_Table 2A-1_EFT (Annual)" xfId="2972"/>
    <cellStyle name="Calculation 5" xfId="109"/>
    <cellStyle name="Calculation 5 10" xfId="21510"/>
    <cellStyle name="Calculation 5 10 2" xfId="42697"/>
    <cellStyle name="Calculation 5 11" xfId="26664"/>
    <cellStyle name="Calculation 5 2" xfId="502"/>
    <cellStyle name="Calculation 5 2 2" xfId="1479"/>
    <cellStyle name="Calculation 5 2 2 2" xfId="2749"/>
    <cellStyle name="Calculation 5 2 2 2 2" xfId="6310"/>
    <cellStyle name="Calculation 5 2 2 2 2 2" xfId="14504"/>
    <cellStyle name="Calculation 5 2 2 2 2 2 2" xfId="26476"/>
    <cellStyle name="Calculation 5 2 2 2 2 2 2 2" xfId="47662"/>
    <cellStyle name="Calculation 5 2 2 2 2 2 3" xfId="37058"/>
    <cellStyle name="Calculation 5 2 2 2 2 3" xfId="21363"/>
    <cellStyle name="Calculation 5 2 2 2 2 3 2" xfId="42550"/>
    <cellStyle name="Calculation 5 2 2 2 2 4" xfId="31966"/>
    <cellStyle name="Calculation 5 2 2 2 2_Table 2A-1_EFT (Annual)" xfId="12683"/>
    <cellStyle name="Calculation 5 2 2 2 3" xfId="11846"/>
    <cellStyle name="Calculation 5 2 2 2 3 2" xfId="23930"/>
    <cellStyle name="Calculation 5 2 2 2 3 2 2" xfId="45116"/>
    <cellStyle name="Calculation 5 2 2 2 3 3" xfId="34512"/>
    <cellStyle name="Calculation 5 2 2 2 4" xfId="18817"/>
    <cellStyle name="Calculation 5 2 2 2 4 2" xfId="40004"/>
    <cellStyle name="Calculation 5 2 2 2 5" xfId="29223"/>
    <cellStyle name="Calculation 5 2 2 2_Table 2A-1_EFT (Annual)" xfId="6693"/>
    <cellStyle name="Calculation 5 2 2 3" xfId="5040"/>
    <cellStyle name="Calculation 5 2 2 3 2" xfId="13300"/>
    <cellStyle name="Calculation 5 2 2 3 2 2" xfId="25306"/>
    <cellStyle name="Calculation 5 2 2 3 2 2 2" xfId="46492"/>
    <cellStyle name="Calculation 5 2 2 3 2 3" xfId="35888"/>
    <cellStyle name="Calculation 5 2 2 3 3" xfId="20193"/>
    <cellStyle name="Calculation 5 2 2 3 3 2" xfId="41380"/>
    <cellStyle name="Calculation 5 2 2 3 4" xfId="30697"/>
    <cellStyle name="Calculation 5 2 2 3_Table 2A-1_EFT (Annual)" xfId="11492"/>
    <cellStyle name="Calculation 5 2 2 4" xfId="10644"/>
    <cellStyle name="Calculation 5 2 2 4 2" xfId="22760"/>
    <cellStyle name="Calculation 5 2 2 4 2 2" xfId="43946"/>
    <cellStyle name="Calculation 5 2 2 4 3" xfId="33342"/>
    <cellStyle name="Calculation 5 2 2 5" xfId="17647"/>
    <cellStyle name="Calculation 5 2 2 5 2" xfId="38834"/>
    <cellStyle name="Calculation 5 2 2 6" xfId="27954"/>
    <cellStyle name="Calculation 5 2 2_Table 2A-1_EFT (Annual)" xfId="6692"/>
    <cellStyle name="Calculation 5 2 3" xfId="1016"/>
    <cellStyle name="Calculation 5 2 3 2" xfId="4577"/>
    <cellStyle name="Calculation 5 2 3 2 2" xfId="12837"/>
    <cellStyle name="Calculation 5 2 3 2 2 2" xfId="24843"/>
    <cellStyle name="Calculation 5 2 3 2 2 2 2" xfId="46029"/>
    <cellStyle name="Calculation 5 2 3 2 2 3" xfId="35425"/>
    <cellStyle name="Calculation 5 2 3 2 3" xfId="19730"/>
    <cellStyle name="Calculation 5 2 3 2 3 2" xfId="40917"/>
    <cellStyle name="Calculation 5 2 3 2 4" xfId="30234"/>
    <cellStyle name="Calculation 5 2 3 2_Table 2A-1_EFT (Annual)" xfId="12063"/>
    <cellStyle name="Calculation 5 2 3 3" xfId="10181"/>
    <cellStyle name="Calculation 5 2 3 3 2" xfId="22297"/>
    <cellStyle name="Calculation 5 2 3 3 2 2" xfId="43483"/>
    <cellStyle name="Calculation 5 2 3 3 3" xfId="32879"/>
    <cellStyle name="Calculation 5 2 3 4" xfId="17184"/>
    <cellStyle name="Calculation 5 2 3 4 2" xfId="38371"/>
    <cellStyle name="Calculation 5 2 3 5" xfId="27491"/>
    <cellStyle name="Calculation 5 2 3_Table 2A-1_EFT (Annual)" xfId="6694"/>
    <cellStyle name="Calculation 5 2 4" xfId="2218"/>
    <cellStyle name="Calculation 5 2 4 2" xfId="5779"/>
    <cellStyle name="Calculation 5 2 4 2 2" xfId="13994"/>
    <cellStyle name="Calculation 5 2 4 2 2 2" xfId="25982"/>
    <cellStyle name="Calculation 5 2 4 2 2 2 2" xfId="47168"/>
    <cellStyle name="Calculation 5 2 4 2 2 3" xfId="36564"/>
    <cellStyle name="Calculation 5 2 4 2 3" xfId="20869"/>
    <cellStyle name="Calculation 5 2 4 2 3 2" xfId="42056"/>
    <cellStyle name="Calculation 5 2 4 2 4" xfId="31436"/>
    <cellStyle name="Calculation 5 2 4 2_Table 2A-1_EFT (Annual)" xfId="12563"/>
    <cellStyle name="Calculation 5 2 4 3" xfId="11338"/>
    <cellStyle name="Calculation 5 2 4 3 2" xfId="23436"/>
    <cellStyle name="Calculation 5 2 4 3 2 2" xfId="44622"/>
    <cellStyle name="Calculation 5 2 4 3 3" xfId="34018"/>
    <cellStyle name="Calculation 5 2 4 4" xfId="18323"/>
    <cellStyle name="Calculation 5 2 4 4 2" xfId="39510"/>
    <cellStyle name="Calculation 5 2 4 5" xfId="28693"/>
    <cellStyle name="Calculation 5 2 4_Table 2A-1_EFT (Annual)" xfId="6695"/>
    <cellStyle name="Calculation 5 2 5" xfId="4072"/>
    <cellStyle name="Calculation 5 2 5 2" xfId="12396"/>
    <cellStyle name="Calculation 5 2 5 2 2" xfId="24418"/>
    <cellStyle name="Calculation 5 2 5 2 2 2" xfId="45604"/>
    <cellStyle name="Calculation 5 2 5 2 3" xfId="35000"/>
    <cellStyle name="Calculation 5 2 5 3" xfId="19305"/>
    <cellStyle name="Calculation 5 2 5 3 2" xfId="40492"/>
    <cellStyle name="Calculation 5 2 5 4" xfId="29760"/>
    <cellStyle name="Calculation 5 2 5_Table 2A-1_EFT (Annual)" xfId="11486"/>
    <cellStyle name="Calculation 5 2 6" xfId="9735"/>
    <cellStyle name="Calculation 5 2 6 2" xfId="21872"/>
    <cellStyle name="Calculation 5 2 6 2 2" xfId="43058"/>
    <cellStyle name="Calculation 5 2 6 3" xfId="32454"/>
    <cellStyle name="Calculation 5 2 7" xfId="16759"/>
    <cellStyle name="Calculation 5 2 7 2" xfId="37946"/>
    <cellStyle name="Calculation 5 2 8" xfId="27017"/>
    <cellStyle name="Calculation 5 2_Table 2A-1_EFT (Annual)" xfId="2976"/>
    <cellStyle name="Calculation 5 3" xfId="340"/>
    <cellStyle name="Calculation 5 3 2" xfId="1323"/>
    <cellStyle name="Calculation 5 3 2 2" xfId="2593"/>
    <cellStyle name="Calculation 5 3 2 2 2" xfId="6154"/>
    <cellStyle name="Calculation 5 3 2 2 2 2" xfId="14348"/>
    <cellStyle name="Calculation 5 3 2 2 2 2 2" xfId="26320"/>
    <cellStyle name="Calculation 5 3 2 2 2 2 2 2" xfId="47506"/>
    <cellStyle name="Calculation 5 3 2 2 2 2 3" xfId="36902"/>
    <cellStyle name="Calculation 5 3 2 2 2 3" xfId="21207"/>
    <cellStyle name="Calculation 5 3 2 2 2 3 2" xfId="42394"/>
    <cellStyle name="Calculation 5 3 2 2 2 4" xfId="31810"/>
    <cellStyle name="Calculation 5 3 2 2 2_Table 2A-1_EFT (Annual)" xfId="12704"/>
    <cellStyle name="Calculation 5 3 2 2 3" xfId="11690"/>
    <cellStyle name="Calculation 5 3 2 2 3 2" xfId="23774"/>
    <cellStyle name="Calculation 5 3 2 2 3 2 2" xfId="44960"/>
    <cellStyle name="Calculation 5 3 2 2 3 3" xfId="34356"/>
    <cellStyle name="Calculation 5 3 2 2 4" xfId="18661"/>
    <cellStyle name="Calculation 5 3 2 2 4 2" xfId="39848"/>
    <cellStyle name="Calculation 5 3 2 2 5" xfId="29067"/>
    <cellStyle name="Calculation 5 3 2 2_Table 2A-1_EFT (Annual)" xfId="6697"/>
    <cellStyle name="Calculation 5 3 2 3" xfId="4884"/>
    <cellStyle name="Calculation 5 3 2 3 2" xfId="13144"/>
    <cellStyle name="Calculation 5 3 2 3 2 2" xfId="25150"/>
    <cellStyle name="Calculation 5 3 2 3 2 2 2" xfId="46336"/>
    <cellStyle name="Calculation 5 3 2 3 2 3" xfId="35732"/>
    <cellStyle name="Calculation 5 3 2 3 3" xfId="20037"/>
    <cellStyle name="Calculation 5 3 2 3 3 2" xfId="41224"/>
    <cellStyle name="Calculation 5 3 2 3 4" xfId="30541"/>
    <cellStyle name="Calculation 5 3 2 3_Table 2A-1_EFT (Annual)" xfId="11495"/>
    <cellStyle name="Calculation 5 3 2 4" xfId="10488"/>
    <cellStyle name="Calculation 5 3 2 4 2" xfId="22604"/>
    <cellStyle name="Calculation 5 3 2 4 2 2" xfId="43790"/>
    <cellStyle name="Calculation 5 3 2 4 3" xfId="33186"/>
    <cellStyle name="Calculation 5 3 2 5" xfId="17491"/>
    <cellStyle name="Calculation 5 3 2 5 2" xfId="38678"/>
    <cellStyle name="Calculation 5 3 2 6" xfId="27798"/>
    <cellStyle name="Calculation 5 3 2_Table 2A-1_EFT (Annual)" xfId="6696"/>
    <cellStyle name="Calculation 5 3 3" xfId="884"/>
    <cellStyle name="Calculation 5 3 3 2" xfId="4445"/>
    <cellStyle name="Calculation 5 3 3 2 2" xfId="12707"/>
    <cellStyle name="Calculation 5 3 3 2 2 2" xfId="24717"/>
    <cellStyle name="Calculation 5 3 3 2 2 2 2" xfId="45903"/>
    <cellStyle name="Calculation 5 3 3 2 2 3" xfId="35299"/>
    <cellStyle name="Calculation 5 3 3 2 3" xfId="19604"/>
    <cellStyle name="Calculation 5 3 3 2 3 2" xfId="40791"/>
    <cellStyle name="Calculation 5 3 3 2 4" xfId="30102"/>
    <cellStyle name="Calculation 5 3 3 2_Table 2A-1_EFT (Annual)" xfId="9382"/>
    <cellStyle name="Calculation 5 3 3 3" xfId="10054"/>
    <cellStyle name="Calculation 5 3 3 3 2" xfId="22171"/>
    <cellStyle name="Calculation 5 3 3 3 2 2" xfId="43357"/>
    <cellStyle name="Calculation 5 3 3 3 3" xfId="32753"/>
    <cellStyle name="Calculation 5 3 3 4" xfId="17058"/>
    <cellStyle name="Calculation 5 3 3 4 2" xfId="38245"/>
    <cellStyle name="Calculation 5 3 3 5" xfId="27359"/>
    <cellStyle name="Calculation 5 3 3_Table 2A-1_EFT (Annual)" xfId="6698"/>
    <cellStyle name="Calculation 5 3 4" xfId="2062"/>
    <cellStyle name="Calculation 5 3 4 2" xfId="5623"/>
    <cellStyle name="Calculation 5 3 4 2 2" xfId="13838"/>
    <cellStyle name="Calculation 5 3 4 2 2 2" xfId="25826"/>
    <cellStyle name="Calculation 5 3 4 2 2 2 2" xfId="47012"/>
    <cellStyle name="Calculation 5 3 4 2 2 3" xfId="36408"/>
    <cellStyle name="Calculation 5 3 4 2 3" xfId="20713"/>
    <cellStyle name="Calculation 5 3 4 2 3 2" xfId="41900"/>
    <cellStyle name="Calculation 5 3 4 2 4" xfId="31280"/>
    <cellStyle name="Calculation 5 3 4 2_Table 2A-1_EFT (Annual)" xfId="13443"/>
    <cellStyle name="Calculation 5 3 4 3" xfId="11182"/>
    <cellStyle name="Calculation 5 3 4 3 2" xfId="23280"/>
    <cellStyle name="Calculation 5 3 4 3 2 2" xfId="44466"/>
    <cellStyle name="Calculation 5 3 4 3 3" xfId="33862"/>
    <cellStyle name="Calculation 5 3 4 4" xfId="18167"/>
    <cellStyle name="Calculation 5 3 4 4 2" xfId="39354"/>
    <cellStyle name="Calculation 5 3 4 5" xfId="28537"/>
    <cellStyle name="Calculation 5 3 4_Table 2A-1_EFT (Annual)" xfId="6699"/>
    <cellStyle name="Calculation 5 3 5" xfId="3910"/>
    <cellStyle name="Calculation 5 3 5 2" xfId="12238"/>
    <cellStyle name="Calculation 5 3 5 2 2" xfId="24262"/>
    <cellStyle name="Calculation 5 3 5 2 2 2" xfId="45448"/>
    <cellStyle name="Calculation 5 3 5 2 3" xfId="34844"/>
    <cellStyle name="Calculation 5 3 5 3" xfId="19149"/>
    <cellStyle name="Calculation 5 3 5 3 2" xfId="40336"/>
    <cellStyle name="Calculation 5 3 5 4" xfId="29598"/>
    <cellStyle name="Calculation 5 3 5_Table 2A-1_EFT (Annual)" xfId="12537"/>
    <cellStyle name="Calculation 5 3 6" xfId="9575"/>
    <cellStyle name="Calculation 5 3 6 2" xfId="21716"/>
    <cellStyle name="Calculation 5 3 6 2 2" xfId="42902"/>
    <cellStyle name="Calculation 5 3 6 3" xfId="32298"/>
    <cellStyle name="Calculation 5 3 7" xfId="16603"/>
    <cellStyle name="Calculation 5 3 7 2" xfId="37790"/>
    <cellStyle name="Calculation 5 3 8" xfId="26855"/>
    <cellStyle name="Calculation 5 3_Table 2A-1_EFT (Annual)" xfId="2977"/>
    <cellStyle name="Calculation 5 4" xfId="1157"/>
    <cellStyle name="Calculation 5 4 2" xfId="2427"/>
    <cellStyle name="Calculation 5 4 2 2" xfId="5988"/>
    <cellStyle name="Calculation 5 4 2 2 2" xfId="14182"/>
    <cellStyle name="Calculation 5 4 2 2 2 2" xfId="26154"/>
    <cellStyle name="Calculation 5 4 2 2 2 2 2" xfId="47340"/>
    <cellStyle name="Calculation 5 4 2 2 2 3" xfId="36736"/>
    <cellStyle name="Calculation 5 4 2 2 3" xfId="21041"/>
    <cellStyle name="Calculation 5 4 2 2 3 2" xfId="42228"/>
    <cellStyle name="Calculation 5 4 2 2 4" xfId="31644"/>
    <cellStyle name="Calculation 5 4 2 2_Table 2A-1_EFT (Annual)" xfId="12208"/>
    <cellStyle name="Calculation 5 4 2 3" xfId="11524"/>
    <cellStyle name="Calculation 5 4 2 3 2" xfId="23608"/>
    <cellStyle name="Calculation 5 4 2 3 2 2" xfId="44794"/>
    <cellStyle name="Calculation 5 4 2 3 3" xfId="34190"/>
    <cellStyle name="Calculation 5 4 2 4" xfId="18495"/>
    <cellStyle name="Calculation 5 4 2 4 2" xfId="39682"/>
    <cellStyle name="Calculation 5 4 2 5" xfId="28901"/>
    <cellStyle name="Calculation 5 4 2_Table 2A-1_EFT (Annual)" xfId="6701"/>
    <cellStyle name="Calculation 5 4 3" xfId="4718"/>
    <cellStyle name="Calculation 5 4 3 2" xfId="12978"/>
    <cellStyle name="Calculation 5 4 3 2 2" xfId="24984"/>
    <cellStyle name="Calculation 5 4 3 2 2 2" xfId="46170"/>
    <cellStyle name="Calculation 5 4 3 2 3" xfId="35566"/>
    <cellStyle name="Calculation 5 4 3 3" xfId="19871"/>
    <cellStyle name="Calculation 5 4 3 3 2" xfId="41058"/>
    <cellStyle name="Calculation 5 4 3 4" xfId="30375"/>
    <cellStyle name="Calculation 5 4 3_Table 2A-1_EFT (Annual)" xfId="10827"/>
    <cellStyle name="Calculation 5 4 4" xfId="10322"/>
    <cellStyle name="Calculation 5 4 4 2" xfId="22438"/>
    <cellStyle name="Calculation 5 4 4 2 2" xfId="43624"/>
    <cellStyle name="Calculation 5 4 4 3" xfId="33020"/>
    <cellStyle name="Calculation 5 4 5" xfId="17325"/>
    <cellStyle name="Calculation 5 4 5 2" xfId="38512"/>
    <cellStyle name="Calculation 5 4 6" xfId="27632"/>
    <cellStyle name="Calculation 5 4_Table 2A-1_EFT (Annual)" xfId="6700"/>
    <cellStyle name="Calculation 5 5" xfId="725"/>
    <cellStyle name="Calculation 5 5 2" xfId="4286"/>
    <cellStyle name="Calculation 5 5 2 2" xfId="12566"/>
    <cellStyle name="Calculation 5 5 2 2 2" xfId="24583"/>
    <cellStyle name="Calculation 5 5 2 2 2 2" xfId="45769"/>
    <cellStyle name="Calculation 5 5 2 2 3" xfId="35165"/>
    <cellStyle name="Calculation 5 5 2 3" xfId="19470"/>
    <cellStyle name="Calculation 5 5 2 3 2" xfId="40657"/>
    <cellStyle name="Calculation 5 5 2 4" xfId="29943"/>
    <cellStyle name="Calculation 5 5 2_Table 2A-1_EFT (Annual)" xfId="11489"/>
    <cellStyle name="Calculation 5 5 3" xfId="9914"/>
    <cellStyle name="Calculation 5 5 3 2" xfId="22037"/>
    <cellStyle name="Calculation 5 5 3 2 2" xfId="43223"/>
    <cellStyle name="Calculation 5 5 3 3" xfId="32619"/>
    <cellStyle name="Calculation 5 5 4" xfId="16924"/>
    <cellStyle name="Calculation 5 5 4 2" xfId="38111"/>
    <cellStyle name="Calculation 5 5 5" xfId="27200"/>
    <cellStyle name="Calculation 5 5_Table 2A-1_EFT (Annual)" xfId="6702"/>
    <cellStyle name="Calculation 5 6" xfId="1868"/>
    <cellStyle name="Calculation 5 6 2" xfId="5429"/>
    <cellStyle name="Calculation 5 6 2 2" xfId="13644"/>
    <cellStyle name="Calculation 5 6 2 2 2" xfId="25632"/>
    <cellStyle name="Calculation 5 6 2 2 2 2" xfId="46818"/>
    <cellStyle name="Calculation 5 6 2 2 3" xfId="36214"/>
    <cellStyle name="Calculation 5 6 2 3" xfId="20519"/>
    <cellStyle name="Calculation 5 6 2 3 2" xfId="41706"/>
    <cellStyle name="Calculation 5 6 2 4" xfId="31086"/>
    <cellStyle name="Calculation 5 6 2_Table 2A-1_EFT (Annual)" xfId="12039"/>
    <cellStyle name="Calculation 5 6 3" xfId="10988"/>
    <cellStyle name="Calculation 5 6 3 2" xfId="23086"/>
    <cellStyle name="Calculation 5 6 3 2 2" xfId="44272"/>
    <cellStyle name="Calculation 5 6 3 3" xfId="33668"/>
    <cellStyle name="Calculation 5 6 4" xfId="17973"/>
    <cellStyle name="Calculation 5 6 4 2" xfId="39160"/>
    <cellStyle name="Calculation 5 6 5" xfId="28343"/>
    <cellStyle name="Calculation 5 6_Table 2A-1_EFT (Annual)" xfId="6703"/>
    <cellStyle name="Calculation 5 7" xfId="3698"/>
    <cellStyle name="Calculation 5 7 2" xfId="12066"/>
    <cellStyle name="Calculation 5 7 2 2" xfId="24096"/>
    <cellStyle name="Calculation 5 7 2 2 2" xfId="45282"/>
    <cellStyle name="Calculation 5 7 2 3" xfId="34678"/>
    <cellStyle name="Calculation 5 7 3" xfId="18983"/>
    <cellStyle name="Calculation 5 7 3 2" xfId="40170"/>
    <cellStyle name="Calculation 5 7 4" xfId="29407"/>
    <cellStyle name="Calculation 5 7_Table 2A-1_EFT (Annual)" xfId="10791"/>
    <cellStyle name="Calculation 5 8" xfId="9385"/>
    <cellStyle name="Calculation 5 8 2" xfId="21550"/>
    <cellStyle name="Calculation 5 8 2 2" xfId="42736"/>
    <cellStyle name="Calculation 5 8 3" xfId="32132"/>
    <cellStyle name="Calculation 5 9" xfId="16437"/>
    <cellStyle name="Calculation 5 9 2" xfId="37624"/>
    <cellStyle name="Calculation 5_Table 2A-1_EFT (Annual)" xfId="2975"/>
    <cellStyle name="Calculation 6" xfId="83"/>
    <cellStyle name="Calculation 6 10" xfId="26639"/>
    <cellStyle name="Calculation 6 2" xfId="482"/>
    <cellStyle name="Calculation 6 2 2" xfId="1459"/>
    <cellStyle name="Calculation 6 2 2 2" xfId="2729"/>
    <cellStyle name="Calculation 6 2 2 2 2" xfId="6290"/>
    <cellStyle name="Calculation 6 2 2 2 2 2" xfId="14484"/>
    <cellStyle name="Calculation 6 2 2 2 2 2 2" xfId="26456"/>
    <cellStyle name="Calculation 6 2 2 2 2 2 2 2" xfId="47642"/>
    <cellStyle name="Calculation 6 2 2 2 2 2 3" xfId="37038"/>
    <cellStyle name="Calculation 6 2 2 2 2 3" xfId="21343"/>
    <cellStyle name="Calculation 6 2 2 2 2 3 2" xfId="42530"/>
    <cellStyle name="Calculation 6 2 2 2 2 4" xfId="31946"/>
    <cellStyle name="Calculation 6 2 2 2 2_Table 2A-1_EFT (Annual)" xfId="13485"/>
    <cellStyle name="Calculation 6 2 2 2 3" xfId="11826"/>
    <cellStyle name="Calculation 6 2 2 2 3 2" xfId="23910"/>
    <cellStyle name="Calculation 6 2 2 2 3 2 2" xfId="45096"/>
    <cellStyle name="Calculation 6 2 2 2 3 3" xfId="34492"/>
    <cellStyle name="Calculation 6 2 2 2 4" xfId="18797"/>
    <cellStyle name="Calculation 6 2 2 2 4 2" xfId="39984"/>
    <cellStyle name="Calculation 6 2 2 2 5" xfId="29203"/>
    <cellStyle name="Calculation 6 2 2 2_Table 2A-1_EFT (Annual)" xfId="6705"/>
    <cellStyle name="Calculation 6 2 2 3" xfId="5020"/>
    <cellStyle name="Calculation 6 2 2 3 2" xfId="13280"/>
    <cellStyle name="Calculation 6 2 2 3 2 2" xfId="25286"/>
    <cellStyle name="Calculation 6 2 2 3 2 2 2" xfId="46472"/>
    <cellStyle name="Calculation 6 2 2 3 2 3" xfId="35868"/>
    <cellStyle name="Calculation 6 2 2 3 3" xfId="20173"/>
    <cellStyle name="Calculation 6 2 2 3 3 2" xfId="41360"/>
    <cellStyle name="Calculation 6 2 2 3 4" xfId="30677"/>
    <cellStyle name="Calculation 6 2 2 3_Table 2A-1_EFT (Annual)" xfId="12685"/>
    <cellStyle name="Calculation 6 2 2 4" xfId="10624"/>
    <cellStyle name="Calculation 6 2 2 4 2" xfId="22740"/>
    <cellStyle name="Calculation 6 2 2 4 2 2" xfId="43926"/>
    <cellStyle name="Calculation 6 2 2 4 3" xfId="33322"/>
    <cellStyle name="Calculation 6 2 2 5" xfId="17627"/>
    <cellStyle name="Calculation 6 2 2 5 2" xfId="38814"/>
    <cellStyle name="Calculation 6 2 2 6" xfId="27934"/>
    <cellStyle name="Calculation 6 2 2_Table 2A-1_EFT (Annual)" xfId="6704"/>
    <cellStyle name="Calculation 6 2 3" xfId="1002"/>
    <cellStyle name="Calculation 6 2 3 2" xfId="4563"/>
    <cellStyle name="Calculation 6 2 3 2 2" xfId="12823"/>
    <cellStyle name="Calculation 6 2 3 2 2 2" xfId="24829"/>
    <cellStyle name="Calculation 6 2 3 2 2 2 2" xfId="46015"/>
    <cellStyle name="Calculation 6 2 3 2 2 3" xfId="35411"/>
    <cellStyle name="Calculation 6 2 3 2 3" xfId="19716"/>
    <cellStyle name="Calculation 6 2 3 2 3 2" xfId="40903"/>
    <cellStyle name="Calculation 6 2 3 2 4" xfId="30220"/>
    <cellStyle name="Calculation 6 2 3 2_Table 2A-1_EFT (Annual)" xfId="10032"/>
    <cellStyle name="Calculation 6 2 3 3" xfId="10167"/>
    <cellStyle name="Calculation 6 2 3 3 2" xfId="22283"/>
    <cellStyle name="Calculation 6 2 3 3 2 2" xfId="43469"/>
    <cellStyle name="Calculation 6 2 3 3 3" xfId="32865"/>
    <cellStyle name="Calculation 6 2 3 4" xfId="17170"/>
    <cellStyle name="Calculation 6 2 3 4 2" xfId="38357"/>
    <cellStyle name="Calculation 6 2 3 5" xfId="27477"/>
    <cellStyle name="Calculation 6 2 3_Table 2A-1_EFT (Annual)" xfId="6706"/>
    <cellStyle name="Calculation 6 2 4" xfId="2198"/>
    <cellStyle name="Calculation 6 2 4 2" xfId="5759"/>
    <cellStyle name="Calculation 6 2 4 2 2" xfId="13974"/>
    <cellStyle name="Calculation 6 2 4 2 2 2" xfId="25962"/>
    <cellStyle name="Calculation 6 2 4 2 2 2 2" xfId="47148"/>
    <cellStyle name="Calculation 6 2 4 2 2 3" xfId="36544"/>
    <cellStyle name="Calculation 6 2 4 2 3" xfId="20849"/>
    <cellStyle name="Calculation 6 2 4 2 3 2" xfId="42036"/>
    <cellStyle name="Calculation 6 2 4 2 4" xfId="31416"/>
    <cellStyle name="Calculation 6 2 4 2_Table 2A-1_EFT (Annual)" xfId="9355"/>
    <cellStyle name="Calculation 6 2 4 3" xfId="11318"/>
    <cellStyle name="Calculation 6 2 4 3 2" xfId="23416"/>
    <cellStyle name="Calculation 6 2 4 3 2 2" xfId="44602"/>
    <cellStyle name="Calculation 6 2 4 3 3" xfId="33998"/>
    <cellStyle name="Calculation 6 2 4 4" xfId="18303"/>
    <cellStyle name="Calculation 6 2 4 4 2" xfId="39490"/>
    <cellStyle name="Calculation 6 2 4 5" xfId="28673"/>
    <cellStyle name="Calculation 6 2 4_Table 2A-1_EFT (Annual)" xfId="6707"/>
    <cellStyle name="Calculation 6 2 5" xfId="4052"/>
    <cellStyle name="Calculation 6 2 5 2" xfId="12376"/>
    <cellStyle name="Calculation 6 2 5 2 2" xfId="24398"/>
    <cellStyle name="Calculation 6 2 5 2 2 2" xfId="45584"/>
    <cellStyle name="Calculation 6 2 5 2 3" xfId="34980"/>
    <cellStyle name="Calculation 6 2 5 3" xfId="19285"/>
    <cellStyle name="Calculation 6 2 5 3 2" xfId="40472"/>
    <cellStyle name="Calculation 6 2 5 4" xfId="29740"/>
    <cellStyle name="Calculation 6 2 5_Table 2A-1_EFT (Annual)" xfId="9375"/>
    <cellStyle name="Calculation 6 2 6" xfId="9715"/>
    <cellStyle name="Calculation 6 2 6 2" xfId="21852"/>
    <cellStyle name="Calculation 6 2 6 2 2" xfId="43038"/>
    <cellStyle name="Calculation 6 2 6 3" xfId="32434"/>
    <cellStyle name="Calculation 6 2 7" xfId="16739"/>
    <cellStyle name="Calculation 6 2 7 2" xfId="37926"/>
    <cellStyle name="Calculation 6 2 8" xfId="26997"/>
    <cellStyle name="Calculation 6 2_Table 2A-1_EFT (Annual)" xfId="2979"/>
    <cellStyle name="Calculation 6 3" xfId="315"/>
    <cellStyle name="Calculation 6 3 2" xfId="1303"/>
    <cellStyle name="Calculation 6 3 2 2" xfId="2573"/>
    <cellStyle name="Calculation 6 3 2 2 2" xfId="6134"/>
    <cellStyle name="Calculation 6 3 2 2 2 2" xfId="14328"/>
    <cellStyle name="Calculation 6 3 2 2 2 2 2" xfId="26300"/>
    <cellStyle name="Calculation 6 3 2 2 2 2 2 2" xfId="47486"/>
    <cellStyle name="Calculation 6 3 2 2 2 2 3" xfId="36882"/>
    <cellStyle name="Calculation 6 3 2 2 2 3" xfId="21187"/>
    <cellStyle name="Calculation 6 3 2 2 2 3 2" xfId="42374"/>
    <cellStyle name="Calculation 6 3 2 2 2 4" xfId="31790"/>
    <cellStyle name="Calculation 6 3 2 2 2_Table 2A-1_EFT (Annual)" xfId="9344"/>
    <cellStyle name="Calculation 6 3 2 2 3" xfId="11670"/>
    <cellStyle name="Calculation 6 3 2 2 3 2" xfId="23754"/>
    <cellStyle name="Calculation 6 3 2 2 3 2 2" xfId="44940"/>
    <cellStyle name="Calculation 6 3 2 2 3 3" xfId="34336"/>
    <cellStyle name="Calculation 6 3 2 2 4" xfId="18641"/>
    <cellStyle name="Calculation 6 3 2 2 4 2" xfId="39828"/>
    <cellStyle name="Calculation 6 3 2 2 5" xfId="29047"/>
    <cellStyle name="Calculation 6 3 2 2_Table 2A-1_EFT (Annual)" xfId="6709"/>
    <cellStyle name="Calculation 6 3 2 3" xfId="4864"/>
    <cellStyle name="Calculation 6 3 2 3 2" xfId="13124"/>
    <cellStyle name="Calculation 6 3 2 3 2 2" xfId="25130"/>
    <cellStyle name="Calculation 6 3 2 3 2 2 2" xfId="46316"/>
    <cellStyle name="Calculation 6 3 2 3 2 3" xfId="35712"/>
    <cellStyle name="Calculation 6 3 2 3 3" xfId="20017"/>
    <cellStyle name="Calculation 6 3 2 3 3 2" xfId="41204"/>
    <cellStyle name="Calculation 6 3 2 3 4" xfId="30521"/>
    <cellStyle name="Calculation 6 3 2 3_Table 2A-1_EFT (Annual)" xfId="9885"/>
    <cellStyle name="Calculation 6 3 2 4" xfId="10468"/>
    <cellStyle name="Calculation 6 3 2 4 2" xfId="22584"/>
    <cellStyle name="Calculation 6 3 2 4 2 2" xfId="43770"/>
    <cellStyle name="Calculation 6 3 2 4 3" xfId="33166"/>
    <cellStyle name="Calculation 6 3 2 5" xfId="17471"/>
    <cellStyle name="Calculation 6 3 2 5 2" xfId="38658"/>
    <cellStyle name="Calculation 6 3 2 6" xfId="27778"/>
    <cellStyle name="Calculation 6 3 2_Table 2A-1_EFT (Annual)" xfId="6708"/>
    <cellStyle name="Calculation 6 3 3" xfId="865"/>
    <cellStyle name="Calculation 6 3 3 2" xfId="4426"/>
    <cellStyle name="Calculation 6 3 3 2 2" xfId="12691"/>
    <cellStyle name="Calculation 6 3 3 2 2 2" xfId="24703"/>
    <cellStyle name="Calculation 6 3 3 2 2 2 2" xfId="45889"/>
    <cellStyle name="Calculation 6 3 3 2 2 3" xfId="35285"/>
    <cellStyle name="Calculation 6 3 3 2 3" xfId="19590"/>
    <cellStyle name="Calculation 6 3 3 2 3 2" xfId="40777"/>
    <cellStyle name="Calculation 6 3 3 2 4" xfId="30083"/>
    <cellStyle name="Calculation 6 3 3 2_Table 2A-1_EFT (Annual)" xfId="9343"/>
    <cellStyle name="Calculation 6 3 3 3" xfId="10038"/>
    <cellStyle name="Calculation 6 3 3 3 2" xfId="22157"/>
    <cellStyle name="Calculation 6 3 3 3 2 2" xfId="43343"/>
    <cellStyle name="Calculation 6 3 3 3 3" xfId="32739"/>
    <cellStyle name="Calculation 6 3 3 4" xfId="17044"/>
    <cellStyle name="Calculation 6 3 3 4 2" xfId="38231"/>
    <cellStyle name="Calculation 6 3 3 5" xfId="27340"/>
    <cellStyle name="Calculation 6 3 3_Table 2A-1_EFT (Annual)" xfId="6710"/>
    <cellStyle name="Calculation 6 3 4" xfId="2042"/>
    <cellStyle name="Calculation 6 3 4 2" xfId="5603"/>
    <cellStyle name="Calculation 6 3 4 2 2" xfId="13818"/>
    <cellStyle name="Calculation 6 3 4 2 2 2" xfId="25806"/>
    <cellStyle name="Calculation 6 3 4 2 2 2 2" xfId="46992"/>
    <cellStyle name="Calculation 6 3 4 2 2 3" xfId="36388"/>
    <cellStyle name="Calculation 6 3 4 2 3" xfId="20693"/>
    <cellStyle name="Calculation 6 3 4 2 3 2" xfId="41880"/>
    <cellStyle name="Calculation 6 3 4 2 4" xfId="31260"/>
    <cellStyle name="Calculation 6 3 4 2_Table 2A-1_EFT (Annual)" xfId="9342"/>
    <cellStyle name="Calculation 6 3 4 3" xfId="11162"/>
    <cellStyle name="Calculation 6 3 4 3 2" xfId="23260"/>
    <cellStyle name="Calculation 6 3 4 3 2 2" xfId="44446"/>
    <cellStyle name="Calculation 6 3 4 3 3" xfId="33842"/>
    <cellStyle name="Calculation 6 3 4 4" xfId="18147"/>
    <cellStyle name="Calculation 6 3 4 4 2" xfId="39334"/>
    <cellStyle name="Calculation 6 3 4 5" xfId="28517"/>
    <cellStyle name="Calculation 6 3 4_Table 2A-1_EFT (Annual)" xfId="6711"/>
    <cellStyle name="Calculation 6 3 5" xfId="3885"/>
    <cellStyle name="Calculation 6 3 5 2" xfId="12217"/>
    <cellStyle name="Calculation 6 3 5 2 2" xfId="24242"/>
    <cellStyle name="Calculation 6 3 5 2 2 2" xfId="45428"/>
    <cellStyle name="Calculation 6 3 5 2 3" xfId="34824"/>
    <cellStyle name="Calculation 6 3 5 3" xfId="19129"/>
    <cellStyle name="Calculation 6 3 5 3 2" xfId="40316"/>
    <cellStyle name="Calculation 6 3 5 4" xfId="29573"/>
    <cellStyle name="Calculation 6 3 5_Table 2A-1_EFT (Annual)" xfId="9531"/>
    <cellStyle name="Calculation 6 3 6" xfId="9554"/>
    <cellStyle name="Calculation 6 3 6 2" xfId="21696"/>
    <cellStyle name="Calculation 6 3 6 2 2" xfId="42882"/>
    <cellStyle name="Calculation 6 3 6 3" xfId="32278"/>
    <cellStyle name="Calculation 6 3 7" xfId="16583"/>
    <cellStyle name="Calculation 6 3 7 2" xfId="37770"/>
    <cellStyle name="Calculation 6 3 8" xfId="26830"/>
    <cellStyle name="Calculation 6 3_Table 2A-1_EFT (Annual)" xfId="2980"/>
    <cellStyle name="Calculation 6 4" xfId="1137"/>
    <cellStyle name="Calculation 6 4 2" xfId="2407"/>
    <cellStyle name="Calculation 6 4 2 2" xfId="5968"/>
    <cellStyle name="Calculation 6 4 2 2 2" xfId="14162"/>
    <cellStyle name="Calculation 6 4 2 2 2 2" xfId="26134"/>
    <cellStyle name="Calculation 6 4 2 2 2 2 2" xfId="47320"/>
    <cellStyle name="Calculation 6 4 2 2 2 3" xfId="36716"/>
    <cellStyle name="Calculation 6 4 2 2 3" xfId="21021"/>
    <cellStyle name="Calculation 6 4 2 2 3 2" xfId="42208"/>
    <cellStyle name="Calculation 6 4 2 2 4" xfId="31624"/>
    <cellStyle name="Calculation 6 4 2 2_Table 2A-1_EFT (Annual)" xfId="9341"/>
    <cellStyle name="Calculation 6 4 2 3" xfId="11504"/>
    <cellStyle name="Calculation 6 4 2 3 2" xfId="23588"/>
    <cellStyle name="Calculation 6 4 2 3 2 2" xfId="44774"/>
    <cellStyle name="Calculation 6 4 2 3 3" xfId="34170"/>
    <cellStyle name="Calculation 6 4 2 4" xfId="18475"/>
    <cellStyle name="Calculation 6 4 2 4 2" xfId="39662"/>
    <cellStyle name="Calculation 6 4 2 5" xfId="28881"/>
    <cellStyle name="Calculation 6 4 2_Table 2A-1_EFT (Annual)" xfId="6713"/>
    <cellStyle name="Calculation 6 4 3" xfId="4698"/>
    <cellStyle name="Calculation 6 4 3 2" xfId="12958"/>
    <cellStyle name="Calculation 6 4 3 2 2" xfId="24964"/>
    <cellStyle name="Calculation 6 4 3 2 2 2" xfId="46150"/>
    <cellStyle name="Calculation 6 4 3 2 3" xfId="35546"/>
    <cellStyle name="Calculation 6 4 3 3" xfId="19851"/>
    <cellStyle name="Calculation 6 4 3 3 2" xfId="41038"/>
    <cellStyle name="Calculation 6 4 3 4" xfId="30355"/>
    <cellStyle name="Calculation 6 4 3_Table 2A-1_EFT (Annual)" xfId="9530"/>
    <cellStyle name="Calculation 6 4 4" xfId="10302"/>
    <cellStyle name="Calculation 6 4 4 2" xfId="22418"/>
    <cellStyle name="Calculation 6 4 4 2 2" xfId="43604"/>
    <cellStyle name="Calculation 6 4 4 3" xfId="33000"/>
    <cellStyle name="Calculation 6 4 5" xfId="17305"/>
    <cellStyle name="Calculation 6 4 5 2" xfId="38492"/>
    <cellStyle name="Calculation 6 4 6" xfId="27612"/>
    <cellStyle name="Calculation 6 4_Table 2A-1_EFT (Annual)" xfId="6712"/>
    <cellStyle name="Calculation 6 5" xfId="706"/>
    <cellStyle name="Calculation 6 5 2" xfId="4267"/>
    <cellStyle name="Calculation 6 5 2 2" xfId="12551"/>
    <cellStyle name="Calculation 6 5 2 2 2" xfId="24569"/>
    <cellStyle name="Calculation 6 5 2 2 2 2" xfId="45755"/>
    <cellStyle name="Calculation 6 5 2 2 3" xfId="35151"/>
    <cellStyle name="Calculation 6 5 2 3" xfId="19456"/>
    <cellStyle name="Calculation 6 5 2 3 2" xfId="40643"/>
    <cellStyle name="Calculation 6 5 2 4" xfId="29924"/>
    <cellStyle name="Calculation 6 5 2_Table 2A-1_EFT (Annual)" xfId="9529"/>
    <cellStyle name="Calculation 6 5 3" xfId="9898"/>
    <cellStyle name="Calculation 6 5 3 2" xfId="22023"/>
    <cellStyle name="Calculation 6 5 3 2 2" xfId="43209"/>
    <cellStyle name="Calculation 6 5 3 3" xfId="32605"/>
    <cellStyle name="Calculation 6 5 4" xfId="16910"/>
    <cellStyle name="Calculation 6 5 4 2" xfId="38097"/>
    <cellStyle name="Calculation 6 5 5" xfId="27181"/>
    <cellStyle name="Calculation 6 5_Table 2A-1_EFT (Annual)" xfId="6714"/>
    <cellStyle name="Calculation 6 6" xfId="1840"/>
    <cellStyle name="Calculation 6 6 2" xfId="5401"/>
    <cellStyle name="Calculation 6 6 2 2" xfId="13616"/>
    <cellStyle name="Calculation 6 6 2 2 2" xfId="25604"/>
    <cellStyle name="Calculation 6 6 2 2 2 2" xfId="46790"/>
    <cellStyle name="Calculation 6 6 2 2 3" xfId="36186"/>
    <cellStyle name="Calculation 6 6 2 3" xfId="20491"/>
    <cellStyle name="Calculation 6 6 2 3 2" xfId="41678"/>
    <cellStyle name="Calculation 6 6 2 4" xfId="31058"/>
    <cellStyle name="Calculation 6 6 2_Table 2A-1_EFT (Annual)" xfId="9528"/>
    <cellStyle name="Calculation 6 6 3" xfId="10960"/>
    <cellStyle name="Calculation 6 6 3 2" xfId="23058"/>
    <cellStyle name="Calculation 6 6 3 2 2" xfId="44244"/>
    <cellStyle name="Calculation 6 6 3 3" xfId="33640"/>
    <cellStyle name="Calculation 6 6 4" xfId="17945"/>
    <cellStyle name="Calculation 6 6 4 2" xfId="39132"/>
    <cellStyle name="Calculation 6 6 5" xfId="28315"/>
    <cellStyle name="Calculation 6 6_Table 2A-1_EFT (Annual)" xfId="6715"/>
    <cellStyle name="Calculation 6 7" xfId="3672"/>
    <cellStyle name="Calculation 6 7 2" xfId="12045"/>
    <cellStyle name="Calculation 6 7 2 2" xfId="24076"/>
    <cellStyle name="Calculation 6 7 2 2 2" xfId="45262"/>
    <cellStyle name="Calculation 6 7 2 3" xfId="34658"/>
    <cellStyle name="Calculation 6 7 3" xfId="18963"/>
    <cellStyle name="Calculation 6 7 3 2" xfId="40150"/>
    <cellStyle name="Calculation 6 7 4" xfId="29382"/>
    <cellStyle name="Calculation 6 7_Table 2A-1_EFT (Annual)" xfId="9883"/>
    <cellStyle name="Calculation 6 8" xfId="9362"/>
    <cellStyle name="Calculation 6 8 2" xfId="21530"/>
    <cellStyle name="Calculation 6 8 2 2" xfId="42716"/>
    <cellStyle name="Calculation 6 8 3" xfId="32112"/>
    <cellStyle name="Calculation 6 9" xfId="16417"/>
    <cellStyle name="Calculation 6 9 2" xfId="37604"/>
    <cellStyle name="Calculation 6_Table 2A-1_EFT (Annual)" xfId="2978"/>
    <cellStyle name="Calculation 7" xfId="124"/>
    <cellStyle name="Calculation 7 10" xfId="26679"/>
    <cellStyle name="Calculation 7 2" xfId="517"/>
    <cellStyle name="Calculation 7 2 2" xfId="1494"/>
    <cellStyle name="Calculation 7 2 2 2" xfId="2764"/>
    <cellStyle name="Calculation 7 2 2 2 2" xfId="6325"/>
    <cellStyle name="Calculation 7 2 2 2 2 2" xfId="14519"/>
    <cellStyle name="Calculation 7 2 2 2 2 2 2" xfId="26491"/>
    <cellStyle name="Calculation 7 2 2 2 2 2 2 2" xfId="47677"/>
    <cellStyle name="Calculation 7 2 2 2 2 2 3" xfId="37073"/>
    <cellStyle name="Calculation 7 2 2 2 2 3" xfId="21378"/>
    <cellStyle name="Calculation 7 2 2 2 2 3 2" xfId="42565"/>
    <cellStyle name="Calculation 7 2 2 2 2 4" xfId="31981"/>
    <cellStyle name="Calculation 7 2 2 2 2_Table 2A-1_EFT (Annual)" xfId="9882"/>
    <cellStyle name="Calculation 7 2 2 2 3" xfId="11861"/>
    <cellStyle name="Calculation 7 2 2 2 3 2" xfId="23945"/>
    <cellStyle name="Calculation 7 2 2 2 3 2 2" xfId="45131"/>
    <cellStyle name="Calculation 7 2 2 2 3 3" xfId="34527"/>
    <cellStyle name="Calculation 7 2 2 2 4" xfId="18832"/>
    <cellStyle name="Calculation 7 2 2 2 4 2" xfId="40019"/>
    <cellStyle name="Calculation 7 2 2 2 5" xfId="29238"/>
    <cellStyle name="Calculation 7 2 2 2_Table 2A-1_EFT (Annual)" xfId="6717"/>
    <cellStyle name="Calculation 7 2 2 3" xfId="5055"/>
    <cellStyle name="Calculation 7 2 2 3 2" xfId="13315"/>
    <cellStyle name="Calculation 7 2 2 3 2 2" xfId="25321"/>
    <cellStyle name="Calculation 7 2 2 3 2 2 2" xfId="46507"/>
    <cellStyle name="Calculation 7 2 2 3 2 3" xfId="35903"/>
    <cellStyle name="Calculation 7 2 2 3 3" xfId="20208"/>
    <cellStyle name="Calculation 7 2 2 3 3 2" xfId="41395"/>
    <cellStyle name="Calculation 7 2 2 3 4" xfId="30712"/>
    <cellStyle name="Calculation 7 2 2 3_Table 2A-1_EFT (Annual)" xfId="9340"/>
    <cellStyle name="Calculation 7 2 2 4" xfId="10659"/>
    <cellStyle name="Calculation 7 2 2 4 2" xfId="22775"/>
    <cellStyle name="Calculation 7 2 2 4 2 2" xfId="43961"/>
    <cellStyle name="Calculation 7 2 2 4 3" xfId="33357"/>
    <cellStyle name="Calculation 7 2 2 5" xfId="17662"/>
    <cellStyle name="Calculation 7 2 2 5 2" xfId="38849"/>
    <cellStyle name="Calculation 7 2 2 6" xfId="27969"/>
    <cellStyle name="Calculation 7 2 2_Table 2A-1_EFT (Annual)" xfId="6716"/>
    <cellStyle name="Calculation 7 2 3" xfId="1027"/>
    <cellStyle name="Calculation 7 2 3 2" xfId="4588"/>
    <cellStyle name="Calculation 7 2 3 2 2" xfId="12848"/>
    <cellStyle name="Calculation 7 2 3 2 2 2" xfId="24854"/>
    <cellStyle name="Calculation 7 2 3 2 2 2 2" xfId="46040"/>
    <cellStyle name="Calculation 7 2 3 2 2 3" xfId="35436"/>
    <cellStyle name="Calculation 7 2 3 2 3" xfId="19741"/>
    <cellStyle name="Calculation 7 2 3 2 3 2" xfId="40928"/>
    <cellStyle name="Calculation 7 2 3 2 4" xfId="30245"/>
    <cellStyle name="Calculation 7 2 3 2_Table 2A-1_EFT (Annual)" xfId="9339"/>
    <cellStyle name="Calculation 7 2 3 3" xfId="10192"/>
    <cellStyle name="Calculation 7 2 3 3 2" xfId="22308"/>
    <cellStyle name="Calculation 7 2 3 3 2 2" xfId="43494"/>
    <cellStyle name="Calculation 7 2 3 3 3" xfId="32890"/>
    <cellStyle name="Calculation 7 2 3 4" xfId="17195"/>
    <cellStyle name="Calculation 7 2 3 4 2" xfId="38382"/>
    <cellStyle name="Calculation 7 2 3 5" xfId="27502"/>
    <cellStyle name="Calculation 7 2 3_Table 2A-1_EFT (Annual)" xfId="6718"/>
    <cellStyle name="Calculation 7 2 4" xfId="2233"/>
    <cellStyle name="Calculation 7 2 4 2" xfId="5794"/>
    <cellStyle name="Calculation 7 2 4 2 2" xfId="14009"/>
    <cellStyle name="Calculation 7 2 4 2 2 2" xfId="25997"/>
    <cellStyle name="Calculation 7 2 4 2 2 2 2" xfId="47183"/>
    <cellStyle name="Calculation 7 2 4 2 2 3" xfId="36579"/>
    <cellStyle name="Calculation 7 2 4 2 3" xfId="20884"/>
    <cellStyle name="Calculation 7 2 4 2 3 2" xfId="42071"/>
    <cellStyle name="Calculation 7 2 4 2 4" xfId="31451"/>
    <cellStyle name="Calculation 7 2 4 2_Table 2A-1_EFT (Annual)" xfId="9338"/>
    <cellStyle name="Calculation 7 2 4 3" xfId="11353"/>
    <cellStyle name="Calculation 7 2 4 3 2" xfId="23451"/>
    <cellStyle name="Calculation 7 2 4 3 2 2" xfId="44637"/>
    <cellStyle name="Calculation 7 2 4 3 3" xfId="34033"/>
    <cellStyle name="Calculation 7 2 4 4" xfId="18338"/>
    <cellStyle name="Calculation 7 2 4 4 2" xfId="39525"/>
    <cellStyle name="Calculation 7 2 4 5" xfId="28708"/>
    <cellStyle name="Calculation 7 2 4_Table 2A-1_EFT (Annual)" xfId="6719"/>
    <cellStyle name="Calculation 7 2 5" xfId="4087"/>
    <cellStyle name="Calculation 7 2 5 2" xfId="12411"/>
    <cellStyle name="Calculation 7 2 5 2 2" xfId="24433"/>
    <cellStyle name="Calculation 7 2 5 2 2 2" xfId="45619"/>
    <cellStyle name="Calculation 7 2 5 2 3" xfId="35015"/>
    <cellStyle name="Calculation 7 2 5 3" xfId="19320"/>
    <cellStyle name="Calculation 7 2 5 3 2" xfId="40507"/>
    <cellStyle name="Calculation 7 2 5 4" xfId="29775"/>
    <cellStyle name="Calculation 7 2 5_Table 2A-1_EFT (Annual)" xfId="9527"/>
    <cellStyle name="Calculation 7 2 6" xfId="9750"/>
    <cellStyle name="Calculation 7 2 6 2" xfId="21887"/>
    <cellStyle name="Calculation 7 2 6 2 2" xfId="43073"/>
    <cellStyle name="Calculation 7 2 6 3" xfId="32469"/>
    <cellStyle name="Calculation 7 2 7" xfId="16774"/>
    <cellStyle name="Calculation 7 2 7 2" xfId="37961"/>
    <cellStyle name="Calculation 7 2 8" xfId="27032"/>
    <cellStyle name="Calculation 7 2_Table 2A-1_EFT (Annual)" xfId="2982"/>
    <cellStyle name="Calculation 7 3" xfId="355"/>
    <cellStyle name="Calculation 7 3 2" xfId="1338"/>
    <cellStyle name="Calculation 7 3 2 2" xfId="2608"/>
    <cellStyle name="Calculation 7 3 2 2 2" xfId="6169"/>
    <cellStyle name="Calculation 7 3 2 2 2 2" xfId="14363"/>
    <cellStyle name="Calculation 7 3 2 2 2 2 2" xfId="26335"/>
    <cellStyle name="Calculation 7 3 2 2 2 2 2 2" xfId="47521"/>
    <cellStyle name="Calculation 7 3 2 2 2 2 3" xfId="36917"/>
    <cellStyle name="Calculation 7 3 2 2 2 3" xfId="21222"/>
    <cellStyle name="Calculation 7 3 2 2 2 3 2" xfId="42409"/>
    <cellStyle name="Calculation 7 3 2 2 2 4" xfId="31825"/>
    <cellStyle name="Calculation 7 3 2 2 2_Table 2A-1_EFT (Annual)" xfId="9881"/>
    <cellStyle name="Calculation 7 3 2 2 3" xfId="11705"/>
    <cellStyle name="Calculation 7 3 2 2 3 2" xfId="23789"/>
    <cellStyle name="Calculation 7 3 2 2 3 2 2" xfId="44975"/>
    <cellStyle name="Calculation 7 3 2 2 3 3" xfId="34371"/>
    <cellStyle name="Calculation 7 3 2 2 4" xfId="18676"/>
    <cellStyle name="Calculation 7 3 2 2 4 2" xfId="39863"/>
    <cellStyle name="Calculation 7 3 2 2 5" xfId="29082"/>
    <cellStyle name="Calculation 7 3 2 2_Table 2A-1_EFT (Annual)" xfId="6721"/>
    <cellStyle name="Calculation 7 3 2 3" xfId="4899"/>
    <cellStyle name="Calculation 7 3 2 3 2" xfId="13159"/>
    <cellStyle name="Calculation 7 3 2 3 2 2" xfId="25165"/>
    <cellStyle name="Calculation 7 3 2 3 2 2 2" xfId="46351"/>
    <cellStyle name="Calculation 7 3 2 3 2 3" xfId="35747"/>
    <cellStyle name="Calculation 7 3 2 3 3" xfId="20052"/>
    <cellStyle name="Calculation 7 3 2 3 3 2" xfId="41239"/>
    <cellStyle name="Calculation 7 3 2 3 4" xfId="30556"/>
    <cellStyle name="Calculation 7 3 2 3_Table 2A-1_EFT (Annual)" xfId="9337"/>
    <cellStyle name="Calculation 7 3 2 4" xfId="10503"/>
    <cellStyle name="Calculation 7 3 2 4 2" xfId="22619"/>
    <cellStyle name="Calculation 7 3 2 4 2 2" xfId="43805"/>
    <cellStyle name="Calculation 7 3 2 4 3" xfId="33201"/>
    <cellStyle name="Calculation 7 3 2 5" xfId="17506"/>
    <cellStyle name="Calculation 7 3 2 5 2" xfId="38693"/>
    <cellStyle name="Calculation 7 3 2 6" xfId="27813"/>
    <cellStyle name="Calculation 7 3 2_Table 2A-1_EFT (Annual)" xfId="6720"/>
    <cellStyle name="Calculation 7 3 3" xfId="895"/>
    <cellStyle name="Calculation 7 3 3 2" xfId="4456"/>
    <cellStyle name="Calculation 7 3 3 2 2" xfId="12718"/>
    <cellStyle name="Calculation 7 3 3 2 2 2" xfId="24728"/>
    <cellStyle name="Calculation 7 3 3 2 2 2 2" xfId="45914"/>
    <cellStyle name="Calculation 7 3 3 2 2 3" xfId="35310"/>
    <cellStyle name="Calculation 7 3 3 2 3" xfId="19615"/>
    <cellStyle name="Calculation 7 3 3 2 3 2" xfId="40802"/>
    <cellStyle name="Calculation 7 3 3 2 4" xfId="30113"/>
    <cellStyle name="Calculation 7 3 3 2_Table 2A-1_EFT (Annual)" xfId="9336"/>
    <cellStyle name="Calculation 7 3 3 3" xfId="10065"/>
    <cellStyle name="Calculation 7 3 3 3 2" xfId="22182"/>
    <cellStyle name="Calculation 7 3 3 3 2 2" xfId="43368"/>
    <cellStyle name="Calculation 7 3 3 3 3" xfId="32764"/>
    <cellStyle name="Calculation 7 3 3 4" xfId="17069"/>
    <cellStyle name="Calculation 7 3 3 4 2" xfId="38256"/>
    <cellStyle name="Calculation 7 3 3 5" xfId="27370"/>
    <cellStyle name="Calculation 7 3 3_Table 2A-1_EFT (Annual)" xfId="6722"/>
    <cellStyle name="Calculation 7 3 4" xfId="2077"/>
    <cellStyle name="Calculation 7 3 4 2" xfId="5638"/>
    <cellStyle name="Calculation 7 3 4 2 2" xfId="13853"/>
    <cellStyle name="Calculation 7 3 4 2 2 2" xfId="25841"/>
    <cellStyle name="Calculation 7 3 4 2 2 2 2" xfId="47027"/>
    <cellStyle name="Calculation 7 3 4 2 2 3" xfId="36423"/>
    <cellStyle name="Calculation 7 3 4 2 3" xfId="20728"/>
    <cellStyle name="Calculation 7 3 4 2 3 2" xfId="41915"/>
    <cellStyle name="Calculation 7 3 4 2 4" xfId="31295"/>
    <cellStyle name="Calculation 7 3 4 2_Table 2A-1_EFT (Annual)" xfId="9335"/>
    <cellStyle name="Calculation 7 3 4 3" xfId="11197"/>
    <cellStyle name="Calculation 7 3 4 3 2" xfId="23295"/>
    <cellStyle name="Calculation 7 3 4 3 2 2" xfId="44481"/>
    <cellStyle name="Calculation 7 3 4 3 3" xfId="33877"/>
    <cellStyle name="Calculation 7 3 4 4" xfId="18182"/>
    <cellStyle name="Calculation 7 3 4 4 2" xfId="39369"/>
    <cellStyle name="Calculation 7 3 4 5" xfId="28552"/>
    <cellStyle name="Calculation 7 3 4_Table 2A-1_EFT (Annual)" xfId="6723"/>
    <cellStyle name="Calculation 7 3 5" xfId="3925"/>
    <cellStyle name="Calculation 7 3 5 2" xfId="12253"/>
    <cellStyle name="Calculation 7 3 5 2 2" xfId="24277"/>
    <cellStyle name="Calculation 7 3 5 2 2 2" xfId="45463"/>
    <cellStyle name="Calculation 7 3 5 2 3" xfId="34859"/>
    <cellStyle name="Calculation 7 3 5 3" xfId="19164"/>
    <cellStyle name="Calculation 7 3 5 3 2" xfId="40351"/>
    <cellStyle name="Calculation 7 3 5 4" xfId="29613"/>
    <cellStyle name="Calculation 7 3 5_Table 2A-1_EFT (Annual)" xfId="9526"/>
    <cellStyle name="Calculation 7 3 6" xfId="9590"/>
    <cellStyle name="Calculation 7 3 6 2" xfId="21731"/>
    <cellStyle name="Calculation 7 3 6 2 2" xfId="42917"/>
    <cellStyle name="Calculation 7 3 6 3" xfId="32313"/>
    <cellStyle name="Calculation 7 3 7" xfId="16618"/>
    <cellStyle name="Calculation 7 3 7 2" xfId="37805"/>
    <cellStyle name="Calculation 7 3 8" xfId="26870"/>
    <cellStyle name="Calculation 7 3_Table 2A-1_EFT (Annual)" xfId="2983"/>
    <cellStyle name="Calculation 7 4" xfId="1172"/>
    <cellStyle name="Calculation 7 4 2" xfId="2442"/>
    <cellStyle name="Calculation 7 4 2 2" xfId="6003"/>
    <cellStyle name="Calculation 7 4 2 2 2" xfId="14197"/>
    <cellStyle name="Calculation 7 4 2 2 2 2" xfId="26169"/>
    <cellStyle name="Calculation 7 4 2 2 2 2 2" xfId="47355"/>
    <cellStyle name="Calculation 7 4 2 2 2 3" xfId="36751"/>
    <cellStyle name="Calculation 7 4 2 2 3" xfId="21056"/>
    <cellStyle name="Calculation 7 4 2 2 3 2" xfId="42243"/>
    <cellStyle name="Calculation 7 4 2 2 4" xfId="31659"/>
    <cellStyle name="Calculation 7 4 2 2_Table 2A-1_EFT (Annual)" xfId="9334"/>
    <cellStyle name="Calculation 7 4 2 3" xfId="11539"/>
    <cellStyle name="Calculation 7 4 2 3 2" xfId="23623"/>
    <cellStyle name="Calculation 7 4 2 3 2 2" xfId="44809"/>
    <cellStyle name="Calculation 7 4 2 3 3" xfId="34205"/>
    <cellStyle name="Calculation 7 4 2 4" xfId="18510"/>
    <cellStyle name="Calculation 7 4 2 4 2" xfId="39697"/>
    <cellStyle name="Calculation 7 4 2 5" xfId="28916"/>
    <cellStyle name="Calculation 7 4 2_Table 2A-1_EFT (Annual)" xfId="6725"/>
    <cellStyle name="Calculation 7 4 3" xfId="4733"/>
    <cellStyle name="Calculation 7 4 3 2" xfId="12993"/>
    <cellStyle name="Calculation 7 4 3 2 2" xfId="24999"/>
    <cellStyle name="Calculation 7 4 3 2 2 2" xfId="46185"/>
    <cellStyle name="Calculation 7 4 3 2 3" xfId="35581"/>
    <cellStyle name="Calculation 7 4 3 3" xfId="19886"/>
    <cellStyle name="Calculation 7 4 3 3 2" xfId="41073"/>
    <cellStyle name="Calculation 7 4 3 4" xfId="30390"/>
    <cellStyle name="Calculation 7 4 3_Table 2A-1_EFT (Annual)" xfId="9525"/>
    <cellStyle name="Calculation 7 4 4" xfId="10337"/>
    <cellStyle name="Calculation 7 4 4 2" xfId="22453"/>
    <cellStyle name="Calculation 7 4 4 2 2" xfId="43639"/>
    <cellStyle name="Calculation 7 4 4 3" xfId="33035"/>
    <cellStyle name="Calculation 7 4 5" xfId="17340"/>
    <cellStyle name="Calculation 7 4 5 2" xfId="38527"/>
    <cellStyle name="Calculation 7 4 6" xfId="27647"/>
    <cellStyle name="Calculation 7 4_Table 2A-1_EFT (Annual)" xfId="6724"/>
    <cellStyle name="Calculation 7 5" xfId="736"/>
    <cellStyle name="Calculation 7 5 2" xfId="4297"/>
    <cellStyle name="Calculation 7 5 2 2" xfId="12577"/>
    <cellStyle name="Calculation 7 5 2 2 2" xfId="24594"/>
    <cellStyle name="Calculation 7 5 2 2 2 2" xfId="45780"/>
    <cellStyle name="Calculation 7 5 2 2 3" xfId="35176"/>
    <cellStyle name="Calculation 7 5 2 3" xfId="19481"/>
    <cellStyle name="Calculation 7 5 2 3 2" xfId="40668"/>
    <cellStyle name="Calculation 7 5 2 4" xfId="29954"/>
    <cellStyle name="Calculation 7 5 2_Table 2A-1_EFT (Annual)" xfId="9524"/>
    <cellStyle name="Calculation 7 5 3" xfId="9925"/>
    <cellStyle name="Calculation 7 5 3 2" xfId="22048"/>
    <cellStyle name="Calculation 7 5 3 2 2" xfId="43234"/>
    <cellStyle name="Calculation 7 5 3 3" xfId="32630"/>
    <cellStyle name="Calculation 7 5 4" xfId="16935"/>
    <cellStyle name="Calculation 7 5 4 2" xfId="38122"/>
    <cellStyle name="Calculation 7 5 5" xfId="27211"/>
    <cellStyle name="Calculation 7 5_Table 2A-1_EFT (Annual)" xfId="6726"/>
    <cellStyle name="Calculation 7 6" xfId="1793"/>
    <cellStyle name="Calculation 7 6 2" xfId="5354"/>
    <cellStyle name="Calculation 7 6 2 2" xfId="13569"/>
    <cellStyle name="Calculation 7 6 2 2 2" xfId="25557"/>
    <cellStyle name="Calculation 7 6 2 2 2 2" xfId="46743"/>
    <cellStyle name="Calculation 7 6 2 2 3" xfId="36139"/>
    <cellStyle name="Calculation 7 6 2 3" xfId="20444"/>
    <cellStyle name="Calculation 7 6 2 3 2" xfId="41631"/>
    <cellStyle name="Calculation 7 6 2 4" xfId="31011"/>
    <cellStyle name="Calculation 7 6 2_Table 2A-1_EFT (Annual)" xfId="9523"/>
    <cellStyle name="Calculation 7 6 3" xfId="10913"/>
    <cellStyle name="Calculation 7 6 3 2" xfId="23011"/>
    <cellStyle name="Calculation 7 6 3 2 2" xfId="44197"/>
    <cellStyle name="Calculation 7 6 3 3" xfId="33593"/>
    <cellStyle name="Calculation 7 6 4" xfId="17898"/>
    <cellStyle name="Calculation 7 6 4 2" xfId="39085"/>
    <cellStyle name="Calculation 7 6 5" xfId="28268"/>
    <cellStyle name="Calculation 7 6_Table 2A-1_EFT (Annual)" xfId="6727"/>
    <cellStyle name="Calculation 7 7" xfId="3713"/>
    <cellStyle name="Calculation 7 7 2" xfId="12081"/>
    <cellStyle name="Calculation 7 7 2 2" xfId="24111"/>
    <cellStyle name="Calculation 7 7 2 2 2" xfId="45297"/>
    <cellStyle name="Calculation 7 7 2 3" xfId="34693"/>
    <cellStyle name="Calculation 7 7 3" xfId="18998"/>
    <cellStyle name="Calculation 7 7 3 2" xfId="40185"/>
    <cellStyle name="Calculation 7 7 4" xfId="29422"/>
    <cellStyle name="Calculation 7 7_Table 2A-1_EFT (Annual)" xfId="9880"/>
    <cellStyle name="Calculation 7 8" xfId="9400"/>
    <cellStyle name="Calculation 7 8 2" xfId="21565"/>
    <cellStyle name="Calculation 7 8 2 2" xfId="42751"/>
    <cellStyle name="Calculation 7 8 3" xfId="32147"/>
    <cellStyle name="Calculation 7 9" xfId="16452"/>
    <cellStyle name="Calculation 7 9 2" xfId="37639"/>
    <cellStyle name="Calculation 7_Table 2A-1_EFT (Annual)" xfId="2981"/>
    <cellStyle name="Calculation 8" xfId="86"/>
    <cellStyle name="Calculation 8 10" xfId="26642"/>
    <cellStyle name="Calculation 8 2" xfId="485"/>
    <cellStyle name="Calculation 8 2 2" xfId="1462"/>
    <cellStyle name="Calculation 8 2 2 2" xfId="2732"/>
    <cellStyle name="Calculation 8 2 2 2 2" xfId="6293"/>
    <cellStyle name="Calculation 8 2 2 2 2 2" xfId="14487"/>
    <cellStyle name="Calculation 8 2 2 2 2 2 2" xfId="26459"/>
    <cellStyle name="Calculation 8 2 2 2 2 2 2 2" xfId="47645"/>
    <cellStyle name="Calculation 8 2 2 2 2 2 3" xfId="37041"/>
    <cellStyle name="Calculation 8 2 2 2 2 3" xfId="21346"/>
    <cellStyle name="Calculation 8 2 2 2 2 3 2" xfId="42533"/>
    <cellStyle name="Calculation 8 2 2 2 2 4" xfId="31949"/>
    <cellStyle name="Calculation 8 2 2 2 2_Table 2A-1_EFT (Annual)" xfId="9879"/>
    <cellStyle name="Calculation 8 2 2 2 3" xfId="11829"/>
    <cellStyle name="Calculation 8 2 2 2 3 2" xfId="23913"/>
    <cellStyle name="Calculation 8 2 2 2 3 2 2" xfId="45099"/>
    <cellStyle name="Calculation 8 2 2 2 3 3" xfId="34495"/>
    <cellStyle name="Calculation 8 2 2 2 4" xfId="18800"/>
    <cellStyle name="Calculation 8 2 2 2 4 2" xfId="39987"/>
    <cellStyle name="Calculation 8 2 2 2 5" xfId="29206"/>
    <cellStyle name="Calculation 8 2 2 2_Table 2A-1_EFT (Annual)" xfId="6729"/>
    <cellStyle name="Calculation 8 2 2 3" xfId="5023"/>
    <cellStyle name="Calculation 8 2 2 3 2" xfId="13283"/>
    <cellStyle name="Calculation 8 2 2 3 2 2" xfId="25289"/>
    <cellStyle name="Calculation 8 2 2 3 2 2 2" xfId="46475"/>
    <cellStyle name="Calculation 8 2 2 3 2 3" xfId="35871"/>
    <cellStyle name="Calculation 8 2 2 3 3" xfId="20176"/>
    <cellStyle name="Calculation 8 2 2 3 3 2" xfId="41363"/>
    <cellStyle name="Calculation 8 2 2 3 4" xfId="30680"/>
    <cellStyle name="Calculation 8 2 2 3_Table 2A-1_EFT (Annual)" xfId="9333"/>
    <cellStyle name="Calculation 8 2 2 4" xfId="10627"/>
    <cellStyle name="Calculation 8 2 2 4 2" xfId="22743"/>
    <cellStyle name="Calculation 8 2 2 4 2 2" xfId="43929"/>
    <cellStyle name="Calculation 8 2 2 4 3" xfId="33325"/>
    <cellStyle name="Calculation 8 2 2 5" xfId="17630"/>
    <cellStyle name="Calculation 8 2 2 5 2" xfId="38817"/>
    <cellStyle name="Calculation 8 2 2 6" xfId="27937"/>
    <cellStyle name="Calculation 8 2 2_Table 2A-1_EFT (Annual)" xfId="6728"/>
    <cellStyle name="Calculation 8 2 3" xfId="1003"/>
    <cellStyle name="Calculation 8 2 3 2" xfId="4564"/>
    <cellStyle name="Calculation 8 2 3 2 2" xfId="12824"/>
    <cellStyle name="Calculation 8 2 3 2 2 2" xfId="24830"/>
    <cellStyle name="Calculation 8 2 3 2 2 2 2" xfId="46016"/>
    <cellStyle name="Calculation 8 2 3 2 2 3" xfId="35412"/>
    <cellStyle name="Calculation 8 2 3 2 3" xfId="19717"/>
    <cellStyle name="Calculation 8 2 3 2 3 2" xfId="40904"/>
    <cellStyle name="Calculation 8 2 3 2 4" xfId="30221"/>
    <cellStyle name="Calculation 8 2 3 2_Table 2A-1_EFT (Annual)" xfId="9332"/>
    <cellStyle name="Calculation 8 2 3 3" xfId="10168"/>
    <cellStyle name="Calculation 8 2 3 3 2" xfId="22284"/>
    <cellStyle name="Calculation 8 2 3 3 2 2" xfId="43470"/>
    <cellStyle name="Calculation 8 2 3 3 3" xfId="32866"/>
    <cellStyle name="Calculation 8 2 3 4" xfId="17171"/>
    <cellStyle name="Calculation 8 2 3 4 2" xfId="38358"/>
    <cellStyle name="Calculation 8 2 3 5" xfId="27478"/>
    <cellStyle name="Calculation 8 2 3_Table 2A-1_EFT (Annual)" xfId="6730"/>
    <cellStyle name="Calculation 8 2 4" xfId="2201"/>
    <cellStyle name="Calculation 8 2 4 2" xfId="5762"/>
    <cellStyle name="Calculation 8 2 4 2 2" xfId="13977"/>
    <cellStyle name="Calculation 8 2 4 2 2 2" xfId="25965"/>
    <cellStyle name="Calculation 8 2 4 2 2 2 2" xfId="47151"/>
    <cellStyle name="Calculation 8 2 4 2 2 3" xfId="36547"/>
    <cellStyle name="Calculation 8 2 4 2 3" xfId="20852"/>
    <cellStyle name="Calculation 8 2 4 2 3 2" xfId="42039"/>
    <cellStyle name="Calculation 8 2 4 2 4" xfId="31419"/>
    <cellStyle name="Calculation 8 2 4 2_Table 2A-1_EFT (Annual)" xfId="14898"/>
    <cellStyle name="Calculation 8 2 4 3" xfId="11321"/>
    <cellStyle name="Calculation 8 2 4 3 2" xfId="23419"/>
    <cellStyle name="Calculation 8 2 4 3 2 2" xfId="44605"/>
    <cellStyle name="Calculation 8 2 4 3 3" xfId="34001"/>
    <cellStyle name="Calculation 8 2 4 4" xfId="18306"/>
    <cellStyle name="Calculation 8 2 4 4 2" xfId="39493"/>
    <cellStyle name="Calculation 8 2 4 5" xfId="28676"/>
    <cellStyle name="Calculation 8 2 4_Table 2A-1_EFT (Annual)" xfId="6731"/>
    <cellStyle name="Calculation 8 2 5" xfId="4055"/>
    <cellStyle name="Calculation 8 2 5 2" xfId="12379"/>
    <cellStyle name="Calculation 8 2 5 2 2" xfId="24401"/>
    <cellStyle name="Calculation 8 2 5 2 2 2" xfId="45587"/>
    <cellStyle name="Calculation 8 2 5 2 3" xfId="34983"/>
    <cellStyle name="Calculation 8 2 5 3" xfId="19288"/>
    <cellStyle name="Calculation 8 2 5 3 2" xfId="40475"/>
    <cellStyle name="Calculation 8 2 5 4" xfId="29743"/>
    <cellStyle name="Calculation 8 2 5_Table 2A-1_EFT (Annual)" xfId="14899"/>
    <cellStyle name="Calculation 8 2 6" xfId="9718"/>
    <cellStyle name="Calculation 8 2 6 2" xfId="21855"/>
    <cellStyle name="Calculation 8 2 6 2 2" xfId="43041"/>
    <cellStyle name="Calculation 8 2 6 3" xfId="32437"/>
    <cellStyle name="Calculation 8 2 7" xfId="16742"/>
    <cellStyle name="Calculation 8 2 7 2" xfId="37929"/>
    <cellStyle name="Calculation 8 2 8" xfId="27000"/>
    <cellStyle name="Calculation 8 2_Table 2A-1_EFT (Annual)" xfId="2985"/>
    <cellStyle name="Calculation 8 3" xfId="318"/>
    <cellStyle name="Calculation 8 3 2" xfId="1306"/>
    <cellStyle name="Calculation 8 3 2 2" xfId="2576"/>
    <cellStyle name="Calculation 8 3 2 2 2" xfId="6137"/>
    <cellStyle name="Calculation 8 3 2 2 2 2" xfId="14331"/>
    <cellStyle name="Calculation 8 3 2 2 2 2 2" xfId="26303"/>
    <cellStyle name="Calculation 8 3 2 2 2 2 2 2" xfId="47489"/>
    <cellStyle name="Calculation 8 3 2 2 2 2 3" xfId="36885"/>
    <cellStyle name="Calculation 8 3 2 2 2 3" xfId="21190"/>
    <cellStyle name="Calculation 8 3 2 2 2 3 2" xfId="42377"/>
    <cellStyle name="Calculation 8 3 2 2 2 4" xfId="31793"/>
    <cellStyle name="Calculation 8 3 2 2 2_Table 2A-1_EFT (Annual)" xfId="14900"/>
    <cellStyle name="Calculation 8 3 2 2 3" xfId="11673"/>
    <cellStyle name="Calculation 8 3 2 2 3 2" xfId="23757"/>
    <cellStyle name="Calculation 8 3 2 2 3 2 2" xfId="44943"/>
    <cellStyle name="Calculation 8 3 2 2 3 3" xfId="34339"/>
    <cellStyle name="Calculation 8 3 2 2 4" xfId="18644"/>
    <cellStyle name="Calculation 8 3 2 2 4 2" xfId="39831"/>
    <cellStyle name="Calculation 8 3 2 2 5" xfId="29050"/>
    <cellStyle name="Calculation 8 3 2 2_Table 2A-1_EFT (Annual)" xfId="6733"/>
    <cellStyle name="Calculation 8 3 2 3" xfId="4867"/>
    <cellStyle name="Calculation 8 3 2 3 2" xfId="13127"/>
    <cellStyle name="Calculation 8 3 2 3 2 2" xfId="25133"/>
    <cellStyle name="Calculation 8 3 2 3 2 2 2" xfId="46319"/>
    <cellStyle name="Calculation 8 3 2 3 2 3" xfId="35715"/>
    <cellStyle name="Calculation 8 3 2 3 3" xfId="20020"/>
    <cellStyle name="Calculation 8 3 2 3 3 2" xfId="41207"/>
    <cellStyle name="Calculation 8 3 2 3 4" xfId="30524"/>
    <cellStyle name="Calculation 8 3 2 3_Table 2A-1_EFT (Annual)" xfId="14901"/>
    <cellStyle name="Calculation 8 3 2 4" xfId="10471"/>
    <cellStyle name="Calculation 8 3 2 4 2" xfId="22587"/>
    <cellStyle name="Calculation 8 3 2 4 2 2" xfId="43773"/>
    <cellStyle name="Calculation 8 3 2 4 3" xfId="33169"/>
    <cellStyle name="Calculation 8 3 2 5" xfId="17474"/>
    <cellStyle name="Calculation 8 3 2 5 2" xfId="38661"/>
    <cellStyle name="Calculation 8 3 2 6" xfId="27781"/>
    <cellStyle name="Calculation 8 3 2_Table 2A-1_EFT (Annual)" xfId="6732"/>
    <cellStyle name="Calculation 8 3 3" xfId="866"/>
    <cellStyle name="Calculation 8 3 3 2" xfId="4427"/>
    <cellStyle name="Calculation 8 3 3 2 2" xfId="12692"/>
    <cellStyle name="Calculation 8 3 3 2 2 2" xfId="24704"/>
    <cellStyle name="Calculation 8 3 3 2 2 2 2" xfId="45890"/>
    <cellStyle name="Calculation 8 3 3 2 2 3" xfId="35286"/>
    <cellStyle name="Calculation 8 3 3 2 3" xfId="19591"/>
    <cellStyle name="Calculation 8 3 3 2 3 2" xfId="40778"/>
    <cellStyle name="Calculation 8 3 3 2 4" xfId="30084"/>
    <cellStyle name="Calculation 8 3 3 2_Table 2A-1_EFT (Annual)" xfId="14902"/>
    <cellStyle name="Calculation 8 3 3 3" xfId="10039"/>
    <cellStyle name="Calculation 8 3 3 3 2" xfId="22158"/>
    <cellStyle name="Calculation 8 3 3 3 2 2" xfId="43344"/>
    <cellStyle name="Calculation 8 3 3 3 3" xfId="32740"/>
    <cellStyle name="Calculation 8 3 3 4" xfId="17045"/>
    <cellStyle name="Calculation 8 3 3 4 2" xfId="38232"/>
    <cellStyle name="Calculation 8 3 3 5" xfId="27341"/>
    <cellStyle name="Calculation 8 3 3_Table 2A-1_EFT (Annual)" xfId="6734"/>
    <cellStyle name="Calculation 8 3 4" xfId="2045"/>
    <cellStyle name="Calculation 8 3 4 2" xfId="5606"/>
    <cellStyle name="Calculation 8 3 4 2 2" xfId="13821"/>
    <cellStyle name="Calculation 8 3 4 2 2 2" xfId="25809"/>
    <cellStyle name="Calculation 8 3 4 2 2 2 2" xfId="46995"/>
    <cellStyle name="Calculation 8 3 4 2 2 3" xfId="36391"/>
    <cellStyle name="Calculation 8 3 4 2 3" xfId="20696"/>
    <cellStyle name="Calculation 8 3 4 2 3 2" xfId="41883"/>
    <cellStyle name="Calculation 8 3 4 2 4" xfId="31263"/>
    <cellStyle name="Calculation 8 3 4 2_Table 2A-1_EFT (Annual)" xfId="14903"/>
    <cellStyle name="Calculation 8 3 4 3" xfId="11165"/>
    <cellStyle name="Calculation 8 3 4 3 2" xfId="23263"/>
    <cellStyle name="Calculation 8 3 4 3 2 2" xfId="44449"/>
    <cellStyle name="Calculation 8 3 4 3 3" xfId="33845"/>
    <cellStyle name="Calculation 8 3 4 4" xfId="18150"/>
    <cellStyle name="Calculation 8 3 4 4 2" xfId="39337"/>
    <cellStyle name="Calculation 8 3 4 5" xfId="28520"/>
    <cellStyle name="Calculation 8 3 4_Table 2A-1_EFT (Annual)" xfId="6735"/>
    <cellStyle name="Calculation 8 3 5" xfId="3888"/>
    <cellStyle name="Calculation 8 3 5 2" xfId="12220"/>
    <cellStyle name="Calculation 8 3 5 2 2" xfId="24245"/>
    <cellStyle name="Calculation 8 3 5 2 2 2" xfId="45431"/>
    <cellStyle name="Calculation 8 3 5 2 3" xfId="34827"/>
    <cellStyle name="Calculation 8 3 5 3" xfId="19132"/>
    <cellStyle name="Calculation 8 3 5 3 2" xfId="40319"/>
    <cellStyle name="Calculation 8 3 5 4" xfId="29576"/>
    <cellStyle name="Calculation 8 3 5_Table 2A-1_EFT (Annual)" xfId="14904"/>
    <cellStyle name="Calculation 8 3 6" xfId="9557"/>
    <cellStyle name="Calculation 8 3 6 2" xfId="21699"/>
    <cellStyle name="Calculation 8 3 6 2 2" xfId="42885"/>
    <cellStyle name="Calculation 8 3 6 3" xfId="32281"/>
    <cellStyle name="Calculation 8 3 7" xfId="16586"/>
    <cellStyle name="Calculation 8 3 7 2" xfId="37773"/>
    <cellStyle name="Calculation 8 3 8" xfId="26833"/>
    <cellStyle name="Calculation 8 3_Table 2A-1_EFT (Annual)" xfId="2986"/>
    <cellStyle name="Calculation 8 4" xfId="1140"/>
    <cellStyle name="Calculation 8 4 2" xfId="2410"/>
    <cellStyle name="Calculation 8 4 2 2" xfId="5971"/>
    <cellStyle name="Calculation 8 4 2 2 2" xfId="14165"/>
    <cellStyle name="Calculation 8 4 2 2 2 2" xfId="26137"/>
    <cellStyle name="Calculation 8 4 2 2 2 2 2" xfId="47323"/>
    <cellStyle name="Calculation 8 4 2 2 2 3" xfId="36719"/>
    <cellStyle name="Calculation 8 4 2 2 3" xfId="21024"/>
    <cellStyle name="Calculation 8 4 2 2 3 2" xfId="42211"/>
    <cellStyle name="Calculation 8 4 2 2 4" xfId="31627"/>
    <cellStyle name="Calculation 8 4 2 2_Table 2A-1_EFT (Annual)" xfId="14905"/>
    <cellStyle name="Calculation 8 4 2 3" xfId="11507"/>
    <cellStyle name="Calculation 8 4 2 3 2" xfId="23591"/>
    <cellStyle name="Calculation 8 4 2 3 2 2" xfId="44777"/>
    <cellStyle name="Calculation 8 4 2 3 3" xfId="34173"/>
    <cellStyle name="Calculation 8 4 2 4" xfId="18478"/>
    <cellStyle name="Calculation 8 4 2 4 2" xfId="39665"/>
    <cellStyle name="Calculation 8 4 2 5" xfId="28884"/>
    <cellStyle name="Calculation 8 4 2_Table 2A-1_EFT (Annual)" xfId="6737"/>
    <cellStyle name="Calculation 8 4 3" xfId="4701"/>
    <cellStyle name="Calculation 8 4 3 2" xfId="12961"/>
    <cellStyle name="Calculation 8 4 3 2 2" xfId="24967"/>
    <cellStyle name="Calculation 8 4 3 2 2 2" xfId="46153"/>
    <cellStyle name="Calculation 8 4 3 2 3" xfId="35549"/>
    <cellStyle name="Calculation 8 4 3 3" xfId="19854"/>
    <cellStyle name="Calculation 8 4 3 3 2" xfId="41041"/>
    <cellStyle name="Calculation 8 4 3 4" xfId="30358"/>
    <cellStyle name="Calculation 8 4 3_Table 2A-1_EFT (Annual)" xfId="14906"/>
    <cellStyle name="Calculation 8 4 4" xfId="10305"/>
    <cellStyle name="Calculation 8 4 4 2" xfId="22421"/>
    <cellStyle name="Calculation 8 4 4 2 2" xfId="43607"/>
    <cellStyle name="Calculation 8 4 4 3" xfId="33003"/>
    <cellStyle name="Calculation 8 4 5" xfId="17308"/>
    <cellStyle name="Calculation 8 4 5 2" xfId="38495"/>
    <cellStyle name="Calculation 8 4 6" xfId="27615"/>
    <cellStyle name="Calculation 8 4_Table 2A-1_EFT (Annual)" xfId="6736"/>
    <cellStyle name="Calculation 8 5" xfId="707"/>
    <cellStyle name="Calculation 8 5 2" xfId="4268"/>
    <cellStyle name="Calculation 8 5 2 2" xfId="12552"/>
    <cellStyle name="Calculation 8 5 2 2 2" xfId="24570"/>
    <cellStyle name="Calculation 8 5 2 2 2 2" xfId="45756"/>
    <cellStyle name="Calculation 8 5 2 2 3" xfId="35152"/>
    <cellStyle name="Calculation 8 5 2 3" xfId="19457"/>
    <cellStyle name="Calculation 8 5 2 3 2" xfId="40644"/>
    <cellStyle name="Calculation 8 5 2 4" xfId="29925"/>
    <cellStyle name="Calculation 8 5 2_Table 2A-1_EFT (Annual)" xfId="14907"/>
    <cellStyle name="Calculation 8 5 3" xfId="9899"/>
    <cellStyle name="Calculation 8 5 3 2" xfId="22024"/>
    <cellStyle name="Calculation 8 5 3 2 2" xfId="43210"/>
    <cellStyle name="Calculation 8 5 3 3" xfId="32606"/>
    <cellStyle name="Calculation 8 5 4" xfId="16911"/>
    <cellStyle name="Calculation 8 5 4 2" xfId="38098"/>
    <cellStyle name="Calculation 8 5 5" xfId="27182"/>
    <cellStyle name="Calculation 8 5_Table 2A-1_EFT (Annual)" xfId="6738"/>
    <cellStyle name="Calculation 8 6" xfId="1873"/>
    <cellStyle name="Calculation 8 6 2" xfId="5434"/>
    <cellStyle name="Calculation 8 6 2 2" xfId="13649"/>
    <cellStyle name="Calculation 8 6 2 2 2" xfId="25637"/>
    <cellStyle name="Calculation 8 6 2 2 2 2" xfId="46823"/>
    <cellStyle name="Calculation 8 6 2 2 3" xfId="36219"/>
    <cellStyle name="Calculation 8 6 2 3" xfId="20524"/>
    <cellStyle name="Calculation 8 6 2 3 2" xfId="41711"/>
    <cellStyle name="Calculation 8 6 2 4" xfId="31091"/>
    <cellStyle name="Calculation 8 6 2_Table 2A-1_EFT (Annual)" xfId="14908"/>
    <cellStyle name="Calculation 8 6 3" xfId="10993"/>
    <cellStyle name="Calculation 8 6 3 2" xfId="23091"/>
    <cellStyle name="Calculation 8 6 3 2 2" xfId="44277"/>
    <cellStyle name="Calculation 8 6 3 3" xfId="33673"/>
    <cellStyle name="Calculation 8 6 4" xfId="17978"/>
    <cellStyle name="Calculation 8 6 4 2" xfId="39165"/>
    <cellStyle name="Calculation 8 6 5" xfId="28348"/>
    <cellStyle name="Calculation 8 6_Table 2A-1_EFT (Annual)" xfId="6739"/>
    <cellStyle name="Calculation 8 7" xfId="3675"/>
    <cellStyle name="Calculation 8 7 2" xfId="12048"/>
    <cellStyle name="Calculation 8 7 2 2" xfId="24079"/>
    <cellStyle name="Calculation 8 7 2 2 2" xfId="45265"/>
    <cellStyle name="Calculation 8 7 2 3" xfId="34661"/>
    <cellStyle name="Calculation 8 7 3" xfId="18966"/>
    <cellStyle name="Calculation 8 7 3 2" xfId="40153"/>
    <cellStyle name="Calculation 8 7 4" xfId="29385"/>
    <cellStyle name="Calculation 8 7_Table 2A-1_EFT (Annual)" xfId="14909"/>
    <cellStyle name="Calculation 8 8" xfId="9365"/>
    <cellStyle name="Calculation 8 8 2" xfId="21533"/>
    <cellStyle name="Calculation 8 8 2 2" xfId="42719"/>
    <cellStyle name="Calculation 8 8 3" xfId="32115"/>
    <cellStyle name="Calculation 8 9" xfId="16420"/>
    <cellStyle name="Calculation 8 9 2" xfId="37607"/>
    <cellStyle name="Calculation 8_Table 2A-1_EFT (Annual)" xfId="2984"/>
    <cellStyle name="Calculation 9" xfId="94"/>
    <cellStyle name="Calculation 9 10" xfId="26650"/>
    <cellStyle name="Calculation 9 2" xfId="493"/>
    <cellStyle name="Calculation 9 2 2" xfId="1470"/>
    <cellStyle name="Calculation 9 2 2 2" xfId="2740"/>
    <cellStyle name="Calculation 9 2 2 2 2" xfId="6301"/>
    <cellStyle name="Calculation 9 2 2 2 2 2" xfId="14495"/>
    <cellStyle name="Calculation 9 2 2 2 2 2 2" xfId="26467"/>
    <cellStyle name="Calculation 9 2 2 2 2 2 2 2" xfId="47653"/>
    <cellStyle name="Calculation 9 2 2 2 2 2 3" xfId="37049"/>
    <cellStyle name="Calculation 9 2 2 2 2 3" xfId="21354"/>
    <cellStyle name="Calculation 9 2 2 2 2 3 2" xfId="42541"/>
    <cellStyle name="Calculation 9 2 2 2 2 4" xfId="31957"/>
    <cellStyle name="Calculation 9 2 2 2 2_Table 2A-1_EFT (Annual)" xfId="14910"/>
    <cellStyle name="Calculation 9 2 2 2 3" xfId="11837"/>
    <cellStyle name="Calculation 9 2 2 2 3 2" xfId="23921"/>
    <cellStyle name="Calculation 9 2 2 2 3 2 2" xfId="45107"/>
    <cellStyle name="Calculation 9 2 2 2 3 3" xfId="34503"/>
    <cellStyle name="Calculation 9 2 2 2 4" xfId="18808"/>
    <cellStyle name="Calculation 9 2 2 2 4 2" xfId="39995"/>
    <cellStyle name="Calculation 9 2 2 2 5" xfId="29214"/>
    <cellStyle name="Calculation 9 2 2 2_Table 2A-1_EFT (Annual)" xfId="6741"/>
    <cellStyle name="Calculation 9 2 2 3" xfId="5031"/>
    <cellStyle name="Calculation 9 2 2 3 2" xfId="13291"/>
    <cellStyle name="Calculation 9 2 2 3 2 2" xfId="25297"/>
    <cellStyle name="Calculation 9 2 2 3 2 2 2" xfId="46483"/>
    <cellStyle name="Calculation 9 2 2 3 2 3" xfId="35879"/>
    <cellStyle name="Calculation 9 2 2 3 3" xfId="20184"/>
    <cellStyle name="Calculation 9 2 2 3 3 2" xfId="41371"/>
    <cellStyle name="Calculation 9 2 2 3 4" xfId="30688"/>
    <cellStyle name="Calculation 9 2 2 3_Table 2A-1_EFT (Annual)" xfId="14911"/>
    <cellStyle name="Calculation 9 2 2 4" xfId="10635"/>
    <cellStyle name="Calculation 9 2 2 4 2" xfId="22751"/>
    <cellStyle name="Calculation 9 2 2 4 2 2" xfId="43937"/>
    <cellStyle name="Calculation 9 2 2 4 3" xfId="33333"/>
    <cellStyle name="Calculation 9 2 2 5" xfId="17638"/>
    <cellStyle name="Calculation 9 2 2 5 2" xfId="38825"/>
    <cellStyle name="Calculation 9 2 2 6" xfId="27945"/>
    <cellStyle name="Calculation 9 2 2_Table 2A-1_EFT (Annual)" xfId="6740"/>
    <cellStyle name="Calculation 9 2 3" xfId="1009"/>
    <cellStyle name="Calculation 9 2 3 2" xfId="4570"/>
    <cellStyle name="Calculation 9 2 3 2 2" xfId="12830"/>
    <cellStyle name="Calculation 9 2 3 2 2 2" xfId="24836"/>
    <cellStyle name="Calculation 9 2 3 2 2 2 2" xfId="46022"/>
    <cellStyle name="Calculation 9 2 3 2 2 3" xfId="35418"/>
    <cellStyle name="Calculation 9 2 3 2 3" xfId="19723"/>
    <cellStyle name="Calculation 9 2 3 2 3 2" xfId="40910"/>
    <cellStyle name="Calculation 9 2 3 2 4" xfId="30227"/>
    <cellStyle name="Calculation 9 2 3 2_Table 2A-1_EFT (Annual)" xfId="14912"/>
    <cellStyle name="Calculation 9 2 3 3" xfId="10174"/>
    <cellStyle name="Calculation 9 2 3 3 2" xfId="22290"/>
    <cellStyle name="Calculation 9 2 3 3 2 2" xfId="43476"/>
    <cellStyle name="Calculation 9 2 3 3 3" xfId="32872"/>
    <cellStyle name="Calculation 9 2 3 4" xfId="17177"/>
    <cellStyle name="Calculation 9 2 3 4 2" xfId="38364"/>
    <cellStyle name="Calculation 9 2 3 5" xfId="27484"/>
    <cellStyle name="Calculation 9 2 3_Table 2A-1_EFT (Annual)" xfId="6742"/>
    <cellStyle name="Calculation 9 2 4" xfId="2209"/>
    <cellStyle name="Calculation 9 2 4 2" xfId="5770"/>
    <cellStyle name="Calculation 9 2 4 2 2" xfId="13985"/>
    <cellStyle name="Calculation 9 2 4 2 2 2" xfId="25973"/>
    <cellStyle name="Calculation 9 2 4 2 2 2 2" xfId="47159"/>
    <cellStyle name="Calculation 9 2 4 2 2 3" xfId="36555"/>
    <cellStyle name="Calculation 9 2 4 2 3" xfId="20860"/>
    <cellStyle name="Calculation 9 2 4 2 3 2" xfId="42047"/>
    <cellStyle name="Calculation 9 2 4 2 4" xfId="31427"/>
    <cellStyle name="Calculation 9 2 4 2_Table 2A-1_EFT (Annual)" xfId="14913"/>
    <cellStyle name="Calculation 9 2 4 3" xfId="11329"/>
    <cellStyle name="Calculation 9 2 4 3 2" xfId="23427"/>
    <cellStyle name="Calculation 9 2 4 3 2 2" xfId="44613"/>
    <cellStyle name="Calculation 9 2 4 3 3" xfId="34009"/>
    <cellStyle name="Calculation 9 2 4 4" xfId="18314"/>
    <cellStyle name="Calculation 9 2 4 4 2" xfId="39501"/>
    <cellStyle name="Calculation 9 2 4 5" xfId="28684"/>
    <cellStyle name="Calculation 9 2 4_Table 2A-1_EFT (Annual)" xfId="6743"/>
    <cellStyle name="Calculation 9 2 5" xfId="4063"/>
    <cellStyle name="Calculation 9 2 5 2" xfId="12387"/>
    <cellStyle name="Calculation 9 2 5 2 2" xfId="24409"/>
    <cellStyle name="Calculation 9 2 5 2 2 2" xfId="45595"/>
    <cellStyle name="Calculation 9 2 5 2 3" xfId="34991"/>
    <cellStyle name="Calculation 9 2 5 3" xfId="19296"/>
    <cellStyle name="Calculation 9 2 5 3 2" xfId="40483"/>
    <cellStyle name="Calculation 9 2 5 4" xfId="29751"/>
    <cellStyle name="Calculation 9 2 5_Table 2A-1_EFT (Annual)" xfId="14914"/>
    <cellStyle name="Calculation 9 2 6" xfId="9726"/>
    <cellStyle name="Calculation 9 2 6 2" xfId="21863"/>
    <cellStyle name="Calculation 9 2 6 2 2" xfId="43049"/>
    <cellStyle name="Calculation 9 2 6 3" xfId="32445"/>
    <cellStyle name="Calculation 9 2 7" xfId="16750"/>
    <cellStyle name="Calculation 9 2 7 2" xfId="37937"/>
    <cellStyle name="Calculation 9 2 8" xfId="27008"/>
    <cellStyle name="Calculation 9 2_Table 2A-1_EFT (Annual)" xfId="2988"/>
    <cellStyle name="Calculation 9 3" xfId="326"/>
    <cellStyle name="Calculation 9 3 2" xfId="1314"/>
    <cellStyle name="Calculation 9 3 2 2" xfId="2584"/>
    <cellStyle name="Calculation 9 3 2 2 2" xfId="6145"/>
    <cellStyle name="Calculation 9 3 2 2 2 2" xfId="14339"/>
    <cellStyle name="Calculation 9 3 2 2 2 2 2" xfId="26311"/>
    <cellStyle name="Calculation 9 3 2 2 2 2 2 2" xfId="47497"/>
    <cellStyle name="Calculation 9 3 2 2 2 2 3" xfId="36893"/>
    <cellStyle name="Calculation 9 3 2 2 2 3" xfId="21198"/>
    <cellStyle name="Calculation 9 3 2 2 2 3 2" xfId="42385"/>
    <cellStyle name="Calculation 9 3 2 2 2 4" xfId="31801"/>
    <cellStyle name="Calculation 9 3 2 2 2_Table 2A-1_EFT (Annual)" xfId="14915"/>
    <cellStyle name="Calculation 9 3 2 2 3" xfId="11681"/>
    <cellStyle name="Calculation 9 3 2 2 3 2" xfId="23765"/>
    <cellStyle name="Calculation 9 3 2 2 3 2 2" xfId="44951"/>
    <cellStyle name="Calculation 9 3 2 2 3 3" xfId="34347"/>
    <cellStyle name="Calculation 9 3 2 2 4" xfId="18652"/>
    <cellStyle name="Calculation 9 3 2 2 4 2" xfId="39839"/>
    <cellStyle name="Calculation 9 3 2 2 5" xfId="29058"/>
    <cellStyle name="Calculation 9 3 2 2_Table 2A-1_EFT (Annual)" xfId="6745"/>
    <cellStyle name="Calculation 9 3 2 3" xfId="4875"/>
    <cellStyle name="Calculation 9 3 2 3 2" xfId="13135"/>
    <cellStyle name="Calculation 9 3 2 3 2 2" xfId="25141"/>
    <cellStyle name="Calculation 9 3 2 3 2 2 2" xfId="46327"/>
    <cellStyle name="Calculation 9 3 2 3 2 3" xfId="35723"/>
    <cellStyle name="Calculation 9 3 2 3 3" xfId="20028"/>
    <cellStyle name="Calculation 9 3 2 3 3 2" xfId="41215"/>
    <cellStyle name="Calculation 9 3 2 3 4" xfId="30532"/>
    <cellStyle name="Calculation 9 3 2 3_Table 2A-1_EFT (Annual)" xfId="14916"/>
    <cellStyle name="Calculation 9 3 2 4" xfId="10479"/>
    <cellStyle name="Calculation 9 3 2 4 2" xfId="22595"/>
    <cellStyle name="Calculation 9 3 2 4 2 2" xfId="43781"/>
    <cellStyle name="Calculation 9 3 2 4 3" xfId="33177"/>
    <cellStyle name="Calculation 9 3 2 5" xfId="17482"/>
    <cellStyle name="Calculation 9 3 2 5 2" xfId="38669"/>
    <cellStyle name="Calculation 9 3 2 6" xfId="27789"/>
    <cellStyle name="Calculation 9 3 2_Table 2A-1_EFT (Annual)" xfId="6744"/>
    <cellStyle name="Calculation 9 3 3" xfId="872"/>
    <cellStyle name="Calculation 9 3 3 2" xfId="4433"/>
    <cellStyle name="Calculation 9 3 3 2 2" xfId="12698"/>
    <cellStyle name="Calculation 9 3 3 2 2 2" xfId="24710"/>
    <cellStyle name="Calculation 9 3 3 2 2 2 2" xfId="45896"/>
    <cellStyle name="Calculation 9 3 3 2 2 3" xfId="35292"/>
    <cellStyle name="Calculation 9 3 3 2 3" xfId="19597"/>
    <cellStyle name="Calculation 9 3 3 2 3 2" xfId="40784"/>
    <cellStyle name="Calculation 9 3 3 2 4" xfId="30090"/>
    <cellStyle name="Calculation 9 3 3 2_Table 2A-1_EFT (Annual)" xfId="14917"/>
    <cellStyle name="Calculation 9 3 3 3" xfId="10045"/>
    <cellStyle name="Calculation 9 3 3 3 2" xfId="22164"/>
    <cellStyle name="Calculation 9 3 3 3 2 2" xfId="43350"/>
    <cellStyle name="Calculation 9 3 3 3 3" xfId="32746"/>
    <cellStyle name="Calculation 9 3 3 4" xfId="17051"/>
    <cellStyle name="Calculation 9 3 3 4 2" xfId="38238"/>
    <cellStyle name="Calculation 9 3 3 5" xfId="27347"/>
    <cellStyle name="Calculation 9 3 3_Table 2A-1_EFT (Annual)" xfId="6746"/>
    <cellStyle name="Calculation 9 3 4" xfId="2053"/>
    <cellStyle name="Calculation 9 3 4 2" xfId="5614"/>
    <cellStyle name="Calculation 9 3 4 2 2" xfId="13829"/>
    <cellStyle name="Calculation 9 3 4 2 2 2" xfId="25817"/>
    <cellStyle name="Calculation 9 3 4 2 2 2 2" xfId="47003"/>
    <cellStyle name="Calculation 9 3 4 2 2 3" xfId="36399"/>
    <cellStyle name="Calculation 9 3 4 2 3" xfId="20704"/>
    <cellStyle name="Calculation 9 3 4 2 3 2" xfId="41891"/>
    <cellStyle name="Calculation 9 3 4 2 4" xfId="31271"/>
    <cellStyle name="Calculation 9 3 4 2_Table 2A-1_EFT (Annual)" xfId="14918"/>
    <cellStyle name="Calculation 9 3 4 3" xfId="11173"/>
    <cellStyle name="Calculation 9 3 4 3 2" xfId="23271"/>
    <cellStyle name="Calculation 9 3 4 3 2 2" xfId="44457"/>
    <cellStyle name="Calculation 9 3 4 3 3" xfId="33853"/>
    <cellStyle name="Calculation 9 3 4 4" xfId="18158"/>
    <cellStyle name="Calculation 9 3 4 4 2" xfId="39345"/>
    <cellStyle name="Calculation 9 3 4 5" xfId="28528"/>
    <cellStyle name="Calculation 9 3 4_Table 2A-1_EFT (Annual)" xfId="6747"/>
    <cellStyle name="Calculation 9 3 5" xfId="3896"/>
    <cellStyle name="Calculation 9 3 5 2" xfId="12228"/>
    <cellStyle name="Calculation 9 3 5 2 2" xfId="24253"/>
    <cellStyle name="Calculation 9 3 5 2 2 2" xfId="45439"/>
    <cellStyle name="Calculation 9 3 5 2 3" xfId="34835"/>
    <cellStyle name="Calculation 9 3 5 3" xfId="19140"/>
    <cellStyle name="Calculation 9 3 5 3 2" xfId="40327"/>
    <cellStyle name="Calculation 9 3 5 4" xfId="29584"/>
    <cellStyle name="Calculation 9 3 5_Table 2A-1_EFT (Annual)" xfId="14919"/>
    <cellStyle name="Calculation 9 3 6" xfId="9565"/>
    <cellStyle name="Calculation 9 3 6 2" xfId="21707"/>
    <cellStyle name="Calculation 9 3 6 2 2" xfId="42893"/>
    <cellStyle name="Calculation 9 3 6 3" xfId="32289"/>
    <cellStyle name="Calculation 9 3 7" xfId="16594"/>
    <cellStyle name="Calculation 9 3 7 2" xfId="37781"/>
    <cellStyle name="Calculation 9 3 8" xfId="26841"/>
    <cellStyle name="Calculation 9 3_Table 2A-1_EFT (Annual)" xfId="2989"/>
    <cellStyle name="Calculation 9 4" xfId="1148"/>
    <cellStyle name="Calculation 9 4 2" xfId="2418"/>
    <cellStyle name="Calculation 9 4 2 2" xfId="5979"/>
    <cellStyle name="Calculation 9 4 2 2 2" xfId="14173"/>
    <cellStyle name="Calculation 9 4 2 2 2 2" xfId="26145"/>
    <cellStyle name="Calculation 9 4 2 2 2 2 2" xfId="47331"/>
    <cellStyle name="Calculation 9 4 2 2 2 3" xfId="36727"/>
    <cellStyle name="Calculation 9 4 2 2 3" xfId="21032"/>
    <cellStyle name="Calculation 9 4 2 2 3 2" xfId="42219"/>
    <cellStyle name="Calculation 9 4 2 2 4" xfId="31635"/>
    <cellStyle name="Calculation 9 4 2 2_Table 2A-1_EFT (Annual)" xfId="14920"/>
    <cellStyle name="Calculation 9 4 2 3" xfId="11515"/>
    <cellStyle name="Calculation 9 4 2 3 2" xfId="23599"/>
    <cellStyle name="Calculation 9 4 2 3 2 2" xfId="44785"/>
    <cellStyle name="Calculation 9 4 2 3 3" xfId="34181"/>
    <cellStyle name="Calculation 9 4 2 4" xfId="18486"/>
    <cellStyle name="Calculation 9 4 2 4 2" xfId="39673"/>
    <cellStyle name="Calculation 9 4 2 5" xfId="28892"/>
    <cellStyle name="Calculation 9 4 2_Table 2A-1_EFT (Annual)" xfId="6749"/>
    <cellStyle name="Calculation 9 4 3" xfId="4709"/>
    <cellStyle name="Calculation 9 4 3 2" xfId="12969"/>
    <cellStyle name="Calculation 9 4 3 2 2" xfId="24975"/>
    <cellStyle name="Calculation 9 4 3 2 2 2" xfId="46161"/>
    <cellStyle name="Calculation 9 4 3 2 3" xfId="35557"/>
    <cellStyle name="Calculation 9 4 3 3" xfId="19862"/>
    <cellStyle name="Calculation 9 4 3 3 2" xfId="41049"/>
    <cellStyle name="Calculation 9 4 3 4" xfId="30366"/>
    <cellStyle name="Calculation 9 4 3_Table 2A-1_EFT (Annual)" xfId="14921"/>
    <cellStyle name="Calculation 9 4 4" xfId="10313"/>
    <cellStyle name="Calculation 9 4 4 2" xfId="22429"/>
    <cellStyle name="Calculation 9 4 4 2 2" xfId="43615"/>
    <cellStyle name="Calculation 9 4 4 3" xfId="33011"/>
    <cellStyle name="Calculation 9 4 5" xfId="17316"/>
    <cellStyle name="Calculation 9 4 5 2" xfId="38503"/>
    <cellStyle name="Calculation 9 4 6" xfId="27623"/>
    <cellStyle name="Calculation 9 4_Table 2A-1_EFT (Annual)" xfId="6748"/>
    <cellStyle name="Calculation 9 5" xfId="713"/>
    <cellStyle name="Calculation 9 5 2" xfId="4274"/>
    <cellStyle name="Calculation 9 5 2 2" xfId="12558"/>
    <cellStyle name="Calculation 9 5 2 2 2" xfId="24576"/>
    <cellStyle name="Calculation 9 5 2 2 2 2" xfId="45762"/>
    <cellStyle name="Calculation 9 5 2 2 3" xfId="35158"/>
    <cellStyle name="Calculation 9 5 2 3" xfId="19463"/>
    <cellStyle name="Calculation 9 5 2 3 2" xfId="40650"/>
    <cellStyle name="Calculation 9 5 2 4" xfId="29931"/>
    <cellStyle name="Calculation 9 5 2_Table 2A-1_EFT (Annual)" xfId="14922"/>
    <cellStyle name="Calculation 9 5 3" xfId="9905"/>
    <cellStyle name="Calculation 9 5 3 2" xfId="22030"/>
    <cellStyle name="Calculation 9 5 3 2 2" xfId="43216"/>
    <cellStyle name="Calculation 9 5 3 3" xfId="32612"/>
    <cellStyle name="Calculation 9 5 4" xfId="16917"/>
    <cellStyle name="Calculation 9 5 4 2" xfId="38104"/>
    <cellStyle name="Calculation 9 5 5" xfId="27188"/>
    <cellStyle name="Calculation 9 5_Table 2A-1_EFT (Annual)" xfId="6750"/>
    <cellStyle name="Calculation 9 6" xfId="1810"/>
    <cellStyle name="Calculation 9 6 2" xfId="5371"/>
    <cellStyle name="Calculation 9 6 2 2" xfId="13586"/>
    <cellStyle name="Calculation 9 6 2 2 2" xfId="25574"/>
    <cellStyle name="Calculation 9 6 2 2 2 2" xfId="46760"/>
    <cellStyle name="Calculation 9 6 2 2 3" xfId="36156"/>
    <cellStyle name="Calculation 9 6 2 3" xfId="20461"/>
    <cellStyle name="Calculation 9 6 2 3 2" xfId="41648"/>
    <cellStyle name="Calculation 9 6 2 4" xfId="31028"/>
    <cellStyle name="Calculation 9 6 2_Table 2A-1_EFT (Annual)" xfId="14923"/>
    <cellStyle name="Calculation 9 6 3" xfId="10930"/>
    <cellStyle name="Calculation 9 6 3 2" xfId="23028"/>
    <cellStyle name="Calculation 9 6 3 2 2" xfId="44214"/>
    <cellStyle name="Calculation 9 6 3 3" xfId="33610"/>
    <cellStyle name="Calculation 9 6 4" xfId="17915"/>
    <cellStyle name="Calculation 9 6 4 2" xfId="39102"/>
    <cellStyle name="Calculation 9 6 5" xfId="28285"/>
    <cellStyle name="Calculation 9 6_Table 2A-1_EFT (Annual)" xfId="6751"/>
    <cellStyle name="Calculation 9 7" xfId="3683"/>
    <cellStyle name="Calculation 9 7 2" xfId="12056"/>
    <cellStyle name="Calculation 9 7 2 2" xfId="24087"/>
    <cellStyle name="Calculation 9 7 2 2 2" xfId="45273"/>
    <cellStyle name="Calculation 9 7 2 3" xfId="34669"/>
    <cellStyle name="Calculation 9 7 3" xfId="18974"/>
    <cellStyle name="Calculation 9 7 3 2" xfId="40161"/>
    <cellStyle name="Calculation 9 7 4" xfId="29393"/>
    <cellStyle name="Calculation 9 7_Table 2A-1_EFT (Annual)" xfId="14924"/>
    <cellStyle name="Calculation 9 8" xfId="9373"/>
    <cellStyle name="Calculation 9 8 2" xfId="21541"/>
    <cellStyle name="Calculation 9 8 2 2" xfId="42727"/>
    <cellStyle name="Calculation 9 8 3" xfId="32123"/>
    <cellStyle name="Calculation 9 9" xfId="16428"/>
    <cellStyle name="Calculation 9 9 2" xfId="37615"/>
    <cellStyle name="Calculation 9_Table 2A-1_EFT (Annual)" xfId="2987"/>
    <cellStyle name="Check Cell" xfId="27" builtinId="23" customBuiltin="1"/>
    <cellStyle name="Check Cell 2" xfId="279"/>
    <cellStyle name="Check Cell 3" xfId="683"/>
    <cellStyle name="Check Cell 4" xfId="15997"/>
    <cellStyle name="Comma" xfId="28" builtinId="3"/>
    <cellStyle name="Comma 10" xfId="15998"/>
    <cellStyle name="Comma 11" xfId="47831"/>
    <cellStyle name="Comma 11 2" xfId="47838"/>
    <cellStyle name="Comma 12" xfId="47836"/>
    <cellStyle name="Comma 2" xfId="29"/>
    <cellStyle name="Comma 2 2" xfId="68"/>
    <cellStyle name="Comma 3" xfId="30"/>
    <cellStyle name="Comma 3 2" xfId="54"/>
    <cellStyle name="Comma 4" xfId="31"/>
    <cellStyle name="Comma 4 2" xfId="96"/>
    <cellStyle name="Comma 5" xfId="57"/>
    <cellStyle name="Comma 5 10" xfId="47809"/>
    <cellStyle name="Comma 5 2" xfId="65"/>
    <cellStyle name="Comma 5 3" xfId="77"/>
    <cellStyle name="Comma 5 3 2" xfId="309"/>
    <cellStyle name="Comma 5 3 2 2" xfId="859"/>
    <cellStyle name="Comma 5 3 2 2 2" xfId="2389"/>
    <cellStyle name="Comma 5 3 2 2 2 2" xfId="5950"/>
    <cellStyle name="Comma 5 3 2 2 2 2 2" xfId="16398"/>
    <cellStyle name="Comma 5 3 2 2 2 2 2 2" xfId="37587"/>
    <cellStyle name="Comma 5 3 2 2 2 2 3" xfId="31606"/>
    <cellStyle name="Comma 5 3 2 2 2 3" xfId="16200"/>
    <cellStyle name="Comma 5 3 2 2 2 3 2" xfId="37390"/>
    <cellStyle name="Comma 5 3 2 2 2 4" xfId="28863"/>
    <cellStyle name="Comma 5 3 2 2 3" xfId="4420"/>
    <cellStyle name="Comma 5 3 2 2 3 2" xfId="16298"/>
    <cellStyle name="Comma 5 3 2 2 3 2 2" xfId="37488"/>
    <cellStyle name="Comma 5 3 2 2 3 3" xfId="30077"/>
    <cellStyle name="Comma 5 3 2 2 4" xfId="16101"/>
    <cellStyle name="Comma 5 3 2 2 4 2" xfId="37291"/>
    <cellStyle name="Comma 5 3 2 2 5" xfId="27334"/>
    <cellStyle name="Comma 5 3 2 3" xfId="1691"/>
    <cellStyle name="Comma 5 3 2 3 2" xfId="5252"/>
    <cellStyle name="Comma 5 3 2 3 2 2" xfId="16349"/>
    <cellStyle name="Comma 5 3 2 3 2 2 2" xfId="37538"/>
    <cellStyle name="Comma 5 3 2 3 2 3" xfId="30909"/>
    <cellStyle name="Comma 5 3 2 3 3" xfId="16151"/>
    <cellStyle name="Comma 5 3 2 3 3 2" xfId="37341"/>
    <cellStyle name="Comma 5 3 2 3 4" xfId="28166"/>
    <cellStyle name="Comma 5 3 2 4" xfId="3879"/>
    <cellStyle name="Comma 5 3 2 4 2" xfId="16249"/>
    <cellStyle name="Comma 5 3 2 4 2 2" xfId="37439"/>
    <cellStyle name="Comma 5 3 2 4 3" xfId="29567"/>
    <cellStyle name="Comma 5 3 2 5" xfId="16052"/>
    <cellStyle name="Comma 5 3 2 5 2" xfId="37242"/>
    <cellStyle name="Comma 5 3 2 6" xfId="26824"/>
    <cellStyle name="Comma 5 3 3" xfId="655"/>
    <cellStyle name="Comma 5 3 3 2" xfId="1776"/>
    <cellStyle name="Comma 5 3 3 2 2" xfId="5337"/>
    <cellStyle name="Comma 5 3 3 2 2 2" xfId="16373"/>
    <cellStyle name="Comma 5 3 3 2 2 2 2" xfId="37562"/>
    <cellStyle name="Comma 5 3 3 2 2 3" xfId="30994"/>
    <cellStyle name="Comma 5 3 3 2 3" xfId="16175"/>
    <cellStyle name="Comma 5 3 3 2 3 2" xfId="37365"/>
    <cellStyle name="Comma 5 3 3 2 4" xfId="28251"/>
    <cellStyle name="Comma 5 3 3 3" xfId="4225"/>
    <cellStyle name="Comma 5 3 3 3 2" xfId="16273"/>
    <cellStyle name="Comma 5 3 3 3 2 2" xfId="37463"/>
    <cellStyle name="Comma 5 3 3 3 3" xfId="29913"/>
    <cellStyle name="Comma 5 3 3 4" xfId="16076"/>
    <cellStyle name="Comma 5 3 3 4 2" xfId="37266"/>
    <cellStyle name="Comma 5 3 3 5" xfId="27170"/>
    <cellStyle name="Comma 5 3 4" xfId="1634"/>
    <cellStyle name="Comma 5 3 4 2" xfId="5195"/>
    <cellStyle name="Comma 5 3 4 2 2" xfId="16324"/>
    <cellStyle name="Comma 5 3 4 2 2 2" xfId="37513"/>
    <cellStyle name="Comma 5 3 4 2 3" xfId="30852"/>
    <cellStyle name="Comma 5 3 4 3" xfId="16126"/>
    <cellStyle name="Comma 5 3 4 3 2" xfId="37316"/>
    <cellStyle name="Comma 5 3 4 4" xfId="28109"/>
    <cellStyle name="Comma 5 3 5" xfId="3666"/>
    <cellStyle name="Comma 5 3 5 2" xfId="16224"/>
    <cellStyle name="Comma 5 3 5 2 2" xfId="37414"/>
    <cellStyle name="Comma 5 3 5 3" xfId="29376"/>
    <cellStyle name="Comma 5 3 6" xfId="16027"/>
    <cellStyle name="Comma 5 3 6 2" xfId="37217"/>
    <cellStyle name="Comma 5 3 7" xfId="26633"/>
    <cellStyle name="Comma 5 3 8" xfId="47821"/>
    <cellStyle name="Comma 5 4" xfId="297"/>
    <cellStyle name="Comma 5 4 2" xfId="847"/>
    <cellStyle name="Comma 5 4 2 2" xfId="2377"/>
    <cellStyle name="Comma 5 4 2 2 2" xfId="5938"/>
    <cellStyle name="Comma 5 4 2 2 2 2" xfId="16386"/>
    <cellStyle name="Comma 5 4 2 2 2 2 2" xfId="37575"/>
    <cellStyle name="Comma 5 4 2 2 2 3" xfId="31594"/>
    <cellStyle name="Comma 5 4 2 2 3" xfId="16188"/>
    <cellStyle name="Comma 5 4 2 2 3 2" xfId="37378"/>
    <cellStyle name="Comma 5 4 2 2 4" xfId="28851"/>
    <cellStyle name="Comma 5 4 2 3" xfId="4408"/>
    <cellStyle name="Comma 5 4 2 3 2" xfId="16286"/>
    <cellStyle name="Comma 5 4 2 3 2 2" xfId="37476"/>
    <cellStyle name="Comma 5 4 2 3 3" xfId="30065"/>
    <cellStyle name="Comma 5 4 2 4" xfId="16089"/>
    <cellStyle name="Comma 5 4 2 4 2" xfId="37279"/>
    <cellStyle name="Comma 5 4 2 5" xfId="27322"/>
    <cellStyle name="Comma 5 4 3" xfId="1679"/>
    <cellStyle name="Comma 5 4 3 2" xfId="5240"/>
    <cellStyle name="Comma 5 4 3 2 2" xfId="16337"/>
    <cellStyle name="Comma 5 4 3 2 2 2" xfId="37526"/>
    <cellStyle name="Comma 5 4 3 2 3" xfId="30897"/>
    <cellStyle name="Comma 5 4 3 3" xfId="16139"/>
    <cellStyle name="Comma 5 4 3 3 2" xfId="37329"/>
    <cellStyle name="Comma 5 4 3 4" xfId="28154"/>
    <cellStyle name="Comma 5 4 4" xfId="3867"/>
    <cellStyle name="Comma 5 4 4 2" xfId="16237"/>
    <cellStyle name="Comma 5 4 4 2 2" xfId="37427"/>
    <cellStyle name="Comma 5 4 4 3" xfId="29555"/>
    <cellStyle name="Comma 5 4 5" xfId="16040"/>
    <cellStyle name="Comma 5 4 5 2" xfId="37230"/>
    <cellStyle name="Comma 5 4 6" xfId="26812"/>
    <cellStyle name="Comma 5 5" xfId="643"/>
    <cellStyle name="Comma 5 5 2" xfId="1764"/>
    <cellStyle name="Comma 5 5 2 2" xfId="5325"/>
    <cellStyle name="Comma 5 5 2 2 2" xfId="16361"/>
    <cellStyle name="Comma 5 5 2 2 2 2" xfId="37550"/>
    <cellStyle name="Comma 5 5 2 2 3" xfId="30982"/>
    <cellStyle name="Comma 5 5 2 3" xfId="16163"/>
    <cellStyle name="Comma 5 5 2 3 2" xfId="37353"/>
    <cellStyle name="Comma 5 5 2 4" xfId="28239"/>
    <cellStyle name="Comma 5 5 3" xfId="4213"/>
    <cellStyle name="Comma 5 5 3 2" xfId="16261"/>
    <cellStyle name="Comma 5 5 3 2 2" xfId="37451"/>
    <cellStyle name="Comma 5 5 3 3" xfId="29901"/>
    <cellStyle name="Comma 5 5 4" xfId="16064"/>
    <cellStyle name="Comma 5 5 4 2" xfId="37254"/>
    <cellStyle name="Comma 5 5 5" xfId="27158"/>
    <cellStyle name="Comma 5 6" xfId="1622"/>
    <cellStyle name="Comma 5 6 2" xfId="5183"/>
    <cellStyle name="Comma 5 6 2 2" xfId="16312"/>
    <cellStyle name="Comma 5 6 2 2 2" xfId="37501"/>
    <cellStyle name="Comma 5 6 2 3" xfId="30840"/>
    <cellStyle name="Comma 5 6 3" xfId="16114"/>
    <cellStyle name="Comma 5 6 3 2" xfId="37304"/>
    <cellStyle name="Comma 5 6 4" xfId="28097"/>
    <cellStyle name="Comma 5 7" xfId="3648"/>
    <cellStyle name="Comma 5 7 2" xfId="16212"/>
    <cellStyle name="Comma 5 7 2 2" xfId="37402"/>
    <cellStyle name="Comma 5 7 3" xfId="29364"/>
    <cellStyle name="Comma 5 8" xfId="16015"/>
    <cellStyle name="Comma 5 8 2" xfId="37205"/>
    <cellStyle name="Comma 5 9" xfId="26621"/>
    <cellStyle name="Comma 6" xfId="63"/>
    <cellStyle name="Comma 6 2" xfId="106"/>
    <cellStyle name="Comma 6 2 2" xfId="337"/>
    <cellStyle name="Comma 6 2 2 2" xfId="881"/>
    <cellStyle name="Comma 6 2 2 2 2" xfId="2394"/>
    <cellStyle name="Comma 6 2 2 2 2 2" xfId="5955"/>
    <cellStyle name="Comma 6 2 2 2 2 2 2" xfId="16403"/>
    <cellStyle name="Comma 6 2 2 2 2 2 2 2" xfId="37592"/>
    <cellStyle name="Comma 6 2 2 2 2 2 3" xfId="31611"/>
    <cellStyle name="Comma 6 2 2 2 2 3" xfId="16205"/>
    <cellStyle name="Comma 6 2 2 2 2 3 2" xfId="37395"/>
    <cellStyle name="Comma 6 2 2 2 2 4" xfId="28868"/>
    <cellStyle name="Comma 6 2 2 2 3" xfId="4442"/>
    <cellStyle name="Comma 6 2 2 2 3 2" xfId="16303"/>
    <cellStyle name="Comma 6 2 2 2 3 2 2" xfId="37493"/>
    <cellStyle name="Comma 6 2 2 2 3 3" xfId="30099"/>
    <cellStyle name="Comma 6 2 2 2 4" xfId="16106"/>
    <cellStyle name="Comma 6 2 2 2 4 2" xfId="37296"/>
    <cellStyle name="Comma 6 2 2 2 5" xfId="27356"/>
    <cellStyle name="Comma 6 2 2 3" xfId="1702"/>
    <cellStyle name="Comma 6 2 2 3 2" xfId="5263"/>
    <cellStyle name="Comma 6 2 2 3 2 2" xfId="16354"/>
    <cellStyle name="Comma 6 2 2 3 2 2 2" xfId="37543"/>
    <cellStyle name="Comma 6 2 2 3 2 3" xfId="30920"/>
    <cellStyle name="Comma 6 2 2 3 3" xfId="16156"/>
    <cellStyle name="Comma 6 2 2 3 3 2" xfId="37346"/>
    <cellStyle name="Comma 6 2 2 3 4" xfId="28177"/>
    <cellStyle name="Comma 6 2 2 4" xfId="3907"/>
    <cellStyle name="Comma 6 2 2 4 2" xfId="16254"/>
    <cellStyle name="Comma 6 2 2 4 2 2" xfId="37444"/>
    <cellStyle name="Comma 6 2 2 4 3" xfId="29595"/>
    <cellStyle name="Comma 6 2 2 5" xfId="16057"/>
    <cellStyle name="Comma 6 2 2 5 2" xfId="37247"/>
    <cellStyle name="Comma 6 2 2 6" xfId="26852"/>
    <cellStyle name="Comma 6 2 3" xfId="722"/>
    <cellStyle name="Comma 6 2 3 2" xfId="2369"/>
    <cellStyle name="Comma 6 2 3 2 2" xfId="5930"/>
    <cellStyle name="Comma 6 2 3 2 2 2" xfId="16378"/>
    <cellStyle name="Comma 6 2 3 2 2 2 2" xfId="37567"/>
    <cellStyle name="Comma 6 2 3 2 2 3" xfId="31586"/>
    <cellStyle name="Comma 6 2 3 2 3" xfId="16180"/>
    <cellStyle name="Comma 6 2 3 2 3 2" xfId="37370"/>
    <cellStyle name="Comma 6 2 3 2 4" xfId="28843"/>
    <cellStyle name="Comma 6 2 3 3" xfId="4283"/>
    <cellStyle name="Comma 6 2 3 3 2" xfId="16278"/>
    <cellStyle name="Comma 6 2 3 3 2 2" xfId="37468"/>
    <cellStyle name="Comma 6 2 3 3 3" xfId="29940"/>
    <cellStyle name="Comma 6 2 3 4" xfId="16081"/>
    <cellStyle name="Comma 6 2 3 4 2" xfId="37271"/>
    <cellStyle name="Comma 6 2 3 5" xfId="27197"/>
    <cellStyle name="Comma 6 2 4" xfId="1645"/>
    <cellStyle name="Comma 6 2 4 2" xfId="5206"/>
    <cellStyle name="Comma 6 2 4 2 2" xfId="16329"/>
    <cellStyle name="Comma 6 2 4 2 2 2" xfId="37518"/>
    <cellStyle name="Comma 6 2 4 2 3" xfId="30863"/>
    <cellStyle name="Comma 6 2 4 3" xfId="16131"/>
    <cellStyle name="Comma 6 2 4 3 2" xfId="37321"/>
    <cellStyle name="Comma 6 2 4 4" xfId="28120"/>
    <cellStyle name="Comma 6 2 5" xfId="3695"/>
    <cellStyle name="Comma 6 2 5 2" xfId="16229"/>
    <cellStyle name="Comma 6 2 5 2 2" xfId="37419"/>
    <cellStyle name="Comma 6 2 5 3" xfId="29404"/>
    <cellStyle name="Comma 6 2 6" xfId="16032"/>
    <cellStyle name="Comma 6 2 6 2" xfId="37222"/>
    <cellStyle name="Comma 6 2 7" xfId="26661"/>
    <cellStyle name="Comma 6 3" xfId="302"/>
    <cellStyle name="Comma 6 3 2" xfId="852"/>
    <cellStyle name="Comma 6 3 2 2" xfId="2382"/>
    <cellStyle name="Comma 6 3 2 2 2" xfId="5943"/>
    <cellStyle name="Comma 6 3 2 2 2 2" xfId="16391"/>
    <cellStyle name="Comma 6 3 2 2 2 2 2" xfId="37580"/>
    <cellStyle name="Comma 6 3 2 2 2 3" xfId="31599"/>
    <cellStyle name="Comma 6 3 2 2 3" xfId="16193"/>
    <cellStyle name="Comma 6 3 2 2 3 2" xfId="37383"/>
    <cellStyle name="Comma 6 3 2 2 4" xfId="28856"/>
    <cellStyle name="Comma 6 3 2 3" xfId="4413"/>
    <cellStyle name="Comma 6 3 2 3 2" xfId="16291"/>
    <cellStyle name="Comma 6 3 2 3 2 2" xfId="37481"/>
    <cellStyle name="Comma 6 3 2 3 3" xfId="30070"/>
    <cellStyle name="Comma 6 3 2 4" xfId="16094"/>
    <cellStyle name="Comma 6 3 2 4 2" xfId="37284"/>
    <cellStyle name="Comma 6 3 2 5" xfId="27327"/>
    <cellStyle name="Comma 6 3 3" xfId="1684"/>
    <cellStyle name="Comma 6 3 3 2" xfId="5245"/>
    <cellStyle name="Comma 6 3 3 2 2" xfId="16342"/>
    <cellStyle name="Comma 6 3 3 2 2 2" xfId="37531"/>
    <cellStyle name="Comma 6 3 3 2 3" xfId="30902"/>
    <cellStyle name="Comma 6 3 3 3" xfId="16144"/>
    <cellStyle name="Comma 6 3 3 3 2" xfId="37334"/>
    <cellStyle name="Comma 6 3 3 4" xfId="28159"/>
    <cellStyle name="Comma 6 3 4" xfId="3872"/>
    <cellStyle name="Comma 6 3 4 2" xfId="16242"/>
    <cellStyle name="Comma 6 3 4 2 2" xfId="37432"/>
    <cellStyle name="Comma 6 3 4 3" xfId="29560"/>
    <cellStyle name="Comma 6 3 5" xfId="16045"/>
    <cellStyle name="Comma 6 3 5 2" xfId="37235"/>
    <cellStyle name="Comma 6 3 6" xfId="26817"/>
    <cellStyle name="Comma 6 4" xfId="648"/>
    <cellStyle name="Comma 6 4 2" xfId="1769"/>
    <cellStyle name="Comma 6 4 2 2" xfId="5330"/>
    <cellStyle name="Comma 6 4 2 2 2" xfId="16366"/>
    <cellStyle name="Comma 6 4 2 2 2 2" xfId="37555"/>
    <cellStyle name="Comma 6 4 2 2 3" xfId="30987"/>
    <cellStyle name="Comma 6 4 2 3" xfId="16168"/>
    <cellStyle name="Comma 6 4 2 3 2" xfId="37358"/>
    <cellStyle name="Comma 6 4 2 4" xfId="28244"/>
    <cellStyle name="Comma 6 4 3" xfId="4218"/>
    <cellStyle name="Comma 6 4 3 2" xfId="16266"/>
    <cellStyle name="Comma 6 4 3 2 2" xfId="37456"/>
    <cellStyle name="Comma 6 4 3 3" xfId="29906"/>
    <cellStyle name="Comma 6 4 4" xfId="16069"/>
    <cellStyle name="Comma 6 4 4 2" xfId="37259"/>
    <cellStyle name="Comma 6 4 5" xfId="27163"/>
    <cellStyle name="Comma 6 5" xfId="1627"/>
    <cellStyle name="Comma 6 5 2" xfId="5188"/>
    <cellStyle name="Comma 6 5 2 2" xfId="16317"/>
    <cellStyle name="Comma 6 5 2 2 2" xfId="37506"/>
    <cellStyle name="Comma 6 5 2 3" xfId="30845"/>
    <cellStyle name="Comma 6 5 3" xfId="16119"/>
    <cellStyle name="Comma 6 5 3 2" xfId="37309"/>
    <cellStyle name="Comma 6 5 4" xfId="28102"/>
    <cellStyle name="Comma 6 6" xfId="3653"/>
    <cellStyle name="Comma 6 6 2" xfId="16217"/>
    <cellStyle name="Comma 6 6 2 2" xfId="37407"/>
    <cellStyle name="Comma 6 6 3" xfId="29369"/>
    <cellStyle name="Comma 6 7" xfId="16020"/>
    <cellStyle name="Comma 6 7 2" xfId="37210"/>
    <cellStyle name="Comma 6 8" xfId="26626"/>
    <cellStyle name="Comma 6 9" xfId="47814"/>
    <cellStyle name="Comma 7" xfId="71"/>
    <cellStyle name="Comma 7 2" xfId="226"/>
    <cellStyle name="Comma 7 2 2" xfId="453"/>
    <cellStyle name="Comma 7 2 2 2" xfId="977"/>
    <cellStyle name="Comma 7 2 2 2 2" xfId="2397"/>
    <cellStyle name="Comma 7 2 2 2 2 2" xfId="5958"/>
    <cellStyle name="Comma 7 2 2 2 2 2 2" xfId="16406"/>
    <cellStyle name="Comma 7 2 2 2 2 2 2 2" xfId="37595"/>
    <cellStyle name="Comma 7 2 2 2 2 2 3" xfId="31614"/>
    <cellStyle name="Comma 7 2 2 2 2 3" xfId="16208"/>
    <cellStyle name="Comma 7 2 2 2 2 3 2" xfId="37398"/>
    <cellStyle name="Comma 7 2 2 2 2 4" xfId="28871"/>
    <cellStyle name="Comma 7 2 2 2 3" xfId="4538"/>
    <cellStyle name="Comma 7 2 2 2 3 2" xfId="16306"/>
    <cellStyle name="Comma 7 2 2 2 3 2 2" xfId="37496"/>
    <cellStyle name="Comma 7 2 2 2 3 3" xfId="30195"/>
    <cellStyle name="Comma 7 2 2 2 4" xfId="16109"/>
    <cellStyle name="Comma 7 2 2 2 4 2" xfId="37299"/>
    <cellStyle name="Comma 7 2 2 2 5" xfId="27452"/>
    <cellStyle name="Comma 7 2 2 3" xfId="1725"/>
    <cellStyle name="Comma 7 2 2 3 2" xfId="5286"/>
    <cellStyle name="Comma 7 2 2 3 2 2" xfId="16357"/>
    <cellStyle name="Comma 7 2 2 3 2 2 2" xfId="37546"/>
    <cellStyle name="Comma 7 2 2 3 2 3" xfId="30943"/>
    <cellStyle name="Comma 7 2 2 3 3" xfId="16159"/>
    <cellStyle name="Comma 7 2 2 3 3 2" xfId="37349"/>
    <cellStyle name="Comma 7 2 2 3 4" xfId="28200"/>
    <cellStyle name="Comma 7 2 2 4" xfId="4023"/>
    <cellStyle name="Comma 7 2 2 4 2" xfId="16257"/>
    <cellStyle name="Comma 7 2 2 4 2 2" xfId="37447"/>
    <cellStyle name="Comma 7 2 2 4 3" xfId="29711"/>
    <cellStyle name="Comma 7 2 2 5" xfId="16060"/>
    <cellStyle name="Comma 7 2 2 5 2" xfId="37250"/>
    <cellStyle name="Comma 7 2 2 6" xfId="26968"/>
    <cellStyle name="Comma 7 2 3" xfId="821"/>
    <cellStyle name="Comma 7 2 3 2" xfId="2372"/>
    <cellStyle name="Comma 7 2 3 2 2" xfId="5933"/>
    <cellStyle name="Comma 7 2 3 2 2 2" xfId="16381"/>
    <cellStyle name="Comma 7 2 3 2 2 2 2" xfId="37570"/>
    <cellStyle name="Comma 7 2 3 2 2 3" xfId="31589"/>
    <cellStyle name="Comma 7 2 3 2 3" xfId="16183"/>
    <cellStyle name="Comma 7 2 3 2 3 2" xfId="37373"/>
    <cellStyle name="Comma 7 2 3 2 4" xfId="28846"/>
    <cellStyle name="Comma 7 2 3 3" xfId="4382"/>
    <cellStyle name="Comma 7 2 3 3 2" xfId="16281"/>
    <cellStyle name="Comma 7 2 3 3 2 2" xfId="37471"/>
    <cellStyle name="Comma 7 2 3 3 3" xfId="30039"/>
    <cellStyle name="Comma 7 2 3 4" xfId="16084"/>
    <cellStyle name="Comma 7 2 3 4 2" xfId="37274"/>
    <cellStyle name="Comma 7 2 3 5" xfId="27296"/>
    <cellStyle name="Comma 7 2 4" xfId="1669"/>
    <cellStyle name="Comma 7 2 4 2" xfId="5230"/>
    <cellStyle name="Comma 7 2 4 2 2" xfId="16332"/>
    <cellStyle name="Comma 7 2 4 2 2 2" xfId="37521"/>
    <cellStyle name="Comma 7 2 4 2 3" xfId="30887"/>
    <cellStyle name="Comma 7 2 4 3" xfId="16134"/>
    <cellStyle name="Comma 7 2 4 3 2" xfId="37324"/>
    <cellStyle name="Comma 7 2 4 4" xfId="28144"/>
    <cellStyle name="Comma 7 2 5" xfId="3815"/>
    <cellStyle name="Comma 7 2 5 2" xfId="16232"/>
    <cellStyle name="Comma 7 2 5 2 2" xfId="37422"/>
    <cellStyle name="Comma 7 2 5 3" xfId="29524"/>
    <cellStyle name="Comma 7 2 6" xfId="16035"/>
    <cellStyle name="Comma 7 2 6 2" xfId="37225"/>
    <cellStyle name="Comma 7 2 7" xfId="26781"/>
    <cellStyle name="Comma 7 3" xfId="305"/>
    <cellStyle name="Comma 7 3 2" xfId="855"/>
    <cellStyle name="Comma 7 3 2 2" xfId="2385"/>
    <cellStyle name="Comma 7 3 2 2 2" xfId="5946"/>
    <cellStyle name="Comma 7 3 2 2 2 2" xfId="16394"/>
    <cellStyle name="Comma 7 3 2 2 2 2 2" xfId="37583"/>
    <cellStyle name="Comma 7 3 2 2 2 3" xfId="31602"/>
    <cellStyle name="Comma 7 3 2 2 3" xfId="16196"/>
    <cellStyle name="Comma 7 3 2 2 3 2" xfId="37386"/>
    <cellStyle name="Comma 7 3 2 2 4" xfId="28859"/>
    <cellStyle name="Comma 7 3 2 3" xfId="4416"/>
    <cellStyle name="Comma 7 3 2 3 2" xfId="16294"/>
    <cellStyle name="Comma 7 3 2 3 2 2" xfId="37484"/>
    <cellStyle name="Comma 7 3 2 3 3" xfId="30073"/>
    <cellStyle name="Comma 7 3 2 4" xfId="16097"/>
    <cellStyle name="Comma 7 3 2 4 2" xfId="37287"/>
    <cellStyle name="Comma 7 3 2 5" xfId="27330"/>
    <cellStyle name="Comma 7 3 3" xfId="1687"/>
    <cellStyle name="Comma 7 3 3 2" xfId="5248"/>
    <cellStyle name="Comma 7 3 3 2 2" xfId="16345"/>
    <cellStyle name="Comma 7 3 3 2 2 2" xfId="37534"/>
    <cellStyle name="Comma 7 3 3 2 3" xfId="30905"/>
    <cellStyle name="Comma 7 3 3 3" xfId="16147"/>
    <cellStyle name="Comma 7 3 3 3 2" xfId="37337"/>
    <cellStyle name="Comma 7 3 3 4" xfId="28162"/>
    <cellStyle name="Comma 7 3 4" xfId="3875"/>
    <cellStyle name="Comma 7 3 4 2" xfId="16245"/>
    <cellStyle name="Comma 7 3 4 2 2" xfId="37435"/>
    <cellStyle name="Comma 7 3 4 3" xfId="29563"/>
    <cellStyle name="Comma 7 3 5" xfId="16048"/>
    <cellStyle name="Comma 7 3 5 2" xfId="37238"/>
    <cellStyle name="Comma 7 3 6" xfId="26820"/>
    <cellStyle name="Comma 7 4" xfId="651"/>
    <cellStyle name="Comma 7 4 2" xfId="1772"/>
    <cellStyle name="Comma 7 4 2 2" xfId="5333"/>
    <cellStyle name="Comma 7 4 2 2 2" xfId="16369"/>
    <cellStyle name="Comma 7 4 2 2 2 2" xfId="37558"/>
    <cellStyle name="Comma 7 4 2 2 3" xfId="30990"/>
    <cellStyle name="Comma 7 4 2 3" xfId="16171"/>
    <cellStyle name="Comma 7 4 2 3 2" xfId="37361"/>
    <cellStyle name="Comma 7 4 2 4" xfId="28247"/>
    <cellStyle name="Comma 7 4 3" xfId="4221"/>
    <cellStyle name="Comma 7 4 3 2" xfId="16269"/>
    <cellStyle name="Comma 7 4 3 2 2" xfId="37459"/>
    <cellStyle name="Comma 7 4 3 3" xfId="29909"/>
    <cellStyle name="Comma 7 4 4" xfId="16072"/>
    <cellStyle name="Comma 7 4 4 2" xfId="37262"/>
    <cellStyle name="Comma 7 4 5" xfId="27166"/>
    <cellStyle name="Comma 7 5" xfId="1630"/>
    <cellStyle name="Comma 7 5 2" xfId="5191"/>
    <cellStyle name="Comma 7 5 2 2" xfId="16320"/>
    <cellStyle name="Comma 7 5 2 2 2" xfId="37509"/>
    <cellStyle name="Comma 7 5 2 3" xfId="30848"/>
    <cellStyle name="Comma 7 5 3" xfId="16122"/>
    <cellStyle name="Comma 7 5 3 2" xfId="37312"/>
    <cellStyle name="Comma 7 5 4" xfId="28105"/>
    <cellStyle name="Comma 7 6" xfId="3662"/>
    <cellStyle name="Comma 7 6 2" xfId="16220"/>
    <cellStyle name="Comma 7 6 2 2" xfId="37410"/>
    <cellStyle name="Comma 7 6 3" xfId="29372"/>
    <cellStyle name="Comma 7 7" xfId="16023"/>
    <cellStyle name="Comma 7 7 2" xfId="37213"/>
    <cellStyle name="Comma 7 8" xfId="26629"/>
    <cellStyle name="Comma 7 9" xfId="47817"/>
    <cellStyle name="Comma 8" xfId="280"/>
    <cellStyle name="Comma 9" xfId="684"/>
    <cellStyle name="Currency" xfId="32" builtinId="4"/>
    <cellStyle name="Currency 2" xfId="33"/>
    <cellStyle name="Currency 2 2" xfId="67"/>
    <cellStyle name="Currency 3" xfId="34"/>
    <cellStyle name="Currency 3 2" xfId="56"/>
    <cellStyle name="Currency 4" xfId="281"/>
    <cellStyle name="Currency 5" xfId="685"/>
    <cellStyle name="Currency 6" xfId="15999"/>
    <cellStyle name="Explanatory Text" xfId="35" builtinId="53" customBuiltin="1"/>
    <cellStyle name="Explanatory Text 2" xfId="282"/>
    <cellStyle name="Explanatory Text 3" xfId="686"/>
    <cellStyle name="Explanatory Text 4" xfId="16000"/>
    <cellStyle name="Good" xfId="36" builtinId="26" customBuiltin="1"/>
    <cellStyle name="Good 2" xfId="283"/>
    <cellStyle name="Good 3" xfId="687"/>
    <cellStyle name="Good 4" xfId="16001"/>
    <cellStyle name="Heading 1" xfId="37" builtinId="16" customBuiltin="1"/>
    <cellStyle name="Heading 1 2" xfId="284"/>
    <cellStyle name="Heading 1 3" xfId="688"/>
    <cellStyle name="Heading 1 4" xfId="16002"/>
    <cellStyle name="Heading 2" xfId="38" builtinId="17" customBuiltin="1"/>
    <cellStyle name="Heading 2 2" xfId="285"/>
    <cellStyle name="Heading 2 3" xfId="689"/>
    <cellStyle name="Heading 2 4" xfId="16003"/>
    <cellStyle name="Heading 3" xfId="39" builtinId="18" customBuiltin="1"/>
    <cellStyle name="Heading 3 2" xfId="286"/>
    <cellStyle name="Heading 3 3" xfId="690"/>
    <cellStyle name="Heading 3 4" xfId="16004"/>
    <cellStyle name="Heading 4" xfId="40" builtinId="19" customBuiltin="1"/>
    <cellStyle name="Heading 4 2" xfId="287"/>
    <cellStyle name="Heading 4 3" xfId="691"/>
    <cellStyle name="Heading 4 4" xfId="16005"/>
    <cellStyle name="Input" xfId="41" builtinId="20" customBuiltin="1"/>
    <cellStyle name="Input 10" xfId="133"/>
    <cellStyle name="Input 10 10" xfId="26688"/>
    <cellStyle name="Input 10 2" xfId="526"/>
    <cellStyle name="Input 10 2 2" xfId="1503"/>
    <cellStyle name="Input 10 2 2 2" xfId="2773"/>
    <cellStyle name="Input 10 2 2 2 2" xfId="6334"/>
    <cellStyle name="Input 10 2 2 2 2 2" xfId="14528"/>
    <cellStyle name="Input 10 2 2 2 2 2 2" xfId="26500"/>
    <cellStyle name="Input 10 2 2 2 2 2 2 2" xfId="47686"/>
    <cellStyle name="Input 10 2 2 2 2 2 3" xfId="37082"/>
    <cellStyle name="Input 10 2 2 2 2 3" xfId="21387"/>
    <cellStyle name="Input 10 2 2 2 2 3 2" xfId="42574"/>
    <cellStyle name="Input 10 2 2 2 2 4" xfId="31990"/>
    <cellStyle name="Input 10 2 2 2 2_Table 2A-1_EFT (Annual)" xfId="14925"/>
    <cellStyle name="Input 10 2 2 2 3" xfId="11870"/>
    <cellStyle name="Input 10 2 2 2 3 2" xfId="23954"/>
    <cellStyle name="Input 10 2 2 2 3 2 2" xfId="45140"/>
    <cellStyle name="Input 10 2 2 2 3 3" xfId="34536"/>
    <cellStyle name="Input 10 2 2 2 4" xfId="18841"/>
    <cellStyle name="Input 10 2 2 2 4 2" xfId="40028"/>
    <cellStyle name="Input 10 2 2 2 5" xfId="29247"/>
    <cellStyle name="Input 10 2 2 2_Table 2A-1_EFT (Annual)" xfId="6753"/>
    <cellStyle name="Input 10 2 2 3" xfId="5064"/>
    <cellStyle name="Input 10 2 2 3 2" xfId="13324"/>
    <cellStyle name="Input 10 2 2 3 2 2" xfId="25330"/>
    <cellStyle name="Input 10 2 2 3 2 2 2" xfId="46516"/>
    <cellStyle name="Input 10 2 2 3 2 3" xfId="35912"/>
    <cellStyle name="Input 10 2 2 3 3" xfId="20217"/>
    <cellStyle name="Input 10 2 2 3 3 2" xfId="41404"/>
    <cellStyle name="Input 10 2 2 3 4" xfId="30721"/>
    <cellStyle name="Input 10 2 2 3_Table 2A-1_EFT (Annual)" xfId="14926"/>
    <cellStyle name="Input 10 2 2 4" xfId="10668"/>
    <cellStyle name="Input 10 2 2 4 2" xfId="22784"/>
    <cellStyle name="Input 10 2 2 4 2 2" xfId="43970"/>
    <cellStyle name="Input 10 2 2 4 3" xfId="33366"/>
    <cellStyle name="Input 10 2 2 5" xfId="17671"/>
    <cellStyle name="Input 10 2 2 5 2" xfId="38858"/>
    <cellStyle name="Input 10 2 2 6" xfId="27978"/>
    <cellStyle name="Input 10 2 2_Table 2A-1_EFT (Annual)" xfId="6752"/>
    <cellStyle name="Input 10 2 3" xfId="1036"/>
    <cellStyle name="Input 10 2 3 2" xfId="4597"/>
    <cellStyle name="Input 10 2 3 2 2" xfId="12857"/>
    <cellStyle name="Input 10 2 3 2 2 2" xfId="24863"/>
    <cellStyle name="Input 10 2 3 2 2 2 2" xfId="46049"/>
    <cellStyle name="Input 10 2 3 2 2 3" xfId="35445"/>
    <cellStyle name="Input 10 2 3 2 3" xfId="19750"/>
    <cellStyle name="Input 10 2 3 2 3 2" xfId="40937"/>
    <cellStyle name="Input 10 2 3 2 4" xfId="30254"/>
    <cellStyle name="Input 10 2 3 2_Table 2A-1_EFT (Annual)" xfId="14927"/>
    <cellStyle name="Input 10 2 3 3" xfId="10201"/>
    <cellStyle name="Input 10 2 3 3 2" xfId="22317"/>
    <cellStyle name="Input 10 2 3 3 2 2" xfId="43503"/>
    <cellStyle name="Input 10 2 3 3 3" xfId="32899"/>
    <cellStyle name="Input 10 2 3 4" xfId="17204"/>
    <cellStyle name="Input 10 2 3 4 2" xfId="38391"/>
    <cellStyle name="Input 10 2 3 5" xfId="27511"/>
    <cellStyle name="Input 10 2 3_Table 2A-1_EFT (Annual)" xfId="6754"/>
    <cellStyle name="Input 10 2 4" xfId="2242"/>
    <cellStyle name="Input 10 2 4 2" xfId="5803"/>
    <cellStyle name="Input 10 2 4 2 2" xfId="14018"/>
    <cellStyle name="Input 10 2 4 2 2 2" xfId="26006"/>
    <cellStyle name="Input 10 2 4 2 2 2 2" xfId="47192"/>
    <cellStyle name="Input 10 2 4 2 2 3" xfId="36588"/>
    <cellStyle name="Input 10 2 4 2 3" xfId="20893"/>
    <cellStyle name="Input 10 2 4 2 3 2" xfId="42080"/>
    <cellStyle name="Input 10 2 4 2 4" xfId="31460"/>
    <cellStyle name="Input 10 2 4 2_Table 2A-1_EFT (Annual)" xfId="14928"/>
    <cellStyle name="Input 10 2 4 3" xfId="11362"/>
    <cellStyle name="Input 10 2 4 3 2" xfId="23460"/>
    <cellStyle name="Input 10 2 4 3 2 2" xfId="44646"/>
    <cellStyle name="Input 10 2 4 3 3" xfId="34042"/>
    <cellStyle name="Input 10 2 4 4" xfId="18347"/>
    <cellStyle name="Input 10 2 4 4 2" xfId="39534"/>
    <cellStyle name="Input 10 2 4 5" xfId="28717"/>
    <cellStyle name="Input 10 2 4_Table 2A-1_EFT (Annual)" xfId="6755"/>
    <cellStyle name="Input 10 2 5" xfId="4096"/>
    <cellStyle name="Input 10 2 5 2" xfId="12420"/>
    <cellStyle name="Input 10 2 5 2 2" xfId="24442"/>
    <cellStyle name="Input 10 2 5 2 2 2" xfId="45628"/>
    <cellStyle name="Input 10 2 5 2 3" xfId="35024"/>
    <cellStyle name="Input 10 2 5 3" xfId="19329"/>
    <cellStyle name="Input 10 2 5 3 2" xfId="40516"/>
    <cellStyle name="Input 10 2 5 4" xfId="29784"/>
    <cellStyle name="Input 10 2 5_Table 2A-1_EFT (Annual)" xfId="14929"/>
    <cellStyle name="Input 10 2 6" xfId="9759"/>
    <cellStyle name="Input 10 2 6 2" xfId="21896"/>
    <cellStyle name="Input 10 2 6 2 2" xfId="43082"/>
    <cellStyle name="Input 10 2 6 3" xfId="32478"/>
    <cellStyle name="Input 10 2 7" xfId="16783"/>
    <cellStyle name="Input 10 2 7 2" xfId="37970"/>
    <cellStyle name="Input 10 2 8" xfId="27041"/>
    <cellStyle name="Input 10 2_Table 2A-1_EFT (Annual)" xfId="2991"/>
    <cellStyle name="Input 10 3" xfId="364"/>
    <cellStyle name="Input 10 3 2" xfId="1347"/>
    <cellStyle name="Input 10 3 2 2" xfId="2617"/>
    <cellStyle name="Input 10 3 2 2 2" xfId="6178"/>
    <cellStyle name="Input 10 3 2 2 2 2" xfId="14372"/>
    <cellStyle name="Input 10 3 2 2 2 2 2" xfId="26344"/>
    <cellStyle name="Input 10 3 2 2 2 2 2 2" xfId="47530"/>
    <cellStyle name="Input 10 3 2 2 2 2 3" xfId="36926"/>
    <cellStyle name="Input 10 3 2 2 2 3" xfId="21231"/>
    <cellStyle name="Input 10 3 2 2 2 3 2" xfId="42418"/>
    <cellStyle name="Input 10 3 2 2 2 4" xfId="31834"/>
    <cellStyle name="Input 10 3 2 2 2_Table 2A-1_EFT (Annual)" xfId="14930"/>
    <cellStyle name="Input 10 3 2 2 3" xfId="11714"/>
    <cellStyle name="Input 10 3 2 2 3 2" xfId="23798"/>
    <cellStyle name="Input 10 3 2 2 3 2 2" xfId="44984"/>
    <cellStyle name="Input 10 3 2 2 3 3" xfId="34380"/>
    <cellStyle name="Input 10 3 2 2 4" xfId="18685"/>
    <cellStyle name="Input 10 3 2 2 4 2" xfId="39872"/>
    <cellStyle name="Input 10 3 2 2 5" xfId="29091"/>
    <cellStyle name="Input 10 3 2 2_Table 2A-1_EFT (Annual)" xfId="6757"/>
    <cellStyle name="Input 10 3 2 3" xfId="4908"/>
    <cellStyle name="Input 10 3 2 3 2" xfId="13168"/>
    <cellStyle name="Input 10 3 2 3 2 2" xfId="25174"/>
    <cellStyle name="Input 10 3 2 3 2 2 2" xfId="46360"/>
    <cellStyle name="Input 10 3 2 3 2 3" xfId="35756"/>
    <cellStyle name="Input 10 3 2 3 3" xfId="20061"/>
    <cellStyle name="Input 10 3 2 3 3 2" xfId="41248"/>
    <cellStyle name="Input 10 3 2 3 4" xfId="30565"/>
    <cellStyle name="Input 10 3 2 3_Table 2A-1_EFT (Annual)" xfId="14931"/>
    <cellStyle name="Input 10 3 2 4" xfId="10512"/>
    <cellStyle name="Input 10 3 2 4 2" xfId="22628"/>
    <cellStyle name="Input 10 3 2 4 2 2" xfId="43814"/>
    <cellStyle name="Input 10 3 2 4 3" xfId="33210"/>
    <cellStyle name="Input 10 3 2 5" xfId="17515"/>
    <cellStyle name="Input 10 3 2 5 2" xfId="38702"/>
    <cellStyle name="Input 10 3 2 6" xfId="27822"/>
    <cellStyle name="Input 10 3 2_Table 2A-1_EFT (Annual)" xfId="6756"/>
    <cellStyle name="Input 10 3 3" xfId="904"/>
    <cellStyle name="Input 10 3 3 2" xfId="4465"/>
    <cellStyle name="Input 10 3 3 2 2" xfId="12727"/>
    <cellStyle name="Input 10 3 3 2 2 2" xfId="24737"/>
    <cellStyle name="Input 10 3 3 2 2 2 2" xfId="45923"/>
    <cellStyle name="Input 10 3 3 2 2 3" xfId="35319"/>
    <cellStyle name="Input 10 3 3 2 3" xfId="19624"/>
    <cellStyle name="Input 10 3 3 2 3 2" xfId="40811"/>
    <cellStyle name="Input 10 3 3 2 4" xfId="30122"/>
    <cellStyle name="Input 10 3 3 2_Table 2A-1_EFT (Annual)" xfId="14932"/>
    <cellStyle name="Input 10 3 3 3" xfId="10074"/>
    <cellStyle name="Input 10 3 3 3 2" xfId="22191"/>
    <cellStyle name="Input 10 3 3 3 2 2" xfId="43377"/>
    <cellStyle name="Input 10 3 3 3 3" xfId="32773"/>
    <cellStyle name="Input 10 3 3 4" xfId="17078"/>
    <cellStyle name="Input 10 3 3 4 2" xfId="38265"/>
    <cellStyle name="Input 10 3 3 5" xfId="27379"/>
    <cellStyle name="Input 10 3 3_Table 2A-1_EFT (Annual)" xfId="6758"/>
    <cellStyle name="Input 10 3 4" xfId="2086"/>
    <cellStyle name="Input 10 3 4 2" xfId="5647"/>
    <cellStyle name="Input 10 3 4 2 2" xfId="13862"/>
    <cellStyle name="Input 10 3 4 2 2 2" xfId="25850"/>
    <cellStyle name="Input 10 3 4 2 2 2 2" xfId="47036"/>
    <cellStyle name="Input 10 3 4 2 2 3" xfId="36432"/>
    <cellStyle name="Input 10 3 4 2 3" xfId="20737"/>
    <cellStyle name="Input 10 3 4 2 3 2" xfId="41924"/>
    <cellStyle name="Input 10 3 4 2 4" xfId="31304"/>
    <cellStyle name="Input 10 3 4 2_Table 2A-1_EFT (Annual)" xfId="14933"/>
    <cellStyle name="Input 10 3 4 3" xfId="11206"/>
    <cellStyle name="Input 10 3 4 3 2" xfId="23304"/>
    <cellStyle name="Input 10 3 4 3 2 2" xfId="44490"/>
    <cellStyle name="Input 10 3 4 3 3" xfId="33886"/>
    <cellStyle name="Input 10 3 4 4" xfId="18191"/>
    <cellStyle name="Input 10 3 4 4 2" xfId="39378"/>
    <cellStyle name="Input 10 3 4 5" xfId="28561"/>
    <cellStyle name="Input 10 3 4_Table 2A-1_EFT (Annual)" xfId="6759"/>
    <cellStyle name="Input 10 3 5" xfId="3934"/>
    <cellStyle name="Input 10 3 5 2" xfId="12262"/>
    <cellStyle name="Input 10 3 5 2 2" xfId="24286"/>
    <cellStyle name="Input 10 3 5 2 2 2" xfId="45472"/>
    <cellStyle name="Input 10 3 5 2 3" xfId="34868"/>
    <cellStyle name="Input 10 3 5 3" xfId="19173"/>
    <cellStyle name="Input 10 3 5 3 2" xfId="40360"/>
    <cellStyle name="Input 10 3 5 4" xfId="29622"/>
    <cellStyle name="Input 10 3 5_Table 2A-1_EFT (Annual)" xfId="14934"/>
    <cellStyle name="Input 10 3 6" xfId="9599"/>
    <cellStyle name="Input 10 3 6 2" xfId="21740"/>
    <cellStyle name="Input 10 3 6 2 2" xfId="42926"/>
    <cellStyle name="Input 10 3 6 3" xfId="32322"/>
    <cellStyle name="Input 10 3 7" xfId="16627"/>
    <cellStyle name="Input 10 3 7 2" xfId="37814"/>
    <cellStyle name="Input 10 3 8" xfId="26879"/>
    <cellStyle name="Input 10 3_Table 2A-1_EFT (Annual)" xfId="2992"/>
    <cellStyle name="Input 10 4" xfId="1181"/>
    <cellStyle name="Input 10 4 2" xfId="2451"/>
    <cellStyle name="Input 10 4 2 2" xfId="6012"/>
    <cellStyle name="Input 10 4 2 2 2" xfId="14206"/>
    <cellStyle name="Input 10 4 2 2 2 2" xfId="26178"/>
    <cellStyle name="Input 10 4 2 2 2 2 2" xfId="47364"/>
    <cellStyle name="Input 10 4 2 2 2 3" xfId="36760"/>
    <cellStyle name="Input 10 4 2 2 3" xfId="21065"/>
    <cellStyle name="Input 10 4 2 2 3 2" xfId="42252"/>
    <cellStyle name="Input 10 4 2 2 4" xfId="31668"/>
    <cellStyle name="Input 10 4 2 2_Table 2A-1_EFT (Annual)" xfId="14935"/>
    <cellStyle name="Input 10 4 2 3" xfId="11548"/>
    <cellStyle name="Input 10 4 2 3 2" xfId="23632"/>
    <cellStyle name="Input 10 4 2 3 2 2" xfId="44818"/>
    <cellStyle name="Input 10 4 2 3 3" xfId="34214"/>
    <cellStyle name="Input 10 4 2 4" xfId="18519"/>
    <cellStyle name="Input 10 4 2 4 2" xfId="39706"/>
    <cellStyle name="Input 10 4 2 5" xfId="28925"/>
    <cellStyle name="Input 10 4 2_Table 2A-1_EFT (Annual)" xfId="6761"/>
    <cellStyle name="Input 10 4 3" xfId="4742"/>
    <cellStyle name="Input 10 4 3 2" xfId="13002"/>
    <cellStyle name="Input 10 4 3 2 2" xfId="25008"/>
    <cellStyle name="Input 10 4 3 2 2 2" xfId="46194"/>
    <cellStyle name="Input 10 4 3 2 3" xfId="35590"/>
    <cellStyle name="Input 10 4 3 3" xfId="19895"/>
    <cellStyle name="Input 10 4 3 3 2" xfId="41082"/>
    <cellStyle name="Input 10 4 3 4" xfId="30399"/>
    <cellStyle name="Input 10 4 3_Table 2A-1_EFT (Annual)" xfId="14936"/>
    <cellStyle name="Input 10 4 4" xfId="10346"/>
    <cellStyle name="Input 10 4 4 2" xfId="22462"/>
    <cellStyle name="Input 10 4 4 2 2" xfId="43648"/>
    <cellStyle name="Input 10 4 4 3" xfId="33044"/>
    <cellStyle name="Input 10 4 5" xfId="17349"/>
    <cellStyle name="Input 10 4 5 2" xfId="38536"/>
    <cellStyle name="Input 10 4 6" xfId="27656"/>
    <cellStyle name="Input 10 4_Table 2A-1_EFT (Annual)" xfId="6760"/>
    <cellStyle name="Input 10 5" xfId="745"/>
    <cellStyle name="Input 10 5 2" xfId="4306"/>
    <cellStyle name="Input 10 5 2 2" xfId="12586"/>
    <cellStyle name="Input 10 5 2 2 2" xfId="24603"/>
    <cellStyle name="Input 10 5 2 2 2 2" xfId="45789"/>
    <cellStyle name="Input 10 5 2 2 3" xfId="35185"/>
    <cellStyle name="Input 10 5 2 3" xfId="19490"/>
    <cellStyle name="Input 10 5 2 3 2" xfId="40677"/>
    <cellStyle name="Input 10 5 2 4" xfId="29963"/>
    <cellStyle name="Input 10 5 2_Table 2A-1_EFT (Annual)" xfId="14937"/>
    <cellStyle name="Input 10 5 3" xfId="9934"/>
    <cellStyle name="Input 10 5 3 2" xfId="22057"/>
    <cellStyle name="Input 10 5 3 2 2" xfId="43243"/>
    <cellStyle name="Input 10 5 3 3" xfId="32639"/>
    <cellStyle name="Input 10 5 4" xfId="16944"/>
    <cellStyle name="Input 10 5 4 2" xfId="38131"/>
    <cellStyle name="Input 10 5 5" xfId="27220"/>
    <cellStyle name="Input 10 5_Table 2A-1_EFT (Annual)" xfId="6762"/>
    <cellStyle name="Input 10 6" xfId="1856"/>
    <cellStyle name="Input 10 6 2" xfId="5417"/>
    <cellStyle name="Input 10 6 2 2" xfId="13632"/>
    <cellStyle name="Input 10 6 2 2 2" xfId="25620"/>
    <cellStyle name="Input 10 6 2 2 2 2" xfId="46806"/>
    <cellStyle name="Input 10 6 2 2 3" xfId="36202"/>
    <cellStyle name="Input 10 6 2 3" xfId="20507"/>
    <cellStyle name="Input 10 6 2 3 2" xfId="41694"/>
    <cellStyle name="Input 10 6 2 4" xfId="31074"/>
    <cellStyle name="Input 10 6 2_Table 2A-1_EFT (Annual)" xfId="14938"/>
    <cellStyle name="Input 10 6 3" xfId="10976"/>
    <cellStyle name="Input 10 6 3 2" xfId="23074"/>
    <cellStyle name="Input 10 6 3 2 2" xfId="44260"/>
    <cellStyle name="Input 10 6 3 3" xfId="33656"/>
    <cellStyle name="Input 10 6 4" xfId="17961"/>
    <cellStyle name="Input 10 6 4 2" xfId="39148"/>
    <cellStyle name="Input 10 6 5" xfId="28331"/>
    <cellStyle name="Input 10 6_Table 2A-1_EFT (Annual)" xfId="6763"/>
    <cellStyle name="Input 10 7" xfId="3722"/>
    <cellStyle name="Input 10 7 2" xfId="12090"/>
    <cellStyle name="Input 10 7 2 2" xfId="24120"/>
    <cellStyle name="Input 10 7 2 2 2" xfId="45306"/>
    <cellStyle name="Input 10 7 2 3" xfId="34702"/>
    <cellStyle name="Input 10 7 3" xfId="19007"/>
    <cellStyle name="Input 10 7 3 2" xfId="40194"/>
    <cellStyle name="Input 10 7 4" xfId="29431"/>
    <cellStyle name="Input 10 7_Table 2A-1_EFT (Annual)" xfId="14939"/>
    <cellStyle name="Input 10 8" xfId="9409"/>
    <cellStyle name="Input 10 8 2" xfId="21574"/>
    <cellStyle name="Input 10 8 2 2" xfId="42760"/>
    <cellStyle name="Input 10 8 3" xfId="32156"/>
    <cellStyle name="Input 10 9" xfId="16461"/>
    <cellStyle name="Input 10 9 2" xfId="37648"/>
    <cellStyle name="Input 10_Table 2A-1_EFT (Annual)" xfId="2990"/>
    <cellStyle name="Input 11" xfId="125"/>
    <cellStyle name="Input 11 10" xfId="26680"/>
    <cellStyle name="Input 11 2" xfId="518"/>
    <cellStyle name="Input 11 2 2" xfId="1495"/>
    <cellStyle name="Input 11 2 2 2" xfId="2765"/>
    <cellStyle name="Input 11 2 2 2 2" xfId="6326"/>
    <cellStyle name="Input 11 2 2 2 2 2" xfId="14520"/>
    <cellStyle name="Input 11 2 2 2 2 2 2" xfId="26492"/>
    <cellStyle name="Input 11 2 2 2 2 2 2 2" xfId="47678"/>
    <cellStyle name="Input 11 2 2 2 2 2 3" xfId="37074"/>
    <cellStyle name="Input 11 2 2 2 2 3" xfId="21379"/>
    <cellStyle name="Input 11 2 2 2 2 3 2" xfId="42566"/>
    <cellStyle name="Input 11 2 2 2 2 4" xfId="31982"/>
    <cellStyle name="Input 11 2 2 2 2_Table 2A-1_EFT (Annual)" xfId="14940"/>
    <cellStyle name="Input 11 2 2 2 3" xfId="11862"/>
    <cellStyle name="Input 11 2 2 2 3 2" xfId="23946"/>
    <cellStyle name="Input 11 2 2 2 3 2 2" xfId="45132"/>
    <cellStyle name="Input 11 2 2 2 3 3" xfId="34528"/>
    <cellStyle name="Input 11 2 2 2 4" xfId="18833"/>
    <cellStyle name="Input 11 2 2 2 4 2" xfId="40020"/>
    <cellStyle name="Input 11 2 2 2 5" xfId="29239"/>
    <cellStyle name="Input 11 2 2 2_Table 2A-1_EFT (Annual)" xfId="6765"/>
    <cellStyle name="Input 11 2 2 3" xfId="5056"/>
    <cellStyle name="Input 11 2 2 3 2" xfId="13316"/>
    <cellStyle name="Input 11 2 2 3 2 2" xfId="25322"/>
    <cellStyle name="Input 11 2 2 3 2 2 2" xfId="46508"/>
    <cellStyle name="Input 11 2 2 3 2 3" xfId="35904"/>
    <cellStyle name="Input 11 2 2 3 3" xfId="20209"/>
    <cellStyle name="Input 11 2 2 3 3 2" xfId="41396"/>
    <cellStyle name="Input 11 2 2 3 4" xfId="30713"/>
    <cellStyle name="Input 11 2 2 3_Table 2A-1_EFT (Annual)" xfId="14941"/>
    <cellStyle name="Input 11 2 2 4" xfId="10660"/>
    <cellStyle name="Input 11 2 2 4 2" xfId="22776"/>
    <cellStyle name="Input 11 2 2 4 2 2" xfId="43962"/>
    <cellStyle name="Input 11 2 2 4 3" xfId="33358"/>
    <cellStyle name="Input 11 2 2 5" xfId="17663"/>
    <cellStyle name="Input 11 2 2 5 2" xfId="38850"/>
    <cellStyle name="Input 11 2 2 6" xfId="27970"/>
    <cellStyle name="Input 11 2 2_Table 2A-1_EFT (Annual)" xfId="6764"/>
    <cellStyle name="Input 11 2 3" xfId="1028"/>
    <cellStyle name="Input 11 2 3 2" xfId="4589"/>
    <cellStyle name="Input 11 2 3 2 2" xfId="12849"/>
    <cellStyle name="Input 11 2 3 2 2 2" xfId="24855"/>
    <cellStyle name="Input 11 2 3 2 2 2 2" xfId="46041"/>
    <cellStyle name="Input 11 2 3 2 2 3" xfId="35437"/>
    <cellStyle name="Input 11 2 3 2 3" xfId="19742"/>
    <cellStyle name="Input 11 2 3 2 3 2" xfId="40929"/>
    <cellStyle name="Input 11 2 3 2 4" xfId="30246"/>
    <cellStyle name="Input 11 2 3 2_Table 2A-1_EFT (Annual)" xfId="14942"/>
    <cellStyle name="Input 11 2 3 3" xfId="10193"/>
    <cellStyle name="Input 11 2 3 3 2" xfId="22309"/>
    <cellStyle name="Input 11 2 3 3 2 2" xfId="43495"/>
    <cellStyle name="Input 11 2 3 3 3" xfId="32891"/>
    <cellStyle name="Input 11 2 3 4" xfId="17196"/>
    <cellStyle name="Input 11 2 3 4 2" xfId="38383"/>
    <cellStyle name="Input 11 2 3 5" xfId="27503"/>
    <cellStyle name="Input 11 2 3_Table 2A-1_EFT (Annual)" xfId="6766"/>
    <cellStyle name="Input 11 2 4" xfId="2234"/>
    <cellStyle name="Input 11 2 4 2" xfId="5795"/>
    <cellStyle name="Input 11 2 4 2 2" xfId="14010"/>
    <cellStyle name="Input 11 2 4 2 2 2" xfId="25998"/>
    <cellStyle name="Input 11 2 4 2 2 2 2" xfId="47184"/>
    <cellStyle name="Input 11 2 4 2 2 3" xfId="36580"/>
    <cellStyle name="Input 11 2 4 2 3" xfId="20885"/>
    <cellStyle name="Input 11 2 4 2 3 2" xfId="42072"/>
    <cellStyle name="Input 11 2 4 2 4" xfId="31452"/>
    <cellStyle name="Input 11 2 4 2_Table 2A-1_EFT (Annual)" xfId="14943"/>
    <cellStyle name="Input 11 2 4 3" xfId="11354"/>
    <cellStyle name="Input 11 2 4 3 2" xfId="23452"/>
    <cellStyle name="Input 11 2 4 3 2 2" xfId="44638"/>
    <cellStyle name="Input 11 2 4 3 3" xfId="34034"/>
    <cellStyle name="Input 11 2 4 4" xfId="18339"/>
    <cellStyle name="Input 11 2 4 4 2" xfId="39526"/>
    <cellStyle name="Input 11 2 4 5" xfId="28709"/>
    <cellStyle name="Input 11 2 4_Table 2A-1_EFT (Annual)" xfId="6767"/>
    <cellStyle name="Input 11 2 5" xfId="4088"/>
    <cellStyle name="Input 11 2 5 2" xfId="12412"/>
    <cellStyle name="Input 11 2 5 2 2" xfId="24434"/>
    <cellStyle name="Input 11 2 5 2 2 2" xfId="45620"/>
    <cellStyle name="Input 11 2 5 2 3" xfId="35016"/>
    <cellStyle name="Input 11 2 5 3" xfId="19321"/>
    <cellStyle name="Input 11 2 5 3 2" xfId="40508"/>
    <cellStyle name="Input 11 2 5 4" xfId="29776"/>
    <cellStyle name="Input 11 2 5_Table 2A-1_EFT (Annual)" xfId="14944"/>
    <cellStyle name="Input 11 2 6" xfId="9751"/>
    <cellStyle name="Input 11 2 6 2" xfId="21888"/>
    <cellStyle name="Input 11 2 6 2 2" xfId="43074"/>
    <cellStyle name="Input 11 2 6 3" xfId="32470"/>
    <cellStyle name="Input 11 2 7" xfId="16775"/>
    <cellStyle name="Input 11 2 7 2" xfId="37962"/>
    <cellStyle name="Input 11 2 8" xfId="27033"/>
    <cellStyle name="Input 11 2_Table 2A-1_EFT (Annual)" xfId="2994"/>
    <cellStyle name="Input 11 3" xfId="356"/>
    <cellStyle name="Input 11 3 2" xfId="1339"/>
    <cellStyle name="Input 11 3 2 2" xfId="2609"/>
    <cellStyle name="Input 11 3 2 2 2" xfId="6170"/>
    <cellStyle name="Input 11 3 2 2 2 2" xfId="14364"/>
    <cellStyle name="Input 11 3 2 2 2 2 2" xfId="26336"/>
    <cellStyle name="Input 11 3 2 2 2 2 2 2" xfId="47522"/>
    <cellStyle name="Input 11 3 2 2 2 2 3" xfId="36918"/>
    <cellStyle name="Input 11 3 2 2 2 3" xfId="21223"/>
    <cellStyle name="Input 11 3 2 2 2 3 2" xfId="42410"/>
    <cellStyle name="Input 11 3 2 2 2 4" xfId="31826"/>
    <cellStyle name="Input 11 3 2 2 2_Table 2A-1_EFT (Annual)" xfId="14945"/>
    <cellStyle name="Input 11 3 2 2 3" xfId="11706"/>
    <cellStyle name="Input 11 3 2 2 3 2" xfId="23790"/>
    <cellStyle name="Input 11 3 2 2 3 2 2" xfId="44976"/>
    <cellStyle name="Input 11 3 2 2 3 3" xfId="34372"/>
    <cellStyle name="Input 11 3 2 2 4" xfId="18677"/>
    <cellStyle name="Input 11 3 2 2 4 2" xfId="39864"/>
    <cellStyle name="Input 11 3 2 2 5" xfId="29083"/>
    <cellStyle name="Input 11 3 2 2_Table 2A-1_EFT (Annual)" xfId="6769"/>
    <cellStyle name="Input 11 3 2 3" xfId="4900"/>
    <cellStyle name="Input 11 3 2 3 2" xfId="13160"/>
    <cellStyle name="Input 11 3 2 3 2 2" xfId="25166"/>
    <cellStyle name="Input 11 3 2 3 2 2 2" xfId="46352"/>
    <cellStyle name="Input 11 3 2 3 2 3" xfId="35748"/>
    <cellStyle name="Input 11 3 2 3 3" xfId="20053"/>
    <cellStyle name="Input 11 3 2 3 3 2" xfId="41240"/>
    <cellStyle name="Input 11 3 2 3 4" xfId="30557"/>
    <cellStyle name="Input 11 3 2 3_Table 2A-1_EFT (Annual)" xfId="14946"/>
    <cellStyle name="Input 11 3 2 4" xfId="10504"/>
    <cellStyle name="Input 11 3 2 4 2" xfId="22620"/>
    <cellStyle name="Input 11 3 2 4 2 2" xfId="43806"/>
    <cellStyle name="Input 11 3 2 4 3" xfId="33202"/>
    <cellStyle name="Input 11 3 2 5" xfId="17507"/>
    <cellStyle name="Input 11 3 2 5 2" xfId="38694"/>
    <cellStyle name="Input 11 3 2 6" xfId="27814"/>
    <cellStyle name="Input 11 3 2_Table 2A-1_EFT (Annual)" xfId="6768"/>
    <cellStyle name="Input 11 3 3" xfId="896"/>
    <cellStyle name="Input 11 3 3 2" xfId="4457"/>
    <cellStyle name="Input 11 3 3 2 2" xfId="12719"/>
    <cellStyle name="Input 11 3 3 2 2 2" xfId="24729"/>
    <cellStyle name="Input 11 3 3 2 2 2 2" xfId="45915"/>
    <cellStyle name="Input 11 3 3 2 2 3" xfId="35311"/>
    <cellStyle name="Input 11 3 3 2 3" xfId="19616"/>
    <cellStyle name="Input 11 3 3 2 3 2" xfId="40803"/>
    <cellStyle name="Input 11 3 3 2 4" xfId="30114"/>
    <cellStyle name="Input 11 3 3 2_Table 2A-1_EFT (Annual)" xfId="14947"/>
    <cellStyle name="Input 11 3 3 3" xfId="10066"/>
    <cellStyle name="Input 11 3 3 3 2" xfId="22183"/>
    <cellStyle name="Input 11 3 3 3 2 2" xfId="43369"/>
    <cellStyle name="Input 11 3 3 3 3" xfId="32765"/>
    <cellStyle name="Input 11 3 3 4" xfId="17070"/>
    <cellStyle name="Input 11 3 3 4 2" xfId="38257"/>
    <cellStyle name="Input 11 3 3 5" xfId="27371"/>
    <cellStyle name="Input 11 3 3_Table 2A-1_EFT (Annual)" xfId="6770"/>
    <cellStyle name="Input 11 3 4" xfId="2078"/>
    <cellStyle name="Input 11 3 4 2" xfId="5639"/>
    <cellStyle name="Input 11 3 4 2 2" xfId="13854"/>
    <cellStyle name="Input 11 3 4 2 2 2" xfId="25842"/>
    <cellStyle name="Input 11 3 4 2 2 2 2" xfId="47028"/>
    <cellStyle name="Input 11 3 4 2 2 3" xfId="36424"/>
    <cellStyle name="Input 11 3 4 2 3" xfId="20729"/>
    <cellStyle name="Input 11 3 4 2 3 2" xfId="41916"/>
    <cellStyle name="Input 11 3 4 2 4" xfId="31296"/>
    <cellStyle name="Input 11 3 4 2_Table 2A-1_EFT (Annual)" xfId="14948"/>
    <cellStyle name="Input 11 3 4 3" xfId="11198"/>
    <cellStyle name="Input 11 3 4 3 2" xfId="23296"/>
    <cellStyle name="Input 11 3 4 3 2 2" xfId="44482"/>
    <cellStyle name="Input 11 3 4 3 3" xfId="33878"/>
    <cellStyle name="Input 11 3 4 4" xfId="18183"/>
    <cellStyle name="Input 11 3 4 4 2" xfId="39370"/>
    <cellStyle name="Input 11 3 4 5" xfId="28553"/>
    <cellStyle name="Input 11 3 4_Table 2A-1_EFT (Annual)" xfId="6771"/>
    <cellStyle name="Input 11 3 5" xfId="3926"/>
    <cellStyle name="Input 11 3 5 2" xfId="12254"/>
    <cellStyle name="Input 11 3 5 2 2" xfId="24278"/>
    <cellStyle name="Input 11 3 5 2 2 2" xfId="45464"/>
    <cellStyle name="Input 11 3 5 2 3" xfId="34860"/>
    <cellStyle name="Input 11 3 5 3" xfId="19165"/>
    <cellStyle name="Input 11 3 5 3 2" xfId="40352"/>
    <cellStyle name="Input 11 3 5 4" xfId="29614"/>
    <cellStyle name="Input 11 3 5_Table 2A-1_EFT (Annual)" xfId="14949"/>
    <cellStyle name="Input 11 3 6" xfId="9591"/>
    <cellStyle name="Input 11 3 6 2" xfId="21732"/>
    <cellStyle name="Input 11 3 6 2 2" xfId="42918"/>
    <cellStyle name="Input 11 3 6 3" xfId="32314"/>
    <cellStyle name="Input 11 3 7" xfId="16619"/>
    <cellStyle name="Input 11 3 7 2" xfId="37806"/>
    <cellStyle name="Input 11 3 8" xfId="26871"/>
    <cellStyle name="Input 11 3_Table 2A-1_EFT (Annual)" xfId="2995"/>
    <cellStyle name="Input 11 4" xfId="1173"/>
    <cellStyle name="Input 11 4 2" xfId="2443"/>
    <cellStyle name="Input 11 4 2 2" xfId="6004"/>
    <cellStyle name="Input 11 4 2 2 2" xfId="14198"/>
    <cellStyle name="Input 11 4 2 2 2 2" xfId="26170"/>
    <cellStyle name="Input 11 4 2 2 2 2 2" xfId="47356"/>
    <cellStyle name="Input 11 4 2 2 2 3" xfId="36752"/>
    <cellStyle name="Input 11 4 2 2 3" xfId="21057"/>
    <cellStyle name="Input 11 4 2 2 3 2" xfId="42244"/>
    <cellStyle name="Input 11 4 2 2 4" xfId="31660"/>
    <cellStyle name="Input 11 4 2 2_Table 2A-1_EFT (Annual)" xfId="14950"/>
    <cellStyle name="Input 11 4 2 3" xfId="11540"/>
    <cellStyle name="Input 11 4 2 3 2" xfId="23624"/>
    <cellStyle name="Input 11 4 2 3 2 2" xfId="44810"/>
    <cellStyle name="Input 11 4 2 3 3" xfId="34206"/>
    <cellStyle name="Input 11 4 2 4" xfId="18511"/>
    <cellStyle name="Input 11 4 2 4 2" xfId="39698"/>
    <cellStyle name="Input 11 4 2 5" xfId="28917"/>
    <cellStyle name="Input 11 4 2_Table 2A-1_EFT (Annual)" xfId="6773"/>
    <cellStyle name="Input 11 4 3" xfId="4734"/>
    <cellStyle name="Input 11 4 3 2" xfId="12994"/>
    <cellStyle name="Input 11 4 3 2 2" xfId="25000"/>
    <cellStyle name="Input 11 4 3 2 2 2" xfId="46186"/>
    <cellStyle name="Input 11 4 3 2 3" xfId="35582"/>
    <cellStyle name="Input 11 4 3 3" xfId="19887"/>
    <cellStyle name="Input 11 4 3 3 2" xfId="41074"/>
    <cellStyle name="Input 11 4 3 4" xfId="30391"/>
    <cellStyle name="Input 11 4 3_Table 2A-1_EFT (Annual)" xfId="14951"/>
    <cellStyle name="Input 11 4 4" xfId="10338"/>
    <cellStyle name="Input 11 4 4 2" xfId="22454"/>
    <cellStyle name="Input 11 4 4 2 2" xfId="43640"/>
    <cellStyle name="Input 11 4 4 3" xfId="33036"/>
    <cellStyle name="Input 11 4 5" xfId="17341"/>
    <cellStyle name="Input 11 4 5 2" xfId="38528"/>
    <cellStyle name="Input 11 4 6" xfId="27648"/>
    <cellStyle name="Input 11 4_Table 2A-1_EFT (Annual)" xfId="6772"/>
    <cellStyle name="Input 11 5" xfId="737"/>
    <cellStyle name="Input 11 5 2" xfId="4298"/>
    <cellStyle name="Input 11 5 2 2" xfId="12578"/>
    <cellStyle name="Input 11 5 2 2 2" xfId="24595"/>
    <cellStyle name="Input 11 5 2 2 2 2" xfId="45781"/>
    <cellStyle name="Input 11 5 2 2 3" xfId="35177"/>
    <cellStyle name="Input 11 5 2 3" xfId="19482"/>
    <cellStyle name="Input 11 5 2 3 2" xfId="40669"/>
    <cellStyle name="Input 11 5 2 4" xfId="29955"/>
    <cellStyle name="Input 11 5 2_Table 2A-1_EFT (Annual)" xfId="14952"/>
    <cellStyle name="Input 11 5 3" xfId="9926"/>
    <cellStyle name="Input 11 5 3 2" xfId="22049"/>
    <cellStyle name="Input 11 5 3 2 2" xfId="43235"/>
    <cellStyle name="Input 11 5 3 3" xfId="32631"/>
    <cellStyle name="Input 11 5 4" xfId="16936"/>
    <cellStyle name="Input 11 5 4 2" xfId="38123"/>
    <cellStyle name="Input 11 5 5" xfId="27212"/>
    <cellStyle name="Input 11 5_Table 2A-1_EFT (Annual)" xfId="6774"/>
    <cellStyle name="Input 11 6" xfId="1860"/>
    <cellStyle name="Input 11 6 2" xfId="5421"/>
    <cellStyle name="Input 11 6 2 2" xfId="13636"/>
    <cellStyle name="Input 11 6 2 2 2" xfId="25624"/>
    <cellStyle name="Input 11 6 2 2 2 2" xfId="46810"/>
    <cellStyle name="Input 11 6 2 2 3" xfId="36206"/>
    <cellStyle name="Input 11 6 2 3" xfId="20511"/>
    <cellStyle name="Input 11 6 2 3 2" xfId="41698"/>
    <cellStyle name="Input 11 6 2 4" xfId="31078"/>
    <cellStyle name="Input 11 6 2_Table 2A-1_EFT (Annual)" xfId="14953"/>
    <cellStyle name="Input 11 6 3" xfId="10980"/>
    <cellStyle name="Input 11 6 3 2" xfId="23078"/>
    <cellStyle name="Input 11 6 3 2 2" xfId="44264"/>
    <cellStyle name="Input 11 6 3 3" xfId="33660"/>
    <cellStyle name="Input 11 6 4" xfId="17965"/>
    <cellStyle name="Input 11 6 4 2" xfId="39152"/>
    <cellStyle name="Input 11 6 5" xfId="28335"/>
    <cellStyle name="Input 11 6_Table 2A-1_EFT (Annual)" xfId="6775"/>
    <cellStyle name="Input 11 7" xfId="3714"/>
    <cellStyle name="Input 11 7 2" xfId="12082"/>
    <cellStyle name="Input 11 7 2 2" xfId="24112"/>
    <cellStyle name="Input 11 7 2 2 2" xfId="45298"/>
    <cellStyle name="Input 11 7 2 3" xfId="34694"/>
    <cellStyle name="Input 11 7 3" xfId="18999"/>
    <cellStyle name="Input 11 7 3 2" xfId="40186"/>
    <cellStyle name="Input 11 7 4" xfId="29423"/>
    <cellStyle name="Input 11 7_Table 2A-1_EFT (Annual)" xfId="14954"/>
    <cellStyle name="Input 11 8" xfId="9401"/>
    <cellStyle name="Input 11 8 2" xfId="21566"/>
    <cellStyle name="Input 11 8 2 2" xfId="42752"/>
    <cellStyle name="Input 11 8 3" xfId="32148"/>
    <cellStyle name="Input 11 9" xfId="16453"/>
    <cellStyle name="Input 11 9 2" xfId="37640"/>
    <cellStyle name="Input 11_Table 2A-1_EFT (Annual)" xfId="2993"/>
    <cellStyle name="Input 12" xfId="139"/>
    <cellStyle name="Input 12 10" xfId="26694"/>
    <cellStyle name="Input 12 2" xfId="532"/>
    <cellStyle name="Input 12 2 2" xfId="1509"/>
    <cellStyle name="Input 12 2 2 2" xfId="2779"/>
    <cellStyle name="Input 12 2 2 2 2" xfId="6340"/>
    <cellStyle name="Input 12 2 2 2 2 2" xfId="14534"/>
    <cellStyle name="Input 12 2 2 2 2 2 2" xfId="26506"/>
    <cellStyle name="Input 12 2 2 2 2 2 2 2" xfId="47692"/>
    <cellStyle name="Input 12 2 2 2 2 2 3" xfId="37088"/>
    <cellStyle name="Input 12 2 2 2 2 3" xfId="21393"/>
    <cellStyle name="Input 12 2 2 2 2 3 2" xfId="42580"/>
    <cellStyle name="Input 12 2 2 2 2 4" xfId="31996"/>
    <cellStyle name="Input 12 2 2 2 2_Table 2A-1_EFT (Annual)" xfId="14955"/>
    <cellStyle name="Input 12 2 2 2 3" xfId="11876"/>
    <cellStyle name="Input 12 2 2 2 3 2" xfId="23960"/>
    <cellStyle name="Input 12 2 2 2 3 2 2" xfId="45146"/>
    <cellStyle name="Input 12 2 2 2 3 3" xfId="34542"/>
    <cellStyle name="Input 12 2 2 2 4" xfId="18847"/>
    <cellStyle name="Input 12 2 2 2 4 2" xfId="40034"/>
    <cellStyle name="Input 12 2 2 2 5" xfId="29253"/>
    <cellStyle name="Input 12 2 2 2_Table 2A-1_EFT (Annual)" xfId="6777"/>
    <cellStyle name="Input 12 2 2 3" xfId="5070"/>
    <cellStyle name="Input 12 2 2 3 2" xfId="13330"/>
    <cellStyle name="Input 12 2 2 3 2 2" xfId="25336"/>
    <cellStyle name="Input 12 2 2 3 2 2 2" xfId="46522"/>
    <cellStyle name="Input 12 2 2 3 2 3" xfId="35918"/>
    <cellStyle name="Input 12 2 2 3 3" xfId="20223"/>
    <cellStyle name="Input 12 2 2 3 3 2" xfId="41410"/>
    <cellStyle name="Input 12 2 2 3 4" xfId="30727"/>
    <cellStyle name="Input 12 2 2 3_Table 2A-1_EFT (Annual)" xfId="14956"/>
    <cellStyle name="Input 12 2 2 4" xfId="10674"/>
    <cellStyle name="Input 12 2 2 4 2" xfId="22790"/>
    <cellStyle name="Input 12 2 2 4 2 2" xfId="43976"/>
    <cellStyle name="Input 12 2 2 4 3" xfId="33372"/>
    <cellStyle name="Input 12 2 2 5" xfId="17677"/>
    <cellStyle name="Input 12 2 2 5 2" xfId="38864"/>
    <cellStyle name="Input 12 2 2 6" xfId="27984"/>
    <cellStyle name="Input 12 2 2_Table 2A-1_EFT (Annual)" xfId="6776"/>
    <cellStyle name="Input 12 2 3" xfId="1041"/>
    <cellStyle name="Input 12 2 3 2" xfId="4602"/>
    <cellStyle name="Input 12 2 3 2 2" xfId="12862"/>
    <cellStyle name="Input 12 2 3 2 2 2" xfId="24868"/>
    <cellStyle name="Input 12 2 3 2 2 2 2" xfId="46054"/>
    <cellStyle name="Input 12 2 3 2 2 3" xfId="35450"/>
    <cellStyle name="Input 12 2 3 2 3" xfId="19755"/>
    <cellStyle name="Input 12 2 3 2 3 2" xfId="40942"/>
    <cellStyle name="Input 12 2 3 2 4" xfId="30259"/>
    <cellStyle name="Input 12 2 3 2_Table 2A-1_EFT (Annual)" xfId="14957"/>
    <cellStyle name="Input 12 2 3 3" xfId="10206"/>
    <cellStyle name="Input 12 2 3 3 2" xfId="22322"/>
    <cellStyle name="Input 12 2 3 3 2 2" xfId="43508"/>
    <cellStyle name="Input 12 2 3 3 3" xfId="32904"/>
    <cellStyle name="Input 12 2 3 4" xfId="17209"/>
    <cellStyle name="Input 12 2 3 4 2" xfId="38396"/>
    <cellStyle name="Input 12 2 3 5" xfId="27516"/>
    <cellStyle name="Input 12 2 3_Table 2A-1_EFT (Annual)" xfId="6778"/>
    <cellStyle name="Input 12 2 4" xfId="2248"/>
    <cellStyle name="Input 12 2 4 2" xfId="5809"/>
    <cellStyle name="Input 12 2 4 2 2" xfId="14024"/>
    <cellStyle name="Input 12 2 4 2 2 2" xfId="26012"/>
    <cellStyle name="Input 12 2 4 2 2 2 2" xfId="47198"/>
    <cellStyle name="Input 12 2 4 2 2 3" xfId="36594"/>
    <cellStyle name="Input 12 2 4 2 3" xfId="20899"/>
    <cellStyle name="Input 12 2 4 2 3 2" xfId="42086"/>
    <cellStyle name="Input 12 2 4 2 4" xfId="31466"/>
    <cellStyle name="Input 12 2 4 2_Table 2A-1_EFT (Annual)" xfId="14958"/>
    <cellStyle name="Input 12 2 4 3" xfId="11368"/>
    <cellStyle name="Input 12 2 4 3 2" xfId="23466"/>
    <cellStyle name="Input 12 2 4 3 2 2" xfId="44652"/>
    <cellStyle name="Input 12 2 4 3 3" xfId="34048"/>
    <cellStyle name="Input 12 2 4 4" xfId="18353"/>
    <cellStyle name="Input 12 2 4 4 2" xfId="39540"/>
    <cellStyle name="Input 12 2 4 5" xfId="28723"/>
    <cellStyle name="Input 12 2 4_Table 2A-1_EFT (Annual)" xfId="6779"/>
    <cellStyle name="Input 12 2 5" xfId="4102"/>
    <cellStyle name="Input 12 2 5 2" xfId="12426"/>
    <cellStyle name="Input 12 2 5 2 2" xfId="24448"/>
    <cellStyle name="Input 12 2 5 2 2 2" xfId="45634"/>
    <cellStyle name="Input 12 2 5 2 3" xfId="35030"/>
    <cellStyle name="Input 12 2 5 3" xfId="19335"/>
    <cellStyle name="Input 12 2 5 3 2" xfId="40522"/>
    <cellStyle name="Input 12 2 5 4" xfId="29790"/>
    <cellStyle name="Input 12 2 5_Table 2A-1_EFT (Annual)" xfId="14959"/>
    <cellStyle name="Input 12 2 6" xfId="9765"/>
    <cellStyle name="Input 12 2 6 2" xfId="21902"/>
    <cellStyle name="Input 12 2 6 2 2" xfId="43088"/>
    <cellStyle name="Input 12 2 6 3" xfId="32484"/>
    <cellStyle name="Input 12 2 7" xfId="16789"/>
    <cellStyle name="Input 12 2 7 2" xfId="37976"/>
    <cellStyle name="Input 12 2 8" xfId="27047"/>
    <cellStyle name="Input 12 2_Table 2A-1_EFT (Annual)" xfId="2997"/>
    <cellStyle name="Input 12 3" xfId="370"/>
    <cellStyle name="Input 12 3 2" xfId="1353"/>
    <cellStyle name="Input 12 3 2 2" xfId="2623"/>
    <cellStyle name="Input 12 3 2 2 2" xfId="6184"/>
    <cellStyle name="Input 12 3 2 2 2 2" xfId="14378"/>
    <cellStyle name="Input 12 3 2 2 2 2 2" xfId="26350"/>
    <cellStyle name="Input 12 3 2 2 2 2 2 2" xfId="47536"/>
    <cellStyle name="Input 12 3 2 2 2 2 3" xfId="36932"/>
    <cellStyle name="Input 12 3 2 2 2 3" xfId="21237"/>
    <cellStyle name="Input 12 3 2 2 2 3 2" xfId="42424"/>
    <cellStyle name="Input 12 3 2 2 2 4" xfId="31840"/>
    <cellStyle name="Input 12 3 2 2 2_Table 2A-1_EFT (Annual)" xfId="14960"/>
    <cellStyle name="Input 12 3 2 2 3" xfId="11720"/>
    <cellStyle name="Input 12 3 2 2 3 2" xfId="23804"/>
    <cellStyle name="Input 12 3 2 2 3 2 2" xfId="44990"/>
    <cellStyle name="Input 12 3 2 2 3 3" xfId="34386"/>
    <cellStyle name="Input 12 3 2 2 4" xfId="18691"/>
    <cellStyle name="Input 12 3 2 2 4 2" xfId="39878"/>
    <cellStyle name="Input 12 3 2 2 5" xfId="29097"/>
    <cellStyle name="Input 12 3 2 2_Table 2A-1_EFT (Annual)" xfId="6781"/>
    <cellStyle name="Input 12 3 2 3" xfId="4914"/>
    <cellStyle name="Input 12 3 2 3 2" xfId="13174"/>
    <cellStyle name="Input 12 3 2 3 2 2" xfId="25180"/>
    <cellStyle name="Input 12 3 2 3 2 2 2" xfId="46366"/>
    <cellStyle name="Input 12 3 2 3 2 3" xfId="35762"/>
    <cellStyle name="Input 12 3 2 3 3" xfId="20067"/>
    <cellStyle name="Input 12 3 2 3 3 2" xfId="41254"/>
    <cellStyle name="Input 12 3 2 3 4" xfId="30571"/>
    <cellStyle name="Input 12 3 2 3_Table 2A-1_EFT (Annual)" xfId="14961"/>
    <cellStyle name="Input 12 3 2 4" xfId="10518"/>
    <cellStyle name="Input 12 3 2 4 2" xfId="22634"/>
    <cellStyle name="Input 12 3 2 4 2 2" xfId="43820"/>
    <cellStyle name="Input 12 3 2 4 3" xfId="33216"/>
    <cellStyle name="Input 12 3 2 5" xfId="17521"/>
    <cellStyle name="Input 12 3 2 5 2" xfId="38708"/>
    <cellStyle name="Input 12 3 2 6" xfId="27828"/>
    <cellStyle name="Input 12 3 2_Table 2A-1_EFT (Annual)" xfId="6780"/>
    <cellStyle name="Input 12 3 3" xfId="909"/>
    <cellStyle name="Input 12 3 3 2" xfId="4470"/>
    <cellStyle name="Input 12 3 3 2 2" xfId="12732"/>
    <cellStyle name="Input 12 3 3 2 2 2" xfId="24742"/>
    <cellStyle name="Input 12 3 3 2 2 2 2" xfId="45928"/>
    <cellStyle name="Input 12 3 3 2 2 3" xfId="35324"/>
    <cellStyle name="Input 12 3 3 2 3" xfId="19629"/>
    <cellStyle name="Input 12 3 3 2 3 2" xfId="40816"/>
    <cellStyle name="Input 12 3 3 2 4" xfId="30127"/>
    <cellStyle name="Input 12 3 3 2_Table 2A-1_EFT (Annual)" xfId="14962"/>
    <cellStyle name="Input 12 3 3 3" xfId="10079"/>
    <cellStyle name="Input 12 3 3 3 2" xfId="22196"/>
    <cellStyle name="Input 12 3 3 3 2 2" xfId="43382"/>
    <cellStyle name="Input 12 3 3 3 3" xfId="32778"/>
    <cellStyle name="Input 12 3 3 4" xfId="17083"/>
    <cellStyle name="Input 12 3 3 4 2" xfId="38270"/>
    <cellStyle name="Input 12 3 3 5" xfId="27384"/>
    <cellStyle name="Input 12 3 3_Table 2A-1_EFT (Annual)" xfId="6782"/>
    <cellStyle name="Input 12 3 4" xfId="2092"/>
    <cellStyle name="Input 12 3 4 2" xfId="5653"/>
    <cellStyle name="Input 12 3 4 2 2" xfId="13868"/>
    <cellStyle name="Input 12 3 4 2 2 2" xfId="25856"/>
    <cellStyle name="Input 12 3 4 2 2 2 2" xfId="47042"/>
    <cellStyle name="Input 12 3 4 2 2 3" xfId="36438"/>
    <cellStyle name="Input 12 3 4 2 3" xfId="20743"/>
    <cellStyle name="Input 12 3 4 2 3 2" xfId="41930"/>
    <cellStyle name="Input 12 3 4 2 4" xfId="31310"/>
    <cellStyle name="Input 12 3 4 2_Table 2A-1_EFT (Annual)" xfId="14963"/>
    <cellStyle name="Input 12 3 4 3" xfId="11212"/>
    <cellStyle name="Input 12 3 4 3 2" xfId="23310"/>
    <cellStyle name="Input 12 3 4 3 2 2" xfId="44496"/>
    <cellStyle name="Input 12 3 4 3 3" xfId="33892"/>
    <cellStyle name="Input 12 3 4 4" xfId="18197"/>
    <cellStyle name="Input 12 3 4 4 2" xfId="39384"/>
    <cellStyle name="Input 12 3 4 5" xfId="28567"/>
    <cellStyle name="Input 12 3 4_Table 2A-1_EFT (Annual)" xfId="6783"/>
    <cellStyle name="Input 12 3 5" xfId="3940"/>
    <cellStyle name="Input 12 3 5 2" xfId="12268"/>
    <cellStyle name="Input 12 3 5 2 2" xfId="24292"/>
    <cellStyle name="Input 12 3 5 2 2 2" xfId="45478"/>
    <cellStyle name="Input 12 3 5 2 3" xfId="34874"/>
    <cellStyle name="Input 12 3 5 3" xfId="19179"/>
    <cellStyle name="Input 12 3 5 3 2" xfId="40366"/>
    <cellStyle name="Input 12 3 5 4" xfId="29628"/>
    <cellStyle name="Input 12 3 5_Table 2A-1_EFT (Annual)" xfId="14964"/>
    <cellStyle name="Input 12 3 6" xfId="9605"/>
    <cellStyle name="Input 12 3 6 2" xfId="21746"/>
    <cellStyle name="Input 12 3 6 2 2" xfId="42932"/>
    <cellStyle name="Input 12 3 6 3" xfId="32328"/>
    <cellStyle name="Input 12 3 7" xfId="16633"/>
    <cellStyle name="Input 12 3 7 2" xfId="37820"/>
    <cellStyle name="Input 12 3 8" xfId="26885"/>
    <cellStyle name="Input 12 3_Table 2A-1_EFT (Annual)" xfId="2998"/>
    <cellStyle name="Input 12 4" xfId="1187"/>
    <cellStyle name="Input 12 4 2" xfId="2457"/>
    <cellStyle name="Input 12 4 2 2" xfId="6018"/>
    <cellStyle name="Input 12 4 2 2 2" xfId="14212"/>
    <cellStyle name="Input 12 4 2 2 2 2" xfId="26184"/>
    <cellStyle name="Input 12 4 2 2 2 2 2" xfId="47370"/>
    <cellStyle name="Input 12 4 2 2 2 3" xfId="36766"/>
    <cellStyle name="Input 12 4 2 2 3" xfId="21071"/>
    <cellStyle name="Input 12 4 2 2 3 2" xfId="42258"/>
    <cellStyle name="Input 12 4 2 2 4" xfId="31674"/>
    <cellStyle name="Input 12 4 2 2_Table 2A-1_EFT (Annual)" xfId="14965"/>
    <cellStyle name="Input 12 4 2 3" xfId="11554"/>
    <cellStyle name="Input 12 4 2 3 2" xfId="23638"/>
    <cellStyle name="Input 12 4 2 3 2 2" xfId="44824"/>
    <cellStyle name="Input 12 4 2 3 3" xfId="34220"/>
    <cellStyle name="Input 12 4 2 4" xfId="18525"/>
    <cellStyle name="Input 12 4 2 4 2" xfId="39712"/>
    <cellStyle name="Input 12 4 2 5" xfId="28931"/>
    <cellStyle name="Input 12 4 2_Table 2A-1_EFT (Annual)" xfId="6785"/>
    <cellStyle name="Input 12 4 3" xfId="4748"/>
    <cellStyle name="Input 12 4 3 2" xfId="13008"/>
    <cellStyle name="Input 12 4 3 2 2" xfId="25014"/>
    <cellStyle name="Input 12 4 3 2 2 2" xfId="46200"/>
    <cellStyle name="Input 12 4 3 2 3" xfId="35596"/>
    <cellStyle name="Input 12 4 3 3" xfId="19901"/>
    <cellStyle name="Input 12 4 3 3 2" xfId="41088"/>
    <cellStyle name="Input 12 4 3 4" xfId="30405"/>
    <cellStyle name="Input 12 4 3_Table 2A-1_EFT (Annual)" xfId="14966"/>
    <cellStyle name="Input 12 4 4" xfId="10352"/>
    <cellStyle name="Input 12 4 4 2" xfId="22468"/>
    <cellStyle name="Input 12 4 4 2 2" xfId="43654"/>
    <cellStyle name="Input 12 4 4 3" xfId="33050"/>
    <cellStyle name="Input 12 4 5" xfId="17355"/>
    <cellStyle name="Input 12 4 5 2" xfId="38542"/>
    <cellStyle name="Input 12 4 6" xfId="27662"/>
    <cellStyle name="Input 12 4_Table 2A-1_EFT (Annual)" xfId="6784"/>
    <cellStyle name="Input 12 5" xfId="750"/>
    <cellStyle name="Input 12 5 2" xfId="4311"/>
    <cellStyle name="Input 12 5 2 2" xfId="12591"/>
    <cellStyle name="Input 12 5 2 2 2" xfId="24608"/>
    <cellStyle name="Input 12 5 2 2 2 2" xfId="45794"/>
    <cellStyle name="Input 12 5 2 2 3" xfId="35190"/>
    <cellStyle name="Input 12 5 2 3" xfId="19495"/>
    <cellStyle name="Input 12 5 2 3 2" xfId="40682"/>
    <cellStyle name="Input 12 5 2 4" xfId="29968"/>
    <cellStyle name="Input 12 5 2_Table 2A-1_EFT (Annual)" xfId="14967"/>
    <cellStyle name="Input 12 5 3" xfId="9939"/>
    <cellStyle name="Input 12 5 3 2" xfId="22062"/>
    <cellStyle name="Input 12 5 3 2 2" xfId="43248"/>
    <cellStyle name="Input 12 5 3 3" xfId="32644"/>
    <cellStyle name="Input 12 5 4" xfId="16949"/>
    <cellStyle name="Input 12 5 4 2" xfId="38136"/>
    <cellStyle name="Input 12 5 5" xfId="27225"/>
    <cellStyle name="Input 12 5_Table 2A-1_EFT (Annual)" xfId="6786"/>
    <cellStyle name="Input 12 6" xfId="1853"/>
    <cellStyle name="Input 12 6 2" xfId="5414"/>
    <cellStyle name="Input 12 6 2 2" xfId="13629"/>
    <cellStyle name="Input 12 6 2 2 2" xfId="25617"/>
    <cellStyle name="Input 12 6 2 2 2 2" xfId="46803"/>
    <cellStyle name="Input 12 6 2 2 3" xfId="36199"/>
    <cellStyle name="Input 12 6 2 3" xfId="20504"/>
    <cellStyle name="Input 12 6 2 3 2" xfId="41691"/>
    <cellStyle name="Input 12 6 2 4" xfId="31071"/>
    <cellStyle name="Input 12 6 2_Table 2A-1_EFT (Annual)" xfId="14968"/>
    <cellStyle name="Input 12 6 3" xfId="10973"/>
    <cellStyle name="Input 12 6 3 2" xfId="23071"/>
    <cellStyle name="Input 12 6 3 2 2" xfId="44257"/>
    <cellStyle name="Input 12 6 3 3" xfId="33653"/>
    <cellStyle name="Input 12 6 4" xfId="17958"/>
    <cellStyle name="Input 12 6 4 2" xfId="39145"/>
    <cellStyle name="Input 12 6 5" xfId="28328"/>
    <cellStyle name="Input 12 6_Table 2A-1_EFT (Annual)" xfId="6787"/>
    <cellStyle name="Input 12 7" xfId="3728"/>
    <cellStyle name="Input 12 7 2" xfId="12096"/>
    <cellStyle name="Input 12 7 2 2" xfId="24126"/>
    <cellStyle name="Input 12 7 2 2 2" xfId="45312"/>
    <cellStyle name="Input 12 7 2 3" xfId="34708"/>
    <cellStyle name="Input 12 7 3" xfId="19013"/>
    <cellStyle name="Input 12 7 3 2" xfId="40200"/>
    <cellStyle name="Input 12 7 4" xfId="29437"/>
    <cellStyle name="Input 12 7_Table 2A-1_EFT (Annual)" xfId="14969"/>
    <cellStyle name="Input 12 8" xfId="9415"/>
    <cellStyle name="Input 12 8 2" xfId="21580"/>
    <cellStyle name="Input 12 8 2 2" xfId="42766"/>
    <cellStyle name="Input 12 8 3" xfId="32162"/>
    <cellStyle name="Input 12 9" xfId="16467"/>
    <cellStyle name="Input 12 9 2" xfId="37654"/>
    <cellStyle name="Input 12_Table 2A-1_EFT (Annual)" xfId="2996"/>
    <cellStyle name="Input 13" xfId="147"/>
    <cellStyle name="Input 13 10" xfId="26702"/>
    <cellStyle name="Input 13 2" xfId="540"/>
    <cellStyle name="Input 13 2 2" xfId="1517"/>
    <cellStyle name="Input 13 2 2 2" xfId="2787"/>
    <cellStyle name="Input 13 2 2 2 2" xfId="6348"/>
    <cellStyle name="Input 13 2 2 2 2 2" xfId="14542"/>
    <cellStyle name="Input 13 2 2 2 2 2 2" xfId="26514"/>
    <cellStyle name="Input 13 2 2 2 2 2 2 2" xfId="47700"/>
    <cellStyle name="Input 13 2 2 2 2 2 3" xfId="37096"/>
    <cellStyle name="Input 13 2 2 2 2 3" xfId="21401"/>
    <cellStyle name="Input 13 2 2 2 2 3 2" xfId="42588"/>
    <cellStyle name="Input 13 2 2 2 2 4" xfId="32004"/>
    <cellStyle name="Input 13 2 2 2 2_Table 2A-1_EFT (Annual)" xfId="14970"/>
    <cellStyle name="Input 13 2 2 2 3" xfId="11884"/>
    <cellStyle name="Input 13 2 2 2 3 2" xfId="23968"/>
    <cellStyle name="Input 13 2 2 2 3 2 2" xfId="45154"/>
    <cellStyle name="Input 13 2 2 2 3 3" xfId="34550"/>
    <cellStyle name="Input 13 2 2 2 4" xfId="18855"/>
    <cellStyle name="Input 13 2 2 2 4 2" xfId="40042"/>
    <cellStyle name="Input 13 2 2 2 5" xfId="29261"/>
    <cellStyle name="Input 13 2 2 2_Table 2A-1_EFT (Annual)" xfId="6789"/>
    <cellStyle name="Input 13 2 2 3" xfId="5078"/>
    <cellStyle name="Input 13 2 2 3 2" xfId="13338"/>
    <cellStyle name="Input 13 2 2 3 2 2" xfId="25344"/>
    <cellStyle name="Input 13 2 2 3 2 2 2" xfId="46530"/>
    <cellStyle name="Input 13 2 2 3 2 3" xfId="35926"/>
    <cellStyle name="Input 13 2 2 3 3" xfId="20231"/>
    <cellStyle name="Input 13 2 2 3 3 2" xfId="41418"/>
    <cellStyle name="Input 13 2 2 3 4" xfId="30735"/>
    <cellStyle name="Input 13 2 2 3_Table 2A-1_EFT (Annual)" xfId="14971"/>
    <cellStyle name="Input 13 2 2 4" xfId="10682"/>
    <cellStyle name="Input 13 2 2 4 2" xfId="22798"/>
    <cellStyle name="Input 13 2 2 4 2 2" xfId="43984"/>
    <cellStyle name="Input 13 2 2 4 3" xfId="33380"/>
    <cellStyle name="Input 13 2 2 5" xfId="17685"/>
    <cellStyle name="Input 13 2 2 5 2" xfId="38872"/>
    <cellStyle name="Input 13 2 2 6" xfId="27992"/>
    <cellStyle name="Input 13 2 2_Table 2A-1_EFT (Annual)" xfId="6788"/>
    <cellStyle name="Input 13 2 3" xfId="1048"/>
    <cellStyle name="Input 13 2 3 2" xfId="4609"/>
    <cellStyle name="Input 13 2 3 2 2" xfId="12869"/>
    <cellStyle name="Input 13 2 3 2 2 2" xfId="24875"/>
    <cellStyle name="Input 13 2 3 2 2 2 2" xfId="46061"/>
    <cellStyle name="Input 13 2 3 2 2 3" xfId="35457"/>
    <cellStyle name="Input 13 2 3 2 3" xfId="19762"/>
    <cellStyle name="Input 13 2 3 2 3 2" xfId="40949"/>
    <cellStyle name="Input 13 2 3 2 4" xfId="30266"/>
    <cellStyle name="Input 13 2 3 2_Table 2A-1_EFT (Annual)" xfId="14972"/>
    <cellStyle name="Input 13 2 3 3" xfId="10213"/>
    <cellStyle name="Input 13 2 3 3 2" xfId="22329"/>
    <cellStyle name="Input 13 2 3 3 2 2" xfId="43515"/>
    <cellStyle name="Input 13 2 3 3 3" xfId="32911"/>
    <cellStyle name="Input 13 2 3 4" xfId="17216"/>
    <cellStyle name="Input 13 2 3 4 2" xfId="38403"/>
    <cellStyle name="Input 13 2 3 5" xfId="27523"/>
    <cellStyle name="Input 13 2 3_Table 2A-1_EFT (Annual)" xfId="6790"/>
    <cellStyle name="Input 13 2 4" xfId="2256"/>
    <cellStyle name="Input 13 2 4 2" xfId="5817"/>
    <cellStyle name="Input 13 2 4 2 2" xfId="14032"/>
    <cellStyle name="Input 13 2 4 2 2 2" xfId="26020"/>
    <cellStyle name="Input 13 2 4 2 2 2 2" xfId="47206"/>
    <cellStyle name="Input 13 2 4 2 2 3" xfId="36602"/>
    <cellStyle name="Input 13 2 4 2 3" xfId="20907"/>
    <cellStyle name="Input 13 2 4 2 3 2" xfId="42094"/>
    <cellStyle name="Input 13 2 4 2 4" xfId="31474"/>
    <cellStyle name="Input 13 2 4 2_Table 2A-1_EFT (Annual)" xfId="14973"/>
    <cellStyle name="Input 13 2 4 3" xfId="11376"/>
    <cellStyle name="Input 13 2 4 3 2" xfId="23474"/>
    <cellStyle name="Input 13 2 4 3 2 2" xfId="44660"/>
    <cellStyle name="Input 13 2 4 3 3" xfId="34056"/>
    <cellStyle name="Input 13 2 4 4" xfId="18361"/>
    <cellStyle name="Input 13 2 4 4 2" xfId="39548"/>
    <cellStyle name="Input 13 2 4 5" xfId="28731"/>
    <cellStyle name="Input 13 2 4_Table 2A-1_EFT (Annual)" xfId="6791"/>
    <cellStyle name="Input 13 2 5" xfId="4110"/>
    <cellStyle name="Input 13 2 5 2" xfId="12434"/>
    <cellStyle name="Input 13 2 5 2 2" xfId="24456"/>
    <cellStyle name="Input 13 2 5 2 2 2" xfId="45642"/>
    <cellStyle name="Input 13 2 5 2 3" xfId="35038"/>
    <cellStyle name="Input 13 2 5 3" xfId="19343"/>
    <cellStyle name="Input 13 2 5 3 2" xfId="40530"/>
    <cellStyle name="Input 13 2 5 4" xfId="29798"/>
    <cellStyle name="Input 13 2 5_Table 2A-1_EFT (Annual)" xfId="14974"/>
    <cellStyle name="Input 13 2 6" xfId="9773"/>
    <cellStyle name="Input 13 2 6 2" xfId="21910"/>
    <cellStyle name="Input 13 2 6 2 2" xfId="43096"/>
    <cellStyle name="Input 13 2 6 3" xfId="32492"/>
    <cellStyle name="Input 13 2 7" xfId="16797"/>
    <cellStyle name="Input 13 2 7 2" xfId="37984"/>
    <cellStyle name="Input 13 2 8" xfId="27055"/>
    <cellStyle name="Input 13 2_Table 2A-1_EFT (Annual)" xfId="3000"/>
    <cellStyle name="Input 13 3" xfId="378"/>
    <cellStyle name="Input 13 3 2" xfId="1361"/>
    <cellStyle name="Input 13 3 2 2" xfId="2631"/>
    <cellStyle name="Input 13 3 2 2 2" xfId="6192"/>
    <cellStyle name="Input 13 3 2 2 2 2" xfId="14386"/>
    <cellStyle name="Input 13 3 2 2 2 2 2" xfId="26358"/>
    <cellStyle name="Input 13 3 2 2 2 2 2 2" xfId="47544"/>
    <cellStyle name="Input 13 3 2 2 2 2 3" xfId="36940"/>
    <cellStyle name="Input 13 3 2 2 2 3" xfId="21245"/>
    <cellStyle name="Input 13 3 2 2 2 3 2" xfId="42432"/>
    <cellStyle name="Input 13 3 2 2 2 4" xfId="31848"/>
    <cellStyle name="Input 13 3 2 2 2_Table 2A-1_EFT (Annual)" xfId="14975"/>
    <cellStyle name="Input 13 3 2 2 3" xfId="11728"/>
    <cellStyle name="Input 13 3 2 2 3 2" xfId="23812"/>
    <cellStyle name="Input 13 3 2 2 3 2 2" xfId="44998"/>
    <cellStyle name="Input 13 3 2 2 3 3" xfId="34394"/>
    <cellStyle name="Input 13 3 2 2 4" xfId="18699"/>
    <cellStyle name="Input 13 3 2 2 4 2" xfId="39886"/>
    <cellStyle name="Input 13 3 2 2 5" xfId="29105"/>
    <cellStyle name="Input 13 3 2 2_Table 2A-1_EFT (Annual)" xfId="6793"/>
    <cellStyle name="Input 13 3 2 3" xfId="4922"/>
    <cellStyle name="Input 13 3 2 3 2" xfId="13182"/>
    <cellStyle name="Input 13 3 2 3 2 2" xfId="25188"/>
    <cellStyle name="Input 13 3 2 3 2 2 2" xfId="46374"/>
    <cellStyle name="Input 13 3 2 3 2 3" xfId="35770"/>
    <cellStyle name="Input 13 3 2 3 3" xfId="20075"/>
    <cellStyle name="Input 13 3 2 3 3 2" xfId="41262"/>
    <cellStyle name="Input 13 3 2 3 4" xfId="30579"/>
    <cellStyle name="Input 13 3 2 3_Table 2A-1_EFT (Annual)" xfId="14976"/>
    <cellStyle name="Input 13 3 2 4" xfId="10526"/>
    <cellStyle name="Input 13 3 2 4 2" xfId="22642"/>
    <cellStyle name="Input 13 3 2 4 2 2" xfId="43828"/>
    <cellStyle name="Input 13 3 2 4 3" xfId="33224"/>
    <cellStyle name="Input 13 3 2 5" xfId="17529"/>
    <cellStyle name="Input 13 3 2 5 2" xfId="38716"/>
    <cellStyle name="Input 13 3 2 6" xfId="27836"/>
    <cellStyle name="Input 13 3 2_Table 2A-1_EFT (Annual)" xfId="6792"/>
    <cellStyle name="Input 13 3 3" xfId="916"/>
    <cellStyle name="Input 13 3 3 2" xfId="4477"/>
    <cellStyle name="Input 13 3 3 2 2" xfId="12739"/>
    <cellStyle name="Input 13 3 3 2 2 2" xfId="24749"/>
    <cellStyle name="Input 13 3 3 2 2 2 2" xfId="45935"/>
    <cellStyle name="Input 13 3 3 2 2 3" xfId="35331"/>
    <cellStyle name="Input 13 3 3 2 3" xfId="19636"/>
    <cellStyle name="Input 13 3 3 2 3 2" xfId="40823"/>
    <cellStyle name="Input 13 3 3 2 4" xfId="30134"/>
    <cellStyle name="Input 13 3 3 2_Table 2A-1_EFT (Annual)" xfId="14977"/>
    <cellStyle name="Input 13 3 3 3" xfId="10086"/>
    <cellStyle name="Input 13 3 3 3 2" xfId="22203"/>
    <cellStyle name="Input 13 3 3 3 2 2" xfId="43389"/>
    <cellStyle name="Input 13 3 3 3 3" xfId="32785"/>
    <cellStyle name="Input 13 3 3 4" xfId="17090"/>
    <cellStyle name="Input 13 3 3 4 2" xfId="38277"/>
    <cellStyle name="Input 13 3 3 5" xfId="27391"/>
    <cellStyle name="Input 13 3 3_Table 2A-1_EFT (Annual)" xfId="6794"/>
    <cellStyle name="Input 13 3 4" xfId="2100"/>
    <cellStyle name="Input 13 3 4 2" xfId="5661"/>
    <cellStyle name="Input 13 3 4 2 2" xfId="13876"/>
    <cellStyle name="Input 13 3 4 2 2 2" xfId="25864"/>
    <cellStyle name="Input 13 3 4 2 2 2 2" xfId="47050"/>
    <cellStyle name="Input 13 3 4 2 2 3" xfId="36446"/>
    <cellStyle name="Input 13 3 4 2 3" xfId="20751"/>
    <cellStyle name="Input 13 3 4 2 3 2" xfId="41938"/>
    <cellStyle name="Input 13 3 4 2 4" xfId="31318"/>
    <cellStyle name="Input 13 3 4 2_Table 2A-1_EFT (Annual)" xfId="14978"/>
    <cellStyle name="Input 13 3 4 3" xfId="11220"/>
    <cellStyle name="Input 13 3 4 3 2" xfId="23318"/>
    <cellStyle name="Input 13 3 4 3 2 2" xfId="44504"/>
    <cellStyle name="Input 13 3 4 3 3" xfId="33900"/>
    <cellStyle name="Input 13 3 4 4" xfId="18205"/>
    <cellStyle name="Input 13 3 4 4 2" xfId="39392"/>
    <cellStyle name="Input 13 3 4 5" xfId="28575"/>
    <cellStyle name="Input 13 3 4_Table 2A-1_EFT (Annual)" xfId="6795"/>
    <cellStyle name="Input 13 3 5" xfId="3948"/>
    <cellStyle name="Input 13 3 5 2" xfId="12276"/>
    <cellStyle name="Input 13 3 5 2 2" xfId="24300"/>
    <cellStyle name="Input 13 3 5 2 2 2" xfId="45486"/>
    <cellStyle name="Input 13 3 5 2 3" xfId="34882"/>
    <cellStyle name="Input 13 3 5 3" xfId="19187"/>
    <cellStyle name="Input 13 3 5 3 2" xfId="40374"/>
    <cellStyle name="Input 13 3 5 4" xfId="29636"/>
    <cellStyle name="Input 13 3 5_Table 2A-1_EFT (Annual)" xfId="14979"/>
    <cellStyle name="Input 13 3 6" xfId="9613"/>
    <cellStyle name="Input 13 3 6 2" xfId="21754"/>
    <cellStyle name="Input 13 3 6 2 2" xfId="42940"/>
    <cellStyle name="Input 13 3 6 3" xfId="32336"/>
    <cellStyle name="Input 13 3 7" xfId="16641"/>
    <cellStyle name="Input 13 3 7 2" xfId="37828"/>
    <cellStyle name="Input 13 3 8" xfId="26893"/>
    <cellStyle name="Input 13 3_Table 2A-1_EFT (Annual)" xfId="3001"/>
    <cellStyle name="Input 13 4" xfId="1195"/>
    <cellStyle name="Input 13 4 2" xfId="2465"/>
    <cellStyle name="Input 13 4 2 2" xfId="6026"/>
    <cellStyle name="Input 13 4 2 2 2" xfId="14220"/>
    <cellStyle name="Input 13 4 2 2 2 2" xfId="26192"/>
    <cellStyle name="Input 13 4 2 2 2 2 2" xfId="47378"/>
    <cellStyle name="Input 13 4 2 2 2 3" xfId="36774"/>
    <cellStyle name="Input 13 4 2 2 3" xfId="21079"/>
    <cellStyle name="Input 13 4 2 2 3 2" xfId="42266"/>
    <cellStyle name="Input 13 4 2 2 4" xfId="31682"/>
    <cellStyle name="Input 13 4 2 2_Table 2A-1_EFT (Annual)" xfId="14980"/>
    <cellStyle name="Input 13 4 2 3" xfId="11562"/>
    <cellStyle name="Input 13 4 2 3 2" xfId="23646"/>
    <cellStyle name="Input 13 4 2 3 2 2" xfId="44832"/>
    <cellStyle name="Input 13 4 2 3 3" xfId="34228"/>
    <cellStyle name="Input 13 4 2 4" xfId="18533"/>
    <cellStyle name="Input 13 4 2 4 2" xfId="39720"/>
    <cellStyle name="Input 13 4 2 5" xfId="28939"/>
    <cellStyle name="Input 13 4 2_Table 2A-1_EFT (Annual)" xfId="6797"/>
    <cellStyle name="Input 13 4 3" xfId="4756"/>
    <cellStyle name="Input 13 4 3 2" xfId="13016"/>
    <cellStyle name="Input 13 4 3 2 2" xfId="25022"/>
    <cellStyle name="Input 13 4 3 2 2 2" xfId="46208"/>
    <cellStyle name="Input 13 4 3 2 3" xfId="35604"/>
    <cellStyle name="Input 13 4 3 3" xfId="19909"/>
    <cellStyle name="Input 13 4 3 3 2" xfId="41096"/>
    <cellStyle name="Input 13 4 3 4" xfId="30413"/>
    <cellStyle name="Input 13 4 3_Table 2A-1_EFT (Annual)" xfId="14981"/>
    <cellStyle name="Input 13 4 4" xfId="10360"/>
    <cellStyle name="Input 13 4 4 2" xfId="22476"/>
    <cellStyle name="Input 13 4 4 2 2" xfId="43662"/>
    <cellStyle name="Input 13 4 4 3" xfId="33058"/>
    <cellStyle name="Input 13 4 5" xfId="17363"/>
    <cellStyle name="Input 13 4 5 2" xfId="38550"/>
    <cellStyle name="Input 13 4 6" xfId="27670"/>
    <cellStyle name="Input 13 4_Table 2A-1_EFT (Annual)" xfId="6796"/>
    <cellStyle name="Input 13 5" xfId="757"/>
    <cellStyle name="Input 13 5 2" xfId="4318"/>
    <cellStyle name="Input 13 5 2 2" xfId="12598"/>
    <cellStyle name="Input 13 5 2 2 2" xfId="24615"/>
    <cellStyle name="Input 13 5 2 2 2 2" xfId="45801"/>
    <cellStyle name="Input 13 5 2 2 3" xfId="35197"/>
    <cellStyle name="Input 13 5 2 3" xfId="19502"/>
    <cellStyle name="Input 13 5 2 3 2" xfId="40689"/>
    <cellStyle name="Input 13 5 2 4" xfId="29975"/>
    <cellStyle name="Input 13 5 2_Table 2A-1_EFT (Annual)" xfId="14982"/>
    <cellStyle name="Input 13 5 3" xfId="9946"/>
    <cellStyle name="Input 13 5 3 2" xfId="22069"/>
    <cellStyle name="Input 13 5 3 2 2" xfId="43255"/>
    <cellStyle name="Input 13 5 3 3" xfId="32651"/>
    <cellStyle name="Input 13 5 4" xfId="16956"/>
    <cellStyle name="Input 13 5 4 2" xfId="38143"/>
    <cellStyle name="Input 13 5 5" xfId="27232"/>
    <cellStyle name="Input 13 5_Table 2A-1_EFT (Annual)" xfId="6798"/>
    <cellStyle name="Input 13 6" xfId="1849"/>
    <cellStyle name="Input 13 6 2" xfId="5410"/>
    <cellStyle name="Input 13 6 2 2" xfId="13625"/>
    <cellStyle name="Input 13 6 2 2 2" xfId="25613"/>
    <cellStyle name="Input 13 6 2 2 2 2" xfId="46799"/>
    <cellStyle name="Input 13 6 2 2 3" xfId="36195"/>
    <cellStyle name="Input 13 6 2 3" xfId="20500"/>
    <cellStyle name="Input 13 6 2 3 2" xfId="41687"/>
    <cellStyle name="Input 13 6 2 4" xfId="31067"/>
    <cellStyle name="Input 13 6 2_Table 2A-1_EFT (Annual)" xfId="14983"/>
    <cellStyle name="Input 13 6 3" xfId="10969"/>
    <cellStyle name="Input 13 6 3 2" xfId="23067"/>
    <cellStyle name="Input 13 6 3 2 2" xfId="44253"/>
    <cellStyle name="Input 13 6 3 3" xfId="33649"/>
    <cellStyle name="Input 13 6 4" xfId="17954"/>
    <cellStyle name="Input 13 6 4 2" xfId="39141"/>
    <cellStyle name="Input 13 6 5" xfId="28324"/>
    <cellStyle name="Input 13 6_Table 2A-1_EFT (Annual)" xfId="6799"/>
    <cellStyle name="Input 13 7" xfId="3736"/>
    <cellStyle name="Input 13 7 2" xfId="12104"/>
    <cellStyle name="Input 13 7 2 2" xfId="24134"/>
    <cellStyle name="Input 13 7 2 2 2" xfId="45320"/>
    <cellStyle name="Input 13 7 2 3" xfId="34716"/>
    <cellStyle name="Input 13 7 3" xfId="19021"/>
    <cellStyle name="Input 13 7 3 2" xfId="40208"/>
    <cellStyle name="Input 13 7 4" xfId="29445"/>
    <cellStyle name="Input 13 7_Table 2A-1_EFT (Annual)" xfId="14984"/>
    <cellStyle name="Input 13 8" xfId="9423"/>
    <cellStyle name="Input 13 8 2" xfId="21588"/>
    <cellStyle name="Input 13 8 2 2" xfId="42774"/>
    <cellStyle name="Input 13 8 3" xfId="32170"/>
    <cellStyle name="Input 13 9" xfId="16475"/>
    <cellStyle name="Input 13 9 2" xfId="37662"/>
    <cellStyle name="Input 13_Table 2A-1_EFT (Annual)" xfId="2999"/>
    <cellStyle name="Input 14" xfId="158"/>
    <cellStyle name="Input 14 10" xfId="26713"/>
    <cellStyle name="Input 14 2" xfId="551"/>
    <cellStyle name="Input 14 2 2" xfId="1528"/>
    <cellStyle name="Input 14 2 2 2" xfId="2798"/>
    <cellStyle name="Input 14 2 2 2 2" xfId="6359"/>
    <cellStyle name="Input 14 2 2 2 2 2" xfId="14553"/>
    <cellStyle name="Input 14 2 2 2 2 2 2" xfId="26525"/>
    <cellStyle name="Input 14 2 2 2 2 2 2 2" xfId="47711"/>
    <cellStyle name="Input 14 2 2 2 2 2 3" xfId="37107"/>
    <cellStyle name="Input 14 2 2 2 2 3" xfId="21412"/>
    <cellStyle name="Input 14 2 2 2 2 3 2" xfId="42599"/>
    <cellStyle name="Input 14 2 2 2 2 4" xfId="32015"/>
    <cellStyle name="Input 14 2 2 2 2_Table 2A-1_EFT (Annual)" xfId="14985"/>
    <cellStyle name="Input 14 2 2 2 3" xfId="11895"/>
    <cellStyle name="Input 14 2 2 2 3 2" xfId="23979"/>
    <cellStyle name="Input 14 2 2 2 3 2 2" xfId="45165"/>
    <cellStyle name="Input 14 2 2 2 3 3" xfId="34561"/>
    <cellStyle name="Input 14 2 2 2 4" xfId="18866"/>
    <cellStyle name="Input 14 2 2 2 4 2" xfId="40053"/>
    <cellStyle name="Input 14 2 2 2 5" xfId="29272"/>
    <cellStyle name="Input 14 2 2 2_Table 2A-1_EFT (Annual)" xfId="6801"/>
    <cellStyle name="Input 14 2 2 3" xfId="5089"/>
    <cellStyle name="Input 14 2 2 3 2" xfId="13349"/>
    <cellStyle name="Input 14 2 2 3 2 2" xfId="25355"/>
    <cellStyle name="Input 14 2 2 3 2 2 2" xfId="46541"/>
    <cellStyle name="Input 14 2 2 3 2 3" xfId="35937"/>
    <cellStyle name="Input 14 2 2 3 3" xfId="20242"/>
    <cellStyle name="Input 14 2 2 3 3 2" xfId="41429"/>
    <cellStyle name="Input 14 2 2 3 4" xfId="30746"/>
    <cellStyle name="Input 14 2 2 3_Table 2A-1_EFT (Annual)" xfId="14986"/>
    <cellStyle name="Input 14 2 2 4" xfId="10693"/>
    <cellStyle name="Input 14 2 2 4 2" xfId="22809"/>
    <cellStyle name="Input 14 2 2 4 2 2" xfId="43995"/>
    <cellStyle name="Input 14 2 2 4 3" xfId="33391"/>
    <cellStyle name="Input 14 2 2 5" xfId="17696"/>
    <cellStyle name="Input 14 2 2 5 2" xfId="38883"/>
    <cellStyle name="Input 14 2 2 6" xfId="28003"/>
    <cellStyle name="Input 14 2 2_Table 2A-1_EFT (Annual)" xfId="6800"/>
    <cellStyle name="Input 14 2 3" xfId="1056"/>
    <cellStyle name="Input 14 2 3 2" xfId="4617"/>
    <cellStyle name="Input 14 2 3 2 2" xfId="12877"/>
    <cellStyle name="Input 14 2 3 2 2 2" xfId="24883"/>
    <cellStyle name="Input 14 2 3 2 2 2 2" xfId="46069"/>
    <cellStyle name="Input 14 2 3 2 2 3" xfId="35465"/>
    <cellStyle name="Input 14 2 3 2 3" xfId="19770"/>
    <cellStyle name="Input 14 2 3 2 3 2" xfId="40957"/>
    <cellStyle name="Input 14 2 3 2 4" xfId="30274"/>
    <cellStyle name="Input 14 2 3 2_Table 2A-1_EFT (Annual)" xfId="14987"/>
    <cellStyle name="Input 14 2 3 3" xfId="10221"/>
    <cellStyle name="Input 14 2 3 3 2" xfId="22337"/>
    <cellStyle name="Input 14 2 3 3 2 2" xfId="43523"/>
    <cellStyle name="Input 14 2 3 3 3" xfId="32919"/>
    <cellStyle name="Input 14 2 3 4" xfId="17224"/>
    <cellStyle name="Input 14 2 3 4 2" xfId="38411"/>
    <cellStyle name="Input 14 2 3 5" xfId="27531"/>
    <cellStyle name="Input 14 2 3_Table 2A-1_EFT (Annual)" xfId="6802"/>
    <cellStyle name="Input 14 2 4" xfId="2267"/>
    <cellStyle name="Input 14 2 4 2" xfId="5828"/>
    <cellStyle name="Input 14 2 4 2 2" xfId="14043"/>
    <cellStyle name="Input 14 2 4 2 2 2" xfId="26031"/>
    <cellStyle name="Input 14 2 4 2 2 2 2" xfId="47217"/>
    <cellStyle name="Input 14 2 4 2 2 3" xfId="36613"/>
    <cellStyle name="Input 14 2 4 2 3" xfId="20918"/>
    <cellStyle name="Input 14 2 4 2 3 2" xfId="42105"/>
    <cellStyle name="Input 14 2 4 2 4" xfId="31485"/>
    <cellStyle name="Input 14 2 4 2_Table 2A-1_EFT (Annual)" xfId="14988"/>
    <cellStyle name="Input 14 2 4 3" xfId="11387"/>
    <cellStyle name="Input 14 2 4 3 2" xfId="23485"/>
    <cellStyle name="Input 14 2 4 3 2 2" xfId="44671"/>
    <cellStyle name="Input 14 2 4 3 3" xfId="34067"/>
    <cellStyle name="Input 14 2 4 4" xfId="18372"/>
    <cellStyle name="Input 14 2 4 4 2" xfId="39559"/>
    <cellStyle name="Input 14 2 4 5" xfId="28742"/>
    <cellStyle name="Input 14 2 4_Table 2A-1_EFT (Annual)" xfId="6803"/>
    <cellStyle name="Input 14 2 5" xfId="4121"/>
    <cellStyle name="Input 14 2 5 2" xfId="12445"/>
    <cellStyle name="Input 14 2 5 2 2" xfId="24467"/>
    <cellStyle name="Input 14 2 5 2 2 2" xfId="45653"/>
    <cellStyle name="Input 14 2 5 2 3" xfId="35049"/>
    <cellStyle name="Input 14 2 5 3" xfId="19354"/>
    <cellStyle name="Input 14 2 5 3 2" xfId="40541"/>
    <cellStyle name="Input 14 2 5 4" xfId="29809"/>
    <cellStyle name="Input 14 2 5_Table 2A-1_EFT (Annual)" xfId="14989"/>
    <cellStyle name="Input 14 2 6" xfId="9784"/>
    <cellStyle name="Input 14 2 6 2" xfId="21921"/>
    <cellStyle name="Input 14 2 6 2 2" xfId="43107"/>
    <cellStyle name="Input 14 2 6 3" xfId="32503"/>
    <cellStyle name="Input 14 2 7" xfId="16808"/>
    <cellStyle name="Input 14 2 7 2" xfId="37995"/>
    <cellStyle name="Input 14 2 8" xfId="27066"/>
    <cellStyle name="Input 14 2_Table 2A-1_EFT (Annual)" xfId="3003"/>
    <cellStyle name="Input 14 3" xfId="389"/>
    <cellStyle name="Input 14 3 2" xfId="1372"/>
    <cellStyle name="Input 14 3 2 2" xfId="2642"/>
    <cellStyle name="Input 14 3 2 2 2" xfId="6203"/>
    <cellStyle name="Input 14 3 2 2 2 2" xfId="14397"/>
    <cellStyle name="Input 14 3 2 2 2 2 2" xfId="26369"/>
    <cellStyle name="Input 14 3 2 2 2 2 2 2" xfId="47555"/>
    <cellStyle name="Input 14 3 2 2 2 2 3" xfId="36951"/>
    <cellStyle name="Input 14 3 2 2 2 3" xfId="21256"/>
    <cellStyle name="Input 14 3 2 2 2 3 2" xfId="42443"/>
    <cellStyle name="Input 14 3 2 2 2 4" xfId="31859"/>
    <cellStyle name="Input 14 3 2 2 2_Table 2A-1_EFT (Annual)" xfId="14990"/>
    <cellStyle name="Input 14 3 2 2 3" xfId="11739"/>
    <cellStyle name="Input 14 3 2 2 3 2" xfId="23823"/>
    <cellStyle name="Input 14 3 2 2 3 2 2" xfId="45009"/>
    <cellStyle name="Input 14 3 2 2 3 3" xfId="34405"/>
    <cellStyle name="Input 14 3 2 2 4" xfId="18710"/>
    <cellStyle name="Input 14 3 2 2 4 2" xfId="39897"/>
    <cellStyle name="Input 14 3 2 2 5" xfId="29116"/>
    <cellStyle name="Input 14 3 2 2_Table 2A-1_EFT (Annual)" xfId="6805"/>
    <cellStyle name="Input 14 3 2 3" xfId="4933"/>
    <cellStyle name="Input 14 3 2 3 2" xfId="13193"/>
    <cellStyle name="Input 14 3 2 3 2 2" xfId="25199"/>
    <cellStyle name="Input 14 3 2 3 2 2 2" xfId="46385"/>
    <cellStyle name="Input 14 3 2 3 2 3" xfId="35781"/>
    <cellStyle name="Input 14 3 2 3 3" xfId="20086"/>
    <cellStyle name="Input 14 3 2 3 3 2" xfId="41273"/>
    <cellStyle name="Input 14 3 2 3 4" xfId="30590"/>
    <cellStyle name="Input 14 3 2 3_Table 2A-1_EFT (Annual)" xfId="14991"/>
    <cellStyle name="Input 14 3 2 4" xfId="10537"/>
    <cellStyle name="Input 14 3 2 4 2" xfId="22653"/>
    <cellStyle name="Input 14 3 2 4 2 2" xfId="43839"/>
    <cellStyle name="Input 14 3 2 4 3" xfId="33235"/>
    <cellStyle name="Input 14 3 2 5" xfId="17540"/>
    <cellStyle name="Input 14 3 2 5 2" xfId="38727"/>
    <cellStyle name="Input 14 3 2 6" xfId="27847"/>
    <cellStyle name="Input 14 3 2_Table 2A-1_EFT (Annual)" xfId="6804"/>
    <cellStyle name="Input 14 3 3" xfId="924"/>
    <cellStyle name="Input 14 3 3 2" xfId="4485"/>
    <cellStyle name="Input 14 3 3 2 2" xfId="12747"/>
    <cellStyle name="Input 14 3 3 2 2 2" xfId="24757"/>
    <cellStyle name="Input 14 3 3 2 2 2 2" xfId="45943"/>
    <cellStyle name="Input 14 3 3 2 2 3" xfId="35339"/>
    <cellStyle name="Input 14 3 3 2 3" xfId="19644"/>
    <cellStyle name="Input 14 3 3 2 3 2" xfId="40831"/>
    <cellStyle name="Input 14 3 3 2 4" xfId="30142"/>
    <cellStyle name="Input 14 3 3 2_Table 2A-1_EFT (Annual)" xfId="14992"/>
    <cellStyle name="Input 14 3 3 3" xfId="10094"/>
    <cellStyle name="Input 14 3 3 3 2" xfId="22211"/>
    <cellStyle name="Input 14 3 3 3 2 2" xfId="43397"/>
    <cellStyle name="Input 14 3 3 3 3" xfId="32793"/>
    <cellStyle name="Input 14 3 3 4" xfId="17098"/>
    <cellStyle name="Input 14 3 3 4 2" xfId="38285"/>
    <cellStyle name="Input 14 3 3 5" xfId="27399"/>
    <cellStyle name="Input 14 3 3_Table 2A-1_EFT (Annual)" xfId="6806"/>
    <cellStyle name="Input 14 3 4" xfId="2111"/>
    <cellStyle name="Input 14 3 4 2" xfId="5672"/>
    <cellStyle name="Input 14 3 4 2 2" xfId="13887"/>
    <cellStyle name="Input 14 3 4 2 2 2" xfId="25875"/>
    <cellStyle name="Input 14 3 4 2 2 2 2" xfId="47061"/>
    <cellStyle name="Input 14 3 4 2 2 3" xfId="36457"/>
    <cellStyle name="Input 14 3 4 2 3" xfId="20762"/>
    <cellStyle name="Input 14 3 4 2 3 2" xfId="41949"/>
    <cellStyle name="Input 14 3 4 2 4" xfId="31329"/>
    <cellStyle name="Input 14 3 4 2_Table 2A-1_EFT (Annual)" xfId="14993"/>
    <cellStyle name="Input 14 3 4 3" xfId="11231"/>
    <cellStyle name="Input 14 3 4 3 2" xfId="23329"/>
    <cellStyle name="Input 14 3 4 3 2 2" xfId="44515"/>
    <cellStyle name="Input 14 3 4 3 3" xfId="33911"/>
    <cellStyle name="Input 14 3 4 4" xfId="18216"/>
    <cellStyle name="Input 14 3 4 4 2" xfId="39403"/>
    <cellStyle name="Input 14 3 4 5" xfId="28586"/>
    <cellStyle name="Input 14 3 4_Table 2A-1_EFT (Annual)" xfId="6807"/>
    <cellStyle name="Input 14 3 5" xfId="3959"/>
    <cellStyle name="Input 14 3 5 2" xfId="12287"/>
    <cellStyle name="Input 14 3 5 2 2" xfId="24311"/>
    <cellStyle name="Input 14 3 5 2 2 2" xfId="45497"/>
    <cellStyle name="Input 14 3 5 2 3" xfId="34893"/>
    <cellStyle name="Input 14 3 5 3" xfId="19198"/>
    <cellStyle name="Input 14 3 5 3 2" xfId="40385"/>
    <cellStyle name="Input 14 3 5 4" xfId="29647"/>
    <cellStyle name="Input 14 3 5_Table 2A-1_EFT (Annual)" xfId="14994"/>
    <cellStyle name="Input 14 3 6" xfId="9624"/>
    <cellStyle name="Input 14 3 6 2" xfId="21765"/>
    <cellStyle name="Input 14 3 6 2 2" xfId="42951"/>
    <cellStyle name="Input 14 3 6 3" xfId="32347"/>
    <cellStyle name="Input 14 3 7" xfId="16652"/>
    <cellStyle name="Input 14 3 7 2" xfId="37839"/>
    <cellStyle name="Input 14 3 8" xfId="26904"/>
    <cellStyle name="Input 14 3_Table 2A-1_EFT (Annual)" xfId="3004"/>
    <cellStyle name="Input 14 4" xfId="1206"/>
    <cellStyle name="Input 14 4 2" xfId="2476"/>
    <cellStyle name="Input 14 4 2 2" xfId="6037"/>
    <cellStyle name="Input 14 4 2 2 2" xfId="14231"/>
    <cellStyle name="Input 14 4 2 2 2 2" xfId="26203"/>
    <cellStyle name="Input 14 4 2 2 2 2 2" xfId="47389"/>
    <cellStyle name="Input 14 4 2 2 2 3" xfId="36785"/>
    <cellStyle name="Input 14 4 2 2 3" xfId="21090"/>
    <cellStyle name="Input 14 4 2 2 3 2" xfId="42277"/>
    <cellStyle name="Input 14 4 2 2 4" xfId="31693"/>
    <cellStyle name="Input 14 4 2 2_Table 2A-1_EFT (Annual)" xfId="14995"/>
    <cellStyle name="Input 14 4 2 3" xfId="11573"/>
    <cellStyle name="Input 14 4 2 3 2" xfId="23657"/>
    <cellStyle name="Input 14 4 2 3 2 2" xfId="44843"/>
    <cellStyle name="Input 14 4 2 3 3" xfId="34239"/>
    <cellStyle name="Input 14 4 2 4" xfId="18544"/>
    <cellStyle name="Input 14 4 2 4 2" xfId="39731"/>
    <cellStyle name="Input 14 4 2 5" xfId="28950"/>
    <cellStyle name="Input 14 4 2_Table 2A-1_EFT (Annual)" xfId="6809"/>
    <cellStyle name="Input 14 4 3" xfId="4767"/>
    <cellStyle name="Input 14 4 3 2" xfId="13027"/>
    <cellStyle name="Input 14 4 3 2 2" xfId="25033"/>
    <cellStyle name="Input 14 4 3 2 2 2" xfId="46219"/>
    <cellStyle name="Input 14 4 3 2 3" xfId="35615"/>
    <cellStyle name="Input 14 4 3 3" xfId="19920"/>
    <cellStyle name="Input 14 4 3 3 2" xfId="41107"/>
    <cellStyle name="Input 14 4 3 4" xfId="30424"/>
    <cellStyle name="Input 14 4 3_Table 2A-1_EFT (Annual)" xfId="14996"/>
    <cellStyle name="Input 14 4 4" xfId="10371"/>
    <cellStyle name="Input 14 4 4 2" xfId="22487"/>
    <cellStyle name="Input 14 4 4 2 2" xfId="43673"/>
    <cellStyle name="Input 14 4 4 3" xfId="33069"/>
    <cellStyle name="Input 14 4 5" xfId="17374"/>
    <cellStyle name="Input 14 4 5 2" xfId="38561"/>
    <cellStyle name="Input 14 4 6" xfId="27681"/>
    <cellStyle name="Input 14 4_Table 2A-1_EFT (Annual)" xfId="6808"/>
    <cellStyle name="Input 14 5" xfId="765"/>
    <cellStyle name="Input 14 5 2" xfId="4326"/>
    <cellStyle name="Input 14 5 2 2" xfId="12606"/>
    <cellStyle name="Input 14 5 2 2 2" xfId="24623"/>
    <cellStyle name="Input 14 5 2 2 2 2" xfId="45809"/>
    <cellStyle name="Input 14 5 2 2 3" xfId="35205"/>
    <cellStyle name="Input 14 5 2 3" xfId="19510"/>
    <cellStyle name="Input 14 5 2 3 2" xfId="40697"/>
    <cellStyle name="Input 14 5 2 4" xfId="29983"/>
    <cellStyle name="Input 14 5 2_Table 2A-1_EFT (Annual)" xfId="14997"/>
    <cellStyle name="Input 14 5 3" xfId="9954"/>
    <cellStyle name="Input 14 5 3 2" xfId="22077"/>
    <cellStyle name="Input 14 5 3 2 2" xfId="43263"/>
    <cellStyle name="Input 14 5 3 3" xfId="32659"/>
    <cellStyle name="Input 14 5 4" xfId="16964"/>
    <cellStyle name="Input 14 5 4 2" xfId="38151"/>
    <cellStyle name="Input 14 5 5" xfId="27240"/>
    <cellStyle name="Input 14 5_Table 2A-1_EFT (Annual)" xfId="6810"/>
    <cellStyle name="Input 14 6" xfId="1945"/>
    <cellStyle name="Input 14 6 2" xfId="5506"/>
    <cellStyle name="Input 14 6 2 2" xfId="13721"/>
    <cellStyle name="Input 14 6 2 2 2" xfId="25709"/>
    <cellStyle name="Input 14 6 2 2 2 2" xfId="46895"/>
    <cellStyle name="Input 14 6 2 2 3" xfId="36291"/>
    <cellStyle name="Input 14 6 2 3" xfId="20596"/>
    <cellStyle name="Input 14 6 2 3 2" xfId="41783"/>
    <cellStyle name="Input 14 6 2 4" xfId="31163"/>
    <cellStyle name="Input 14 6 2_Table 2A-1_EFT (Annual)" xfId="14998"/>
    <cellStyle name="Input 14 6 3" xfId="11065"/>
    <cellStyle name="Input 14 6 3 2" xfId="23163"/>
    <cellStyle name="Input 14 6 3 2 2" xfId="44349"/>
    <cellStyle name="Input 14 6 3 3" xfId="33745"/>
    <cellStyle name="Input 14 6 4" xfId="18050"/>
    <cellStyle name="Input 14 6 4 2" xfId="39237"/>
    <cellStyle name="Input 14 6 5" xfId="28420"/>
    <cellStyle name="Input 14 6_Table 2A-1_EFT (Annual)" xfId="6811"/>
    <cellStyle name="Input 14 7" xfId="3747"/>
    <cellStyle name="Input 14 7 2" xfId="12115"/>
    <cellStyle name="Input 14 7 2 2" xfId="24145"/>
    <cellStyle name="Input 14 7 2 2 2" xfId="45331"/>
    <cellStyle name="Input 14 7 2 3" xfId="34727"/>
    <cellStyle name="Input 14 7 3" xfId="19032"/>
    <cellStyle name="Input 14 7 3 2" xfId="40219"/>
    <cellStyle name="Input 14 7 4" xfId="29456"/>
    <cellStyle name="Input 14 7_Table 2A-1_EFT (Annual)" xfId="14999"/>
    <cellStyle name="Input 14 8" xfId="9434"/>
    <cellStyle name="Input 14 8 2" xfId="21599"/>
    <cellStyle name="Input 14 8 2 2" xfId="42785"/>
    <cellStyle name="Input 14 8 3" xfId="32181"/>
    <cellStyle name="Input 14 9" xfId="16486"/>
    <cellStyle name="Input 14 9 2" xfId="37673"/>
    <cellStyle name="Input 14_Table 2A-1_EFT (Annual)" xfId="3002"/>
    <cellStyle name="Input 15" xfId="160"/>
    <cellStyle name="Input 15 10" xfId="26715"/>
    <cellStyle name="Input 15 2" xfId="553"/>
    <cellStyle name="Input 15 2 2" xfId="1530"/>
    <cellStyle name="Input 15 2 2 2" xfId="2800"/>
    <cellStyle name="Input 15 2 2 2 2" xfId="6361"/>
    <cellStyle name="Input 15 2 2 2 2 2" xfId="14555"/>
    <cellStyle name="Input 15 2 2 2 2 2 2" xfId="26527"/>
    <cellStyle name="Input 15 2 2 2 2 2 2 2" xfId="47713"/>
    <cellStyle name="Input 15 2 2 2 2 2 3" xfId="37109"/>
    <cellStyle name="Input 15 2 2 2 2 3" xfId="21414"/>
    <cellStyle name="Input 15 2 2 2 2 3 2" xfId="42601"/>
    <cellStyle name="Input 15 2 2 2 2 4" xfId="32017"/>
    <cellStyle name="Input 15 2 2 2 2_Table 2A-1_EFT (Annual)" xfId="15000"/>
    <cellStyle name="Input 15 2 2 2 3" xfId="11897"/>
    <cellStyle name="Input 15 2 2 2 3 2" xfId="23981"/>
    <cellStyle name="Input 15 2 2 2 3 2 2" xfId="45167"/>
    <cellStyle name="Input 15 2 2 2 3 3" xfId="34563"/>
    <cellStyle name="Input 15 2 2 2 4" xfId="18868"/>
    <cellStyle name="Input 15 2 2 2 4 2" xfId="40055"/>
    <cellStyle name="Input 15 2 2 2 5" xfId="29274"/>
    <cellStyle name="Input 15 2 2 2_Table 2A-1_EFT (Annual)" xfId="6813"/>
    <cellStyle name="Input 15 2 2 3" xfId="5091"/>
    <cellStyle name="Input 15 2 2 3 2" xfId="13351"/>
    <cellStyle name="Input 15 2 2 3 2 2" xfId="25357"/>
    <cellStyle name="Input 15 2 2 3 2 2 2" xfId="46543"/>
    <cellStyle name="Input 15 2 2 3 2 3" xfId="35939"/>
    <cellStyle name="Input 15 2 2 3 3" xfId="20244"/>
    <cellStyle name="Input 15 2 2 3 3 2" xfId="41431"/>
    <cellStyle name="Input 15 2 2 3 4" xfId="30748"/>
    <cellStyle name="Input 15 2 2 3_Table 2A-1_EFT (Annual)" xfId="15001"/>
    <cellStyle name="Input 15 2 2 4" xfId="10695"/>
    <cellStyle name="Input 15 2 2 4 2" xfId="22811"/>
    <cellStyle name="Input 15 2 2 4 2 2" xfId="43997"/>
    <cellStyle name="Input 15 2 2 4 3" xfId="33393"/>
    <cellStyle name="Input 15 2 2 5" xfId="17698"/>
    <cellStyle name="Input 15 2 2 5 2" xfId="38885"/>
    <cellStyle name="Input 15 2 2 6" xfId="28005"/>
    <cellStyle name="Input 15 2 2_Table 2A-1_EFT (Annual)" xfId="6812"/>
    <cellStyle name="Input 15 2 3" xfId="1058"/>
    <cellStyle name="Input 15 2 3 2" xfId="4619"/>
    <cellStyle name="Input 15 2 3 2 2" xfId="12879"/>
    <cellStyle name="Input 15 2 3 2 2 2" xfId="24885"/>
    <cellStyle name="Input 15 2 3 2 2 2 2" xfId="46071"/>
    <cellStyle name="Input 15 2 3 2 2 3" xfId="35467"/>
    <cellStyle name="Input 15 2 3 2 3" xfId="19772"/>
    <cellStyle name="Input 15 2 3 2 3 2" xfId="40959"/>
    <cellStyle name="Input 15 2 3 2 4" xfId="30276"/>
    <cellStyle name="Input 15 2 3 2_Table 2A-1_EFT (Annual)" xfId="15002"/>
    <cellStyle name="Input 15 2 3 3" xfId="10223"/>
    <cellStyle name="Input 15 2 3 3 2" xfId="22339"/>
    <cellStyle name="Input 15 2 3 3 2 2" xfId="43525"/>
    <cellStyle name="Input 15 2 3 3 3" xfId="32921"/>
    <cellStyle name="Input 15 2 3 4" xfId="17226"/>
    <cellStyle name="Input 15 2 3 4 2" xfId="38413"/>
    <cellStyle name="Input 15 2 3 5" xfId="27533"/>
    <cellStyle name="Input 15 2 3_Table 2A-1_EFT (Annual)" xfId="6814"/>
    <cellStyle name="Input 15 2 4" xfId="2269"/>
    <cellStyle name="Input 15 2 4 2" xfId="5830"/>
    <cellStyle name="Input 15 2 4 2 2" xfId="14045"/>
    <cellStyle name="Input 15 2 4 2 2 2" xfId="26033"/>
    <cellStyle name="Input 15 2 4 2 2 2 2" xfId="47219"/>
    <cellStyle name="Input 15 2 4 2 2 3" xfId="36615"/>
    <cellStyle name="Input 15 2 4 2 3" xfId="20920"/>
    <cellStyle name="Input 15 2 4 2 3 2" xfId="42107"/>
    <cellStyle name="Input 15 2 4 2 4" xfId="31487"/>
    <cellStyle name="Input 15 2 4 2_Table 2A-1_EFT (Annual)" xfId="15003"/>
    <cellStyle name="Input 15 2 4 3" xfId="11389"/>
    <cellStyle name="Input 15 2 4 3 2" xfId="23487"/>
    <cellStyle name="Input 15 2 4 3 2 2" xfId="44673"/>
    <cellStyle name="Input 15 2 4 3 3" xfId="34069"/>
    <cellStyle name="Input 15 2 4 4" xfId="18374"/>
    <cellStyle name="Input 15 2 4 4 2" xfId="39561"/>
    <cellStyle name="Input 15 2 4 5" xfId="28744"/>
    <cellStyle name="Input 15 2 4_Table 2A-1_EFT (Annual)" xfId="6815"/>
    <cellStyle name="Input 15 2 5" xfId="4123"/>
    <cellStyle name="Input 15 2 5 2" xfId="12447"/>
    <cellStyle name="Input 15 2 5 2 2" xfId="24469"/>
    <cellStyle name="Input 15 2 5 2 2 2" xfId="45655"/>
    <cellStyle name="Input 15 2 5 2 3" xfId="35051"/>
    <cellStyle name="Input 15 2 5 3" xfId="19356"/>
    <cellStyle name="Input 15 2 5 3 2" xfId="40543"/>
    <cellStyle name="Input 15 2 5 4" xfId="29811"/>
    <cellStyle name="Input 15 2 5_Table 2A-1_EFT (Annual)" xfId="15004"/>
    <cellStyle name="Input 15 2 6" xfId="9786"/>
    <cellStyle name="Input 15 2 6 2" xfId="21923"/>
    <cellStyle name="Input 15 2 6 2 2" xfId="43109"/>
    <cellStyle name="Input 15 2 6 3" xfId="32505"/>
    <cellStyle name="Input 15 2 7" xfId="16810"/>
    <cellStyle name="Input 15 2 7 2" xfId="37997"/>
    <cellStyle name="Input 15 2 8" xfId="27068"/>
    <cellStyle name="Input 15 2_Table 2A-1_EFT (Annual)" xfId="3006"/>
    <cellStyle name="Input 15 3" xfId="391"/>
    <cellStyle name="Input 15 3 2" xfId="1374"/>
    <cellStyle name="Input 15 3 2 2" xfId="2644"/>
    <cellStyle name="Input 15 3 2 2 2" xfId="6205"/>
    <cellStyle name="Input 15 3 2 2 2 2" xfId="14399"/>
    <cellStyle name="Input 15 3 2 2 2 2 2" xfId="26371"/>
    <cellStyle name="Input 15 3 2 2 2 2 2 2" xfId="47557"/>
    <cellStyle name="Input 15 3 2 2 2 2 3" xfId="36953"/>
    <cellStyle name="Input 15 3 2 2 2 3" xfId="21258"/>
    <cellStyle name="Input 15 3 2 2 2 3 2" xfId="42445"/>
    <cellStyle name="Input 15 3 2 2 2 4" xfId="31861"/>
    <cellStyle name="Input 15 3 2 2 2_Table 2A-1_EFT (Annual)" xfId="15005"/>
    <cellStyle name="Input 15 3 2 2 3" xfId="11741"/>
    <cellStyle name="Input 15 3 2 2 3 2" xfId="23825"/>
    <cellStyle name="Input 15 3 2 2 3 2 2" xfId="45011"/>
    <cellStyle name="Input 15 3 2 2 3 3" xfId="34407"/>
    <cellStyle name="Input 15 3 2 2 4" xfId="18712"/>
    <cellStyle name="Input 15 3 2 2 4 2" xfId="39899"/>
    <cellStyle name="Input 15 3 2 2 5" xfId="29118"/>
    <cellStyle name="Input 15 3 2 2_Table 2A-1_EFT (Annual)" xfId="6817"/>
    <cellStyle name="Input 15 3 2 3" xfId="4935"/>
    <cellStyle name="Input 15 3 2 3 2" xfId="13195"/>
    <cellStyle name="Input 15 3 2 3 2 2" xfId="25201"/>
    <cellStyle name="Input 15 3 2 3 2 2 2" xfId="46387"/>
    <cellStyle name="Input 15 3 2 3 2 3" xfId="35783"/>
    <cellStyle name="Input 15 3 2 3 3" xfId="20088"/>
    <cellStyle name="Input 15 3 2 3 3 2" xfId="41275"/>
    <cellStyle name="Input 15 3 2 3 4" xfId="30592"/>
    <cellStyle name="Input 15 3 2 3_Table 2A-1_EFT (Annual)" xfId="15006"/>
    <cellStyle name="Input 15 3 2 4" xfId="10539"/>
    <cellStyle name="Input 15 3 2 4 2" xfId="22655"/>
    <cellStyle name="Input 15 3 2 4 2 2" xfId="43841"/>
    <cellStyle name="Input 15 3 2 4 3" xfId="33237"/>
    <cellStyle name="Input 15 3 2 5" xfId="17542"/>
    <cellStyle name="Input 15 3 2 5 2" xfId="38729"/>
    <cellStyle name="Input 15 3 2 6" xfId="27849"/>
    <cellStyle name="Input 15 3 2_Table 2A-1_EFT (Annual)" xfId="6816"/>
    <cellStyle name="Input 15 3 3" xfId="926"/>
    <cellStyle name="Input 15 3 3 2" xfId="4487"/>
    <cellStyle name="Input 15 3 3 2 2" xfId="12749"/>
    <cellStyle name="Input 15 3 3 2 2 2" xfId="24759"/>
    <cellStyle name="Input 15 3 3 2 2 2 2" xfId="45945"/>
    <cellStyle name="Input 15 3 3 2 2 3" xfId="35341"/>
    <cellStyle name="Input 15 3 3 2 3" xfId="19646"/>
    <cellStyle name="Input 15 3 3 2 3 2" xfId="40833"/>
    <cellStyle name="Input 15 3 3 2 4" xfId="30144"/>
    <cellStyle name="Input 15 3 3 2_Table 2A-1_EFT (Annual)" xfId="15007"/>
    <cellStyle name="Input 15 3 3 3" xfId="10096"/>
    <cellStyle name="Input 15 3 3 3 2" xfId="22213"/>
    <cellStyle name="Input 15 3 3 3 2 2" xfId="43399"/>
    <cellStyle name="Input 15 3 3 3 3" xfId="32795"/>
    <cellStyle name="Input 15 3 3 4" xfId="17100"/>
    <cellStyle name="Input 15 3 3 4 2" xfId="38287"/>
    <cellStyle name="Input 15 3 3 5" xfId="27401"/>
    <cellStyle name="Input 15 3 3_Table 2A-1_EFT (Annual)" xfId="6818"/>
    <cellStyle name="Input 15 3 4" xfId="2113"/>
    <cellStyle name="Input 15 3 4 2" xfId="5674"/>
    <cellStyle name="Input 15 3 4 2 2" xfId="13889"/>
    <cellStyle name="Input 15 3 4 2 2 2" xfId="25877"/>
    <cellStyle name="Input 15 3 4 2 2 2 2" xfId="47063"/>
    <cellStyle name="Input 15 3 4 2 2 3" xfId="36459"/>
    <cellStyle name="Input 15 3 4 2 3" xfId="20764"/>
    <cellStyle name="Input 15 3 4 2 3 2" xfId="41951"/>
    <cellStyle name="Input 15 3 4 2 4" xfId="31331"/>
    <cellStyle name="Input 15 3 4 2_Table 2A-1_EFT (Annual)" xfId="15008"/>
    <cellStyle name="Input 15 3 4 3" xfId="11233"/>
    <cellStyle name="Input 15 3 4 3 2" xfId="23331"/>
    <cellStyle name="Input 15 3 4 3 2 2" xfId="44517"/>
    <cellStyle name="Input 15 3 4 3 3" xfId="33913"/>
    <cellStyle name="Input 15 3 4 4" xfId="18218"/>
    <cellStyle name="Input 15 3 4 4 2" xfId="39405"/>
    <cellStyle name="Input 15 3 4 5" xfId="28588"/>
    <cellStyle name="Input 15 3 4_Table 2A-1_EFT (Annual)" xfId="6819"/>
    <cellStyle name="Input 15 3 5" xfId="3961"/>
    <cellStyle name="Input 15 3 5 2" xfId="12289"/>
    <cellStyle name="Input 15 3 5 2 2" xfId="24313"/>
    <cellStyle name="Input 15 3 5 2 2 2" xfId="45499"/>
    <cellStyle name="Input 15 3 5 2 3" xfId="34895"/>
    <cellStyle name="Input 15 3 5 3" xfId="19200"/>
    <cellStyle name="Input 15 3 5 3 2" xfId="40387"/>
    <cellStyle name="Input 15 3 5 4" xfId="29649"/>
    <cellStyle name="Input 15 3 5_Table 2A-1_EFT (Annual)" xfId="15009"/>
    <cellStyle name="Input 15 3 6" xfId="9626"/>
    <cellStyle name="Input 15 3 6 2" xfId="21767"/>
    <cellStyle name="Input 15 3 6 2 2" xfId="42953"/>
    <cellStyle name="Input 15 3 6 3" xfId="32349"/>
    <cellStyle name="Input 15 3 7" xfId="16654"/>
    <cellStyle name="Input 15 3 7 2" xfId="37841"/>
    <cellStyle name="Input 15 3 8" xfId="26906"/>
    <cellStyle name="Input 15 3_Table 2A-1_EFT (Annual)" xfId="3007"/>
    <cellStyle name="Input 15 4" xfId="1208"/>
    <cellStyle name="Input 15 4 2" xfId="2478"/>
    <cellStyle name="Input 15 4 2 2" xfId="6039"/>
    <cellStyle name="Input 15 4 2 2 2" xfId="14233"/>
    <cellStyle name="Input 15 4 2 2 2 2" xfId="26205"/>
    <cellStyle name="Input 15 4 2 2 2 2 2" xfId="47391"/>
    <cellStyle name="Input 15 4 2 2 2 3" xfId="36787"/>
    <cellStyle name="Input 15 4 2 2 3" xfId="21092"/>
    <cellStyle name="Input 15 4 2 2 3 2" xfId="42279"/>
    <cellStyle name="Input 15 4 2 2 4" xfId="31695"/>
    <cellStyle name="Input 15 4 2 2_Table 2A-1_EFT (Annual)" xfId="15010"/>
    <cellStyle name="Input 15 4 2 3" xfId="11575"/>
    <cellStyle name="Input 15 4 2 3 2" xfId="23659"/>
    <cellStyle name="Input 15 4 2 3 2 2" xfId="44845"/>
    <cellStyle name="Input 15 4 2 3 3" xfId="34241"/>
    <cellStyle name="Input 15 4 2 4" xfId="18546"/>
    <cellStyle name="Input 15 4 2 4 2" xfId="39733"/>
    <cellStyle name="Input 15 4 2 5" xfId="28952"/>
    <cellStyle name="Input 15 4 2_Table 2A-1_EFT (Annual)" xfId="6821"/>
    <cellStyle name="Input 15 4 3" xfId="4769"/>
    <cellStyle name="Input 15 4 3 2" xfId="13029"/>
    <cellStyle name="Input 15 4 3 2 2" xfId="25035"/>
    <cellStyle name="Input 15 4 3 2 2 2" xfId="46221"/>
    <cellStyle name="Input 15 4 3 2 3" xfId="35617"/>
    <cellStyle name="Input 15 4 3 3" xfId="19922"/>
    <cellStyle name="Input 15 4 3 3 2" xfId="41109"/>
    <cellStyle name="Input 15 4 3 4" xfId="30426"/>
    <cellStyle name="Input 15 4 3_Table 2A-1_EFT (Annual)" xfId="15011"/>
    <cellStyle name="Input 15 4 4" xfId="10373"/>
    <cellStyle name="Input 15 4 4 2" xfId="22489"/>
    <cellStyle name="Input 15 4 4 2 2" xfId="43675"/>
    <cellStyle name="Input 15 4 4 3" xfId="33071"/>
    <cellStyle name="Input 15 4 5" xfId="17376"/>
    <cellStyle name="Input 15 4 5 2" xfId="38563"/>
    <cellStyle name="Input 15 4 6" xfId="27683"/>
    <cellStyle name="Input 15 4_Table 2A-1_EFT (Annual)" xfId="6820"/>
    <cellStyle name="Input 15 5" xfId="767"/>
    <cellStyle name="Input 15 5 2" xfId="4328"/>
    <cellStyle name="Input 15 5 2 2" xfId="12608"/>
    <cellStyle name="Input 15 5 2 2 2" xfId="24625"/>
    <cellStyle name="Input 15 5 2 2 2 2" xfId="45811"/>
    <cellStyle name="Input 15 5 2 2 3" xfId="35207"/>
    <cellStyle name="Input 15 5 2 3" xfId="19512"/>
    <cellStyle name="Input 15 5 2 3 2" xfId="40699"/>
    <cellStyle name="Input 15 5 2 4" xfId="29985"/>
    <cellStyle name="Input 15 5 2_Table 2A-1_EFT (Annual)" xfId="15012"/>
    <cellStyle name="Input 15 5 3" xfId="9956"/>
    <cellStyle name="Input 15 5 3 2" xfId="22079"/>
    <cellStyle name="Input 15 5 3 2 2" xfId="43265"/>
    <cellStyle name="Input 15 5 3 3" xfId="32661"/>
    <cellStyle name="Input 15 5 4" xfId="16966"/>
    <cellStyle name="Input 15 5 4 2" xfId="38153"/>
    <cellStyle name="Input 15 5 5" xfId="27242"/>
    <cellStyle name="Input 15 5_Table 2A-1_EFT (Annual)" xfId="6822"/>
    <cellStyle name="Input 15 6" xfId="1947"/>
    <cellStyle name="Input 15 6 2" xfId="5508"/>
    <cellStyle name="Input 15 6 2 2" xfId="13723"/>
    <cellStyle name="Input 15 6 2 2 2" xfId="25711"/>
    <cellStyle name="Input 15 6 2 2 2 2" xfId="46897"/>
    <cellStyle name="Input 15 6 2 2 3" xfId="36293"/>
    <cellStyle name="Input 15 6 2 3" xfId="20598"/>
    <cellStyle name="Input 15 6 2 3 2" xfId="41785"/>
    <cellStyle name="Input 15 6 2 4" xfId="31165"/>
    <cellStyle name="Input 15 6 2_Table 2A-1_EFT (Annual)" xfId="15013"/>
    <cellStyle name="Input 15 6 3" xfId="11067"/>
    <cellStyle name="Input 15 6 3 2" xfId="23165"/>
    <cellStyle name="Input 15 6 3 2 2" xfId="44351"/>
    <cellStyle name="Input 15 6 3 3" xfId="33747"/>
    <cellStyle name="Input 15 6 4" xfId="18052"/>
    <cellStyle name="Input 15 6 4 2" xfId="39239"/>
    <cellStyle name="Input 15 6 5" xfId="28422"/>
    <cellStyle name="Input 15 6_Table 2A-1_EFT (Annual)" xfId="6823"/>
    <cellStyle name="Input 15 7" xfId="3749"/>
    <cellStyle name="Input 15 7 2" xfId="12117"/>
    <cellStyle name="Input 15 7 2 2" xfId="24147"/>
    <cellStyle name="Input 15 7 2 2 2" xfId="45333"/>
    <cellStyle name="Input 15 7 2 3" xfId="34729"/>
    <cellStyle name="Input 15 7 3" xfId="19034"/>
    <cellStyle name="Input 15 7 3 2" xfId="40221"/>
    <cellStyle name="Input 15 7 4" xfId="29458"/>
    <cellStyle name="Input 15 7_Table 2A-1_EFT (Annual)" xfId="15014"/>
    <cellStyle name="Input 15 8" xfId="9436"/>
    <cellStyle name="Input 15 8 2" xfId="21601"/>
    <cellStyle name="Input 15 8 2 2" xfId="42787"/>
    <cellStyle name="Input 15 8 3" xfId="32183"/>
    <cellStyle name="Input 15 9" xfId="16488"/>
    <cellStyle name="Input 15 9 2" xfId="37675"/>
    <cellStyle name="Input 15_Table 2A-1_EFT (Annual)" xfId="3005"/>
    <cellStyle name="Input 16" xfId="148"/>
    <cellStyle name="Input 16 10" xfId="26703"/>
    <cellStyle name="Input 16 2" xfId="541"/>
    <cellStyle name="Input 16 2 2" xfId="1518"/>
    <cellStyle name="Input 16 2 2 2" xfId="2788"/>
    <cellStyle name="Input 16 2 2 2 2" xfId="6349"/>
    <cellStyle name="Input 16 2 2 2 2 2" xfId="14543"/>
    <cellStyle name="Input 16 2 2 2 2 2 2" xfId="26515"/>
    <cellStyle name="Input 16 2 2 2 2 2 2 2" xfId="47701"/>
    <cellStyle name="Input 16 2 2 2 2 2 3" xfId="37097"/>
    <cellStyle name="Input 16 2 2 2 2 3" xfId="21402"/>
    <cellStyle name="Input 16 2 2 2 2 3 2" xfId="42589"/>
    <cellStyle name="Input 16 2 2 2 2 4" xfId="32005"/>
    <cellStyle name="Input 16 2 2 2 2_Table 2A-1_EFT (Annual)" xfId="15015"/>
    <cellStyle name="Input 16 2 2 2 3" xfId="11885"/>
    <cellStyle name="Input 16 2 2 2 3 2" xfId="23969"/>
    <cellStyle name="Input 16 2 2 2 3 2 2" xfId="45155"/>
    <cellStyle name="Input 16 2 2 2 3 3" xfId="34551"/>
    <cellStyle name="Input 16 2 2 2 4" xfId="18856"/>
    <cellStyle name="Input 16 2 2 2 4 2" xfId="40043"/>
    <cellStyle name="Input 16 2 2 2 5" xfId="29262"/>
    <cellStyle name="Input 16 2 2 2_Table 2A-1_EFT (Annual)" xfId="6825"/>
    <cellStyle name="Input 16 2 2 3" xfId="5079"/>
    <cellStyle name="Input 16 2 2 3 2" xfId="13339"/>
    <cellStyle name="Input 16 2 2 3 2 2" xfId="25345"/>
    <cellStyle name="Input 16 2 2 3 2 2 2" xfId="46531"/>
    <cellStyle name="Input 16 2 2 3 2 3" xfId="35927"/>
    <cellStyle name="Input 16 2 2 3 3" xfId="20232"/>
    <cellStyle name="Input 16 2 2 3 3 2" xfId="41419"/>
    <cellStyle name="Input 16 2 2 3 4" xfId="30736"/>
    <cellStyle name="Input 16 2 2 3_Table 2A-1_EFT (Annual)" xfId="15016"/>
    <cellStyle name="Input 16 2 2 4" xfId="10683"/>
    <cellStyle name="Input 16 2 2 4 2" xfId="22799"/>
    <cellStyle name="Input 16 2 2 4 2 2" xfId="43985"/>
    <cellStyle name="Input 16 2 2 4 3" xfId="33381"/>
    <cellStyle name="Input 16 2 2 5" xfId="17686"/>
    <cellStyle name="Input 16 2 2 5 2" xfId="38873"/>
    <cellStyle name="Input 16 2 2 6" xfId="27993"/>
    <cellStyle name="Input 16 2 2_Table 2A-1_EFT (Annual)" xfId="6824"/>
    <cellStyle name="Input 16 2 3" xfId="1049"/>
    <cellStyle name="Input 16 2 3 2" xfId="4610"/>
    <cellStyle name="Input 16 2 3 2 2" xfId="12870"/>
    <cellStyle name="Input 16 2 3 2 2 2" xfId="24876"/>
    <cellStyle name="Input 16 2 3 2 2 2 2" xfId="46062"/>
    <cellStyle name="Input 16 2 3 2 2 3" xfId="35458"/>
    <cellStyle name="Input 16 2 3 2 3" xfId="19763"/>
    <cellStyle name="Input 16 2 3 2 3 2" xfId="40950"/>
    <cellStyle name="Input 16 2 3 2 4" xfId="30267"/>
    <cellStyle name="Input 16 2 3 2_Table 2A-1_EFT (Annual)" xfId="15017"/>
    <cellStyle name="Input 16 2 3 3" xfId="10214"/>
    <cellStyle name="Input 16 2 3 3 2" xfId="22330"/>
    <cellStyle name="Input 16 2 3 3 2 2" xfId="43516"/>
    <cellStyle name="Input 16 2 3 3 3" xfId="32912"/>
    <cellStyle name="Input 16 2 3 4" xfId="17217"/>
    <cellStyle name="Input 16 2 3 4 2" xfId="38404"/>
    <cellStyle name="Input 16 2 3 5" xfId="27524"/>
    <cellStyle name="Input 16 2 3_Table 2A-1_EFT (Annual)" xfId="6826"/>
    <cellStyle name="Input 16 2 4" xfId="2257"/>
    <cellStyle name="Input 16 2 4 2" xfId="5818"/>
    <cellStyle name="Input 16 2 4 2 2" xfId="14033"/>
    <cellStyle name="Input 16 2 4 2 2 2" xfId="26021"/>
    <cellStyle name="Input 16 2 4 2 2 2 2" xfId="47207"/>
    <cellStyle name="Input 16 2 4 2 2 3" xfId="36603"/>
    <cellStyle name="Input 16 2 4 2 3" xfId="20908"/>
    <cellStyle name="Input 16 2 4 2 3 2" xfId="42095"/>
    <cellStyle name="Input 16 2 4 2 4" xfId="31475"/>
    <cellStyle name="Input 16 2 4 2_Table 2A-1_EFT (Annual)" xfId="15018"/>
    <cellStyle name="Input 16 2 4 3" xfId="11377"/>
    <cellStyle name="Input 16 2 4 3 2" xfId="23475"/>
    <cellStyle name="Input 16 2 4 3 2 2" xfId="44661"/>
    <cellStyle name="Input 16 2 4 3 3" xfId="34057"/>
    <cellStyle name="Input 16 2 4 4" xfId="18362"/>
    <cellStyle name="Input 16 2 4 4 2" xfId="39549"/>
    <cellStyle name="Input 16 2 4 5" xfId="28732"/>
    <cellStyle name="Input 16 2 4_Table 2A-1_EFT (Annual)" xfId="6827"/>
    <cellStyle name="Input 16 2 5" xfId="4111"/>
    <cellStyle name="Input 16 2 5 2" xfId="12435"/>
    <cellStyle name="Input 16 2 5 2 2" xfId="24457"/>
    <cellStyle name="Input 16 2 5 2 2 2" xfId="45643"/>
    <cellStyle name="Input 16 2 5 2 3" xfId="35039"/>
    <cellStyle name="Input 16 2 5 3" xfId="19344"/>
    <cellStyle name="Input 16 2 5 3 2" xfId="40531"/>
    <cellStyle name="Input 16 2 5 4" xfId="29799"/>
    <cellStyle name="Input 16 2 5_Table 2A-1_EFT (Annual)" xfId="15019"/>
    <cellStyle name="Input 16 2 6" xfId="9774"/>
    <cellStyle name="Input 16 2 6 2" xfId="21911"/>
    <cellStyle name="Input 16 2 6 2 2" xfId="43097"/>
    <cellStyle name="Input 16 2 6 3" xfId="32493"/>
    <cellStyle name="Input 16 2 7" xfId="16798"/>
    <cellStyle name="Input 16 2 7 2" xfId="37985"/>
    <cellStyle name="Input 16 2 8" xfId="27056"/>
    <cellStyle name="Input 16 2_Table 2A-1_EFT (Annual)" xfId="3009"/>
    <cellStyle name="Input 16 3" xfId="379"/>
    <cellStyle name="Input 16 3 2" xfId="1362"/>
    <cellStyle name="Input 16 3 2 2" xfId="2632"/>
    <cellStyle name="Input 16 3 2 2 2" xfId="6193"/>
    <cellStyle name="Input 16 3 2 2 2 2" xfId="14387"/>
    <cellStyle name="Input 16 3 2 2 2 2 2" xfId="26359"/>
    <cellStyle name="Input 16 3 2 2 2 2 2 2" xfId="47545"/>
    <cellStyle name="Input 16 3 2 2 2 2 3" xfId="36941"/>
    <cellStyle name="Input 16 3 2 2 2 3" xfId="21246"/>
    <cellStyle name="Input 16 3 2 2 2 3 2" xfId="42433"/>
    <cellStyle name="Input 16 3 2 2 2 4" xfId="31849"/>
    <cellStyle name="Input 16 3 2 2 2_Table 2A-1_EFT (Annual)" xfId="15020"/>
    <cellStyle name="Input 16 3 2 2 3" xfId="11729"/>
    <cellStyle name="Input 16 3 2 2 3 2" xfId="23813"/>
    <cellStyle name="Input 16 3 2 2 3 2 2" xfId="44999"/>
    <cellStyle name="Input 16 3 2 2 3 3" xfId="34395"/>
    <cellStyle name="Input 16 3 2 2 4" xfId="18700"/>
    <cellStyle name="Input 16 3 2 2 4 2" xfId="39887"/>
    <cellStyle name="Input 16 3 2 2 5" xfId="29106"/>
    <cellStyle name="Input 16 3 2 2_Table 2A-1_EFT (Annual)" xfId="6829"/>
    <cellStyle name="Input 16 3 2 3" xfId="4923"/>
    <cellStyle name="Input 16 3 2 3 2" xfId="13183"/>
    <cellStyle name="Input 16 3 2 3 2 2" xfId="25189"/>
    <cellStyle name="Input 16 3 2 3 2 2 2" xfId="46375"/>
    <cellStyle name="Input 16 3 2 3 2 3" xfId="35771"/>
    <cellStyle name="Input 16 3 2 3 3" xfId="20076"/>
    <cellStyle name="Input 16 3 2 3 3 2" xfId="41263"/>
    <cellStyle name="Input 16 3 2 3 4" xfId="30580"/>
    <cellStyle name="Input 16 3 2 3_Table 2A-1_EFT (Annual)" xfId="15021"/>
    <cellStyle name="Input 16 3 2 4" xfId="10527"/>
    <cellStyle name="Input 16 3 2 4 2" xfId="22643"/>
    <cellStyle name="Input 16 3 2 4 2 2" xfId="43829"/>
    <cellStyle name="Input 16 3 2 4 3" xfId="33225"/>
    <cellStyle name="Input 16 3 2 5" xfId="17530"/>
    <cellStyle name="Input 16 3 2 5 2" xfId="38717"/>
    <cellStyle name="Input 16 3 2 6" xfId="27837"/>
    <cellStyle name="Input 16 3 2_Table 2A-1_EFT (Annual)" xfId="6828"/>
    <cellStyle name="Input 16 3 3" xfId="917"/>
    <cellStyle name="Input 16 3 3 2" xfId="4478"/>
    <cellStyle name="Input 16 3 3 2 2" xfId="12740"/>
    <cellStyle name="Input 16 3 3 2 2 2" xfId="24750"/>
    <cellStyle name="Input 16 3 3 2 2 2 2" xfId="45936"/>
    <cellStyle name="Input 16 3 3 2 2 3" xfId="35332"/>
    <cellStyle name="Input 16 3 3 2 3" xfId="19637"/>
    <cellStyle name="Input 16 3 3 2 3 2" xfId="40824"/>
    <cellStyle name="Input 16 3 3 2 4" xfId="30135"/>
    <cellStyle name="Input 16 3 3 2_Table 2A-1_EFT (Annual)" xfId="15022"/>
    <cellStyle name="Input 16 3 3 3" xfId="10087"/>
    <cellStyle name="Input 16 3 3 3 2" xfId="22204"/>
    <cellStyle name="Input 16 3 3 3 2 2" xfId="43390"/>
    <cellStyle name="Input 16 3 3 3 3" xfId="32786"/>
    <cellStyle name="Input 16 3 3 4" xfId="17091"/>
    <cellStyle name="Input 16 3 3 4 2" xfId="38278"/>
    <cellStyle name="Input 16 3 3 5" xfId="27392"/>
    <cellStyle name="Input 16 3 3_Table 2A-1_EFT (Annual)" xfId="6830"/>
    <cellStyle name="Input 16 3 4" xfId="2101"/>
    <cellStyle name="Input 16 3 4 2" xfId="5662"/>
    <cellStyle name="Input 16 3 4 2 2" xfId="13877"/>
    <cellStyle name="Input 16 3 4 2 2 2" xfId="25865"/>
    <cellStyle name="Input 16 3 4 2 2 2 2" xfId="47051"/>
    <cellStyle name="Input 16 3 4 2 2 3" xfId="36447"/>
    <cellStyle name="Input 16 3 4 2 3" xfId="20752"/>
    <cellStyle name="Input 16 3 4 2 3 2" xfId="41939"/>
    <cellStyle name="Input 16 3 4 2 4" xfId="31319"/>
    <cellStyle name="Input 16 3 4 2_Table 2A-1_EFT (Annual)" xfId="15023"/>
    <cellStyle name="Input 16 3 4 3" xfId="11221"/>
    <cellStyle name="Input 16 3 4 3 2" xfId="23319"/>
    <cellStyle name="Input 16 3 4 3 2 2" xfId="44505"/>
    <cellStyle name="Input 16 3 4 3 3" xfId="33901"/>
    <cellStyle name="Input 16 3 4 4" xfId="18206"/>
    <cellStyle name="Input 16 3 4 4 2" xfId="39393"/>
    <cellStyle name="Input 16 3 4 5" xfId="28576"/>
    <cellStyle name="Input 16 3 4_Table 2A-1_EFT (Annual)" xfId="6831"/>
    <cellStyle name="Input 16 3 5" xfId="3949"/>
    <cellStyle name="Input 16 3 5 2" xfId="12277"/>
    <cellStyle name="Input 16 3 5 2 2" xfId="24301"/>
    <cellStyle name="Input 16 3 5 2 2 2" xfId="45487"/>
    <cellStyle name="Input 16 3 5 2 3" xfId="34883"/>
    <cellStyle name="Input 16 3 5 3" xfId="19188"/>
    <cellStyle name="Input 16 3 5 3 2" xfId="40375"/>
    <cellStyle name="Input 16 3 5 4" xfId="29637"/>
    <cellStyle name="Input 16 3 5_Table 2A-1_EFT (Annual)" xfId="15024"/>
    <cellStyle name="Input 16 3 6" xfId="9614"/>
    <cellStyle name="Input 16 3 6 2" xfId="21755"/>
    <cellStyle name="Input 16 3 6 2 2" xfId="42941"/>
    <cellStyle name="Input 16 3 6 3" xfId="32337"/>
    <cellStyle name="Input 16 3 7" xfId="16642"/>
    <cellStyle name="Input 16 3 7 2" xfId="37829"/>
    <cellStyle name="Input 16 3 8" xfId="26894"/>
    <cellStyle name="Input 16 3_Table 2A-1_EFT (Annual)" xfId="3010"/>
    <cellStyle name="Input 16 4" xfId="1196"/>
    <cellStyle name="Input 16 4 2" xfId="2466"/>
    <cellStyle name="Input 16 4 2 2" xfId="6027"/>
    <cellStyle name="Input 16 4 2 2 2" xfId="14221"/>
    <cellStyle name="Input 16 4 2 2 2 2" xfId="26193"/>
    <cellStyle name="Input 16 4 2 2 2 2 2" xfId="47379"/>
    <cellStyle name="Input 16 4 2 2 2 3" xfId="36775"/>
    <cellStyle name="Input 16 4 2 2 3" xfId="21080"/>
    <cellStyle name="Input 16 4 2 2 3 2" xfId="42267"/>
    <cellStyle name="Input 16 4 2 2 4" xfId="31683"/>
    <cellStyle name="Input 16 4 2 2_Table 2A-1_EFT (Annual)" xfId="15025"/>
    <cellStyle name="Input 16 4 2 3" xfId="11563"/>
    <cellStyle name="Input 16 4 2 3 2" xfId="23647"/>
    <cellStyle name="Input 16 4 2 3 2 2" xfId="44833"/>
    <cellStyle name="Input 16 4 2 3 3" xfId="34229"/>
    <cellStyle name="Input 16 4 2 4" xfId="18534"/>
    <cellStyle name="Input 16 4 2 4 2" xfId="39721"/>
    <cellStyle name="Input 16 4 2 5" xfId="28940"/>
    <cellStyle name="Input 16 4 2_Table 2A-1_EFT (Annual)" xfId="6833"/>
    <cellStyle name="Input 16 4 3" xfId="4757"/>
    <cellStyle name="Input 16 4 3 2" xfId="13017"/>
    <cellStyle name="Input 16 4 3 2 2" xfId="25023"/>
    <cellStyle name="Input 16 4 3 2 2 2" xfId="46209"/>
    <cellStyle name="Input 16 4 3 2 3" xfId="35605"/>
    <cellStyle name="Input 16 4 3 3" xfId="19910"/>
    <cellStyle name="Input 16 4 3 3 2" xfId="41097"/>
    <cellStyle name="Input 16 4 3 4" xfId="30414"/>
    <cellStyle name="Input 16 4 3_Table 2A-1_EFT (Annual)" xfId="15026"/>
    <cellStyle name="Input 16 4 4" xfId="10361"/>
    <cellStyle name="Input 16 4 4 2" xfId="22477"/>
    <cellStyle name="Input 16 4 4 2 2" xfId="43663"/>
    <cellStyle name="Input 16 4 4 3" xfId="33059"/>
    <cellStyle name="Input 16 4 5" xfId="17364"/>
    <cellStyle name="Input 16 4 5 2" xfId="38551"/>
    <cellStyle name="Input 16 4 6" xfId="27671"/>
    <cellStyle name="Input 16 4_Table 2A-1_EFT (Annual)" xfId="6832"/>
    <cellStyle name="Input 16 5" xfId="758"/>
    <cellStyle name="Input 16 5 2" xfId="4319"/>
    <cellStyle name="Input 16 5 2 2" xfId="12599"/>
    <cellStyle name="Input 16 5 2 2 2" xfId="24616"/>
    <cellStyle name="Input 16 5 2 2 2 2" xfId="45802"/>
    <cellStyle name="Input 16 5 2 2 3" xfId="35198"/>
    <cellStyle name="Input 16 5 2 3" xfId="19503"/>
    <cellStyle name="Input 16 5 2 3 2" xfId="40690"/>
    <cellStyle name="Input 16 5 2 4" xfId="29976"/>
    <cellStyle name="Input 16 5 2_Table 2A-1_EFT (Annual)" xfId="15027"/>
    <cellStyle name="Input 16 5 3" xfId="9947"/>
    <cellStyle name="Input 16 5 3 2" xfId="22070"/>
    <cellStyle name="Input 16 5 3 2 2" xfId="43256"/>
    <cellStyle name="Input 16 5 3 3" xfId="32652"/>
    <cellStyle name="Input 16 5 4" xfId="16957"/>
    <cellStyle name="Input 16 5 4 2" xfId="38144"/>
    <cellStyle name="Input 16 5 5" xfId="27233"/>
    <cellStyle name="Input 16 5_Table 2A-1_EFT (Annual)" xfId="6834"/>
    <cellStyle name="Input 16 6" xfId="1781"/>
    <cellStyle name="Input 16 6 2" xfId="5342"/>
    <cellStyle name="Input 16 6 2 2" xfId="13557"/>
    <cellStyle name="Input 16 6 2 2 2" xfId="25545"/>
    <cellStyle name="Input 16 6 2 2 2 2" xfId="46731"/>
    <cellStyle name="Input 16 6 2 2 3" xfId="36127"/>
    <cellStyle name="Input 16 6 2 3" xfId="20432"/>
    <cellStyle name="Input 16 6 2 3 2" xfId="41619"/>
    <cellStyle name="Input 16 6 2 4" xfId="30999"/>
    <cellStyle name="Input 16 6 2_Table 2A-1_EFT (Annual)" xfId="15028"/>
    <cellStyle name="Input 16 6 3" xfId="10901"/>
    <cellStyle name="Input 16 6 3 2" xfId="22999"/>
    <cellStyle name="Input 16 6 3 2 2" xfId="44185"/>
    <cellStyle name="Input 16 6 3 3" xfId="33581"/>
    <cellStyle name="Input 16 6 4" xfId="17886"/>
    <cellStyle name="Input 16 6 4 2" xfId="39073"/>
    <cellStyle name="Input 16 6 5" xfId="28256"/>
    <cellStyle name="Input 16 6_Table 2A-1_EFT (Annual)" xfId="6835"/>
    <cellStyle name="Input 16 7" xfId="3737"/>
    <cellStyle name="Input 16 7 2" xfId="12105"/>
    <cellStyle name="Input 16 7 2 2" xfId="24135"/>
    <cellStyle name="Input 16 7 2 2 2" xfId="45321"/>
    <cellStyle name="Input 16 7 2 3" xfId="34717"/>
    <cellStyle name="Input 16 7 3" xfId="19022"/>
    <cellStyle name="Input 16 7 3 2" xfId="40209"/>
    <cellStyle name="Input 16 7 4" xfId="29446"/>
    <cellStyle name="Input 16 7_Table 2A-1_EFT (Annual)" xfId="15029"/>
    <cellStyle name="Input 16 8" xfId="9424"/>
    <cellStyle name="Input 16 8 2" xfId="21589"/>
    <cellStyle name="Input 16 8 2 2" xfId="42775"/>
    <cellStyle name="Input 16 8 3" xfId="32171"/>
    <cellStyle name="Input 16 9" xfId="16476"/>
    <cellStyle name="Input 16 9 2" xfId="37663"/>
    <cellStyle name="Input 16_Table 2A-1_EFT (Annual)" xfId="3008"/>
    <cellStyle name="Input 17" xfId="138"/>
    <cellStyle name="Input 17 10" xfId="26693"/>
    <cellStyle name="Input 17 2" xfId="531"/>
    <cellStyle name="Input 17 2 2" xfId="1508"/>
    <cellStyle name="Input 17 2 2 2" xfId="2778"/>
    <cellStyle name="Input 17 2 2 2 2" xfId="6339"/>
    <cellStyle name="Input 17 2 2 2 2 2" xfId="14533"/>
    <cellStyle name="Input 17 2 2 2 2 2 2" xfId="26505"/>
    <cellStyle name="Input 17 2 2 2 2 2 2 2" xfId="47691"/>
    <cellStyle name="Input 17 2 2 2 2 2 3" xfId="37087"/>
    <cellStyle name="Input 17 2 2 2 2 3" xfId="21392"/>
    <cellStyle name="Input 17 2 2 2 2 3 2" xfId="42579"/>
    <cellStyle name="Input 17 2 2 2 2 4" xfId="31995"/>
    <cellStyle name="Input 17 2 2 2 2_Table 2A-1_EFT (Annual)" xfId="15030"/>
    <cellStyle name="Input 17 2 2 2 3" xfId="11875"/>
    <cellStyle name="Input 17 2 2 2 3 2" xfId="23959"/>
    <cellStyle name="Input 17 2 2 2 3 2 2" xfId="45145"/>
    <cellStyle name="Input 17 2 2 2 3 3" xfId="34541"/>
    <cellStyle name="Input 17 2 2 2 4" xfId="18846"/>
    <cellStyle name="Input 17 2 2 2 4 2" xfId="40033"/>
    <cellStyle name="Input 17 2 2 2 5" xfId="29252"/>
    <cellStyle name="Input 17 2 2 2_Table 2A-1_EFT (Annual)" xfId="6837"/>
    <cellStyle name="Input 17 2 2 3" xfId="5069"/>
    <cellStyle name="Input 17 2 2 3 2" xfId="13329"/>
    <cellStyle name="Input 17 2 2 3 2 2" xfId="25335"/>
    <cellStyle name="Input 17 2 2 3 2 2 2" xfId="46521"/>
    <cellStyle name="Input 17 2 2 3 2 3" xfId="35917"/>
    <cellStyle name="Input 17 2 2 3 3" xfId="20222"/>
    <cellStyle name="Input 17 2 2 3 3 2" xfId="41409"/>
    <cellStyle name="Input 17 2 2 3 4" xfId="30726"/>
    <cellStyle name="Input 17 2 2 3_Table 2A-1_EFT (Annual)" xfId="15031"/>
    <cellStyle name="Input 17 2 2 4" xfId="10673"/>
    <cellStyle name="Input 17 2 2 4 2" xfId="22789"/>
    <cellStyle name="Input 17 2 2 4 2 2" xfId="43975"/>
    <cellStyle name="Input 17 2 2 4 3" xfId="33371"/>
    <cellStyle name="Input 17 2 2 5" xfId="17676"/>
    <cellStyle name="Input 17 2 2 5 2" xfId="38863"/>
    <cellStyle name="Input 17 2 2 6" xfId="27983"/>
    <cellStyle name="Input 17 2 2_Table 2A-1_EFT (Annual)" xfId="6836"/>
    <cellStyle name="Input 17 2 3" xfId="1040"/>
    <cellStyle name="Input 17 2 3 2" xfId="4601"/>
    <cellStyle name="Input 17 2 3 2 2" xfId="12861"/>
    <cellStyle name="Input 17 2 3 2 2 2" xfId="24867"/>
    <cellStyle name="Input 17 2 3 2 2 2 2" xfId="46053"/>
    <cellStyle name="Input 17 2 3 2 2 3" xfId="35449"/>
    <cellStyle name="Input 17 2 3 2 3" xfId="19754"/>
    <cellStyle name="Input 17 2 3 2 3 2" xfId="40941"/>
    <cellStyle name="Input 17 2 3 2 4" xfId="30258"/>
    <cellStyle name="Input 17 2 3 2_Table 2A-1_EFT (Annual)" xfId="15032"/>
    <cellStyle name="Input 17 2 3 3" xfId="10205"/>
    <cellStyle name="Input 17 2 3 3 2" xfId="22321"/>
    <cellStyle name="Input 17 2 3 3 2 2" xfId="43507"/>
    <cellStyle name="Input 17 2 3 3 3" xfId="32903"/>
    <cellStyle name="Input 17 2 3 4" xfId="17208"/>
    <cellStyle name="Input 17 2 3 4 2" xfId="38395"/>
    <cellStyle name="Input 17 2 3 5" xfId="27515"/>
    <cellStyle name="Input 17 2 3_Table 2A-1_EFT (Annual)" xfId="6838"/>
    <cellStyle name="Input 17 2 4" xfId="2247"/>
    <cellStyle name="Input 17 2 4 2" xfId="5808"/>
    <cellStyle name="Input 17 2 4 2 2" xfId="14023"/>
    <cellStyle name="Input 17 2 4 2 2 2" xfId="26011"/>
    <cellStyle name="Input 17 2 4 2 2 2 2" xfId="47197"/>
    <cellStyle name="Input 17 2 4 2 2 3" xfId="36593"/>
    <cellStyle name="Input 17 2 4 2 3" xfId="20898"/>
    <cellStyle name="Input 17 2 4 2 3 2" xfId="42085"/>
    <cellStyle name="Input 17 2 4 2 4" xfId="31465"/>
    <cellStyle name="Input 17 2 4 2_Table 2A-1_EFT (Annual)" xfId="15033"/>
    <cellStyle name="Input 17 2 4 3" xfId="11367"/>
    <cellStyle name="Input 17 2 4 3 2" xfId="23465"/>
    <cellStyle name="Input 17 2 4 3 2 2" xfId="44651"/>
    <cellStyle name="Input 17 2 4 3 3" xfId="34047"/>
    <cellStyle name="Input 17 2 4 4" xfId="18352"/>
    <cellStyle name="Input 17 2 4 4 2" xfId="39539"/>
    <cellStyle name="Input 17 2 4 5" xfId="28722"/>
    <cellStyle name="Input 17 2 4_Table 2A-1_EFT (Annual)" xfId="6839"/>
    <cellStyle name="Input 17 2 5" xfId="4101"/>
    <cellStyle name="Input 17 2 5 2" xfId="12425"/>
    <cellStyle name="Input 17 2 5 2 2" xfId="24447"/>
    <cellStyle name="Input 17 2 5 2 2 2" xfId="45633"/>
    <cellStyle name="Input 17 2 5 2 3" xfId="35029"/>
    <cellStyle name="Input 17 2 5 3" xfId="19334"/>
    <cellStyle name="Input 17 2 5 3 2" xfId="40521"/>
    <cellStyle name="Input 17 2 5 4" xfId="29789"/>
    <cellStyle name="Input 17 2 5_Table 2A-1_EFT (Annual)" xfId="15034"/>
    <cellStyle name="Input 17 2 6" xfId="9764"/>
    <cellStyle name="Input 17 2 6 2" xfId="21901"/>
    <cellStyle name="Input 17 2 6 2 2" xfId="43087"/>
    <cellStyle name="Input 17 2 6 3" xfId="32483"/>
    <cellStyle name="Input 17 2 7" xfId="16788"/>
    <cellStyle name="Input 17 2 7 2" xfId="37975"/>
    <cellStyle name="Input 17 2 8" xfId="27046"/>
    <cellStyle name="Input 17 2_Table 2A-1_EFT (Annual)" xfId="3012"/>
    <cellStyle name="Input 17 3" xfId="369"/>
    <cellStyle name="Input 17 3 2" xfId="1352"/>
    <cellStyle name="Input 17 3 2 2" xfId="2622"/>
    <cellStyle name="Input 17 3 2 2 2" xfId="6183"/>
    <cellStyle name="Input 17 3 2 2 2 2" xfId="14377"/>
    <cellStyle name="Input 17 3 2 2 2 2 2" xfId="26349"/>
    <cellStyle name="Input 17 3 2 2 2 2 2 2" xfId="47535"/>
    <cellStyle name="Input 17 3 2 2 2 2 3" xfId="36931"/>
    <cellStyle name="Input 17 3 2 2 2 3" xfId="21236"/>
    <cellStyle name="Input 17 3 2 2 2 3 2" xfId="42423"/>
    <cellStyle name="Input 17 3 2 2 2 4" xfId="31839"/>
    <cellStyle name="Input 17 3 2 2 2_Table 2A-1_EFT (Annual)" xfId="15035"/>
    <cellStyle name="Input 17 3 2 2 3" xfId="11719"/>
    <cellStyle name="Input 17 3 2 2 3 2" xfId="23803"/>
    <cellStyle name="Input 17 3 2 2 3 2 2" xfId="44989"/>
    <cellStyle name="Input 17 3 2 2 3 3" xfId="34385"/>
    <cellStyle name="Input 17 3 2 2 4" xfId="18690"/>
    <cellStyle name="Input 17 3 2 2 4 2" xfId="39877"/>
    <cellStyle name="Input 17 3 2 2 5" xfId="29096"/>
    <cellStyle name="Input 17 3 2 2_Table 2A-1_EFT (Annual)" xfId="6841"/>
    <cellStyle name="Input 17 3 2 3" xfId="4913"/>
    <cellStyle name="Input 17 3 2 3 2" xfId="13173"/>
    <cellStyle name="Input 17 3 2 3 2 2" xfId="25179"/>
    <cellStyle name="Input 17 3 2 3 2 2 2" xfId="46365"/>
    <cellStyle name="Input 17 3 2 3 2 3" xfId="35761"/>
    <cellStyle name="Input 17 3 2 3 3" xfId="20066"/>
    <cellStyle name="Input 17 3 2 3 3 2" xfId="41253"/>
    <cellStyle name="Input 17 3 2 3 4" xfId="30570"/>
    <cellStyle name="Input 17 3 2 3_Table 2A-1_EFT (Annual)" xfId="15036"/>
    <cellStyle name="Input 17 3 2 4" xfId="10517"/>
    <cellStyle name="Input 17 3 2 4 2" xfId="22633"/>
    <cellStyle name="Input 17 3 2 4 2 2" xfId="43819"/>
    <cellStyle name="Input 17 3 2 4 3" xfId="33215"/>
    <cellStyle name="Input 17 3 2 5" xfId="17520"/>
    <cellStyle name="Input 17 3 2 5 2" xfId="38707"/>
    <cellStyle name="Input 17 3 2 6" xfId="27827"/>
    <cellStyle name="Input 17 3 2_Table 2A-1_EFT (Annual)" xfId="6840"/>
    <cellStyle name="Input 17 3 3" xfId="908"/>
    <cellStyle name="Input 17 3 3 2" xfId="4469"/>
    <cellStyle name="Input 17 3 3 2 2" xfId="12731"/>
    <cellStyle name="Input 17 3 3 2 2 2" xfId="24741"/>
    <cellStyle name="Input 17 3 3 2 2 2 2" xfId="45927"/>
    <cellStyle name="Input 17 3 3 2 2 3" xfId="35323"/>
    <cellStyle name="Input 17 3 3 2 3" xfId="19628"/>
    <cellStyle name="Input 17 3 3 2 3 2" xfId="40815"/>
    <cellStyle name="Input 17 3 3 2 4" xfId="30126"/>
    <cellStyle name="Input 17 3 3 2_Table 2A-1_EFT (Annual)" xfId="15037"/>
    <cellStyle name="Input 17 3 3 3" xfId="10078"/>
    <cellStyle name="Input 17 3 3 3 2" xfId="22195"/>
    <cellStyle name="Input 17 3 3 3 2 2" xfId="43381"/>
    <cellStyle name="Input 17 3 3 3 3" xfId="32777"/>
    <cellStyle name="Input 17 3 3 4" xfId="17082"/>
    <cellStyle name="Input 17 3 3 4 2" xfId="38269"/>
    <cellStyle name="Input 17 3 3 5" xfId="27383"/>
    <cellStyle name="Input 17 3 3_Table 2A-1_EFT (Annual)" xfId="6842"/>
    <cellStyle name="Input 17 3 4" xfId="2091"/>
    <cellStyle name="Input 17 3 4 2" xfId="5652"/>
    <cellStyle name="Input 17 3 4 2 2" xfId="13867"/>
    <cellStyle name="Input 17 3 4 2 2 2" xfId="25855"/>
    <cellStyle name="Input 17 3 4 2 2 2 2" xfId="47041"/>
    <cellStyle name="Input 17 3 4 2 2 3" xfId="36437"/>
    <cellStyle name="Input 17 3 4 2 3" xfId="20742"/>
    <cellStyle name="Input 17 3 4 2 3 2" xfId="41929"/>
    <cellStyle name="Input 17 3 4 2 4" xfId="31309"/>
    <cellStyle name="Input 17 3 4 2_Table 2A-1_EFT (Annual)" xfId="15038"/>
    <cellStyle name="Input 17 3 4 3" xfId="11211"/>
    <cellStyle name="Input 17 3 4 3 2" xfId="23309"/>
    <cellStyle name="Input 17 3 4 3 2 2" xfId="44495"/>
    <cellStyle name="Input 17 3 4 3 3" xfId="33891"/>
    <cellStyle name="Input 17 3 4 4" xfId="18196"/>
    <cellStyle name="Input 17 3 4 4 2" xfId="39383"/>
    <cellStyle name="Input 17 3 4 5" xfId="28566"/>
    <cellStyle name="Input 17 3 4_Table 2A-1_EFT (Annual)" xfId="6843"/>
    <cellStyle name="Input 17 3 5" xfId="3939"/>
    <cellStyle name="Input 17 3 5 2" xfId="12267"/>
    <cellStyle name="Input 17 3 5 2 2" xfId="24291"/>
    <cellStyle name="Input 17 3 5 2 2 2" xfId="45477"/>
    <cellStyle name="Input 17 3 5 2 3" xfId="34873"/>
    <cellStyle name="Input 17 3 5 3" xfId="19178"/>
    <cellStyle name="Input 17 3 5 3 2" xfId="40365"/>
    <cellStyle name="Input 17 3 5 4" xfId="29627"/>
    <cellStyle name="Input 17 3 5_Table 2A-1_EFT (Annual)" xfId="15039"/>
    <cellStyle name="Input 17 3 6" xfId="9604"/>
    <cellStyle name="Input 17 3 6 2" xfId="21745"/>
    <cellStyle name="Input 17 3 6 2 2" xfId="42931"/>
    <cellStyle name="Input 17 3 6 3" xfId="32327"/>
    <cellStyle name="Input 17 3 7" xfId="16632"/>
    <cellStyle name="Input 17 3 7 2" xfId="37819"/>
    <cellStyle name="Input 17 3 8" xfId="26884"/>
    <cellStyle name="Input 17 3_Table 2A-1_EFT (Annual)" xfId="3013"/>
    <cellStyle name="Input 17 4" xfId="1186"/>
    <cellStyle name="Input 17 4 2" xfId="2456"/>
    <cellStyle name="Input 17 4 2 2" xfId="6017"/>
    <cellStyle name="Input 17 4 2 2 2" xfId="14211"/>
    <cellStyle name="Input 17 4 2 2 2 2" xfId="26183"/>
    <cellStyle name="Input 17 4 2 2 2 2 2" xfId="47369"/>
    <cellStyle name="Input 17 4 2 2 2 3" xfId="36765"/>
    <cellStyle name="Input 17 4 2 2 3" xfId="21070"/>
    <cellStyle name="Input 17 4 2 2 3 2" xfId="42257"/>
    <cellStyle name="Input 17 4 2 2 4" xfId="31673"/>
    <cellStyle name="Input 17 4 2 2_Table 2A-1_EFT (Annual)" xfId="15040"/>
    <cellStyle name="Input 17 4 2 3" xfId="11553"/>
    <cellStyle name="Input 17 4 2 3 2" xfId="23637"/>
    <cellStyle name="Input 17 4 2 3 2 2" xfId="44823"/>
    <cellStyle name="Input 17 4 2 3 3" xfId="34219"/>
    <cellStyle name="Input 17 4 2 4" xfId="18524"/>
    <cellStyle name="Input 17 4 2 4 2" xfId="39711"/>
    <cellStyle name="Input 17 4 2 5" xfId="28930"/>
    <cellStyle name="Input 17 4 2_Table 2A-1_EFT (Annual)" xfId="6845"/>
    <cellStyle name="Input 17 4 3" xfId="4747"/>
    <cellStyle name="Input 17 4 3 2" xfId="13007"/>
    <cellStyle name="Input 17 4 3 2 2" xfId="25013"/>
    <cellStyle name="Input 17 4 3 2 2 2" xfId="46199"/>
    <cellStyle name="Input 17 4 3 2 3" xfId="35595"/>
    <cellStyle name="Input 17 4 3 3" xfId="19900"/>
    <cellStyle name="Input 17 4 3 3 2" xfId="41087"/>
    <cellStyle name="Input 17 4 3 4" xfId="30404"/>
    <cellStyle name="Input 17 4 3_Table 2A-1_EFT (Annual)" xfId="15041"/>
    <cellStyle name="Input 17 4 4" xfId="10351"/>
    <cellStyle name="Input 17 4 4 2" xfId="22467"/>
    <cellStyle name="Input 17 4 4 2 2" xfId="43653"/>
    <cellStyle name="Input 17 4 4 3" xfId="33049"/>
    <cellStyle name="Input 17 4 5" xfId="17354"/>
    <cellStyle name="Input 17 4 5 2" xfId="38541"/>
    <cellStyle name="Input 17 4 6" xfId="27661"/>
    <cellStyle name="Input 17 4_Table 2A-1_EFT (Annual)" xfId="6844"/>
    <cellStyle name="Input 17 5" xfId="749"/>
    <cellStyle name="Input 17 5 2" xfId="4310"/>
    <cellStyle name="Input 17 5 2 2" xfId="12590"/>
    <cellStyle name="Input 17 5 2 2 2" xfId="24607"/>
    <cellStyle name="Input 17 5 2 2 2 2" xfId="45793"/>
    <cellStyle name="Input 17 5 2 2 3" xfId="35189"/>
    <cellStyle name="Input 17 5 2 3" xfId="19494"/>
    <cellStyle name="Input 17 5 2 3 2" xfId="40681"/>
    <cellStyle name="Input 17 5 2 4" xfId="29967"/>
    <cellStyle name="Input 17 5 2_Table 2A-1_EFT (Annual)" xfId="15042"/>
    <cellStyle name="Input 17 5 3" xfId="9938"/>
    <cellStyle name="Input 17 5 3 2" xfId="22061"/>
    <cellStyle name="Input 17 5 3 2 2" xfId="43247"/>
    <cellStyle name="Input 17 5 3 3" xfId="32643"/>
    <cellStyle name="Input 17 5 4" xfId="16948"/>
    <cellStyle name="Input 17 5 4 2" xfId="38135"/>
    <cellStyle name="Input 17 5 5" xfId="27224"/>
    <cellStyle name="Input 17 5_Table 2A-1_EFT (Annual)" xfId="6846"/>
    <cellStyle name="Input 17 6" xfId="1786"/>
    <cellStyle name="Input 17 6 2" xfId="5347"/>
    <cellStyle name="Input 17 6 2 2" xfId="13562"/>
    <cellStyle name="Input 17 6 2 2 2" xfId="25550"/>
    <cellStyle name="Input 17 6 2 2 2 2" xfId="46736"/>
    <cellStyle name="Input 17 6 2 2 3" xfId="36132"/>
    <cellStyle name="Input 17 6 2 3" xfId="20437"/>
    <cellStyle name="Input 17 6 2 3 2" xfId="41624"/>
    <cellStyle name="Input 17 6 2 4" xfId="31004"/>
    <cellStyle name="Input 17 6 2_Table 2A-1_EFT (Annual)" xfId="15043"/>
    <cellStyle name="Input 17 6 3" xfId="10906"/>
    <cellStyle name="Input 17 6 3 2" xfId="23004"/>
    <cellStyle name="Input 17 6 3 2 2" xfId="44190"/>
    <cellStyle name="Input 17 6 3 3" xfId="33586"/>
    <cellStyle name="Input 17 6 4" xfId="17891"/>
    <cellStyle name="Input 17 6 4 2" xfId="39078"/>
    <cellStyle name="Input 17 6 5" xfId="28261"/>
    <cellStyle name="Input 17 6_Table 2A-1_EFT (Annual)" xfId="6847"/>
    <cellStyle name="Input 17 7" xfId="3727"/>
    <cellStyle name="Input 17 7 2" xfId="12095"/>
    <cellStyle name="Input 17 7 2 2" xfId="24125"/>
    <cellStyle name="Input 17 7 2 2 2" xfId="45311"/>
    <cellStyle name="Input 17 7 2 3" xfId="34707"/>
    <cellStyle name="Input 17 7 3" xfId="19012"/>
    <cellStyle name="Input 17 7 3 2" xfId="40199"/>
    <cellStyle name="Input 17 7 4" xfId="29436"/>
    <cellStyle name="Input 17 7_Table 2A-1_EFT (Annual)" xfId="15044"/>
    <cellStyle name="Input 17 8" xfId="9414"/>
    <cellStyle name="Input 17 8 2" xfId="21579"/>
    <cellStyle name="Input 17 8 2 2" xfId="42765"/>
    <cellStyle name="Input 17 8 3" xfId="32161"/>
    <cellStyle name="Input 17 9" xfId="16466"/>
    <cellStyle name="Input 17 9 2" xfId="37653"/>
    <cellStyle name="Input 17_Table 2A-1_EFT (Annual)" xfId="3011"/>
    <cellStyle name="Input 18" xfId="169"/>
    <cellStyle name="Input 18 10" xfId="26724"/>
    <cellStyle name="Input 18 2" xfId="562"/>
    <cellStyle name="Input 18 2 2" xfId="1539"/>
    <cellStyle name="Input 18 2 2 2" xfId="2809"/>
    <cellStyle name="Input 18 2 2 2 2" xfId="6370"/>
    <cellStyle name="Input 18 2 2 2 2 2" xfId="14564"/>
    <cellStyle name="Input 18 2 2 2 2 2 2" xfId="26536"/>
    <cellStyle name="Input 18 2 2 2 2 2 2 2" xfId="47722"/>
    <cellStyle name="Input 18 2 2 2 2 2 3" xfId="37118"/>
    <cellStyle name="Input 18 2 2 2 2 3" xfId="21423"/>
    <cellStyle name="Input 18 2 2 2 2 3 2" xfId="42610"/>
    <cellStyle name="Input 18 2 2 2 2 4" xfId="32026"/>
    <cellStyle name="Input 18 2 2 2 2_Table 2A-1_EFT (Annual)" xfId="15045"/>
    <cellStyle name="Input 18 2 2 2 3" xfId="11906"/>
    <cellStyle name="Input 18 2 2 2 3 2" xfId="23990"/>
    <cellStyle name="Input 18 2 2 2 3 2 2" xfId="45176"/>
    <cellStyle name="Input 18 2 2 2 3 3" xfId="34572"/>
    <cellStyle name="Input 18 2 2 2 4" xfId="18877"/>
    <cellStyle name="Input 18 2 2 2 4 2" xfId="40064"/>
    <cellStyle name="Input 18 2 2 2 5" xfId="29283"/>
    <cellStyle name="Input 18 2 2 2_Table 2A-1_EFT (Annual)" xfId="6849"/>
    <cellStyle name="Input 18 2 2 3" xfId="5100"/>
    <cellStyle name="Input 18 2 2 3 2" xfId="13360"/>
    <cellStyle name="Input 18 2 2 3 2 2" xfId="25366"/>
    <cellStyle name="Input 18 2 2 3 2 2 2" xfId="46552"/>
    <cellStyle name="Input 18 2 2 3 2 3" xfId="35948"/>
    <cellStyle name="Input 18 2 2 3 3" xfId="20253"/>
    <cellStyle name="Input 18 2 2 3 3 2" xfId="41440"/>
    <cellStyle name="Input 18 2 2 3 4" xfId="30757"/>
    <cellStyle name="Input 18 2 2 3_Table 2A-1_EFT (Annual)" xfId="15046"/>
    <cellStyle name="Input 18 2 2 4" xfId="10704"/>
    <cellStyle name="Input 18 2 2 4 2" xfId="22820"/>
    <cellStyle name="Input 18 2 2 4 2 2" xfId="44006"/>
    <cellStyle name="Input 18 2 2 4 3" xfId="33402"/>
    <cellStyle name="Input 18 2 2 5" xfId="17707"/>
    <cellStyle name="Input 18 2 2 5 2" xfId="38894"/>
    <cellStyle name="Input 18 2 2 6" xfId="28014"/>
    <cellStyle name="Input 18 2 2_Table 2A-1_EFT (Annual)" xfId="6848"/>
    <cellStyle name="Input 18 2 3" xfId="1065"/>
    <cellStyle name="Input 18 2 3 2" xfId="4626"/>
    <cellStyle name="Input 18 2 3 2 2" xfId="12886"/>
    <cellStyle name="Input 18 2 3 2 2 2" xfId="24892"/>
    <cellStyle name="Input 18 2 3 2 2 2 2" xfId="46078"/>
    <cellStyle name="Input 18 2 3 2 2 3" xfId="35474"/>
    <cellStyle name="Input 18 2 3 2 3" xfId="19779"/>
    <cellStyle name="Input 18 2 3 2 3 2" xfId="40966"/>
    <cellStyle name="Input 18 2 3 2 4" xfId="30283"/>
    <cellStyle name="Input 18 2 3 2_Table 2A-1_EFT (Annual)" xfId="15047"/>
    <cellStyle name="Input 18 2 3 3" xfId="10230"/>
    <cellStyle name="Input 18 2 3 3 2" xfId="22346"/>
    <cellStyle name="Input 18 2 3 3 2 2" xfId="43532"/>
    <cellStyle name="Input 18 2 3 3 3" xfId="32928"/>
    <cellStyle name="Input 18 2 3 4" xfId="17233"/>
    <cellStyle name="Input 18 2 3 4 2" xfId="38420"/>
    <cellStyle name="Input 18 2 3 5" xfId="27540"/>
    <cellStyle name="Input 18 2 3_Table 2A-1_EFT (Annual)" xfId="6850"/>
    <cellStyle name="Input 18 2 4" xfId="2278"/>
    <cellStyle name="Input 18 2 4 2" xfId="5839"/>
    <cellStyle name="Input 18 2 4 2 2" xfId="14054"/>
    <cellStyle name="Input 18 2 4 2 2 2" xfId="26042"/>
    <cellStyle name="Input 18 2 4 2 2 2 2" xfId="47228"/>
    <cellStyle name="Input 18 2 4 2 2 3" xfId="36624"/>
    <cellStyle name="Input 18 2 4 2 3" xfId="20929"/>
    <cellStyle name="Input 18 2 4 2 3 2" xfId="42116"/>
    <cellStyle name="Input 18 2 4 2 4" xfId="31496"/>
    <cellStyle name="Input 18 2 4 2_Table 2A-1_EFT (Annual)" xfId="15048"/>
    <cellStyle name="Input 18 2 4 3" xfId="11398"/>
    <cellStyle name="Input 18 2 4 3 2" xfId="23496"/>
    <cellStyle name="Input 18 2 4 3 2 2" xfId="44682"/>
    <cellStyle name="Input 18 2 4 3 3" xfId="34078"/>
    <cellStyle name="Input 18 2 4 4" xfId="18383"/>
    <cellStyle name="Input 18 2 4 4 2" xfId="39570"/>
    <cellStyle name="Input 18 2 4 5" xfId="28753"/>
    <cellStyle name="Input 18 2 4_Table 2A-1_EFT (Annual)" xfId="6851"/>
    <cellStyle name="Input 18 2 5" xfId="4132"/>
    <cellStyle name="Input 18 2 5 2" xfId="12456"/>
    <cellStyle name="Input 18 2 5 2 2" xfId="24478"/>
    <cellStyle name="Input 18 2 5 2 2 2" xfId="45664"/>
    <cellStyle name="Input 18 2 5 2 3" xfId="35060"/>
    <cellStyle name="Input 18 2 5 3" xfId="19365"/>
    <cellStyle name="Input 18 2 5 3 2" xfId="40552"/>
    <cellStyle name="Input 18 2 5 4" xfId="29820"/>
    <cellStyle name="Input 18 2 5_Table 2A-1_EFT (Annual)" xfId="15049"/>
    <cellStyle name="Input 18 2 6" xfId="9795"/>
    <cellStyle name="Input 18 2 6 2" xfId="21932"/>
    <cellStyle name="Input 18 2 6 2 2" xfId="43118"/>
    <cellStyle name="Input 18 2 6 3" xfId="32514"/>
    <cellStyle name="Input 18 2 7" xfId="16819"/>
    <cellStyle name="Input 18 2 7 2" xfId="38006"/>
    <cellStyle name="Input 18 2 8" xfId="27077"/>
    <cellStyle name="Input 18 2_Table 2A-1_EFT (Annual)" xfId="3015"/>
    <cellStyle name="Input 18 3" xfId="400"/>
    <cellStyle name="Input 18 3 2" xfId="1383"/>
    <cellStyle name="Input 18 3 2 2" xfId="2653"/>
    <cellStyle name="Input 18 3 2 2 2" xfId="6214"/>
    <cellStyle name="Input 18 3 2 2 2 2" xfId="14408"/>
    <cellStyle name="Input 18 3 2 2 2 2 2" xfId="26380"/>
    <cellStyle name="Input 18 3 2 2 2 2 2 2" xfId="47566"/>
    <cellStyle name="Input 18 3 2 2 2 2 3" xfId="36962"/>
    <cellStyle name="Input 18 3 2 2 2 3" xfId="21267"/>
    <cellStyle name="Input 18 3 2 2 2 3 2" xfId="42454"/>
    <cellStyle name="Input 18 3 2 2 2 4" xfId="31870"/>
    <cellStyle name="Input 18 3 2 2 2_Table 2A-1_EFT (Annual)" xfId="15050"/>
    <cellStyle name="Input 18 3 2 2 3" xfId="11750"/>
    <cellStyle name="Input 18 3 2 2 3 2" xfId="23834"/>
    <cellStyle name="Input 18 3 2 2 3 2 2" xfId="45020"/>
    <cellStyle name="Input 18 3 2 2 3 3" xfId="34416"/>
    <cellStyle name="Input 18 3 2 2 4" xfId="18721"/>
    <cellStyle name="Input 18 3 2 2 4 2" xfId="39908"/>
    <cellStyle name="Input 18 3 2 2 5" xfId="29127"/>
    <cellStyle name="Input 18 3 2 2_Table 2A-1_EFT (Annual)" xfId="6853"/>
    <cellStyle name="Input 18 3 2 3" xfId="4944"/>
    <cellStyle name="Input 18 3 2 3 2" xfId="13204"/>
    <cellStyle name="Input 18 3 2 3 2 2" xfId="25210"/>
    <cellStyle name="Input 18 3 2 3 2 2 2" xfId="46396"/>
    <cellStyle name="Input 18 3 2 3 2 3" xfId="35792"/>
    <cellStyle name="Input 18 3 2 3 3" xfId="20097"/>
    <cellStyle name="Input 18 3 2 3 3 2" xfId="41284"/>
    <cellStyle name="Input 18 3 2 3 4" xfId="30601"/>
    <cellStyle name="Input 18 3 2 3_Table 2A-1_EFT (Annual)" xfId="15051"/>
    <cellStyle name="Input 18 3 2 4" xfId="10548"/>
    <cellStyle name="Input 18 3 2 4 2" xfId="22664"/>
    <cellStyle name="Input 18 3 2 4 2 2" xfId="43850"/>
    <cellStyle name="Input 18 3 2 4 3" xfId="33246"/>
    <cellStyle name="Input 18 3 2 5" xfId="17551"/>
    <cellStyle name="Input 18 3 2 5 2" xfId="38738"/>
    <cellStyle name="Input 18 3 2 6" xfId="27858"/>
    <cellStyle name="Input 18 3 2_Table 2A-1_EFT (Annual)" xfId="6852"/>
    <cellStyle name="Input 18 3 3" xfId="933"/>
    <cellStyle name="Input 18 3 3 2" xfId="4494"/>
    <cellStyle name="Input 18 3 3 2 2" xfId="12756"/>
    <cellStyle name="Input 18 3 3 2 2 2" xfId="24766"/>
    <cellStyle name="Input 18 3 3 2 2 2 2" xfId="45952"/>
    <cellStyle name="Input 18 3 3 2 2 3" xfId="35348"/>
    <cellStyle name="Input 18 3 3 2 3" xfId="19653"/>
    <cellStyle name="Input 18 3 3 2 3 2" xfId="40840"/>
    <cellStyle name="Input 18 3 3 2 4" xfId="30151"/>
    <cellStyle name="Input 18 3 3 2_Table 2A-1_EFT (Annual)" xfId="15052"/>
    <cellStyle name="Input 18 3 3 3" xfId="10103"/>
    <cellStyle name="Input 18 3 3 3 2" xfId="22220"/>
    <cellStyle name="Input 18 3 3 3 2 2" xfId="43406"/>
    <cellStyle name="Input 18 3 3 3 3" xfId="32802"/>
    <cellStyle name="Input 18 3 3 4" xfId="17107"/>
    <cellStyle name="Input 18 3 3 4 2" xfId="38294"/>
    <cellStyle name="Input 18 3 3 5" xfId="27408"/>
    <cellStyle name="Input 18 3 3_Table 2A-1_EFT (Annual)" xfId="6854"/>
    <cellStyle name="Input 18 3 4" xfId="2122"/>
    <cellStyle name="Input 18 3 4 2" xfId="5683"/>
    <cellStyle name="Input 18 3 4 2 2" xfId="13898"/>
    <cellStyle name="Input 18 3 4 2 2 2" xfId="25886"/>
    <cellStyle name="Input 18 3 4 2 2 2 2" xfId="47072"/>
    <cellStyle name="Input 18 3 4 2 2 3" xfId="36468"/>
    <cellStyle name="Input 18 3 4 2 3" xfId="20773"/>
    <cellStyle name="Input 18 3 4 2 3 2" xfId="41960"/>
    <cellStyle name="Input 18 3 4 2 4" xfId="31340"/>
    <cellStyle name="Input 18 3 4 2_Table 2A-1_EFT (Annual)" xfId="15053"/>
    <cellStyle name="Input 18 3 4 3" xfId="11242"/>
    <cellStyle name="Input 18 3 4 3 2" xfId="23340"/>
    <cellStyle name="Input 18 3 4 3 2 2" xfId="44526"/>
    <cellStyle name="Input 18 3 4 3 3" xfId="33922"/>
    <cellStyle name="Input 18 3 4 4" xfId="18227"/>
    <cellStyle name="Input 18 3 4 4 2" xfId="39414"/>
    <cellStyle name="Input 18 3 4 5" xfId="28597"/>
    <cellStyle name="Input 18 3 4_Table 2A-1_EFT (Annual)" xfId="6855"/>
    <cellStyle name="Input 18 3 5" xfId="3970"/>
    <cellStyle name="Input 18 3 5 2" xfId="12298"/>
    <cellStyle name="Input 18 3 5 2 2" xfId="24322"/>
    <cellStyle name="Input 18 3 5 2 2 2" xfId="45508"/>
    <cellStyle name="Input 18 3 5 2 3" xfId="34904"/>
    <cellStyle name="Input 18 3 5 3" xfId="19209"/>
    <cellStyle name="Input 18 3 5 3 2" xfId="40396"/>
    <cellStyle name="Input 18 3 5 4" xfId="29658"/>
    <cellStyle name="Input 18 3 5_Table 2A-1_EFT (Annual)" xfId="15054"/>
    <cellStyle name="Input 18 3 6" xfId="9635"/>
    <cellStyle name="Input 18 3 6 2" xfId="21776"/>
    <cellStyle name="Input 18 3 6 2 2" xfId="42962"/>
    <cellStyle name="Input 18 3 6 3" xfId="32358"/>
    <cellStyle name="Input 18 3 7" xfId="16663"/>
    <cellStyle name="Input 18 3 7 2" xfId="37850"/>
    <cellStyle name="Input 18 3 8" xfId="26915"/>
    <cellStyle name="Input 18 3_Table 2A-1_EFT (Annual)" xfId="3016"/>
    <cellStyle name="Input 18 4" xfId="1217"/>
    <cellStyle name="Input 18 4 2" xfId="2487"/>
    <cellStyle name="Input 18 4 2 2" xfId="6048"/>
    <cellStyle name="Input 18 4 2 2 2" xfId="14242"/>
    <cellStyle name="Input 18 4 2 2 2 2" xfId="26214"/>
    <cellStyle name="Input 18 4 2 2 2 2 2" xfId="47400"/>
    <cellStyle name="Input 18 4 2 2 2 3" xfId="36796"/>
    <cellStyle name="Input 18 4 2 2 3" xfId="21101"/>
    <cellStyle name="Input 18 4 2 2 3 2" xfId="42288"/>
    <cellStyle name="Input 18 4 2 2 4" xfId="31704"/>
    <cellStyle name="Input 18 4 2 2_Table 2A-1_EFT (Annual)" xfId="15055"/>
    <cellStyle name="Input 18 4 2 3" xfId="11584"/>
    <cellStyle name="Input 18 4 2 3 2" xfId="23668"/>
    <cellStyle name="Input 18 4 2 3 2 2" xfId="44854"/>
    <cellStyle name="Input 18 4 2 3 3" xfId="34250"/>
    <cellStyle name="Input 18 4 2 4" xfId="18555"/>
    <cellStyle name="Input 18 4 2 4 2" xfId="39742"/>
    <cellStyle name="Input 18 4 2 5" xfId="28961"/>
    <cellStyle name="Input 18 4 2_Table 2A-1_EFT (Annual)" xfId="6857"/>
    <cellStyle name="Input 18 4 3" xfId="4778"/>
    <cellStyle name="Input 18 4 3 2" xfId="13038"/>
    <cellStyle name="Input 18 4 3 2 2" xfId="25044"/>
    <cellStyle name="Input 18 4 3 2 2 2" xfId="46230"/>
    <cellStyle name="Input 18 4 3 2 3" xfId="35626"/>
    <cellStyle name="Input 18 4 3 3" xfId="19931"/>
    <cellStyle name="Input 18 4 3 3 2" xfId="41118"/>
    <cellStyle name="Input 18 4 3 4" xfId="30435"/>
    <cellStyle name="Input 18 4 3_Table 2A-1_EFT (Annual)" xfId="15056"/>
    <cellStyle name="Input 18 4 4" xfId="10382"/>
    <cellStyle name="Input 18 4 4 2" xfId="22498"/>
    <cellStyle name="Input 18 4 4 2 2" xfId="43684"/>
    <cellStyle name="Input 18 4 4 3" xfId="33080"/>
    <cellStyle name="Input 18 4 5" xfId="17385"/>
    <cellStyle name="Input 18 4 5 2" xfId="38572"/>
    <cellStyle name="Input 18 4 6" xfId="27692"/>
    <cellStyle name="Input 18 4_Table 2A-1_EFT (Annual)" xfId="6856"/>
    <cellStyle name="Input 18 5" xfId="774"/>
    <cellStyle name="Input 18 5 2" xfId="4335"/>
    <cellStyle name="Input 18 5 2 2" xfId="12615"/>
    <cellStyle name="Input 18 5 2 2 2" xfId="24632"/>
    <cellStyle name="Input 18 5 2 2 2 2" xfId="45818"/>
    <cellStyle name="Input 18 5 2 2 3" xfId="35214"/>
    <cellStyle name="Input 18 5 2 3" xfId="19519"/>
    <cellStyle name="Input 18 5 2 3 2" xfId="40706"/>
    <cellStyle name="Input 18 5 2 4" xfId="29992"/>
    <cellStyle name="Input 18 5 2_Table 2A-1_EFT (Annual)" xfId="15057"/>
    <cellStyle name="Input 18 5 3" xfId="9963"/>
    <cellStyle name="Input 18 5 3 2" xfId="22086"/>
    <cellStyle name="Input 18 5 3 2 2" xfId="43272"/>
    <cellStyle name="Input 18 5 3 3" xfId="32668"/>
    <cellStyle name="Input 18 5 4" xfId="16973"/>
    <cellStyle name="Input 18 5 4 2" xfId="38160"/>
    <cellStyle name="Input 18 5 5" xfId="27249"/>
    <cellStyle name="Input 18 5_Table 2A-1_EFT (Annual)" xfId="6858"/>
    <cellStyle name="Input 18 6" xfId="1956"/>
    <cellStyle name="Input 18 6 2" xfId="5517"/>
    <cellStyle name="Input 18 6 2 2" xfId="13732"/>
    <cellStyle name="Input 18 6 2 2 2" xfId="25720"/>
    <cellStyle name="Input 18 6 2 2 2 2" xfId="46906"/>
    <cellStyle name="Input 18 6 2 2 3" xfId="36302"/>
    <cellStyle name="Input 18 6 2 3" xfId="20607"/>
    <cellStyle name="Input 18 6 2 3 2" xfId="41794"/>
    <cellStyle name="Input 18 6 2 4" xfId="31174"/>
    <cellStyle name="Input 18 6 2_Table 2A-1_EFT (Annual)" xfId="15058"/>
    <cellStyle name="Input 18 6 3" xfId="11076"/>
    <cellStyle name="Input 18 6 3 2" xfId="23174"/>
    <cellStyle name="Input 18 6 3 2 2" xfId="44360"/>
    <cellStyle name="Input 18 6 3 3" xfId="33756"/>
    <cellStyle name="Input 18 6 4" xfId="18061"/>
    <cellStyle name="Input 18 6 4 2" xfId="39248"/>
    <cellStyle name="Input 18 6 5" xfId="28431"/>
    <cellStyle name="Input 18 6_Table 2A-1_EFT (Annual)" xfId="6859"/>
    <cellStyle name="Input 18 7" xfId="3758"/>
    <cellStyle name="Input 18 7 2" xfId="12126"/>
    <cellStyle name="Input 18 7 2 2" xfId="24156"/>
    <cellStyle name="Input 18 7 2 2 2" xfId="45342"/>
    <cellStyle name="Input 18 7 2 3" xfId="34738"/>
    <cellStyle name="Input 18 7 3" xfId="19043"/>
    <cellStyle name="Input 18 7 3 2" xfId="40230"/>
    <cellStyle name="Input 18 7 4" xfId="29467"/>
    <cellStyle name="Input 18 7_Table 2A-1_EFT (Annual)" xfId="15059"/>
    <cellStyle name="Input 18 8" xfId="9445"/>
    <cellStyle name="Input 18 8 2" xfId="21610"/>
    <cellStyle name="Input 18 8 2 2" xfId="42796"/>
    <cellStyle name="Input 18 8 3" xfId="32192"/>
    <cellStyle name="Input 18 9" xfId="16497"/>
    <cellStyle name="Input 18 9 2" xfId="37684"/>
    <cellStyle name="Input 18_Table 2A-1_EFT (Annual)" xfId="3014"/>
    <cellStyle name="Input 19" xfId="166"/>
    <cellStyle name="Input 19 10" xfId="26721"/>
    <cellStyle name="Input 19 2" xfId="559"/>
    <cellStyle name="Input 19 2 2" xfId="1536"/>
    <cellStyle name="Input 19 2 2 2" xfId="2806"/>
    <cellStyle name="Input 19 2 2 2 2" xfId="6367"/>
    <cellStyle name="Input 19 2 2 2 2 2" xfId="14561"/>
    <cellStyle name="Input 19 2 2 2 2 2 2" xfId="26533"/>
    <cellStyle name="Input 19 2 2 2 2 2 2 2" xfId="47719"/>
    <cellStyle name="Input 19 2 2 2 2 2 3" xfId="37115"/>
    <cellStyle name="Input 19 2 2 2 2 3" xfId="21420"/>
    <cellStyle name="Input 19 2 2 2 2 3 2" xfId="42607"/>
    <cellStyle name="Input 19 2 2 2 2 4" xfId="32023"/>
    <cellStyle name="Input 19 2 2 2 2_Table 2A-1_EFT (Annual)" xfId="15060"/>
    <cellStyle name="Input 19 2 2 2 3" xfId="11903"/>
    <cellStyle name="Input 19 2 2 2 3 2" xfId="23987"/>
    <cellStyle name="Input 19 2 2 2 3 2 2" xfId="45173"/>
    <cellStyle name="Input 19 2 2 2 3 3" xfId="34569"/>
    <cellStyle name="Input 19 2 2 2 4" xfId="18874"/>
    <cellStyle name="Input 19 2 2 2 4 2" xfId="40061"/>
    <cellStyle name="Input 19 2 2 2 5" xfId="29280"/>
    <cellStyle name="Input 19 2 2 2_Table 2A-1_EFT (Annual)" xfId="6861"/>
    <cellStyle name="Input 19 2 2 3" xfId="5097"/>
    <cellStyle name="Input 19 2 2 3 2" xfId="13357"/>
    <cellStyle name="Input 19 2 2 3 2 2" xfId="25363"/>
    <cellStyle name="Input 19 2 2 3 2 2 2" xfId="46549"/>
    <cellStyle name="Input 19 2 2 3 2 3" xfId="35945"/>
    <cellStyle name="Input 19 2 2 3 3" xfId="20250"/>
    <cellStyle name="Input 19 2 2 3 3 2" xfId="41437"/>
    <cellStyle name="Input 19 2 2 3 4" xfId="30754"/>
    <cellStyle name="Input 19 2 2 3_Table 2A-1_EFT (Annual)" xfId="15061"/>
    <cellStyle name="Input 19 2 2 4" xfId="10701"/>
    <cellStyle name="Input 19 2 2 4 2" xfId="22817"/>
    <cellStyle name="Input 19 2 2 4 2 2" xfId="44003"/>
    <cellStyle name="Input 19 2 2 4 3" xfId="33399"/>
    <cellStyle name="Input 19 2 2 5" xfId="17704"/>
    <cellStyle name="Input 19 2 2 5 2" xfId="38891"/>
    <cellStyle name="Input 19 2 2 6" xfId="28011"/>
    <cellStyle name="Input 19 2 2_Table 2A-1_EFT (Annual)" xfId="6860"/>
    <cellStyle name="Input 19 2 3" xfId="1062"/>
    <cellStyle name="Input 19 2 3 2" xfId="4623"/>
    <cellStyle name="Input 19 2 3 2 2" xfId="12883"/>
    <cellStyle name="Input 19 2 3 2 2 2" xfId="24889"/>
    <cellStyle name="Input 19 2 3 2 2 2 2" xfId="46075"/>
    <cellStyle name="Input 19 2 3 2 2 3" xfId="35471"/>
    <cellStyle name="Input 19 2 3 2 3" xfId="19776"/>
    <cellStyle name="Input 19 2 3 2 3 2" xfId="40963"/>
    <cellStyle name="Input 19 2 3 2 4" xfId="30280"/>
    <cellStyle name="Input 19 2 3 2_Table 2A-1_EFT (Annual)" xfId="15062"/>
    <cellStyle name="Input 19 2 3 3" xfId="10227"/>
    <cellStyle name="Input 19 2 3 3 2" xfId="22343"/>
    <cellStyle name="Input 19 2 3 3 2 2" xfId="43529"/>
    <cellStyle name="Input 19 2 3 3 3" xfId="32925"/>
    <cellStyle name="Input 19 2 3 4" xfId="17230"/>
    <cellStyle name="Input 19 2 3 4 2" xfId="38417"/>
    <cellStyle name="Input 19 2 3 5" xfId="27537"/>
    <cellStyle name="Input 19 2 3_Table 2A-1_EFT (Annual)" xfId="6862"/>
    <cellStyle name="Input 19 2 4" xfId="2275"/>
    <cellStyle name="Input 19 2 4 2" xfId="5836"/>
    <cellStyle name="Input 19 2 4 2 2" xfId="14051"/>
    <cellStyle name="Input 19 2 4 2 2 2" xfId="26039"/>
    <cellStyle name="Input 19 2 4 2 2 2 2" xfId="47225"/>
    <cellStyle name="Input 19 2 4 2 2 3" xfId="36621"/>
    <cellStyle name="Input 19 2 4 2 3" xfId="20926"/>
    <cellStyle name="Input 19 2 4 2 3 2" xfId="42113"/>
    <cellStyle name="Input 19 2 4 2 4" xfId="31493"/>
    <cellStyle name="Input 19 2 4 2_Table 2A-1_EFT (Annual)" xfId="15063"/>
    <cellStyle name="Input 19 2 4 3" xfId="11395"/>
    <cellStyle name="Input 19 2 4 3 2" xfId="23493"/>
    <cellStyle name="Input 19 2 4 3 2 2" xfId="44679"/>
    <cellStyle name="Input 19 2 4 3 3" xfId="34075"/>
    <cellStyle name="Input 19 2 4 4" xfId="18380"/>
    <cellStyle name="Input 19 2 4 4 2" xfId="39567"/>
    <cellStyle name="Input 19 2 4 5" xfId="28750"/>
    <cellStyle name="Input 19 2 4_Table 2A-1_EFT (Annual)" xfId="6863"/>
    <cellStyle name="Input 19 2 5" xfId="4129"/>
    <cellStyle name="Input 19 2 5 2" xfId="12453"/>
    <cellStyle name="Input 19 2 5 2 2" xfId="24475"/>
    <cellStyle name="Input 19 2 5 2 2 2" xfId="45661"/>
    <cellStyle name="Input 19 2 5 2 3" xfId="35057"/>
    <cellStyle name="Input 19 2 5 3" xfId="19362"/>
    <cellStyle name="Input 19 2 5 3 2" xfId="40549"/>
    <cellStyle name="Input 19 2 5 4" xfId="29817"/>
    <cellStyle name="Input 19 2 5_Table 2A-1_EFT (Annual)" xfId="15064"/>
    <cellStyle name="Input 19 2 6" xfId="9792"/>
    <cellStyle name="Input 19 2 6 2" xfId="21929"/>
    <cellStyle name="Input 19 2 6 2 2" xfId="43115"/>
    <cellStyle name="Input 19 2 6 3" xfId="32511"/>
    <cellStyle name="Input 19 2 7" xfId="16816"/>
    <cellStyle name="Input 19 2 7 2" xfId="38003"/>
    <cellStyle name="Input 19 2 8" xfId="27074"/>
    <cellStyle name="Input 19 2_Table 2A-1_EFT (Annual)" xfId="3018"/>
    <cellStyle name="Input 19 3" xfId="397"/>
    <cellStyle name="Input 19 3 2" xfId="1380"/>
    <cellStyle name="Input 19 3 2 2" xfId="2650"/>
    <cellStyle name="Input 19 3 2 2 2" xfId="6211"/>
    <cellStyle name="Input 19 3 2 2 2 2" xfId="14405"/>
    <cellStyle name="Input 19 3 2 2 2 2 2" xfId="26377"/>
    <cellStyle name="Input 19 3 2 2 2 2 2 2" xfId="47563"/>
    <cellStyle name="Input 19 3 2 2 2 2 3" xfId="36959"/>
    <cellStyle name="Input 19 3 2 2 2 3" xfId="21264"/>
    <cellStyle name="Input 19 3 2 2 2 3 2" xfId="42451"/>
    <cellStyle name="Input 19 3 2 2 2 4" xfId="31867"/>
    <cellStyle name="Input 19 3 2 2 2_Table 2A-1_EFT (Annual)" xfId="15065"/>
    <cellStyle name="Input 19 3 2 2 3" xfId="11747"/>
    <cellStyle name="Input 19 3 2 2 3 2" xfId="23831"/>
    <cellStyle name="Input 19 3 2 2 3 2 2" xfId="45017"/>
    <cellStyle name="Input 19 3 2 2 3 3" xfId="34413"/>
    <cellStyle name="Input 19 3 2 2 4" xfId="18718"/>
    <cellStyle name="Input 19 3 2 2 4 2" xfId="39905"/>
    <cellStyle name="Input 19 3 2 2 5" xfId="29124"/>
    <cellStyle name="Input 19 3 2 2_Table 2A-1_EFT (Annual)" xfId="6865"/>
    <cellStyle name="Input 19 3 2 3" xfId="4941"/>
    <cellStyle name="Input 19 3 2 3 2" xfId="13201"/>
    <cellStyle name="Input 19 3 2 3 2 2" xfId="25207"/>
    <cellStyle name="Input 19 3 2 3 2 2 2" xfId="46393"/>
    <cellStyle name="Input 19 3 2 3 2 3" xfId="35789"/>
    <cellStyle name="Input 19 3 2 3 3" xfId="20094"/>
    <cellStyle name="Input 19 3 2 3 3 2" xfId="41281"/>
    <cellStyle name="Input 19 3 2 3 4" xfId="30598"/>
    <cellStyle name="Input 19 3 2 3_Table 2A-1_EFT (Annual)" xfId="15066"/>
    <cellStyle name="Input 19 3 2 4" xfId="10545"/>
    <cellStyle name="Input 19 3 2 4 2" xfId="22661"/>
    <cellStyle name="Input 19 3 2 4 2 2" xfId="43847"/>
    <cellStyle name="Input 19 3 2 4 3" xfId="33243"/>
    <cellStyle name="Input 19 3 2 5" xfId="17548"/>
    <cellStyle name="Input 19 3 2 5 2" xfId="38735"/>
    <cellStyle name="Input 19 3 2 6" xfId="27855"/>
    <cellStyle name="Input 19 3 2_Table 2A-1_EFT (Annual)" xfId="6864"/>
    <cellStyle name="Input 19 3 3" xfId="930"/>
    <cellStyle name="Input 19 3 3 2" xfId="4491"/>
    <cellStyle name="Input 19 3 3 2 2" xfId="12753"/>
    <cellStyle name="Input 19 3 3 2 2 2" xfId="24763"/>
    <cellStyle name="Input 19 3 3 2 2 2 2" xfId="45949"/>
    <cellStyle name="Input 19 3 3 2 2 3" xfId="35345"/>
    <cellStyle name="Input 19 3 3 2 3" xfId="19650"/>
    <cellStyle name="Input 19 3 3 2 3 2" xfId="40837"/>
    <cellStyle name="Input 19 3 3 2 4" xfId="30148"/>
    <cellStyle name="Input 19 3 3 2_Table 2A-1_EFT (Annual)" xfId="15067"/>
    <cellStyle name="Input 19 3 3 3" xfId="10100"/>
    <cellStyle name="Input 19 3 3 3 2" xfId="22217"/>
    <cellStyle name="Input 19 3 3 3 2 2" xfId="43403"/>
    <cellStyle name="Input 19 3 3 3 3" xfId="32799"/>
    <cellStyle name="Input 19 3 3 4" xfId="17104"/>
    <cellStyle name="Input 19 3 3 4 2" xfId="38291"/>
    <cellStyle name="Input 19 3 3 5" xfId="27405"/>
    <cellStyle name="Input 19 3 3_Table 2A-1_EFT (Annual)" xfId="6866"/>
    <cellStyle name="Input 19 3 4" xfId="2119"/>
    <cellStyle name="Input 19 3 4 2" xfId="5680"/>
    <cellStyle name="Input 19 3 4 2 2" xfId="13895"/>
    <cellStyle name="Input 19 3 4 2 2 2" xfId="25883"/>
    <cellStyle name="Input 19 3 4 2 2 2 2" xfId="47069"/>
    <cellStyle name="Input 19 3 4 2 2 3" xfId="36465"/>
    <cellStyle name="Input 19 3 4 2 3" xfId="20770"/>
    <cellStyle name="Input 19 3 4 2 3 2" xfId="41957"/>
    <cellStyle name="Input 19 3 4 2 4" xfId="31337"/>
    <cellStyle name="Input 19 3 4 2_Table 2A-1_EFT (Annual)" xfId="15068"/>
    <cellStyle name="Input 19 3 4 3" xfId="11239"/>
    <cellStyle name="Input 19 3 4 3 2" xfId="23337"/>
    <cellStyle name="Input 19 3 4 3 2 2" xfId="44523"/>
    <cellStyle name="Input 19 3 4 3 3" xfId="33919"/>
    <cellStyle name="Input 19 3 4 4" xfId="18224"/>
    <cellStyle name="Input 19 3 4 4 2" xfId="39411"/>
    <cellStyle name="Input 19 3 4 5" xfId="28594"/>
    <cellStyle name="Input 19 3 4_Table 2A-1_EFT (Annual)" xfId="6867"/>
    <cellStyle name="Input 19 3 5" xfId="3967"/>
    <cellStyle name="Input 19 3 5 2" xfId="12295"/>
    <cellStyle name="Input 19 3 5 2 2" xfId="24319"/>
    <cellStyle name="Input 19 3 5 2 2 2" xfId="45505"/>
    <cellStyle name="Input 19 3 5 2 3" xfId="34901"/>
    <cellStyle name="Input 19 3 5 3" xfId="19206"/>
    <cellStyle name="Input 19 3 5 3 2" xfId="40393"/>
    <cellStyle name="Input 19 3 5 4" xfId="29655"/>
    <cellStyle name="Input 19 3 5_Table 2A-1_EFT (Annual)" xfId="15069"/>
    <cellStyle name="Input 19 3 6" xfId="9632"/>
    <cellStyle name="Input 19 3 6 2" xfId="21773"/>
    <cellStyle name="Input 19 3 6 2 2" xfId="42959"/>
    <cellStyle name="Input 19 3 6 3" xfId="32355"/>
    <cellStyle name="Input 19 3 7" xfId="16660"/>
    <cellStyle name="Input 19 3 7 2" xfId="37847"/>
    <cellStyle name="Input 19 3 8" xfId="26912"/>
    <cellStyle name="Input 19 3_Table 2A-1_EFT (Annual)" xfId="3019"/>
    <cellStyle name="Input 19 4" xfId="1214"/>
    <cellStyle name="Input 19 4 2" xfId="2484"/>
    <cellStyle name="Input 19 4 2 2" xfId="6045"/>
    <cellStyle name="Input 19 4 2 2 2" xfId="14239"/>
    <cellStyle name="Input 19 4 2 2 2 2" xfId="26211"/>
    <cellStyle name="Input 19 4 2 2 2 2 2" xfId="47397"/>
    <cellStyle name="Input 19 4 2 2 2 3" xfId="36793"/>
    <cellStyle name="Input 19 4 2 2 3" xfId="21098"/>
    <cellStyle name="Input 19 4 2 2 3 2" xfId="42285"/>
    <cellStyle name="Input 19 4 2 2 4" xfId="31701"/>
    <cellStyle name="Input 19 4 2 2_Table 2A-1_EFT (Annual)" xfId="15070"/>
    <cellStyle name="Input 19 4 2 3" xfId="11581"/>
    <cellStyle name="Input 19 4 2 3 2" xfId="23665"/>
    <cellStyle name="Input 19 4 2 3 2 2" xfId="44851"/>
    <cellStyle name="Input 19 4 2 3 3" xfId="34247"/>
    <cellStyle name="Input 19 4 2 4" xfId="18552"/>
    <cellStyle name="Input 19 4 2 4 2" xfId="39739"/>
    <cellStyle name="Input 19 4 2 5" xfId="28958"/>
    <cellStyle name="Input 19 4 2_Table 2A-1_EFT (Annual)" xfId="6869"/>
    <cellStyle name="Input 19 4 3" xfId="4775"/>
    <cellStyle name="Input 19 4 3 2" xfId="13035"/>
    <cellStyle name="Input 19 4 3 2 2" xfId="25041"/>
    <cellStyle name="Input 19 4 3 2 2 2" xfId="46227"/>
    <cellStyle name="Input 19 4 3 2 3" xfId="35623"/>
    <cellStyle name="Input 19 4 3 3" xfId="19928"/>
    <cellStyle name="Input 19 4 3 3 2" xfId="41115"/>
    <cellStyle name="Input 19 4 3 4" xfId="30432"/>
    <cellStyle name="Input 19 4 3_Table 2A-1_EFT (Annual)" xfId="15071"/>
    <cellStyle name="Input 19 4 4" xfId="10379"/>
    <cellStyle name="Input 19 4 4 2" xfId="22495"/>
    <cellStyle name="Input 19 4 4 2 2" xfId="43681"/>
    <cellStyle name="Input 19 4 4 3" xfId="33077"/>
    <cellStyle name="Input 19 4 5" xfId="17382"/>
    <cellStyle name="Input 19 4 5 2" xfId="38569"/>
    <cellStyle name="Input 19 4 6" xfId="27689"/>
    <cellStyle name="Input 19 4_Table 2A-1_EFT (Annual)" xfId="6868"/>
    <cellStyle name="Input 19 5" xfId="771"/>
    <cellStyle name="Input 19 5 2" xfId="4332"/>
    <cellStyle name="Input 19 5 2 2" xfId="12612"/>
    <cellStyle name="Input 19 5 2 2 2" xfId="24629"/>
    <cellStyle name="Input 19 5 2 2 2 2" xfId="45815"/>
    <cellStyle name="Input 19 5 2 2 3" xfId="35211"/>
    <cellStyle name="Input 19 5 2 3" xfId="19516"/>
    <cellStyle name="Input 19 5 2 3 2" xfId="40703"/>
    <cellStyle name="Input 19 5 2 4" xfId="29989"/>
    <cellStyle name="Input 19 5 2_Table 2A-1_EFT (Annual)" xfId="15072"/>
    <cellStyle name="Input 19 5 3" xfId="9960"/>
    <cellStyle name="Input 19 5 3 2" xfId="22083"/>
    <cellStyle name="Input 19 5 3 2 2" xfId="43269"/>
    <cellStyle name="Input 19 5 3 3" xfId="32665"/>
    <cellStyle name="Input 19 5 4" xfId="16970"/>
    <cellStyle name="Input 19 5 4 2" xfId="38157"/>
    <cellStyle name="Input 19 5 5" xfId="27246"/>
    <cellStyle name="Input 19 5_Table 2A-1_EFT (Annual)" xfId="6870"/>
    <cellStyle name="Input 19 6" xfId="1953"/>
    <cellStyle name="Input 19 6 2" xfId="5514"/>
    <cellStyle name="Input 19 6 2 2" xfId="13729"/>
    <cellStyle name="Input 19 6 2 2 2" xfId="25717"/>
    <cellStyle name="Input 19 6 2 2 2 2" xfId="46903"/>
    <cellStyle name="Input 19 6 2 2 3" xfId="36299"/>
    <cellStyle name="Input 19 6 2 3" xfId="20604"/>
    <cellStyle name="Input 19 6 2 3 2" xfId="41791"/>
    <cellStyle name="Input 19 6 2 4" xfId="31171"/>
    <cellStyle name="Input 19 6 2_Table 2A-1_EFT (Annual)" xfId="15073"/>
    <cellStyle name="Input 19 6 3" xfId="11073"/>
    <cellStyle name="Input 19 6 3 2" xfId="23171"/>
    <cellStyle name="Input 19 6 3 2 2" xfId="44357"/>
    <cellStyle name="Input 19 6 3 3" xfId="33753"/>
    <cellStyle name="Input 19 6 4" xfId="18058"/>
    <cellStyle name="Input 19 6 4 2" xfId="39245"/>
    <cellStyle name="Input 19 6 5" xfId="28428"/>
    <cellStyle name="Input 19 6_Table 2A-1_EFT (Annual)" xfId="6871"/>
    <cellStyle name="Input 19 7" xfId="3755"/>
    <cellStyle name="Input 19 7 2" xfId="12123"/>
    <cellStyle name="Input 19 7 2 2" xfId="24153"/>
    <cellStyle name="Input 19 7 2 2 2" xfId="45339"/>
    <cellStyle name="Input 19 7 2 3" xfId="34735"/>
    <cellStyle name="Input 19 7 3" xfId="19040"/>
    <cellStyle name="Input 19 7 3 2" xfId="40227"/>
    <cellStyle name="Input 19 7 4" xfId="29464"/>
    <cellStyle name="Input 19 7_Table 2A-1_EFT (Annual)" xfId="15074"/>
    <cellStyle name="Input 19 8" xfId="9442"/>
    <cellStyle name="Input 19 8 2" xfId="21607"/>
    <cellStyle name="Input 19 8 2 2" xfId="42793"/>
    <cellStyle name="Input 19 8 3" xfId="32189"/>
    <cellStyle name="Input 19 9" xfId="16494"/>
    <cellStyle name="Input 19 9 2" xfId="37681"/>
    <cellStyle name="Input 19_Table 2A-1_EFT (Annual)" xfId="3017"/>
    <cellStyle name="Input 2" xfId="98"/>
    <cellStyle name="Input 2 10" xfId="21515"/>
    <cellStyle name="Input 2 10 2" xfId="42702"/>
    <cellStyle name="Input 2 11" xfId="26653"/>
    <cellStyle name="Input 2 2" xfId="496"/>
    <cellStyle name="Input 2 2 2" xfId="1473"/>
    <cellStyle name="Input 2 2 2 2" xfId="2743"/>
    <cellStyle name="Input 2 2 2 2 2" xfId="6304"/>
    <cellStyle name="Input 2 2 2 2 2 2" xfId="14498"/>
    <cellStyle name="Input 2 2 2 2 2 2 2" xfId="26470"/>
    <cellStyle name="Input 2 2 2 2 2 2 2 2" xfId="47656"/>
    <cellStyle name="Input 2 2 2 2 2 2 3" xfId="37052"/>
    <cellStyle name="Input 2 2 2 2 2 3" xfId="21357"/>
    <cellStyle name="Input 2 2 2 2 2 3 2" xfId="42544"/>
    <cellStyle name="Input 2 2 2 2 2 4" xfId="31960"/>
    <cellStyle name="Input 2 2 2 2 2_Table 2A-1_EFT (Annual)" xfId="15075"/>
    <cellStyle name="Input 2 2 2 2 3" xfId="11840"/>
    <cellStyle name="Input 2 2 2 2 3 2" xfId="23924"/>
    <cellStyle name="Input 2 2 2 2 3 2 2" xfId="45110"/>
    <cellStyle name="Input 2 2 2 2 3 3" xfId="34506"/>
    <cellStyle name="Input 2 2 2 2 4" xfId="18811"/>
    <cellStyle name="Input 2 2 2 2 4 2" xfId="39998"/>
    <cellStyle name="Input 2 2 2 2 5" xfId="29217"/>
    <cellStyle name="Input 2 2 2 2_Table 2A-1_EFT (Annual)" xfId="6873"/>
    <cellStyle name="Input 2 2 2 3" xfId="5034"/>
    <cellStyle name="Input 2 2 2 3 2" xfId="13294"/>
    <cellStyle name="Input 2 2 2 3 2 2" xfId="25300"/>
    <cellStyle name="Input 2 2 2 3 2 2 2" xfId="46486"/>
    <cellStyle name="Input 2 2 2 3 2 3" xfId="35882"/>
    <cellStyle name="Input 2 2 2 3 3" xfId="20187"/>
    <cellStyle name="Input 2 2 2 3 3 2" xfId="41374"/>
    <cellStyle name="Input 2 2 2 3 4" xfId="30691"/>
    <cellStyle name="Input 2 2 2 3_Table 2A-1_EFT (Annual)" xfId="15076"/>
    <cellStyle name="Input 2 2 2 4" xfId="10638"/>
    <cellStyle name="Input 2 2 2 4 2" xfId="22754"/>
    <cellStyle name="Input 2 2 2 4 2 2" xfId="43940"/>
    <cellStyle name="Input 2 2 2 4 3" xfId="33336"/>
    <cellStyle name="Input 2 2 2 5" xfId="17641"/>
    <cellStyle name="Input 2 2 2 5 2" xfId="38828"/>
    <cellStyle name="Input 2 2 2 6" xfId="27948"/>
    <cellStyle name="Input 2 2 2_Table 2A-1_EFT (Annual)" xfId="6872"/>
    <cellStyle name="Input 2 2 3" xfId="1011"/>
    <cellStyle name="Input 2 2 3 2" xfId="4572"/>
    <cellStyle name="Input 2 2 3 2 2" xfId="12832"/>
    <cellStyle name="Input 2 2 3 2 2 2" xfId="24838"/>
    <cellStyle name="Input 2 2 3 2 2 2 2" xfId="46024"/>
    <cellStyle name="Input 2 2 3 2 2 3" xfId="35420"/>
    <cellStyle name="Input 2 2 3 2 3" xfId="19725"/>
    <cellStyle name="Input 2 2 3 2 3 2" xfId="40912"/>
    <cellStyle name="Input 2 2 3 2 4" xfId="30229"/>
    <cellStyle name="Input 2 2 3 2_Table 2A-1_EFT (Annual)" xfId="15077"/>
    <cellStyle name="Input 2 2 3 3" xfId="10176"/>
    <cellStyle name="Input 2 2 3 3 2" xfId="22292"/>
    <cellStyle name="Input 2 2 3 3 2 2" xfId="43478"/>
    <cellStyle name="Input 2 2 3 3 3" xfId="32874"/>
    <cellStyle name="Input 2 2 3 4" xfId="17179"/>
    <cellStyle name="Input 2 2 3 4 2" xfId="38366"/>
    <cellStyle name="Input 2 2 3 5" xfId="27486"/>
    <cellStyle name="Input 2 2 3_Table 2A-1_EFT (Annual)" xfId="6874"/>
    <cellStyle name="Input 2 2 4" xfId="2212"/>
    <cellStyle name="Input 2 2 4 2" xfId="5773"/>
    <cellStyle name="Input 2 2 4 2 2" xfId="13988"/>
    <cellStyle name="Input 2 2 4 2 2 2" xfId="25976"/>
    <cellStyle name="Input 2 2 4 2 2 2 2" xfId="47162"/>
    <cellStyle name="Input 2 2 4 2 2 3" xfId="36558"/>
    <cellStyle name="Input 2 2 4 2 3" xfId="20863"/>
    <cellStyle name="Input 2 2 4 2 3 2" xfId="42050"/>
    <cellStyle name="Input 2 2 4 2 4" xfId="31430"/>
    <cellStyle name="Input 2 2 4 2_Table 2A-1_EFT (Annual)" xfId="15078"/>
    <cellStyle name="Input 2 2 4 3" xfId="11332"/>
    <cellStyle name="Input 2 2 4 3 2" xfId="23430"/>
    <cellStyle name="Input 2 2 4 3 2 2" xfId="44616"/>
    <cellStyle name="Input 2 2 4 3 3" xfId="34012"/>
    <cellStyle name="Input 2 2 4 4" xfId="18317"/>
    <cellStyle name="Input 2 2 4 4 2" xfId="39504"/>
    <cellStyle name="Input 2 2 4 5" xfId="28687"/>
    <cellStyle name="Input 2 2 4_Table 2A-1_EFT (Annual)" xfId="6875"/>
    <cellStyle name="Input 2 2 5" xfId="4066"/>
    <cellStyle name="Input 2 2 5 2" xfId="12390"/>
    <cellStyle name="Input 2 2 5 2 2" xfId="24412"/>
    <cellStyle name="Input 2 2 5 2 2 2" xfId="45598"/>
    <cellStyle name="Input 2 2 5 2 3" xfId="34994"/>
    <cellStyle name="Input 2 2 5 3" xfId="19299"/>
    <cellStyle name="Input 2 2 5 3 2" xfId="40486"/>
    <cellStyle name="Input 2 2 5 4" xfId="29754"/>
    <cellStyle name="Input 2 2 5_Table 2A-1_EFT (Annual)" xfId="15079"/>
    <cellStyle name="Input 2 2 6" xfId="9729"/>
    <cellStyle name="Input 2 2 6 2" xfId="21866"/>
    <cellStyle name="Input 2 2 6 2 2" xfId="43052"/>
    <cellStyle name="Input 2 2 6 3" xfId="32448"/>
    <cellStyle name="Input 2 2 7" xfId="16753"/>
    <cellStyle name="Input 2 2 7 2" xfId="37940"/>
    <cellStyle name="Input 2 2 8" xfId="27011"/>
    <cellStyle name="Input 2 2_Table 2A-1_EFT (Annual)" xfId="3021"/>
    <cellStyle name="Input 2 3" xfId="329"/>
    <cellStyle name="Input 2 3 2" xfId="1317"/>
    <cellStyle name="Input 2 3 2 2" xfId="2587"/>
    <cellStyle name="Input 2 3 2 2 2" xfId="6148"/>
    <cellStyle name="Input 2 3 2 2 2 2" xfId="14342"/>
    <cellStyle name="Input 2 3 2 2 2 2 2" xfId="26314"/>
    <cellStyle name="Input 2 3 2 2 2 2 2 2" xfId="47500"/>
    <cellStyle name="Input 2 3 2 2 2 2 3" xfId="36896"/>
    <cellStyle name="Input 2 3 2 2 2 3" xfId="21201"/>
    <cellStyle name="Input 2 3 2 2 2 3 2" xfId="42388"/>
    <cellStyle name="Input 2 3 2 2 2 4" xfId="31804"/>
    <cellStyle name="Input 2 3 2 2 2_Table 2A-1_EFT (Annual)" xfId="15080"/>
    <cellStyle name="Input 2 3 2 2 3" xfId="11684"/>
    <cellStyle name="Input 2 3 2 2 3 2" xfId="23768"/>
    <cellStyle name="Input 2 3 2 2 3 2 2" xfId="44954"/>
    <cellStyle name="Input 2 3 2 2 3 3" xfId="34350"/>
    <cellStyle name="Input 2 3 2 2 4" xfId="18655"/>
    <cellStyle name="Input 2 3 2 2 4 2" xfId="39842"/>
    <cellStyle name="Input 2 3 2 2 5" xfId="29061"/>
    <cellStyle name="Input 2 3 2 2_Table 2A-1_EFT (Annual)" xfId="6877"/>
    <cellStyle name="Input 2 3 2 3" xfId="4878"/>
    <cellStyle name="Input 2 3 2 3 2" xfId="13138"/>
    <cellStyle name="Input 2 3 2 3 2 2" xfId="25144"/>
    <cellStyle name="Input 2 3 2 3 2 2 2" xfId="46330"/>
    <cellStyle name="Input 2 3 2 3 2 3" xfId="35726"/>
    <cellStyle name="Input 2 3 2 3 3" xfId="20031"/>
    <cellStyle name="Input 2 3 2 3 3 2" xfId="41218"/>
    <cellStyle name="Input 2 3 2 3 4" xfId="30535"/>
    <cellStyle name="Input 2 3 2 3_Table 2A-1_EFT (Annual)" xfId="15081"/>
    <cellStyle name="Input 2 3 2 4" xfId="10482"/>
    <cellStyle name="Input 2 3 2 4 2" xfId="22598"/>
    <cellStyle name="Input 2 3 2 4 2 2" xfId="43784"/>
    <cellStyle name="Input 2 3 2 4 3" xfId="33180"/>
    <cellStyle name="Input 2 3 2 5" xfId="17485"/>
    <cellStyle name="Input 2 3 2 5 2" xfId="38672"/>
    <cellStyle name="Input 2 3 2 6" xfId="27792"/>
    <cellStyle name="Input 2 3 2_Table 2A-1_EFT (Annual)" xfId="6876"/>
    <cellStyle name="Input 2 3 3" xfId="874"/>
    <cellStyle name="Input 2 3 3 2" xfId="4435"/>
    <cellStyle name="Input 2 3 3 2 2" xfId="12700"/>
    <cellStyle name="Input 2 3 3 2 2 2" xfId="24712"/>
    <cellStyle name="Input 2 3 3 2 2 2 2" xfId="45898"/>
    <cellStyle name="Input 2 3 3 2 2 3" xfId="35294"/>
    <cellStyle name="Input 2 3 3 2 3" xfId="19599"/>
    <cellStyle name="Input 2 3 3 2 3 2" xfId="40786"/>
    <cellStyle name="Input 2 3 3 2 4" xfId="30092"/>
    <cellStyle name="Input 2 3 3 2_Table 2A-1_EFT (Annual)" xfId="15082"/>
    <cellStyle name="Input 2 3 3 3" xfId="10047"/>
    <cellStyle name="Input 2 3 3 3 2" xfId="22166"/>
    <cellStyle name="Input 2 3 3 3 2 2" xfId="43352"/>
    <cellStyle name="Input 2 3 3 3 3" xfId="32748"/>
    <cellStyle name="Input 2 3 3 4" xfId="17053"/>
    <cellStyle name="Input 2 3 3 4 2" xfId="38240"/>
    <cellStyle name="Input 2 3 3 5" xfId="27349"/>
    <cellStyle name="Input 2 3 3_Table 2A-1_EFT (Annual)" xfId="6878"/>
    <cellStyle name="Input 2 3 4" xfId="2056"/>
    <cellStyle name="Input 2 3 4 2" xfId="5617"/>
    <cellStyle name="Input 2 3 4 2 2" xfId="13832"/>
    <cellStyle name="Input 2 3 4 2 2 2" xfId="25820"/>
    <cellStyle name="Input 2 3 4 2 2 2 2" xfId="47006"/>
    <cellStyle name="Input 2 3 4 2 2 3" xfId="36402"/>
    <cellStyle name="Input 2 3 4 2 3" xfId="20707"/>
    <cellStyle name="Input 2 3 4 2 3 2" xfId="41894"/>
    <cellStyle name="Input 2 3 4 2 4" xfId="31274"/>
    <cellStyle name="Input 2 3 4 2_Table 2A-1_EFT (Annual)" xfId="15083"/>
    <cellStyle name="Input 2 3 4 3" xfId="11176"/>
    <cellStyle name="Input 2 3 4 3 2" xfId="23274"/>
    <cellStyle name="Input 2 3 4 3 2 2" xfId="44460"/>
    <cellStyle name="Input 2 3 4 3 3" xfId="33856"/>
    <cellStyle name="Input 2 3 4 4" xfId="18161"/>
    <cellStyle name="Input 2 3 4 4 2" xfId="39348"/>
    <cellStyle name="Input 2 3 4 5" xfId="28531"/>
    <cellStyle name="Input 2 3 4_Table 2A-1_EFT (Annual)" xfId="6879"/>
    <cellStyle name="Input 2 3 5" xfId="3899"/>
    <cellStyle name="Input 2 3 5 2" xfId="12231"/>
    <cellStyle name="Input 2 3 5 2 2" xfId="24256"/>
    <cellStyle name="Input 2 3 5 2 2 2" xfId="45442"/>
    <cellStyle name="Input 2 3 5 2 3" xfId="34838"/>
    <cellStyle name="Input 2 3 5 3" xfId="19143"/>
    <cellStyle name="Input 2 3 5 3 2" xfId="40330"/>
    <cellStyle name="Input 2 3 5 4" xfId="29587"/>
    <cellStyle name="Input 2 3 5_Table 2A-1_EFT (Annual)" xfId="15084"/>
    <cellStyle name="Input 2 3 6" xfId="9568"/>
    <cellStyle name="Input 2 3 6 2" xfId="21710"/>
    <cellStyle name="Input 2 3 6 2 2" xfId="42896"/>
    <cellStyle name="Input 2 3 6 3" xfId="32292"/>
    <cellStyle name="Input 2 3 7" xfId="16597"/>
    <cellStyle name="Input 2 3 7 2" xfId="37784"/>
    <cellStyle name="Input 2 3 8" xfId="26844"/>
    <cellStyle name="Input 2 3_Table 2A-1_EFT (Annual)" xfId="3022"/>
    <cellStyle name="Input 2 4" xfId="1151"/>
    <cellStyle name="Input 2 4 2" xfId="2421"/>
    <cellStyle name="Input 2 4 2 2" xfId="5982"/>
    <cellStyle name="Input 2 4 2 2 2" xfId="14176"/>
    <cellStyle name="Input 2 4 2 2 2 2" xfId="26148"/>
    <cellStyle name="Input 2 4 2 2 2 2 2" xfId="47334"/>
    <cellStyle name="Input 2 4 2 2 2 3" xfId="36730"/>
    <cellStyle name="Input 2 4 2 2 3" xfId="21035"/>
    <cellStyle name="Input 2 4 2 2 3 2" xfId="42222"/>
    <cellStyle name="Input 2 4 2 2 4" xfId="31638"/>
    <cellStyle name="Input 2 4 2 2_Table 2A-1_EFT (Annual)" xfId="15085"/>
    <cellStyle name="Input 2 4 2 3" xfId="11518"/>
    <cellStyle name="Input 2 4 2 3 2" xfId="23602"/>
    <cellStyle name="Input 2 4 2 3 2 2" xfId="44788"/>
    <cellStyle name="Input 2 4 2 3 3" xfId="34184"/>
    <cellStyle name="Input 2 4 2 4" xfId="18489"/>
    <cellStyle name="Input 2 4 2 4 2" xfId="39676"/>
    <cellStyle name="Input 2 4 2 5" xfId="28895"/>
    <cellStyle name="Input 2 4 2_Table 2A-1_EFT (Annual)" xfId="6881"/>
    <cellStyle name="Input 2 4 3" xfId="4712"/>
    <cellStyle name="Input 2 4 3 2" xfId="12972"/>
    <cellStyle name="Input 2 4 3 2 2" xfId="24978"/>
    <cellStyle name="Input 2 4 3 2 2 2" xfId="46164"/>
    <cellStyle name="Input 2 4 3 2 3" xfId="35560"/>
    <cellStyle name="Input 2 4 3 3" xfId="19865"/>
    <cellStyle name="Input 2 4 3 3 2" xfId="41052"/>
    <cellStyle name="Input 2 4 3 4" xfId="30369"/>
    <cellStyle name="Input 2 4 3_Table 2A-1_EFT (Annual)" xfId="15086"/>
    <cellStyle name="Input 2 4 4" xfId="10316"/>
    <cellStyle name="Input 2 4 4 2" xfId="22432"/>
    <cellStyle name="Input 2 4 4 2 2" xfId="43618"/>
    <cellStyle name="Input 2 4 4 3" xfId="33014"/>
    <cellStyle name="Input 2 4 5" xfId="17319"/>
    <cellStyle name="Input 2 4 5 2" xfId="38506"/>
    <cellStyle name="Input 2 4 6" xfId="27626"/>
    <cellStyle name="Input 2 4_Table 2A-1_EFT (Annual)" xfId="6880"/>
    <cellStyle name="Input 2 5" xfId="715"/>
    <cellStyle name="Input 2 5 2" xfId="4276"/>
    <cellStyle name="Input 2 5 2 2" xfId="12560"/>
    <cellStyle name="Input 2 5 2 2 2" xfId="24578"/>
    <cellStyle name="Input 2 5 2 2 2 2" xfId="45764"/>
    <cellStyle name="Input 2 5 2 2 3" xfId="35160"/>
    <cellStyle name="Input 2 5 2 3" xfId="19465"/>
    <cellStyle name="Input 2 5 2 3 2" xfId="40652"/>
    <cellStyle name="Input 2 5 2 4" xfId="29933"/>
    <cellStyle name="Input 2 5 2_Table 2A-1_EFT (Annual)" xfId="15087"/>
    <cellStyle name="Input 2 5 3" xfId="9907"/>
    <cellStyle name="Input 2 5 3 2" xfId="22032"/>
    <cellStyle name="Input 2 5 3 2 2" xfId="43218"/>
    <cellStyle name="Input 2 5 3 3" xfId="32614"/>
    <cellStyle name="Input 2 5 4" xfId="16919"/>
    <cellStyle name="Input 2 5 4 2" xfId="38106"/>
    <cellStyle name="Input 2 5 5" xfId="27190"/>
    <cellStyle name="Input 2 5_Table 2A-1_EFT (Annual)" xfId="6882"/>
    <cellStyle name="Input 2 6" xfId="1803"/>
    <cellStyle name="Input 2 6 2" xfId="5364"/>
    <cellStyle name="Input 2 6 2 2" xfId="13579"/>
    <cellStyle name="Input 2 6 2 2 2" xfId="25567"/>
    <cellStyle name="Input 2 6 2 2 2 2" xfId="46753"/>
    <cellStyle name="Input 2 6 2 2 3" xfId="36149"/>
    <cellStyle name="Input 2 6 2 3" xfId="20454"/>
    <cellStyle name="Input 2 6 2 3 2" xfId="41641"/>
    <cellStyle name="Input 2 6 2 4" xfId="31021"/>
    <cellStyle name="Input 2 6 2_Table 2A-1_EFT (Annual)" xfId="15088"/>
    <cellStyle name="Input 2 6 3" xfId="10923"/>
    <cellStyle name="Input 2 6 3 2" xfId="23021"/>
    <cellStyle name="Input 2 6 3 2 2" xfId="44207"/>
    <cellStyle name="Input 2 6 3 3" xfId="33603"/>
    <cellStyle name="Input 2 6 4" xfId="17908"/>
    <cellStyle name="Input 2 6 4 2" xfId="39095"/>
    <cellStyle name="Input 2 6 5" xfId="28278"/>
    <cellStyle name="Input 2 6_Table 2A-1_EFT (Annual)" xfId="6883"/>
    <cellStyle name="Input 2 7" xfId="3687"/>
    <cellStyle name="Input 2 7 2" xfId="12059"/>
    <cellStyle name="Input 2 7 2 2" xfId="24090"/>
    <cellStyle name="Input 2 7 2 2 2" xfId="45276"/>
    <cellStyle name="Input 2 7 2 3" xfId="34672"/>
    <cellStyle name="Input 2 7 3" xfId="18977"/>
    <cellStyle name="Input 2 7 3 2" xfId="40164"/>
    <cellStyle name="Input 2 7 4" xfId="29396"/>
    <cellStyle name="Input 2 7_Table 2A-1_EFT (Annual)" xfId="15089"/>
    <cellStyle name="Input 2 8" xfId="9377"/>
    <cellStyle name="Input 2 8 2" xfId="21544"/>
    <cellStyle name="Input 2 8 2 2" xfId="42730"/>
    <cellStyle name="Input 2 8 3" xfId="32126"/>
    <cellStyle name="Input 2 9" xfId="16431"/>
    <cellStyle name="Input 2 9 2" xfId="37618"/>
    <cellStyle name="Input 2_Table 2A-1_EFT (Annual)" xfId="3020"/>
    <cellStyle name="Input 20" xfId="168"/>
    <cellStyle name="Input 20 10" xfId="26723"/>
    <cellStyle name="Input 20 2" xfId="561"/>
    <cellStyle name="Input 20 2 2" xfId="1538"/>
    <cellStyle name="Input 20 2 2 2" xfId="2808"/>
    <cellStyle name="Input 20 2 2 2 2" xfId="6369"/>
    <cellStyle name="Input 20 2 2 2 2 2" xfId="14563"/>
    <cellStyle name="Input 20 2 2 2 2 2 2" xfId="26535"/>
    <cellStyle name="Input 20 2 2 2 2 2 2 2" xfId="47721"/>
    <cellStyle name="Input 20 2 2 2 2 2 3" xfId="37117"/>
    <cellStyle name="Input 20 2 2 2 2 3" xfId="21422"/>
    <cellStyle name="Input 20 2 2 2 2 3 2" xfId="42609"/>
    <cellStyle name="Input 20 2 2 2 2 4" xfId="32025"/>
    <cellStyle name="Input 20 2 2 2 2_Table 2A-1_EFT (Annual)" xfId="15090"/>
    <cellStyle name="Input 20 2 2 2 3" xfId="11905"/>
    <cellStyle name="Input 20 2 2 2 3 2" xfId="23989"/>
    <cellStyle name="Input 20 2 2 2 3 2 2" xfId="45175"/>
    <cellStyle name="Input 20 2 2 2 3 3" xfId="34571"/>
    <cellStyle name="Input 20 2 2 2 4" xfId="18876"/>
    <cellStyle name="Input 20 2 2 2 4 2" xfId="40063"/>
    <cellStyle name="Input 20 2 2 2 5" xfId="29282"/>
    <cellStyle name="Input 20 2 2 2_Table 2A-1_EFT (Annual)" xfId="6885"/>
    <cellStyle name="Input 20 2 2 3" xfId="5099"/>
    <cellStyle name="Input 20 2 2 3 2" xfId="13359"/>
    <cellStyle name="Input 20 2 2 3 2 2" xfId="25365"/>
    <cellStyle name="Input 20 2 2 3 2 2 2" xfId="46551"/>
    <cellStyle name="Input 20 2 2 3 2 3" xfId="35947"/>
    <cellStyle name="Input 20 2 2 3 3" xfId="20252"/>
    <cellStyle name="Input 20 2 2 3 3 2" xfId="41439"/>
    <cellStyle name="Input 20 2 2 3 4" xfId="30756"/>
    <cellStyle name="Input 20 2 2 3_Table 2A-1_EFT (Annual)" xfId="15091"/>
    <cellStyle name="Input 20 2 2 4" xfId="10703"/>
    <cellStyle name="Input 20 2 2 4 2" xfId="22819"/>
    <cellStyle name="Input 20 2 2 4 2 2" xfId="44005"/>
    <cellStyle name="Input 20 2 2 4 3" xfId="33401"/>
    <cellStyle name="Input 20 2 2 5" xfId="17706"/>
    <cellStyle name="Input 20 2 2 5 2" xfId="38893"/>
    <cellStyle name="Input 20 2 2 6" xfId="28013"/>
    <cellStyle name="Input 20 2 2_Table 2A-1_EFT (Annual)" xfId="6884"/>
    <cellStyle name="Input 20 2 3" xfId="1064"/>
    <cellStyle name="Input 20 2 3 2" xfId="4625"/>
    <cellStyle name="Input 20 2 3 2 2" xfId="12885"/>
    <cellStyle name="Input 20 2 3 2 2 2" xfId="24891"/>
    <cellStyle name="Input 20 2 3 2 2 2 2" xfId="46077"/>
    <cellStyle name="Input 20 2 3 2 2 3" xfId="35473"/>
    <cellStyle name="Input 20 2 3 2 3" xfId="19778"/>
    <cellStyle name="Input 20 2 3 2 3 2" xfId="40965"/>
    <cellStyle name="Input 20 2 3 2 4" xfId="30282"/>
    <cellStyle name="Input 20 2 3 2_Table 2A-1_EFT (Annual)" xfId="15092"/>
    <cellStyle name="Input 20 2 3 3" xfId="10229"/>
    <cellStyle name="Input 20 2 3 3 2" xfId="22345"/>
    <cellStyle name="Input 20 2 3 3 2 2" xfId="43531"/>
    <cellStyle name="Input 20 2 3 3 3" xfId="32927"/>
    <cellStyle name="Input 20 2 3 4" xfId="17232"/>
    <cellStyle name="Input 20 2 3 4 2" xfId="38419"/>
    <cellStyle name="Input 20 2 3 5" xfId="27539"/>
    <cellStyle name="Input 20 2 3_Table 2A-1_EFT (Annual)" xfId="6886"/>
    <cellStyle name="Input 20 2 4" xfId="2277"/>
    <cellStyle name="Input 20 2 4 2" xfId="5838"/>
    <cellStyle name="Input 20 2 4 2 2" xfId="14053"/>
    <cellStyle name="Input 20 2 4 2 2 2" xfId="26041"/>
    <cellStyle name="Input 20 2 4 2 2 2 2" xfId="47227"/>
    <cellStyle name="Input 20 2 4 2 2 3" xfId="36623"/>
    <cellStyle name="Input 20 2 4 2 3" xfId="20928"/>
    <cellStyle name="Input 20 2 4 2 3 2" xfId="42115"/>
    <cellStyle name="Input 20 2 4 2 4" xfId="31495"/>
    <cellStyle name="Input 20 2 4 2_Table 2A-1_EFT (Annual)" xfId="15093"/>
    <cellStyle name="Input 20 2 4 3" xfId="11397"/>
    <cellStyle name="Input 20 2 4 3 2" xfId="23495"/>
    <cellStyle name="Input 20 2 4 3 2 2" xfId="44681"/>
    <cellStyle name="Input 20 2 4 3 3" xfId="34077"/>
    <cellStyle name="Input 20 2 4 4" xfId="18382"/>
    <cellStyle name="Input 20 2 4 4 2" xfId="39569"/>
    <cellStyle name="Input 20 2 4 5" xfId="28752"/>
    <cellStyle name="Input 20 2 4_Table 2A-1_EFT (Annual)" xfId="6887"/>
    <cellStyle name="Input 20 2 5" xfId="4131"/>
    <cellStyle name="Input 20 2 5 2" xfId="12455"/>
    <cellStyle name="Input 20 2 5 2 2" xfId="24477"/>
    <cellStyle name="Input 20 2 5 2 2 2" xfId="45663"/>
    <cellStyle name="Input 20 2 5 2 3" xfId="35059"/>
    <cellStyle name="Input 20 2 5 3" xfId="19364"/>
    <cellStyle name="Input 20 2 5 3 2" xfId="40551"/>
    <cellStyle name="Input 20 2 5 4" xfId="29819"/>
    <cellStyle name="Input 20 2 5_Table 2A-1_EFT (Annual)" xfId="15094"/>
    <cellStyle name="Input 20 2 6" xfId="9794"/>
    <cellStyle name="Input 20 2 6 2" xfId="21931"/>
    <cellStyle name="Input 20 2 6 2 2" xfId="43117"/>
    <cellStyle name="Input 20 2 6 3" xfId="32513"/>
    <cellStyle name="Input 20 2 7" xfId="16818"/>
    <cellStyle name="Input 20 2 7 2" xfId="38005"/>
    <cellStyle name="Input 20 2 8" xfId="27076"/>
    <cellStyle name="Input 20 2_Table 2A-1_EFT (Annual)" xfId="3024"/>
    <cellStyle name="Input 20 3" xfId="399"/>
    <cellStyle name="Input 20 3 2" xfId="1382"/>
    <cellStyle name="Input 20 3 2 2" xfId="2652"/>
    <cellStyle name="Input 20 3 2 2 2" xfId="6213"/>
    <cellStyle name="Input 20 3 2 2 2 2" xfId="14407"/>
    <cellStyle name="Input 20 3 2 2 2 2 2" xfId="26379"/>
    <cellStyle name="Input 20 3 2 2 2 2 2 2" xfId="47565"/>
    <cellStyle name="Input 20 3 2 2 2 2 3" xfId="36961"/>
    <cellStyle name="Input 20 3 2 2 2 3" xfId="21266"/>
    <cellStyle name="Input 20 3 2 2 2 3 2" xfId="42453"/>
    <cellStyle name="Input 20 3 2 2 2 4" xfId="31869"/>
    <cellStyle name="Input 20 3 2 2 2_Table 2A-1_EFT (Annual)" xfId="15095"/>
    <cellStyle name="Input 20 3 2 2 3" xfId="11749"/>
    <cellStyle name="Input 20 3 2 2 3 2" xfId="23833"/>
    <cellStyle name="Input 20 3 2 2 3 2 2" xfId="45019"/>
    <cellStyle name="Input 20 3 2 2 3 3" xfId="34415"/>
    <cellStyle name="Input 20 3 2 2 4" xfId="18720"/>
    <cellStyle name="Input 20 3 2 2 4 2" xfId="39907"/>
    <cellStyle name="Input 20 3 2 2 5" xfId="29126"/>
    <cellStyle name="Input 20 3 2 2_Table 2A-1_EFT (Annual)" xfId="6889"/>
    <cellStyle name="Input 20 3 2 3" xfId="4943"/>
    <cellStyle name="Input 20 3 2 3 2" xfId="13203"/>
    <cellStyle name="Input 20 3 2 3 2 2" xfId="25209"/>
    <cellStyle name="Input 20 3 2 3 2 2 2" xfId="46395"/>
    <cellStyle name="Input 20 3 2 3 2 3" xfId="35791"/>
    <cellStyle name="Input 20 3 2 3 3" xfId="20096"/>
    <cellStyle name="Input 20 3 2 3 3 2" xfId="41283"/>
    <cellStyle name="Input 20 3 2 3 4" xfId="30600"/>
    <cellStyle name="Input 20 3 2 3_Table 2A-1_EFT (Annual)" xfId="15096"/>
    <cellStyle name="Input 20 3 2 4" xfId="10547"/>
    <cellStyle name="Input 20 3 2 4 2" xfId="22663"/>
    <cellStyle name="Input 20 3 2 4 2 2" xfId="43849"/>
    <cellStyle name="Input 20 3 2 4 3" xfId="33245"/>
    <cellStyle name="Input 20 3 2 5" xfId="17550"/>
    <cellStyle name="Input 20 3 2 5 2" xfId="38737"/>
    <cellStyle name="Input 20 3 2 6" xfId="27857"/>
    <cellStyle name="Input 20 3 2_Table 2A-1_EFT (Annual)" xfId="6888"/>
    <cellStyle name="Input 20 3 3" xfId="932"/>
    <cellStyle name="Input 20 3 3 2" xfId="4493"/>
    <cellStyle name="Input 20 3 3 2 2" xfId="12755"/>
    <cellStyle name="Input 20 3 3 2 2 2" xfId="24765"/>
    <cellStyle name="Input 20 3 3 2 2 2 2" xfId="45951"/>
    <cellStyle name="Input 20 3 3 2 2 3" xfId="35347"/>
    <cellStyle name="Input 20 3 3 2 3" xfId="19652"/>
    <cellStyle name="Input 20 3 3 2 3 2" xfId="40839"/>
    <cellStyle name="Input 20 3 3 2 4" xfId="30150"/>
    <cellStyle name="Input 20 3 3 2_Table 2A-1_EFT (Annual)" xfId="15097"/>
    <cellStyle name="Input 20 3 3 3" xfId="10102"/>
    <cellStyle name="Input 20 3 3 3 2" xfId="22219"/>
    <cellStyle name="Input 20 3 3 3 2 2" xfId="43405"/>
    <cellStyle name="Input 20 3 3 3 3" xfId="32801"/>
    <cellStyle name="Input 20 3 3 4" xfId="17106"/>
    <cellStyle name="Input 20 3 3 4 2" xfId="38293"/>
    <cellStyle name="Input 20 3 3 5" xfId="27407"/>
    <cellStyle name="Input 20 3 3_Table 2A-1_EFT (Annual)" xfId="6890"/>
    <cellStyle name="Input 20 3 4" xfId="2121"/>
    <cellStyle name="Input 20 3 4 2" xfId="5682"/>
    <cellStyle name="Input 20 3 4 2 2" xfId="13897"/>
    <cellStyle name="Input 20 3 4 2 2 2" xfId="25885"/>
    <cellStyle name="Input 20 3 4 2 2 2 2" xfId="47071"/>
    <cellStyle name="Input 20 3 4 2 2 3" xfId="36467"/>
    <cellStyle name="Input 20 3 4 2 3" xfId="20772"/>
    <cellStyle name="Input 20 3 4 2 3 2" xfId="41959"/>
    <cellStyle name="Input 20 3 4 2 4" xfId="31339"/>
    <cellStyle name="Input 20 3 4 2_Table 2A-1_EFT (Annual)" xfId="15098"/>
    <cellStyle name="Input 20 3 4 3" xfId="11241"/>
    <cellStyle name="Input 20 3 4 3 2" xfId="23339"/>
    <cellStyle name="Input 20 3 4 3 2 2" xfId="44525"/>
    <cellStyle name="Input 20 3 4 3 3" xfId="33921"/>
    <cellStyle name="Input 20 3 4 4" xfId="18226"/>
    <cellStyle name="Input 20 3 4 4 2" xfId="39413"/>
    <cellStyle name="Input 20 3 4 5" xfId="28596"/>
    <cellStyle name="Input 20 3 4_Table 2A-1_EFT (Annual)" xfId="6891"/>
    <cellStyle name="Input 20 3 5" xfId="3969"/>
    <cellStyle name="Input 20 3 5 2" xfId="12297"/>
    <cellStyle name="Input 20 3 5 2 2" xfId="24321"/>
    <cellStyle name="Input 20 3 5 2 2 2" xfId="45507"/>
    <cellStyle name="Input 20 3 5 2 3" xfId="34903"/>
    <cellStyle name="Input 20 3 5 3" xfId="19208"/>
    <cellStyle name="Input 20 3 5 3 2" xfId="40395"/>
    <cellStyle name="Input 20 3 5 4" xfId="29657"/>
    <cellStyle name="Input 20 3 5_Table 2A-1_EFT (Annual)" xfId="15099"/>
    <cellStyle name="Input 20 3 6" xfId="9634"/>
    <cellStyle name="Input 20 3 6 2" xfId="21775"/>
    <cellStyle name="Input 20 3 6 2 2" xfId="42961"/>
    <cellStyle name="Input 20 3 6 3" xfId="32357"/>
    <cellStyle name="Input 20 3 7" xfId="16662"/>
    <cellStyle name="Input 20 3 7 2" xfId="37849"/>
    <cellStyle name="Input 20 3 8" xfId="26914"/>
    <cellStyle name="Input 20 3_Table 2A-1_EFT (Annual)" xfId="3025"/>
    <cellStyle name="Input 20 4" xfId="1216"/>
    <cellStyle name="Input 20 4 2" xfId="2486"/>
    <cellStyle name="Input 20 4 2 2" xfId="6047"/>
    <cellStyle name="Input 20 4 2 2 2" xfId="14241"/>
    <cellStyle name="Input 20 4 2 2 2 2" xfId="26213"/>
    <cellStyle name="Input 20 4 2 2 2 2 2" xfId="47399"/>
    <cellStyle name="Input 20 4 2 2 2 3" xfId="36795"/>
    <cellStyle name="Input 20 4 2 2 3" xfId="21100"/>
    <cellStyle name="Input 20 4 2 2 3 2" xfId="42287"/>
    <cellStyle name="Input 20 4 2 2 4" xfId="31703"/>
    <cellStyle name="Input 20 4 2 2_Table 2A-1_EFT (Annual)" xfId="15100"/>
    <cellStyle name="Input 20 4 2 3" xfId="11583"/>
    <cellStyle name="Input 20 4 2 3 2" xfId="23667"/>
    <cellStyle name="Input 20 4 2 3 2 2" xfId="44853"/>
    <cellStyle name="Input 20 4 2 3 3" xfId="34249"/>
    <cellStyle name="Input 20 4 2 4" xfId="18554"/>
    <cellStyle name="Input 20 4 2 4 2" xfId="39741"/>
    <cellStyle name="Input 20 4 2 5" xfId="28960"/>
    <cellStyle name="Input 20 4 2_Table 2A-1_EFT (Annual)" xfId="6893"/>
    <cellStyle name="Input 20 4 3" xfId="4777"/>
    <cellStyle name="Input 20 4 3 2" xfId="13037"/>
    <cellStyle name="Input 20 4 3 2 2" xfId="25043"/>
    <cellStyle name="Input 20 4 3 2 2 2" xfId="46229"/>
    <cellStyle name="Input 20 4 3 2 3" xfId="35625"/>
    <cellStyle name="Input 20 4 3 3" xfId="19930"/>
    <cellStyle name="Input 20 4 3 3 2" xfId="41117"/>
    <cellStyle name="Input 20 4 3 4" xfId="30434"/>
    <cellStyle name="Input 20 4 3_Table 2A-1_EFT (Annual)" xfId="15101"/>
    <cellStyle name="Input 20 4 4" xfId="10381"/>
    <cellStyle name="Input 20 4 4 2" xfId="22497"/>
    <cellStyle name="Input 20 4 4 2 2" xfId="43683"/>
    <cellStyle name="Input 20 4 4 3" xfId="33079"/>
    <cellStyle name="Input 20 4 5" xfId="17384"/>
    <cellStyle name="Input 20 4 5 2" xfId="38571"/>
    <cellStyle name="Input 20 4 6" xfId="27691"/>
    <cellStyle name="Input 20 4_Table 2A-1_EFT (Annual)" xfId="6892"/>
    <cellStyle name="Input 20 5" xfId="773"/>
    <cellStyle name="Input 20 5 2" xfId="4334"/>
    <cellStyle name="Input 20 5 2 2" xfId="12614"/>
    <cellStyle name="Input 20 5 2 2 2" xfId="24631"/>
    <cellStyle name="Input 20 5 2 2 2 2" xfId="45817"/>
    <cellStyle name="Input 20 5 2 2 3" xfId="35213"/>
    <cellStyle name="Input 20 5 2 3" xfId="19518"/>
    <cellStyle name="Input 20 5 2 3 2" xfId="40705"/>
    <cellStyle name="Input 20 5 2 4" xfId="29991"/>
    <cellStyle name="Input 20 5 2_Table 2A-1_EFT (Annual)" xfId="15102"/>
    <cellStyle name="Input 20 5 3" xfId="9962"/>
    <cellStyle name="Input 20 5 3 2" xfId="22085"/>
    <cellStyle name="Input 20 5 3 2 2" xfId="43271"/>
    <cellStyle name="Input 20 5 3 3" xfId="32667"/>
    <cellStyle name="Input 20 5 4" xfId="16972"/>
    <cellStyle name="Input 20 5 4 2" xfId="38159"/>
    <cellStyle name="Input 20 5 5" xfId="27248"/>
    <cellStyle name="Input 20 5_Table 2A-1_EFT (Annual)" xfId="6894"/>
    <cellStyle name="Input 20 6" xfId="1955"/>
    <cellStyle name="Input 20 6 2" xfId="5516"/>
    <cellStyle name="Input 20 6 2 2" xfId="13731"/>
    <cellStyle name="Input 20 6 2 2 2" xfId="25719"/>
    <cellStyle name="Input 20 6 2 2 2 2" xfId="46905"/>
    <cellStyle name="Input 20 6 2 2 3" xfId="36301"/>
    <cellStyle name="Input 20 6 2 3" xfId="20606"/>
    <cellStyle name="Input 20 6 2 3 2" xfId="41793"/>
    <cellStyle name="Input 20 6 2 4" xfId="31173"/>
    <cellStyle name="Input 20 6 2_Table 2A-1_EFT (Annual)" xfId="15103"/>
    <cellStyle name="Input 20 6 3" xfId="11075"/>
    <cellStyle name="Input 20 6 3 2" xfId="23173"/>
    <cellStyle name="Input 20 6 3 2 2" xfId="44359"/>
    <cellStyle name="Input 20 6 3 3" xfId="33755"/>
    <cellStyle name="Input 20 6 4" xfId="18060"/>
    <cellStyle name="Input 20 6 4 2" xfId="39247"/>
    <cellStyle name="Input 20 6 5" xfId="28430"/>
    <cellStyle name="Input 20 6_Table 2A-1_EFT (Annual)" xfId="6895"/>
    <cellStyle name="Input 20 7" xfId="3757"/>
    <cellStyle name="Input 20 7 2" xfId="12125"/>
    <cellStyle name="Input 20 7 2 2" xfId="24155"/>
    <cellStyle name="Input 20 7 2 2 2" xfId="45341"/>
    <cellStyle name="Input 20 7 2 3" xfId="34737"/>
    <cellStyle name="Input 20 7 3" xfId="19042"/>
    <cellStyle name="Input 20 7 3 2" xfId="40229"/>
    <cellStyle name="Input 20 7 4" xfId="29466"/>
    <cellStyle name="Input 20 7_Table 2A-1_EFT (Annual)" xfId="15104"/>
    <cellStyle name="Input 20 8" xfId="9444"/>
    <cellStyle name="Input 20 8 2" xfId="21609"/>
    <cellStyle name="Input 20 8 2 2" xfId="42795"/>
    <cellStyle name="Input 20 8 3" xfId="32191"/>
    <cellStyle name="Input 20 9" xfId="16496"/>
    <cellStyle name="Input 20 9 2" xfId="37683"/>
    <cellStyle name="Input 20_Table 2A-1_EFT (Annual)" xfId="3023"/>
    <cellStyle name="Input 21" xfId="164"/>
    <cellStyle name="Input 21 10" xfId="26719"/>
    <cellStyle name="Input 21 2" xfId="557"/>
    <cellStyle name="Input 21 2 2" xfId="1534"/>
    <cellStyle name="Input 21 2 2 2" xfId="2804"/>
    <cellStyle name="Input 21 2 2 2 2" xfId="6365"/>
    <cellStyle name="Input 21 2 2 2 2 2" xfId="14559"/>
    <cellStyle name="Input 21 2 2 2 2 2 2" xfId="26531"/>
    <cellStyle name="Input 21 2 2 2 2 2 2 2" xfId="47717"/>
    <cellStyle name="Input 21 2 2 2 2 2 3" xfId="37113"/>
    <cellStyle name="Input 21 2 2 2 2 3" xfId="21418"/>
    <cellStyle name="Input 21 2 2 2 2 3 2" xfId="42605"/>
    <cellStyle name="Input 21 2 2 2 2 4" xfId="32021"/>
    <cellStyle name="Input 21 2 2 2 2_Table 2A-1_EFT (Annual)" xfId="15105"/>
    <cellStyle name="Input 21 2 2 2 3" xfId="11901"/>
    <cellStyle name="Input 21 2 2 2 3 2" xfId="23985"/>
    <cellStyle name="Input 21 2 2 2 3 2 2" xfId="45171"/>
    <cellStyle name="Input 21 2 2 2 3 3" xfId="34567"/>
    <cellStyle name="Input 21 2 2 2 4" xfId="18872"/>
    <cellStyle name="Input 21 2 2 2 4 2" xfId="40059"/>
    <cellStyle name="Input 21 2 2 2 5" xfId="29278"/>
    <cellStyle name="Input 21 2 2 2_Table 2A-1_EFT (Annual)" xfId="6897"/>
    <cellStyle name="Input 21 2 2 3" xfId="5095"/>
    <cellStyle name="Input 21 2 2 3 2" xfId="13355"/>
    <cellStyle name="Input 21 2 2 3 2 2" xfId="25361"/>
    <cellStyle name="Input 21 2 2 3 2 2 2" xfId="46547"/>
    <cellStyle name="Input 21 2 2 3 2 3" xfId="35943"/>
    <cellStyle name="Input 21 2 2 3 3" xfId="20248"/>
    <cellStyle name="Input 21 2 2 3 3 2" xfId="41435"/>
    <cellStyle name="Input 21 2 2 3 4" xfId="30752"/>
    <cellStyle name="Input 21 2 2 3_Table 2A-1_EFT (Annual)" xfId="15106"/>
    <cellStyle name="Input 21 2 2 4" xfId="10699"/>
    <cellStyle name="Input 21 2 2 4 2" xfId="22815"/>
    <cellStyle name="Input 21 2 2 4 2 2" xfId="44001"/>
    <cellStyle name="Input 21 2 2 4 3" xfId="33397"/>
    <cellStyle name="Input 21 2 2 5" xfId="17702"/>
    <cellStyle name="Input 21 2 2 5 2" xfId="38889"/>
    <cellStyle name="Input 21 2 2 6" xfId="28009"/>
    <cellStyle name="Input 21 2 2_Table 2A-1_EFT (Annual)" xfId="6896"/>
    <cellStyle name="Input 21 2 3" xfId="1061"/>
    <cellStyle name="Input 21 2 3 2" xfId="4622"/>
    <cellStyle name="Input 21 2 3 2 2" xfId="12882"/>
    <cellStyle name="Input 21 2 3 2 2 2" xfId="24888"/>
    <cellStyle name="Input 21 2 3 2 2 2 2" xfId="46074"/>
    <cellStyle name="Input 21 2 3 2 2 3" xfId="35470"/>
    <cellStyle name="Input 21 2 3 2 3" xfId="19775"/>
    <cellStyle name="Input 21 2 3 2 3 2" xfId="40962"/>
    <cellStyle name="Input 21 2 3 2 4" xfId="30279"/>
    <cellStyle name="Input 21 2 3 2_Table 2A-1_EFT (Annual)" xfId="15107"/>
    <cellStyle name="Input 21 2 3 3" xfId="10226"/>
    <cellStyle name="Input 21 2 3 3 2" xfId="22342"/>
    <cellStyle name="Input 21 2 3 3 2 2" xfId="43528"/>
    <cellStyle name="Input 21 2 3 3 3" xfId="32924"/>
    <cellStyle name="Input 21 2 3 4" xfId="17229"/>
    <cellStyle name="Input 21 2 3 4 2" xfId="38416"/>
    <cellStyle name="Input 21 2 3 5" xfId="27536"/>
    <cellStyle name="Input 21 2 3_Table 2A-1_EFT (Annual)" xfId="6898"/>
    <cellStyle name="Input 21 2 4" xfId="2273"/>
    <cellStyle name="Input 21 2 4 2" xfId="5834"/>
    <cellStyle name="Input 21 2 4 2 2" xfId="14049"/>
    <cellStyle name="Input 21 2 4 2 2 2" xfId="26037"/>
    <cellStyle name="Input 21 2 4 2 2 2 2" xfId="47223"/>
    <cellStyle name="Input 21 2 4 2 2 3" xfId="36619"/>
    <cellStyle name="Input 21 2 4 2 3" xfId="20924"/>
    <cellStyle name="Input 21 2 4 2 3 2" xfId="42111"/>
    <cellStyle name="Input 21 2 4 2 4" xfId="31491"/>
    <cellStyle name="Input 21 2 4 2_Table 2A-1_EFT (Annual)" xfId="15108"/>
    <cellStyle name="Input 21 2 4 3" xfId="11393"/>
    <cellStyle name="Input 21 2 4 3 2" xfId="23491"/>
    <cellStyle name="Input 21 2 4 3 2 2" xfId="44677"/>
    <cellStyle name="Input 21 2 4 3 3" xfId="34073"/>
    <cellStyle name="Input 21 2 4 4" xfId="18378"/>
    <cellStyle name="Input 21 2 4 4 2" xfId="39565"/>
    <cellStyle name="Input 21 2 4 5" xfId="28748"/>
    <cellStyle name="Input 21 2 4_Table 2A-1_EFT (Annual)" xfId="6899"/>
    <cellStyle name="Input 21 2 5" xfId="4127"/>
    <cellStyle name="Input 21 2 5 2" xfId="12451"/>
    <cellStyle name="Input 21 2 5 2 2" xfId="24473"/>
    <cellStyle name="Input 21 2 5 2 2 2" xfId="45659"/>
    <cellStyle name="Input 21 2 5 2 3" xfId="35055"/>
    <cellStyle name="Input 21 2 5 3" xfId="19360"/>
    <cellStyle name="Input 21 2 5 3 2" xfId="40547"/>
    <cellStyle name="Input 21 2 5 4" xfId="29815"/>
    <cellStyle name="Input 21 2 5_Table 2A-1_EFT (Annual)" xfId="15109"/>
    <cellStyle name="Input 21 2 6" xfId="9790"/>
    <cellStyle name="Input 21 2 6 2" xfId="21927"/>
    <cellStyle name="Input 21 2 6 2 2" xfId="43113"/>
    <cellStyle name="Input 21 2 6 3" xfId="32509"/>
    <cellStyle name="Input 21 2 7" xfId="16814"/>
    <cellStyle name="Input 21 2 7 2" xfId="38001"/>
    <cellStyle name="Input 21 2 8" xfId="27072"/>
    <cellStyle name="Input 21 2_Table 2A-1_EFT (Annual)" xfId="3027"/>
    <cellStyle name="Input 21 3" xfId="395"/>
    <cellStyle name="Input 21 3 2" xfId="1378"/>
    <cellStyle name="Input 21 3 2 2" xfId="2648"/>
    <cellStyle name="Input 21 3 2 2 2" xfId="6209"/>
    <cellStyle name="Input 21 3 2 2 2 2" xfId="14403"/>
    <cellStyle name="Input 21 3 2 2 2 2 2" xfId="26375"/>
    <cellStyle name="Input 21 3 2 2 2 2 2 2" xfId="47561"/>
    <cellStyle name="Input 21 3 2 2 2 2 3" xfId="36957"/>
    <cellStyle name="Input 21 3 2 2 2 3" xfId="21262"/>
    <cellStyle name="Input 21 3 2 2 2 3 2" xfId="42449"/>
    <cellStyle name="Input 21 3 2 2 2 4" xfId="31865"/>
    <cellStyle name="Input 21 3 2 2 2_Table 2A-1_EFT (Annual)" xfId="15110"/>
    <cellStyle name="Input 21 3 2 2 3" xfId="11745"/>
    <cellStyle name="Input 21 3 2 2 3 2" xfId="23829"/>
    <cellStyle name="Input 21 3 2 2 3 2 2" xfId="45015"/>
    <cellStyle name="Input 21 3 2 2 3 3" xfId="34411"/>
    <cellStyle name="Input 21 3 2 2 4" xfId="18716"/>
    <cellStyle name="Input 21 3 2 2 4 2" xfId="39903"/>
    <cellStyle name="Input 21 3 2 2 5" xfId="29122"/>
    <cellStyle name="Input 21 3 2 2_Table 2A-1_EFT (Annual)" xfId="6901"/>
    <cellStyle name="Input 21 3 2 3" xfId="4939"/>
    <cellStyle name="Input 21 3 2 3 2" xfId="13199"/>
    <cellStyle name="Input 21 3 2 3 2 2" xfId="25205"/>
    <cellStyle name="Input 21 3 2 3 2 2 2" xfId="46391"/>
    <cellStyle name="Input 21 3 2 3 2 3" xfId="35787"/>
    <cellStyle name="Input 21 3 2 3 3" xfId="20092"/>
    <cellStyle name="Input 21 3 2 3 3 2" xfId="41279"/>
    <cellStyle name="Input 21 3 2 3 4" xfId="30596"/>
    <cellStyle name="Input 21 3 2 3_Table 2A-1_EFT (Annual)" xfId="15111"/>
    <cellStyle name="Input 21 3 2 4" xfId="10543"/>
    <cellStyle name="Input 21 3 2 4 2" xfId="22659"/>
    <cellStyle name="Input 21 3 2 4 2 2" xfId="43845"/>
    <cellStyle name="Input 21 3 2 4 3" xfId="33241"/>
    <cellStyle name="Input 21 3 2 5" xfId="17546"/>
    <cellStyle name="Input 21 3 2 5 2" xfId="38733"/>
    <cellStyle name="Input 21 3 2 6" xfId="27853"/>
    <cellStyle name="Input 21 3 2_Table 2A-1_EFT (Annual)" xfId="6900"/>
    <cellStyle name="Input 21 3 3" xfId="929"/>
    <cellStyle name="Input 21 3 3 2" xfId="4490"/>
    <cellStyle name="Input 21 3 3 2 2" xfId="12752"/>
    <cellStyle name="Input 21 3 3 2 2 2" xfId="24762"/>
    <cellStyle name="Input 21 3 3 2 2 2 2" xfId="45948"/>
    <cellStyle name="Input 21 3 3 2 2 3" xfId="35344"/>
    <cellStyle name="Input 21 3 3 2 3" xfId="19649"/>
    <cellStyle name="Input 21 3 3 2 3 2" xfId="40836"/>
    <cellStyle name="Input 21 3 3 2 4" xfId="30147"/>
    <cellStyle name="Input 21 3 3 2_Table 2A-1_EFT (Annual)" xfId="15112"/>
    <cellStyle name="Input 21 3 3 3" xfId="10099"/>
    <cellStyle name="Input 21 3 3 3 2" xfId="22216"/>
    <cellStyle name="Input 21 3 3 3 2 2" xfId="43402"/>
    <cellStyle name="Input 21 3 3 3 3" xfId="32798"/>
    <cellStyle name="Input 21 3 3 4" xfId="17103"/>
    <cellStyle name="Input 21 3 3 4 2" xfId="38290"/>
    <cellStyle name="Input 21 3 3 5" xfId="27404"/>
    <cellStyle name="Input 21 3 3_Table 2A-1_EFT (Annual)" xfId="6902"/>
    <cellStyle name="Input 21 3 4" xfId="2117"/>
    <cellStyle name="Input 21 3 4 2" xfId="5678"/>
    <cellStyle name="Input 21 3 4 2 2" xfId="13893"/>
    <cellStyle name="Input 21 3 4 2 2 2" xfId="25881"/>
    <cellStyle name="Input 21 3 4 2 2 2 2" xfId="47067"/>
    <cellStyle name="Input 21 3 4 2 2 3" xfId="36463"/>
    <cellStyle name="Input 21 3 4 2 3" xfId="20768"/>
    <cellStyle name="Input 21 3 4 2 3 2" xfId="41955"/>
    <cellStyle name="Input 21 3 4 2 4" xfId="31335"/>
    <cellStyle name="Input 21 3 4 2_Table 2A-1_EFT (Annual)" xfId="15113"/>
    <cellStyle name="Input 21 3 4 3" xfId="11237"/>
    <cellStyle name="Input 21 3 4 3 2" xfId="23335"/>
    <cellStyle name="Input 21 3 4 3 2 2" xfId="44521"/>
    <cellStyle name="Input 21 3 4 3 3" xfId="33917"/>
    <cellStyle name="Input 21 3 4 4" xfId="18222"/>
    <cellStyle name="Input 21 3 4 4 2" xfId="39409"/>
    <cellStyle name="Input 21 3 4 5" xfId="28592"/>
    <cellStyle name="Input 21 3 4_Table 2A-1_EFT (Annual)" xfId="6903"/>
    <cellStyle name="Input 21 3 5" xfId="3965"/>
    <cellStyle name="Input 21 3 5 2" xfId="12293"/>
    <cellStyle name="Input 21 3 5 2 2" xfId="24317"/>
    <cellStyle name="Input 21 3 5 2 2 2" xfId="45503"/>
    <cellStyle name="Input 21 3 5 2 3" xfId="34899"/>
    <cellStyle name="Input 21 3 5 3" xfId="19204"/>
    <cellStyle name="Input 21 3 5 3 2" xfId="40391"/>
    <cellStyle name="Input 21 3 5 4" xfId="29653"/>
    <cellStyle name="Input 21 3 5_Table 2A-1_EFT (Annual)" xfId="15114"/>
    <cellStyle name="Input 21 3 6" xfId="9630"/>
    <cellStyle name="Input 21 3 6 2" xfId="21771"/>
    <cellStyle name="Input 21 3 6 2 2" xfId="42957"/>
    <cellStyle name="Input 21 3 6 3" xfId="32353"/>
    <cellStyle name="Input 21 3 7" xfId="16658"/>
    <cellStyle name="Input 21 3 7 2" xfId="37845"/>
    <cellStyle name="Input 21 3 8" xfId="26910"/>
    <cellStyle name="Input 21 3_Table 2A-1_EFT (Annual)" xfId="3028"/>
    <cellStyle name="Input 21 4" xfId="1212"/>
    <cellStyle name="Input 21 4 2" xfId="2482"/>
    <cellStyle name="Input 21 4 2 2" xfId="6043"/>
    <cellStyle name="Input 21 4 2 2 2" xfId="14237"/>
    <cellStyle name="Input 21 4 2 2 2 2" xfId="26209"/>
    <cellStyle name="Input 21 4 2 2 2 2 2" xfId="47395"/>
    <cellStyle name="Input 21 4 2 2 2 3" xfId="36791"/>
    <cellStyle name="Input 21 4 2 2 3" xfId="21096"/>
    <cellStyle name="Input 21 4 2 2 3 2" xfId="42283"/>
    <cellStyle name="Input 21 4 2 2 4" xfId="31699"/>
    <cellStyle name="Input 21 4 2 2_Table 2A-1_EFT (Annual)" xfId="15115"/>
    <cellStyle name="Input 21 4 2 3" xfId="11579"/>
    <cellStyle name="Input 21 4 2 3 2" xfId="23663"/>
    <cellStyle name="Input 21 4 2 3 2 2" xfId="44849"/>
    <cellStyle name="Input 21 4 2 3 3" xfId="34245"/>
    <cellStyle name="Input 21 4 2 4" xfId="18550"/>
    <cellStyle name="Input 21 4 2 4 2" xfId="39737"/>
    <cellStyle name="Input 21 4 2 5" xfId="28956"/>
    <cellStyle name="Input 21 4 2_Table 2A-1_EFT (Annual)" xfId="6905"/>
    <cellStyle name="Input 21 4 3" xfId="4773"/>
    <cellStyle name="Input 21 4 3 2" xfId="13033"/>
    <cellStyle name="Input 21 4 3 2 2" xfId="25039"/>
    <cellStyle name="Input 21 4 3 2 2 2" xfId="46225"/>
    <cellStyle name="Input 21 4 3 2 3" xfId="35621"/>
    <cellStyle name="Input 21 4 3 3" xfId="19926"/>
    <cellStyle name="Input 21 4 3 3 2" xfId="41113"/>
    <cellStyle name="Input 21 4 3 4" xfId="30430"/>
    <cellStyle name="Input 21 4 3_Table 2A-1_EFT (Annual)" xfId="15116"/>
    <cellStyle name="Input 21 4 4" xfId="10377"/>
    <cellStyle name="Input 21 4 4 2" xfId="22493"/>
    <cellStyle name="Input 21 4 4 2 2" xfId="43679"/>
    <cellStyle name="Input 21 4 4 3" xfId="33075"/>
    <cellStyle name="Input 21 4 5" xfId="17380"/>
    <cellStyle name="Input 21 4 5 2" xfId="38567"/>
    <cellStyle name="Input 21 4 6" xfId="27687"/>
    <cellStyle name="Input 21 4_Table 2A-1_EFT (Annual)" xfId="6904"/>
    <cellStyle name="Input 21 5" xfId="770"/>
    <cellStyle name="Input 21 5 2" xfId="4331"/>
    <cellStyle name="Input 21 5 2 2" xfId="12611"/>
    <cellStyle name="Input 21 5 2 2 2" xfId="24628"/>
    <cellStyle name="Input 21 5 2 2 2 2" xfId="45814"/>
    <cellStyle name="Input 21 5 2 2 3" xfId="35210"/>
    <cellStyle name="Input 21 5 2 3" xfId="19515"/>
    <cellStyle name="Input 21 5 2 3 2" xfId="40702"/>
    <cellStyle name="Input 21 5 2 4" xfId="29988"/>
    <cellStyle name="Input 21 5 2_Table 2A-1_EFT (Annual)" xfId="15117"/>
    <cellStyle name="Input 21 5 3" xfId="9959"/>
    <cellStyle name="Input 21 5 3 2" xfId="22082"/>
    <cellStyle name="Input 21 5 3 2 2" xfId="43268"/>
    <cellStyle name="Input 21 5 3 3" xfId="32664"/>
    <cellStyle name="Input 21 5 4" xfId="16969"/>
    <cellStyle name="Input 21 5 4 2" xfId="38156"/>
    <cellStyle name="Input 21 5 5" xfId="27245"/>
    <cellStyle name="Input 21 5_Table 2A-1_EFT (Annual)" xfId="6906"/>
    <cellStyle name="Input 21 6" xfId="1951"/>
    <cellStyle name="Input 21 6 2" xfId="5512"/>
    <cellStyle name="Input 21 6 2 2" xfId="13727"/>
    <cellStyle name="Input 21 6 2 2 2" xfId="25715"/>
    <cellStyle name="Input 21 6 2 2 2 2" xfId="46901"/>
    <cellStyle name="Input 21 6 2 2 3" xfId="36297"/>
    <cellStyle name="Input 21 6 2 3" xfId="20602"/>
    <cellStyle name="Input 21 6 2 3 2" xfId="41789"/>
    <cellStyle name="Input 21 6 2 4" xfId="31169"/>
    <cellStyle name="Input 21 6 2_Table 2A-1_EFT (Annual)" xfId="15118"/>
    <cellStyle name="Input 21 6 3" xfId="11071"/>
    <cellStyle name="Input 21 6 3 2" xfId="23169"/>
    <cellStyle name="Input 21 6 3 2 2" xfId="44355"/>
    <cellStyle name="Input 21 6 3 3" xfId="33751"/>
    <cellStyle name="Input 21 6 4" xfId="18056"/>
    <cellStyle name="Input 21 6 4 2" xfId="39243"/>
    <cellStyle name="Input 21 6 5" xfId="28426"/>
    <cellStyle name="Input 21 6_Table 2A-1_EFT (Annual)" xfId="6907"/>
    <cellStyle name="Input 21 7" xfId="3753"/>
    <cellStyle name="Input 21 7 2" xfId="12121"/>
    <cellStyle name="Input 21 7 2 2" xfId="24151"/>
    <cellStyle name="Input 21 7 2 2 2" xfId="45337"/>
    <cellStyle name="Input 21 7 2 3" xfId="34733"/>
    <cellStyle name="Input 21 7 3" xfId="19038"/>
    <cellStyle name="Input 21 7 3 2" xfId="40225"/>
    <cellStyle name="Input 21 7 4" xfId="29462"/>
    <cellStyle name="Input 21 7_Table 2A-1_EFT (Annual)" xfId="15119"/>
    <cellStyle name="Input 21 8" xfId="9440"/>
    <cellStyle name="Input 21 8 2" xfId="21605"/>
    <cellStyle name="Input 21 8 2 2" xfId="42791"/>
    <cellStyle name="Input 21 8 3" xfId="32187"/>
    <cellStyle name="Input 21 9" xfId="16492"/>
    <cellStyle name="Input 21 9 2" xfId="37679"/>
    <cellStyle name="Input 21_Table 2A-1_EFT (Annual)" xfId="3026"/>
    <cellStyle name="Input 22" xfId="203"/>
    <cellStyle name="Input 22 10" xfId="26758"/>
    <cellStyle name="Input 22 2" xfId="596"/>
    <cellStyle name="Input 22 2 2" xfId="1573"/>
    <cellStyle name="Input 22 2 2 2" xfId="2843"/>
    <cellStyle name="Input 22 2 2 2 2" xfId="6404"/>
    <cellStyle name="Input 22 2 2 2 2 2" xfId="14598"/>
    <cellStyle name="Input 22 2 2 2 2 2 2" xfId="26570"/>
    <cellStyle name="Input 22 2 2 2 2 2 2 2" xfId="47756"/>
    <cellStyle name="Input 22 2 2 2 2 2 3" xfId="37152"/>
    <cellStyle name="Input 22 2 2 2 2 3" xfId="21457"/>
    <cellStyle name="Input 22 2 2 2 2 3 2" xfId="42644"/>
    <cellStyle name="Input 22 2 2 2 2 4" xfId="32060"/>
    <cellStyle name="Input 22 2 2 2 2_Table 2A-1_EFT (Annual)" xfId="15120"/>
    <cellStyle name="Input 22 2 2 2 3" xfId="11940"/>
    <cellStyle name="Input 22 2 2 2 3 2" xfId="24024"/>
    <cellStyle name="Input 22 2 2 2 3 2 2" xfId="45210"/>
    <cellStyle name="Input 22 2 2 2 3 3" xfId="34606"/>
    <cellStyle name="Input 22 2 2 2 4" xfId="18911"/>
    <cellStyle name="Input 22 2 2 2 4 2" xfId="40098"/>
    <cellStyle name="Input 22 2 2 2 5" xfId="29317"/>
    <cellStyle name="Input 22 2 2 2_Table 2A-1_EFT (Annual)" xfId="6909"/>
    <cellStyle name="Input 22 2 2 3" xfId="5134"/>
    <cellStyle name="Input 22 2 2 3 2" xfId="13394"/>
    <cellStyle name="Input 22 2 2 3 2 2" xfId="25400"/>
    <cellStyle name="Input 22 2 2 3 2 2 2" xfId="46586"/>
    <cellStyle name="Input 22 2 2 3 2 3" xfId="35982"/>
    <cellStyle name="Input 22 2 2 3 3" xfId="20287"/>
    <cellStyle name="Input 22 2 2 3 3 2" xfId="41474"/>
    <cellStyle name="Input 22 2 2 3 4" xfId="30791"/>
    <cellStyle name="Input 22 2 2 3_Table 2A-1_EFT (Annual)" xfId="15121"/>
    <cellStyle name="Input 22 2 2 4" xfId="10738"/>
    <cellStyle name="Input 22 2 2 4 2" xfId="22854"/>
    <cellStyle name="Input 22 2 2 4 2 2" xfId="44040"/>
    <cellStyle name="Input 22 2 2 4 3" xfId="33436"/>
    <cellStyle name="Input 22 2 2 5" xfId="17741"/>
    <cellStyle name="Input 22 2 2 5 2" xfId="38928"/>
    <cellStyle name="Input 22 2 2 6" xfId="28048"/>
    <cellStyle name="Input 22 2 2_Table 2A-1_EFT (Annual)" xfId="6908"/>
    <cellStyle name="Input 22 2 3" xfId="1093"/>
    <cellStyle name="Input 22 2 3 2" xfId="4654"/>
    <cellStyle name="Input 22 2 3 2 2" xfId="12914"/>
    <cellStyle name="Input 22 2 3 2 2 2" xfId="24920"/>
    <cellStyle name="Input 22 2 3 2 2 2 2" xfId="46106"/>
    <cellStyle name="Input 22 2 3 2 2 3" xfId="35502"/>
    <cellStyle name="Input 22 2 3 2 3" xfId="19807"/>
    <cellStyle name="Input 22 2 3 2 3 2" xfId="40994"/>
    <cellStyle name="Input 22 2 3 2 4" xfId="30311"/>
    <cellStyle name="Input 22 2 3 2_Table 2A-1_EFT (Annual)" xfId="15122"/>
    <cellStyle name="Input 22 2 3 3" xfId="10258"/>
    <cellStyle name="Input 22 2 3 3 2" xfId="22374"/>
    <cellStyle name="Input 22 2 3 3 2 2" xfId="43560"/>
    <cellStyle name="Input 22 2 3 3 3" xfId="32956"/>
    <cellStyle name="Input 22 2 3 4" xfId="17261"/>
    <cellStyle name="Input 22 2 3 4 2" xfId="38448"/>
    <cellStyle name="Input 22 2 3 5" xfId="27568"/>
    <cellStyle name="Input 22 2 3_Table 2A-1_EFT (Annual)" xfId="6910"/>
    <cellStyle name="Input 22 2 4" xfId="2312"/>
    <cellStyle name="Input 22 2 4 2" xfId="5873"/>
    <cellStyle name="Input 22 2 4 2 2" xfId="14088"/>
    <cellStyle name="Input 22 2 4 2 2 2" xfId="26076"/>
    <cellStyle name="Input 22 2 4 2 2 2 2" xfId="47262"/>
    <cellStyle name="Input 22 2 4 2 2 3" xfId="36658"/>
    <cellStyle name="Input 22 2 4 2 3" xfId="20963"/>
    <cellStyle name="Input 22 2 4 2 3 2" xfId="42150"/>
    <cellStyle name="Input 22 2 4 2 4" xfId="31530"/>
    <cellStyle name="Input 22 2 4 2_Table 2A-1_EFT (Annual)" xfId="15123"/>
    <cellStyle name="Input 22 2 4 3" xfId="11432"/>
    <cellStyle name="Input 22 2 4 3 2" xfId="23530"/>
    <cellStyle name="Input 22 2 4 3 2 2" xfId="44716"/>
    <cellStyle name="Input 22 2 4 3 3" xfId="34112"/>
    <cellStyle name="Input 22 2 4 4" xfId="18417"/>
    <cellStyle name="Input 22 2 4 4 2" xfId="39604"/>
    <cellStyle name="Input 22 2 4 5" xfId="28787"/>
    <cellStyle name="Input 22 2 4_Table 2A-1_EFT (Annual)" xfId="6911"/>
    <cellStyle name="Input 22 2 5" xfId="4166"/>
    <cellStyle name="Input 22 2 5 2" xfId="12490"/>
    <cellStyle name="Input 22 2 5 2 2" xfId="24512"/>
    <cellStyle name="Input 22 2 5 2 2 2" xfId="45698"/>
    <cellStyle name="Input 22 2 5 2 3" xfId="35094"/>
    <cellStyle name="Input 22 2 5 3" xfId="19399"/>
    <cellStyle name="Input 22 2 5 3 2" xfId="40586"/>
    <cellStyle name="Input 22 2 5 4" xfId="29854"/>
    <cellStyle name="Input 22 2 5_Table 2A-1_EFT (Annual)" xfId="15124"/>
    <cellStyle name="Input 22 2 6" xfId="9829"/>
    <cellStyle name="Input 22 2 6 2" xfId="21966"/>
    <cellStyle name="Input 22 2 6 2 2" xfId="43152"/>
    <cellStyle name="Input 22 2 6 3" xfId="32548"/>
    <cellStyle name="Input 22 2 7" xfId="16853"/>
    <cellStyle name="Input 22 2 7 2" xfId="38040"/>
    <cellStyle name="Input 22 2 8" xfId="27111"/>
    <cellStyle name="Input 22 2_Table 2A-1_EFT (Annual)" xfId="3030"/>
    <cellStyle name="Input 22 3" xfId="432"/>
    <cellStyle name="Input 22 3 2" xfId="1415"/>
    <cellStyle name="Input 22 3 2 2" xfId="2685"/>
    <cellStyle name="Input 22 3 2 2 2" xfId="6246"/>
    <cellStyle name="Input 22 3 2 2 2 2" xfId="14440"/>
    <cellStyle name="Input 22 3 2 2 2 2 2" xfId="26412"/>
    <cellStyle name="Input 22 3 2 2 2 2 2 2" xfId="47598"/>
    <cellStyle name="Input 22 3 2 2 2 2 3" xfId="36994"/>
    <cellStyle name="Input 22 3 2 2 2 3" xfId="21299"/>
    <cellStyle name="Input 22 3 2 2 2 3 2" xfId="42486"/>
    <cellStyle name="Input 22 3 2 2 2 4" xfId="31902"/>
    <cellStyle name="Input 22 3 2 2 2_Table 2A-1_EFT (Annual)" xfId="15125"/>
    <cellStyle name="Input 22 3 2 2 3" xfId="11782"/>
    <cellStyle name="Input 22 3 2 2 3 2" xfId="23866"/>
    <cellStyle name="Input 22 3 2 2 3 2 2" xfId="45052"/>
    <cellStyle name="Input 22 3 2 2 3 3" xfId="34448"/>
    <cellStyle name="Input 22 3 2 2 4" xfId="18753"/>
    <cellStyle name="Input 22 3 2 2 4 2" xfId="39940"/>
    <cellStyle name="Input 22 3 2 2 5" xfId="29159"/>
    <cellStyle name="Input 22 3 2 2_Table 2A-1_EFT (Annual)" xfId="6913"/>
    <cellStyle name="Input 22 3 2 3" xfId="4976"/>
    <cellStyle name="Input 22 3 2 3 2" xfId="13236"/>
    <cellStyle name="Input 22 3 2 3 2 2" xfId="25242"/>
    <cellStyle name="Input 22 3 2 3 2 2 2" xfId="46428"/>
    <cellStyle name="Input 22 3 2 3 2 3" xfId="35824"/>
    <cellStyle name="Input 22 3 2 3 3" xfId="20129"/>
    <cellStyle name="Input 22 3 2 3 3 2" xfId="41316"/>
    <cellStyle name="Input 22 3 2 3 4" xfId="30633"/>
    <cellStyle name="Input 22 3 2 3_Table 2A-1_EFT (Annual)" xfId="15126"/>
    <cellStyle name="Input 22 3 2 4" xfId="10580"/>
    <cellStyle name="Input 22 3 2 4 2" xfId="22696"/>
    <cellStyle name="Input 22 3 2 4 2 2" xfId="43882"/>
    <cellStyle name="Input 22 3 2 4 3" xfId="33278"/>
    <cellStyle name="Input 22 3 2 5" xfId="17583"/>
    <cellStyle name="Input 22 3 2 5 2" xfId="38770"/>
    <cellStyle name="Input 22 3 2 6" xfId="27890"/>
    <cellStyle name="Input 22 3 2_Table 2A-1_EFT (Annual)" xfId="6912"/>
    <cellStyle name="Input 22 3 3" xfId="959"/>
    <cellStyle name="Input 22 3 3 2" xfId="4520"/>
    <cellStyle name="Input 22 3 3 2 2" xfId="12782"/>
    <cellStyle name="Input 22 3 3 2 2 2" xfId="24792"/>
    <cellStyle name="Input 22 3 3 2 2 2 2" xfId="45978"/>
    <cellStyle name="Input 22 3 3 2 2 3" xfId="35374"/>
    <cellStyle name="Input 22 3 3 2 3" xfId="19679"/>
    <cellStyle name="Input 22 3 3 2 3 2" xfId="40866"/>
    <cellStyle name="Input 22 3 3 2 4" xfId="30177"/>
    <cellStyle name="Input 22 3 3 2_Table 2A-1_EFT (Annual)" xfId="15127"/>
    <cellStyle name="Input 22 3 3 3" xfId="10129"/>
    <cellStyle name="Input 22 3 3 3 2" xfId="22246"/>
    <cellStyle name="Input 22 3 3 3 2 2" xfId="43432"/>
    <cellStyle name="Input 22 3 3 3 3" xfId="32828"/>
    <cellStyle name="Input 22 3 3 4" xfId="17133"/>
    <cellStyle name="Input 22 3 3 4 2" xfId="38320"/>
    <cellStyle name="Input 22 3 3 5" xfId="27434"/>
    <cellStyle name="Input 22 3 3_Table 2A-1_EFT (Annual)" xfId="6914"/>
    <cellStyle name="Input 22 3 4" xfId="2154"/>
    <cellStyle name="Input 22 3 4 2" xfId="5715"/>
    <cellStyle name="Input 22 3 4 2 2" xfId="13930"/>
    <cellStyle name="Input 22 3 4 2 2 2" xfId="25918"/>
    <cellStyle name="Input 22 3 4 2 2 2 2" xfId="47104"/>
    <cellStyle name="Input 22 3 4 2 2 3" xfId="36500"/>
    <cellStyle name="Input 22 3 4 2 3" xfId="20805"/>
    <cellStyle name="Input 22 3 4 2 3 2" xfId="41992"/>
    <cellStyle name="Input 22 3 4 2 4" xfId="31372"/>
    <cellStyle name="Input 22 3 4 2_Table 2A-1_EFT (Annual)" xfId="15128"/>
    <cellStyle name="Input 22 3 4 3" xfId="11274"/>
    <cellStyle name="Input 22 3 4 3 2" xfId="23372"/>
    <cellStyle name="Input 22 3 4 3 2 2" xfId="44558"/>
    <cellStyle name="Input 22 3 4 3 3" xfId="33954"/>
    <cellStyle name="Input 22 3 4 4" xfId="18259"/>
    <cellStyle name="Input 22 3 4 4 2" xfId="39446"/>
    <cellStyle name="Input 22 3 4 5" xfId="28629"/>
    <cellStyle name="Input 22 3 4_Table 2A-1_EFT (Annual)" xfId="6915"/>
    <cellStyle name="Input 22 3 5" xfId="4002"/>
    <cellStyle name="Input 22 3 5 2" xfId="12330"/>
    <cellStyle name="Input 22 3 5 2 2" xfId="24354"/>
    <cellStyle name="Input 22 3 5 2 2 2" xfId="45540"/>
    <cellStyle name="Input 22 3 5 2 3" xfId="34936"/>
    <cellStyle name="Input 22 3 5 3" xfId="19241"/>
    <cellStyle name="Input 22 3 5 3 2" xfId="40428"/>
    <cellStyle name="Input 22 3 5 4" xfId="29690"/>
    <cellStyle name="Input 22 3 5_Table 2A-1_EFT (Annual)" xfId="15129"/>
    <cellStyle name="Input 22 3 6" xfId="9667"/>
    <cellStyle name="Input 22 3 6 2" xfId="21808"/>
    <cellStyle name="Input 22 3 6 2 2" xfId="42994"/>
    <cellStyle name="Input 22 3 6 3" xfId="32390"/>
    <cellStyle name="Input 22 3 7" xfId="16695"/>
    <cellStyle name="Input 22 3 7 2" xfId="37882"/>
    <cellStyle name="Input 22 3 8" xfId="26947"/>
    <cellStyle name="Input 22 3_Table 2A-1_EFT (Annual)" xfId="3031"/>
    <cellStyle name="Input 22 4" xfId="1251"/>
    <cellStyle name="Input 22 4 2" xfId="2521"/>
    <cellStyle name="Input 22 4 2 2" xfId="6082"/>
    <cellStyle name="Input 22 4 2 2 2" xfId="14276"/>
    <cellStyle name="Input 22 4 2 2 2 2" xfId="26248"/>
    <cellStyle name="Input 22 4 2 2 2 2 2" xfId="47434"/>
    <cellStyle name="Input 22 4 2 2 2 3" xfId="36830"/>
    <cellStyle name="Input 22 4 2 2 3" xfId="21135"/>
    <cellStyle name="Input 22 4 2 2 3 2" xfId="42322"/>
    <cellStyle name="Input 22 4 2 2 4" xfId="31738"/>
    <cellStyle name="Input 22 4 2 2_Table 2A-1_EFT (Annual)" xfId="15130"/>
    <cellStyle name="Input 22 4 2 3" xfId="11618"/>
    <cellStyle name="Input 22 4 2 3 2" xfId="23702"/>
    <cellStyle name="Input 22 4 2 3 2 2" xfId="44888"/>
    <cellStyle name="Input 22 4 2 3 3" xfId="34284"/>
    <cellStyle name="Input 22 4 2 4" xfId="18589"/>
    <cellStyle name="Input 22 4 2 4 2" xfId="39776"/>
    <cellStyle name="Input 22 4 2 5" xfId="28995"/>
    <cellStyle name="Input 22 4 2_Table 2A-1_EFT (Annual)" xfId="6917"/>
    <cellStyle name="Input 22 4 3" xfId="4812"/>
    <cellStyle name="Input 22 4 3 2" xfId="13072"/>
    <cellStyle name="Input 22 4 3 2 2" xfId="25078"/>
    <cellStyle name="Input 22 4 3 2 2 2" xfId="46264"/>
    <cellStyle name="Input 22 4 3 2 3" xfId="35660"/>
    <cellStyle name="Input 22 4 3 3" xfId="19965"/>
    <cellStyle name="Input 22 4 3 3 2" xfId="41152"/>
    <cellStyle name="Input 22 4 3 4" xfId="30469"/>
    <cellStyle name="Input 22 4 3_Table 2A-1_EFT (Annual)" xfId="15131"/>
    <cellStyle name="Input 22 4 4" xfId="10416"/>
    <cellStyle name="Input 22 4 4 2" xfId="22532"/>
    <cellStyle name="Input 22 4 4 2 2" xfId="43718"/>
    <cellStyle name="Input 22 4 4 3" xfId="33114"/>
    <cellStyle name="Input 22 4 5" xfId="17419"/>
    <cellStyle name="Input 22 4 5 2" xfId="38606"/>
    <cellStyle name="Input 22 4 6" xfId="27726"/>
    <cellStyle name="Input 22 4_Table 2A-1_EFT (Annual)" xfId="6916"/>
    <cellStyle name="Input 22 5" xfId="802"/>
    <cellStyle name="Input 22 5 2" xfId="4363"/>
    <cellStyle name="Input 22 5 2 2" xfId="12643"/>
    <cellStyle name="Input 22 5 2 2 2" xfId="24660"/>
    <cellStyle name="Input 22 5 2 2 2 2" xfId="45846"/>
    <cellStyle name="Input 22 5 2 2 3" xfId="35242"/>
    <cellStyle name="Input 22 5 2 3" xfId="19547"/>
    <cellStyle name="Input 22 5 2 3 2" xfId="40734"/>
    <cellStyle name="Input 22 5 2 4" xfId="30020"/>
    <cellStyle name="Input 22 5 2_Table 2A-1_EFT (Annual)" xfId="15132"/>
    <cellStyle name="Input 22 5 3" xfId="9991"/>
    <cellStyle name="Input 22 5 3 2" xfId="22114"/>
    <cellStyle name="Input 22 5 3 2 2" xfId="43300"/>
    <cellStyle name="Input 22 5 3 3" xfId="32696"/>
    <cellStyle name="Input 22 5 4" xfId="17001"/>
    <cellStyle name="Input 22 5 4 2" xfId="38188"/>
    <cellStyle name="Input 22 5 5" xfId="27277"/>
    <cellStyle name="Input 22 5_Table 2A-1_EFT (Annual)" xfId="6918"/>
    <cellStyle name="Input 22 6" xfId="1990"/>
    <cellStyle name="Input 22 6 2" xfId="5551"/>
    <cellStyle name="Input 22 6 2 2" xfId="13766"/>
    <cellStyle name="Input 22 6 2 2 2" xfId="25754"/>
    <cellStyle name="Input 22 6 2 2 2 2" xfId="46940"/>
    <cellStyle name="Input 22 6 2 2 3" xfId="36336"/>
    <cellStyle name="Input 22 6 2 3" xfId="20641"/>
    <cellStyle name="Input 22 6 2 3 2" xfId="41828"/>
    <cellStyle name="Input 22 6 2 4" xfId="31208"/>
    <cellStyle name="Input 22 6 2_Table 2A-1_EFT (Annual)" xfId="15133"/>
    <cellStyle name="Input 22 6 3" xfId="11110"/>
    <cellStyle name="Input 22 6 3 2" xfId="23208"/>
    <cellStyle name="Input 22 6 3 2 2" xfId="44394"/>
    <cellStyle name="Input 22 6 3 3" xfId="33790"/>
    <cellStyle name="Input 22 6 4" xfId="18095"/>
    <cellStyle name="Input 22 6 4 2" xfId="39282"/>
    <cellStyle name="Input 22 6 5" xfId="28465"/>
    <cellStyle name="Input 22 6_Table 2A-1_EFT (Annual)" xfId="6919"/>
    <cellStyle name="Input 22 7" xfId="3792"/>
    <cellStyle name="Input 22 7 2" xfId="12160"/>
    <cellStyle name="Input 22 7 2 2" xfId="24190"/>
    <cellStyle name="Input 22 7 2 2 2" xfId="45376"/>
    <cellStyle name="Input 22 7 2 3" xfId="34772"/>
    <cellStyle name="Input 22 7 3" xfId="19077"/>
    <cellStyle name="Input 22 7 3 2" xfId="40264"/>
    <cellStyle name="Input 22 7 4" xfId="29501"/>
    <cellStyle name="Input 22 7_Table 2A-1_EFT (Annual)" xfId="15134"/>
    <cellStyle name="Input 22 8" xfId="9479"/>
    <cellStyle name="Input 22 8 2" xfId="21644"/>
    <cellStyle name="Input 22 8 2 2" xfId="42830"/>
    <cellStyle name="Input 22 8 3" xfId="32226"/>
    <cellStyle name="Input 22 9" xfId="16531"/>
    <cellStyle name="Input 22 9 2" xfId="37718"/>
    <cellStyle name="Input 22_Table 2A-1_EFT (Annual)" xfId="3029"/>
    <cellStyle name="Input 23" xfId="188"/>
    <cellStyle name="Input 23 10" xfId="26743"/>
    <cellStyle name="Input 23 2" xfId="581"/>
    <cellStyle name="Input 23 2 2" xfId="1558"/>
    <cellStyle name="Input 23 2 2 2" xfId="2828"/>
    <cellStyle name="Input 23 2 2 2 2" xfId="6389"/>
    <cellStyle name="Input 23 2 2 2 2 2" xfId="14583"/>
    <cellStyle name="Input 23 2 2 2 2 2 2" xfId="26555"/>
    <cellStyle name="Input 23 2 2 2 2 2 2 2" xfId="47741"/>
    <cellStyle name="Input 23 2 2 2 2 2 3" xfId="37137"/>
    <cellStyle name="Input 23 2 2 2 2 3" xfId="21442"/>
    <cellStyle name="Input 23 2 2 2 2 3 2" xfId="42629"/>
    <cellStyle name="Input 23 2 2 2 2 4" xfId="32045"/>
    <cellStyle name="Input 23 2 2 2 2_Table 2A-1_EFT (Annual)" xfId="15135"/>
    <cellStyle name="Input 23 2 2 2 3" xfId="11925"/>
    <cellStyle name="Input 23 2 2 2 3 2" xfId="24009"/>
    <cellStyle name="Input 23 2 2 2 3 2 2" xfId="45195"/>
    <cellStyle name="Input 23 2 2 2 3 3" xfId="34591"/>
    <cellStyle name="Input 23 2 2 2 4" xfId="18896"/>
    <cellStyle name="Input 23 2 2 2 4 2" xfId="40083"/>
    <cellStyle name="Input 23 2 2 2 5" xfId="29302"/>
    <cellStyle name="Input 23 2 2 2_Table 2A-1_EFT (Annual)" xfId="6921"/>
    <cellStyle name="Input 23 2 2 3" xfId="5119"/>
    <cellStyle name="Input 23 2 2 3 2" xfId="13379"/>
    <cellStyle name="Input 23 2 2 3 2 2" xfId="25385"/>
    <cellStyle name="Input 23 2 2 3 2 2 2" xfId="46571"/>
    <cellStyle name="Input 23 2 2 3 2 3" xfId="35967"/>
    <cellStyle name="Input 23 2 2 3 3" xfId="20272"/>
    <cellStyle name="Input 23 2 2 3 3 2" xfId="41459"/>
    <cellStyle name="Input 23 2 2 3 4" xfId="30776"/>
    <cellStyle name="Input 23 2 2 3_Table 2A-1_EFT (Annual)" xfId="15136"/>
    <cellStyle name="Input 23 2 2 4" xfId="10723"/>
    <cellStyle name="Input 23 2 2 4 2" xfId="22839"/>
    <cellStyle name="Input 23 2 2 4 2 2" xfId="44025"/>
    <cellStyle name="Input 23 2 2 4 3" xfId="33421"/>
    <cellStyle name="Input 23 2 2 5" xfId="17726"/>
    <cellStyle name="Input 23 2 2 5 2" xfId="38913"/>
    <cellStyle name="Input 23 2 2 6" xfId="28033"/>
    <cellStyle name="Input 23 2 2_Table 2A-1_EFT (Annual)" xfId="6920"/>
    <cellStyle name="Input 23 2 3" xfId="1081"/>
    <cellStyle name="Input 23 2 3 2" xfId="4642"/>
    <cellStyle name="Input 23 2 3 2 2" xfId="12902"/>
    <cellStyle name="Input 23 2 3 2 2 2" xfId="24908"/>
    <cellStyle name="Input 23 2 3 2 2 2 2" xfId="46094"/>
    <cellStyle name="Input 23 2 3 2 2 3" xfId="35490"/>
    <cellStyle name="Input 23 2 3 2 3" xfId="19795"/>
    <cellStyle name="Input 23 2 3 2 3 2" xfId="40982"/>
    <cellStyle name="Input 23 2 3 2 4" xfId="30299"/>
    <cellStyle name="Input 23 2 3 2_Table 2A-1_EFT (Annual)" xfId="15137"/>
    <cellStyle name="Input 23 2 3 3" xfId="10246"/>
    <cellStyle name="Input 23 2 3 3 2" xfId="22362"/>
    <cellStyle name="Input 23 2 3 3 2 2" xfId="43548"/>
    <cellStyle name="Input 23 2 3 3 3" xfId="32944"/>
    <cellStyle name="Input 23 2 3 4" xfId="17249"/>
    <cellStyle name="Input 23 2 3 4 2" xfId="38436"/>
    <cellStyle name="Input 23 2 3 5" xfId="27556"/>
    <cellStyle name="Input 23 2 3_Table 2A-1_EFT (Annual)" xfId="6922"/>
    <cellStyle name="Input 23 2 4" xfId="2297"/>
    <cellStyle name="Input 23 2 4 2" xfId="5858"/>
    <cellStyle name="Input 23 2 4 2 2" xfId="14073"/>
    <cellStyle name="Input 23 2 4 2 2 2" xfId="26061"/>
    <cellStyle name="Input 23 2 4 2 2 2 2" xfId="47247"/>
    <cellStyle name="Input 23 2 4 2 2 3" xfId="36643"/>
    <cellStyle name="Input 23 2 4 2 3" xfId="20948"/>
    <cellStyle name="Input 23 2 4 2 3 2" xfId="42135"/>
    <cellStyle name="Input 23 2 4 2 4" xfId="31515"/>
    <cellStyle name="Input 23 2 4 2_Table 2A-1_EFT (Annual)" xfId="15138"/>
    <cellStyle name="Input 23 2 4 3" xfId="11417"/>
    <cellStyle name="Input 23 2 4 3 2" xfId="23515"/>
    <cellStyle name="Input 23 2 4 3 2 2" xfId="44701"/>
    <cellStyle name="Input 23 2 4 3 3" xfId="34097"/>
    <cellStyle name="Input 23 2 4 4" xfId="18402"/>
    <cellStyle name="Input 23 2 4 4 2" xfId="39589"/>
    <cellStyle name="Input 23 2 4 5" xfId="28772"/>
    <cellStyle name="Input 23 2 4_Table 2A-1_EFT (Annual)" xfId="6923"/>
    <cellStyle name="Input 23 2 5" xfId="4151"/>
    <cellStyle name="Input 23 2 5 2" xfId="12475"/>
    <cellStyle name="Input 23 2 5 2 2" xfId="24497"/>
    <cellStyle name="Input 23 2 5 2 2 2" xfId="45683"/>
    <cellStyle name="Input 23 2 5 2 3" xfId="35079"/>
    <cellStyle name="Input 23 2 5 3" xfId="19384"/>
    <cellStyle name="Input 23 2 5 3 2" xfId="40571"/>
    <cellStyle name="Input 23 2 5 4" xfId="29839"/>
    <cellStyle name="Input 23 2 5_Table 2A-1_EFT (Annual)" xfId="15139"/>
    <cellStyle name="Input 23 2 6" xfId="9814"/>
    <cellStyle name="Input 23 2 6 2" xfId="21951"/>
    <cellStyle name="Input 23 2 6 2 2" xfId="43137"/>
    <cellStyle name="Input 23 2 6 3" xfId="32533"/>
    <cellStyle name="Input 23 2 7" xfId="16838"/>
    <cellStyle name="Input 23 2 7 2" xfId="38025"/>
    <cellStyle name="Input 23 2 8" xfId="27096"/>
    <cellStyle name="Input 23 2_Table 2A-1_EFT (Annual)" xfId="3033"/>
    <cellStyle name="Input 23 3" xfId="418"/>
    <cellStyle name="Input 23 3 2" xfId="1401"/>
    <cellStyle name="Input 23 3 2 2" xfId="2671"/>
    <cellStyle name="Input 23 3 2 2 2" xfId="6232"/>
    <cellStyle name="Input 23 3 2 2 2 2" xfId="14426"/>
    <cellStyle name="Input 23 3 2 2 2 2 2" xfId="26398"/>
    <cellStyle name="Input 23 3 2 2 2 2 2 2" xfId="47584"/>
    <cellStyle name="Input 23 3 2 2 2 2 3" xfId="36980"/>
    <cellStyle name="Input 23 3 2 2 2 3" xfId="21285"/>
    <cellStyle name="Input 23 3 2 2 2 3 2" xfId="42472"/>
    <cellStyle name="Input 23 3 2 2 2 4" xfId="31888"/>
    <cellStyle name="Input 23 3 2 2 2_Table 2A-1_EFT (Annual)" xfId="15140"/>
    <cellStyle name="Input 23 3 2 2 3" xfId="11768"/>
    <cellStyle name="Input 23 3 2 2 3 2" xfId="23852"/>
    <cellStyle name="Input 23 3 2 2 3 2 2" xfId="45038"/>
    <cellStyle name="Input 23 3 2 2 3 3" xfId="34434"/>
    <cellStyle name="Input 23 3 2 2 4" xfId="18739"/>
    <cellStyle name="Input 23 3 2 2 4 2" xfId="39926"/>
    <cellStyle name="Input 23 3 2 2 5" xfId="29145"/>
    <cellStyle name="Input 23 3 2 2_Table 2A-1_EFT (Annual)" xfId="6925"/>
    <cellStyle name="Input 23 3 2 3" xfId="4962"/>
    <cellStyle name="Input 23 3 2 3 2" xfId="13222"/>
    <cellStyle name="Input 23 3 2 3 2 2" xfId="25228"/>
    <cellStyle name="Input 23 3 2 3 2 2 2" xfId="46414"/>
    <cellStyle name="Input 23 3 2 3 2 3" xfId="35810"/>
    <cellStyle name="Input 23 3 2 3 3" xfId="20115"/>
    <cellStyle name="Input 23 3 2 3 3 2" xfId="41302"/>
    <cellStyle name="Input 23 3 2 3 4" xfId="30619"/>
    <cellStyle name="Input 23 3 2 3_Table 2A-1_EFT (Annual)" xfId="15141"/>
    <cellStyle name="Input 23 3 2 4" xfId="10566"/>
    <cellStyle name="Input 23 3 2 4 2" xfId="22682"/>
    <cellStyle name="Input 23 3 2 4 2 2" xfId="43868"/>
    <cellStyle name="Input 23 3 2 4 3" xfId="33264"/>
    <cellStyle name="Input 23 3 2 5" xfId="17569"/>
    <cellStyle name="Input 23 3 2 5 2" xfId="38756"/>
    <cellStyle name="Input 23 3 2 6" xfId="27876"/>
    <cellStyle name="Input 23 3 2_Table 2A-1_EFT (Annual)" xfId="6924"/>
    <cellStyle name="Input 23 3 3" xfId="948"/>
    <cellStyle name="Input 23 3 3 2" xfId="4509"/>
    <cellStyle name="Input 23 3 3 2 2" xfId="12771"/>
    <cellStyle name="Input 23 3 3 2 2 2" xfId="24781"/>
    <cellStyle name="Input 23 3 3 2 2 2 2" xfId="45967"/>
    <cellStyle name="Input 23 3 3 2 2 3" xfId="35363"/>
    <cellStyle name="Input 23 3 3 2 3" xfId="19668"/>
    <cellStyle name="Input 23 3 3 2 3 2" xfId="40855"/>
    <cellStyle name="Input 23 3 3 2 4" xfId="30166"/>
    <cellStyle name="Input 23 3 3 2_Table 2A-1_EFT (Annual)" xfId="15142"/>
    <cellStyle name="Input 23 3 3 3" xfId="10118"/>
    <cellStyle name="Input 23 3 3 3 2" xfId="22235"/>
    <cellStyle name="Input 23 3 3 3 2 2" xfId="43421"/>
    <cellStyle name="Input 23 3 3 3 3" xfId="32817"/>
    <cellStyle name="Input 23 3 3 4" xfId="17122"/>
    <cellStyle name="Input 23 3 3 4 2" xfId="38309"/>
    <cellStyle name="Input 23 3 3 5" xfId="27423"/>
    <cellStyle name="Input 23 3 3_Table 2A-1_EFT (Annual)" xfId="6926"/>
    <cellStyle name="Input 23 3 4" xfId="2140"/>
    <cellStyle name="Input 23 3 4 2" xfId="5701"/>
    <cellStyle name="Input 23 3 4 2 2" xfId="13916"/>
    <cellStyle name="Input 23 3 4 2 2 2" xfId="25904"/>
    <cellStyle name="Input 23 3 4 2 2 2 2" xfId="47090"/>
    <cellStyle name="Input 23 3 4 2 2 3" xfId="36486"/>
    <cellStyle name="Input 23 3 4 2 3" xfId="20791"/>
    <cellStyle name="Input 23 3 4 2 3 2" xfId="41978"/>
    <cellStyle name="Input 23 3 4 2 4" xfId="31358"/>
    <cellStyle name="Input 23 3 4 2_Table 2A-1_EFT (Annual)" xfId="15143"/>
    <cellStyle name="Input 23 3 4 3" xfId="11260"/>
    <cellStyle name="Input 23 3 4 3 2" xfId="23358"/>
    <cellStyle name="Input 23 3 4 3 2 2" xfId="44544"/>
    <cellStyle name="Input 23 3 4 3 3" xfId="33940"/>
    <cellStyle name="Input 23 3 4 4" xfId="18245"/>
    <cellStyle name="Input 23 3 4 4 2" xfId="39432"/>
    <cellStyle name="Input 23 3 4 5" xfId="28615"/>
    <cellStyle name="Input 23 3 4_Table 2A-1_EFT (Annual)" xfId="6927"/>
    <cellStyle name="Input 23 3 5" xfId="3988"/>
    <cellStyle name="Input 23 3 5 2" xfId="12316"/>
    <cellStyle name="Input 23 3 5 2 2" xfId="24340"/>
    <cellStyle name="Input 23 3 5 2 2 2" xfId="45526"/>
    <cellStyle name="Input 23 3 5 2 3" xfId="34922"/>
    <cellStyle name="Input 23 3 5 3" xfId="19227"/>
    <cellStyle name="Input 23 3 5 3 2" xfId="40414"/>
    <cellStyle name="Input 23 3 5 4" xfId="29676"/>
    <cellStyle name="Input 23 3 5_Table 2A-1_EFT (Annual)" xfId="15144"/>
    <cellStyle name="Input 23 3 6" xfId="9653"/>
    <cellStyle name="Input 23 3 6 2" xfId="21794"/>
    <cellStyle name="Input 23 3 6 2 2" xfId="42980"/>
    <cellStyle name="Input 23 3 6 3" xfId="32376"/>
    <cellStyle name="Input 23 3 7" xfId="16681"/>
    <cellStyle name="Input 23 3 7 2" xfId="37868"/>
    <cellStyle name="Input 23 3 8" xfId="26933"/>
    <cellStyle name="Input 23 3_Table 2A-1_EFT (Annual)" xfId="3034"/>
    <cellStyle name="Input 23 4" xfId="1236"/>
    <cellStyle name="Input 23 4 2" xfId="2506"/>
    <cellStyle name="Input 23 4 2 2" xfId="6067"/>
    <cellStyle name="Input 23 4 2 2 2" xfId="14261"/>
    <cellStyle name="Input 23 4 2 2 2 2" xfId="26233"/>
    <cellStyle name="Input 23 4 2 2 2 2 2" xfId="47419"/>
    <cellStyle name="Input 23 4 2 2 2 3" xfId="36815"/>
    <cellStyle name="Input 23 4 2 2 3" xfId="21120"/>
    <cellStyle name="Input 23 4 2 2 3 2" xfId="42307"/>
    <cellStyle name="Input 23 4 2 2 4" xfId="31723"/>
    <cellStyle name="Input 23 4 2 2_Table 2A-1_EFT (Annual)" xfId="15145"/>
    <cellStyle name="Input 23 4 2 3" xfId="11603"/>
    <cellStyle name="Input 23 4 2 3 2" xfId="23687"/>
    <cellStyle name="Input 23 4 2 3 2 2" xfId="44873"/>
    <cellStyle name="Input 23 4 2 3 3" xfId="34269"/>
    <cellStyle name="Input 23 4 2 4" xfId="18574"/>
    <cellStyle name="Input 23 4 2 4 2" xfId="39761"/>
    <cellStyle name="Input 23 4 2 5" xfId="28980"/>
    <cellStyle name="Input 23 4 2_Table 2A-1_EFT (Annual)" xfId="6929"/>
    <cellStyle name="Input 23 4 3" xfId="4797"/>
    <cellStyle name="Input 23 4 3 2" xfId="13057"/>
    <cellStyle name="Input 23 4 3 2 2" xfId="25063"/>
    <cellStyle name="Input 23 4 3 2 2 2" xfId="46249"/>
    <cellStyle name="Input 23 4 3 2 3" xfId="35645"/>
    <cellStyle name="Input 23 4 3 3" xfId="19950"/>
    <cellStyle name="Input 23 4 3 3 2" xfId="41137"/>
    <cellStyle name="Input 23 4 3 4" xfId="30454"/>
    <cellStyle name="Input 23 4 3_Table 2A-1_EFT (Annual)" xfId="15146"/>
    <cellStyle name="Input 23 4 4" xfId="10401"/>
    <cellStyle name="Input 23 4 4 2" xfId="22517"/>
    <cellStyle name="Input 23 4 4 2 2" xfId="43703"/>
    <cellStyle name="Input 23 4 4 3" xfId="33099"/>
    <cellStyle name="Input 23 4 5" xfId="17404"/>
    <cellStyle name="Input 23 4 5 2" xfId="38591"/>
    <cellStyle name="Input 23 4 6" xfId="27711"/>
    <cellStyle name="Input 23 4_Table 2A-1_EFT (Annual)" xfId="6928"/>
    <cellStyle name="Input 23 5" xfId="790"/>
    <cellStyle name="Input 23 5 2" xfId="4351"/>
    <cellStyle name="Input 23 5 2 2" xfId="12631"/>
    <cellStyle name="Input 23 5 2 2 2" xfId="24648"/>
    <cellStyle name="Input 23 5 2 2 2 2" xfId="45834"/>
    <cellStyle name="Input 23 5 2 2 3" xfId="35230"/>
    <cellStyle name="Input 23 5 2 3" xfId="19535"/>
    <cellStyle name="Input 23 5 2 3 2" xfId="40722"/>
    <cellStyle name="Input 23 5 2 4" xfId="30008"/>
    <cellStyle name="Input 23 5 2_Table 2A-1_EFT (Annual)" xfId="15147"/>
    <cellStyle name="Input 23 5 3" xfId="9979"/>
    <cellStyle name="Input 23 5 3 2" xfId="22102"/>
    <cellStyle name="Input 23 5 3 2 2" xfId="43288"/>
    <cellStyle name="Input 23 5 3 3" xfId="32684"/>
    <cellStyle name="Input 23 5 4" xfId="16989"/>
    <cellStyle name="Input 23 5 4 2" xfId="38176"/>
    <cellStyle name="Input 23 5 5" xfId="27265"/>
    <cellStyle name="Input 23 5_Table 2A-1_EFT (Annual)" xfId="6930"/>
    <cellStyle name="Input 23 6" xfId="1975"/>
    <cellStyle name="Input 23 6 2" xfId="5536"/>
    <cellStyle name="Input 23 6 2 2" xfId="13751"/>
    <cellStyle name="Input 23 6 2 2 2" xfId="25739"/>
    <cellStyle name="Input 23 6 2 2 2 2" xfId="46925"/>
    <cellStyle name="Input 23 6 2 2 3" xfId="36321"/>
    <cellStyle name="Input 23 6 2 3" xfId="20626"/>
    <cellStyle name="Input 23 6 2 3 2" xfId="41813"/>
    <cellStyle name="Input 23 6 2 4" xfId="31193"/>
    <cellStyle name="Input 23 6 2_Table 2A-1_EFT (Annual)" xfId="15148"/>
    <cellStyle name="Input 23 6 3" xfId="11095"/>
    <cellStyle name="Input 23 6 3 2" xfId="23193"/>
    <cellStyle name="Input 23 6 3 2 2" xfId="44379"/>
    <cellStyle name="Input 23 6 3 3" xfId="33775"/>
    <cellStyle name="Input 23 6 4" xfId="18080"/>
    <cellStyle name="Input 23 6 4 2" xfId="39267"/>
    <cellStyle name="Input 23 6 5" xfId="28450"/>
    <cellStyle name="Input 23 6_Table 2A-1_EFT (Annual)" xfId="6931"/>
    <cellStyle name="Input 23 7" xfId="3777"/>
    <cellStyle name="Input 23 7 2" xfId="12145"/>
    <cellStyle name="Input 23 7 2 2" xfId="24175"/>
    <cellStyle name="Input 23 7 2 2 2" xfId="45361"/>
    <cellStyle name="Input 23 7 2 3" xfId="34757"/>
    <cellStyle name="Input 23 7 3" xfId="19062"/>
    <cellStyle name="Input 23 7 3 2" xfId="40249"/>
    <cellStyle name="Input 23 7 4" xfId="29486"/>
    <cellStyle name="Input 23 7_Table 2A-1_EFT (Annual)" xfId="15149"/>
    <cellStyle name="Input 23 8" xfId="9464"/>
    <cellStyle name="Input 23 8 2" xfId="21629"/>
    <cellStyle name="Input 23 8 2 2" xfId="42815"/>
    <cellStyle name="Input 23 8 3" xfId="32211"/>
    <cellStyle name="Input 23 9" xfId="16516"/>
    <cellStyle name="Input 23 9 2" xfId="37703"/>
    <cellStyle name="Input 23_Table 2A-1_EFT (Annual)" xfId="3032"/>
    <cellStyle name="Input 24" xfId="220"/>
    <cellStyle name="Input 24 10" xfId="26775"/>
    <cellStyle name="Input 24 2" xfId="613"/>
    <cellStyle name="Input 24 2 2" xfId="1590"/>
    <cellStyle name="Input 24 2 2 2" xfId="2860"/>
    <cellStyle name="Input 24 2 2 2 2" xfId="6421"/>
    <cellStyle name="Input 24 2 2 2 2 2" xfId="14615"/>
    <cellStyle name="Input 24 2 2 2 2 2 2" xfId="26587"/>
    <cellStyle name="Input 24 2 2 2 2 2 2 2" xfId="47773"/>
    <cellStyle name="Input 24 2 2 2 2 2 3" xfId="37169"/>
    <cellStyle name="Input 24 2 2 2 2 3" xfId="21474"/>
    <cellStyle name="Input 24 2 2 2 2 3 2" xfId="42661"/>
    <cellStyle name="Input 24 2 2 2 2 4" xfId="32077"/>
    <cellStyle name="Input 24 2 2 2 2_Table 2A-1_EFT (Annual)" xfId="15150"/>
    <cellStyle name="Input 24 2 2 2 3" xfId="11957"/>
    <cellStyle name="Input 24 2 2 2 3 2" xfId="24041"/>
    <cellStyle name="Input 24 2 2 2 3 2 2" xfId="45227"/>
    <cellStyle name="Input 24 2 2 2 3 3" xfId="34623"/>
    <cellStyle name="Input 24 2 2 2 4" xfId="18928"/>
    <cellStyle name="Input 24 2 2 2 4 2" xfId="40115"/>
    <cellStyle name="Input 24 2 2 2 5" xfId="29334"/>
    <cellStyle name="Input 24 2 2 2_Table 2A-1_EFT (Annual)" xfId="6933"/>
    <cellStyle name="Input 24 2 2 3" xfId="5151"/>
    <cellStyle name="Input 24 2 2 3 2" xfId="13411"/>
    <cellStyle name="Input 24 2 2 3 2 2" xfId="25417"/>
    <cellStyle name="Input 24 2 2 3 2 2 2" xfId="46603"/>
    <cellStyle name="Input 24 2 2 3 2 3" xfId="35999"/>
    <cellStyle name="Input 24 2 2 3 3" xfId="20304"/>
    <cellStyle name="Input 24 2 2 3 3 2" xfId="41491"/>
    <cellStyle name="Input 24 2 2 3 4" xfId="30808"/>
    <cellStyle name="Input 24 2 2 3_Table 2A-1_EFT (Annual)" xfId="15151"/>
    <cellStyle name="Input 24 2 2 4" xfId="10755"/>
    <cellStyle name="Input 24 2 2 4 2" xfId="22871"/>
    <cellStyle name="Input 24 2 2 4 2 2" xfId="44057"/>
    <cellStyle name="Input 24 2 2 4 3" xfId="33453"/>
    <cellStyle name="Input 24 2 2 5" xfId="17758"/>
    <cellStyle name="Input 24 2 2 5 2" xfId="38945"/>
    <cellStyle name="Input 24 2 2 6" xfId="28065"/>
    <cellStyle name="Input 24 2 2_Table 2A-1_EFT (Annual)" xfId="6932"/>
    <cellStyle name="Input 24 2 3" xfId="1106"/>
    <cellStyle name="Input 24 2 3 2" xfId="4667"/>
    <cellStyle name="Input 24 2 3 2 2" xfId="12927"/>
    <cellStyle name="Input 24 2 3 2 2 2" xfId="24933"/>
    <cellStyle name="Input 24 2 3 2 2 2 2" xfId="46119"/>
    <cellStyle name="Input 24 2 3 2 2 3" xfId="35515"/>
    <cellStyle name="Input 24 2 3 2 3" xfId="19820"/>
    <cellStyle name="Input 24 2 3 2 3 2" xfId="41007"/>
    <cellStyle name="Input 24 2 3 2 4" xfId="30324"/>
    <cellStyle name="Input 24 2 3 2_Table 2A-1_EFT (Annual)" xfId="15152"/>
    <cellStyle name="Input 24 2 3 3" xfId="10271"/>
    <cellStyle name="Input 24 2 3 3 2" xfId="22387"/>
    <cellStyle name="Input 24 2 3 3 2 2" xfId="43573"/>
    <cellStyle name="Input 24 2 3 3 3" xfId="32969"/>
    <cellStyle name="Input 24 2 3 4" xfId="17274"/>
    <cellStyle name="Input 24 2 3 4 2" xfId="38461"/>
    <cellStyle name="Input 24 2 3 5" xfId="27581"/>
    <cellStyle name="Input 24 2 3_Table 2A-1_EFT (Annual)" xfId="6934"/>
    <cellStyle name="Input 24 2 4" xfId="2329"/>
    <cellStyle name="Input 24 2 4 2" xfId="5890"/>
    <cellStyle name="Input 24 2 4 2 2" xfId="14105"/>
    <cellStyle name="Input 24 2 4 2 2 2" xfId="26093"/>
    <cellStyle name="Input 24 2 4 2 2 2 2" xfId="47279"/>
    <cellStyle name="Input 24 2 4 2 2 3" xfId="36675"/>
    <cellStyle name="Input 24 2 4 2 3" xfId="20980"/>
    <cellStyle name="Input 24 2 4 2 3 2" xfId="42167"/>
    <cellStyle name="Input 24 2 4 2 4" xfId="31547"/>
    <cellStyle name="Input 24 2 4 2_Table 2A-1_EFT (Annual)" xfId="15153"/>
    <cellStyle name="Input 24 2 4 3" xfId="11449"/>
    <cellStyle name="Input 24 2 4 3 2" xfId="23547"/>
    <cellStyle name="Input 24 2 4 3 2 2" xfId="44733"/>
    <cellStyle name="Input 24 2 4 3 3" xfId="34129"/>
    <cellStyle name="Input 24 2 4 4" xfId="18434"/>
    <cellStyle name="Input 24 2 4 4 2" xfId="39621"/>
    <cellStyle name="Input 24 2 4 5" xfId="28804"/>
    <cellStyle name="Input 24 2 4_Table 2A-1_EFT (Annual)" xfId="6935"/>
    <cellStyle name="Input 24 2 5" xfId="4183"/>
    <cellStyle name="Input 24 2 5 2" xfId="12507"/>
    <cellStyle name="Input 24 2 5 2 2" xfId="24529"/>
    <cellStyle name="Input 24 2 5 2 2 2" xfId="45715"/>
    <cellStyle name="Input 24 2 5 2 3" xfId="35111"/>
    <cellStyle name="Input 24 2 5 3" xfId="19416"/>
    <cellStyle name="Input 24 2 5 3 2" xfId="40603"/>
    <cellStyle name="Input 24 2 5 4" xfId="29871"/>
    <cellStyle name="Input 24 2 5_Table 2A-1_EFT (Annual)" xfId="15154"/>
    <cellStyle name="Input 24 2 6" xfId="9846"/>
    <cellStyle name="Input 24 2 6 2" xfId="21983"/>
    <cellStyle name="Input 24 2 6 2 2" xfId="43169"/>
    <cellStyle name="Input 24 2 6 3" xfId="32565"/>
    <cellStyle name="Input 24 2 7" xfId="16870"/>
    <cellStyle name="Input 24 2 7 2" xfId="38057"/>
    <cellStyle name="Input 24 2 8" xfId="27128"/>
    <cellStyle name="Input 24 2_Table 2A-1_EFT (Annual)" xfId="3036"/>
    <cellStyle name="Input 24 3" xfId="447"/>
    <cellStyle name="Input 24 3 2" xfId="1430"/>
    <cellStyle name="Input 24 3 2 2" xfId="2700"/>
    <cellStyle name="Input 24 3 2 2 2" xfId="6261"/>
    <cellStyle name="Input 24 3 2 2 2 2" xfId="14455"/>
    <cellStyle name="Input 24 3 2 2 2 2 2" xfId="26427"/>
    <cellStyle name="Input 24 3 2 2 2 2 2 2" xfId="47613"/>
    <cellStyle name="Input 24 3 2 2 2 2 3" xfId="37009"/>
    <cellStyle name="Input 24 3 2 2 2 3" xfId="21314"/>
    <cellStyle name="Input 24 3 2 2 2 3 2" xfId="42501"/>
    <cellStyle name="Input 24 3 2 2 2 4" xfId="31917"/>
    <cellStyle name="Input 24 3 2 2 2_Table 2A-1_EFT (Annual)" xfId="15155"/>
    <cellStyle name="Input 24 3 2 2 3" xfId="11797"/>
    <cellStyle name="Input 24 3 2 2 3 2" xfId="23881"/>
    <cellStyle name="Input 24 3 2 2 3 2 2" xfId="45067"/>
    <cellStyle name="Input 24 3 2 2 3 3" xfId="34463"/>
    <cellStyle name="Input 24 3 2 2 4" xfId="18768"/>
    <cellStyle name="Input 24 3 2 2 4 2" xfId="39955"/>
    <cellStyle name="Input 24 3 2 2 5" xfId="29174"/>
    <cellStyle name="Input 24 3 2 2_Table 2A-1_EFT (Annual)" xfId="6937"/>
    <cellStyle name="Input 24 3 2 3" xfId="4991"/>
    <cellStyle name="Input 24 3 2 3 2" xfId="13251"/>
    <cellStyle name="Input 24 3 2 3 2 2" xfId="25257"/>
    <cellStyle name="Input 24 3 2 3 2 2 2" xfId="46443"/>
    <cellStyle name="Input 24 3 2 3 2 3" xfId="35839"/>
    <cellStyle name="Input 24 3 2 3 3" xfId="20144"/>
    <cellStyle name="Input 24 3 2 3 3 2" xfId="41331"/>
    <cellStyle name="Input 24 3 2 3 4" xfId="30648"/>
    <cellStyle name="Input 24 3 2 3_Table 2A-1_EFT (Annual)" xfId="15156"/>
    <cellStyle name="Input 24 3 2 4" xfId="10595"/>
    <cellStyle name="Input 24 3 2 4 2" xfId="22711"/>
    <cellStyle name="Input 24 3 2 4 2 2" xfId="43897"/>
    <cellStyle name="Input 24 3 2 4 3" xfId="33293"/>
    <cellStyle name="Input 24 3 2 5" xfId="17598"/>
    <cellStyle name="Input 24 3 2 5 2" xfId="38785"/>
    <cellStyle name="Input 24 3 2 6" xfId="27905"/>
    <cellStyle name="Input 24 3 2_Table 2A-1_EFT (Annual)" xfId="6936"/>
    <cellStyle name="Input 24 3 3" xfId="971"/>
    <cellStyle name="Input 24 3 3 2" xfId="4532"/>
    <cellStyle name="Input 24 3 3 2 2" xfId="12794"/>
    <cellStyle name="Input 24 3 3 2 2 2" xfId="24804"/>
    <cellStyle name="Input 24 3 3 2 2 2 2" xfId="45990"/>
    <cellStyle name="Input 24 3 3 2 2 3" xfId="35386"/>
    <cellStyle name="Input 24 3 3 2 3" xfId="19691"/>
    <cellStyle name="Input 24 3 3 2 3 2" xfId="40878"/>
    <cellStyle name="Input 24 3 3 2 4" xfId="30189"/>
    <cellStyle name="Input 24 3 3 2_Table 2A-1_EFT (Annual)" xfId="15157"/>
    <cellStyle name="Input 24 3 3 3" xfId="10141"/>
    <cellStyle name="Input 24 3 3 3 2" xfId="22258"/>
    <cellStyle name="Input 24 3 3 3 2 2" xfId="43444"/>
    <cellStyle name="Input 24 3 3 3 3" xfId="32840"/>
    <cellStyle name="Input 24 3 3 4" xfId="17145"/>
    <cellStyle name="Input 24 3 3 4 2" xfId="38332"/>
    <cellStyle name="Input 24 3 3 5" xfId="27446"/>
    <cellStyle name="Input 24 3 3_Table 2A-1_EFT (Annual)" xfId="6938"/>
    <cellStyle name="Input 24 3 4" xfId="2169"/>
    <cellStyle name="Input 24 3 4 2" xfId="5730"/>
    <cellStyle name="Input 24 3 4 2 2" xfId="13945"/>
    <cellStyle name="Input 24 3 4 2 2 2" xfId="25933"/>
    <cellStyle name="Input 24 3 4 2 2 2 2" xfId="47119"/>
    <cellStyle name="Input 24 3 4 2 2 3" xfId="36515"/>
    <cellStyle name="Input 24 3 4 2 3" xfId="20820"/>
    <cellStyle name="Input 24 3 4 2 3 2" xfId="42007"/>
    <cellStyle name="Input 24 3 4 2 4" xfId="31387"/>
    <cellStyle name="Input 24 3 4 2_Table 2A-1_EFT (Annual)" xfId="15158"/>
    <cellStyle name="Input 24 3 4 3" xfId="11289"/>
    <cellStyle name="Input 24 3 4 3 2" xfId="23387"/>
    <cellStyle name="Input 24 3 4 3 2 2" xfId="44573"/>
    <cellStyle name="Input 24 3 4 3 3" xfId="33969"/>
    <cellStyle name="Input 24 3 4 4" xfId="18274"/>
    <cellStyle name="Input 24 3 4 4 2" xfId="39461"/>
    <cellStyle name="Input 24 3 4 5" xfId="28644"/>
    <cellStyle name="Input 24 3 4_Table 2A-1_EFT (Annual)" xfId="6939"/>
    <cellStyle name="Input 24 3 5" xfId="4017"/>
    <cellStyle name="Input 24 3 5 2" xfId="12345"/>
    <cellStyle name="Input 24 3 5 2 2" xfId="24369"/>
    <cellStyle name="Input 24 3 5 2 2 2" xfId="45555"/>
    <cellStyle name="Input 24 3 5 2 3" xfId="34951"/>
    <cellStyle name="Input 24 3 5 3" xfId="19256"/>
    <cellStyle name="Input 24 3 5 3 2" xfId="40443"/>
    <cellStyle name="Input 24 3 5 4" xfId="29705"/>
    <cellStyle name="Input 24 3 5_Table 2A-1_EFT (Annual)" xfId="15159"/>
    <cellStyle name="Input 24 3 6" xfId="9682"/>
    <cellStyle name="Input 24 3 6 2" xfId="21823"/>
    <cellStyle name="Input 24 3 6 2 2" xfId="43009"/>
    <cellStyle name="Input 24 3 6 3" xfId="32405"/>
    <cellStyle name="Input 24 3 7" xfId="16710"/>
    <cellStyle name="Input 24 3 7 2" xfId="37897"/>
    <cellStyle name="Input 24 3 8" xfId="26962"/>
    <cellStyle name="Input 24 3_Table 2A-1_EFT (Annual)" xfId="3037"/>
    <cellStyle name="Input 24 4" xfId="1268"/>
    <cellStyle name="Input 24 4 2" xfId="2538"/>
    <cellStyle name="Input 24 4 2 2" xfId="6099"/>
    <cellStyle name="Input 24 4 2 2 2" xfId="14293"/>
    <cellStyle name="Input 24 4 2 2 2 2" xfId="26265"/>
    <cellStyle name="Input 24 4 2 2 2 2 2" xfId="47451"/>
    <cellStyle name="Input 24 4 2 2 2 3" xfId="36847"/>
    <cellStyle name="Input 24 4 2 2 3" xfId="21152"/>
    <cellStyle name="Input 24 4 2 2 3 2" xfId="42339"/>
    <cellStyle name="Input 24 4 2 2 4" xfId="31755"/>
    <cellStyle name="Input 24 4 2 2_Table 2A-1_EFT (Annual)" xfId="15160"/>
    <cellStyle name="Input 24 4 2 3" xfId="11635"/>
    <cellStyle name="Input 24 4 2 3 2" xfId="23719"/>
    <cellStyle name="Input 24 4 2 3 2 2" xfId="44905"/>
    <cellStyle name="Input 24 4 2 3 3" xfId="34301"/>
    <cellStyle name="Input 24 4 2 4" xfId="18606"/>
    <cellStyle name="Input 24 4 2 4 2" xfId="39793"/>
    <cellStyle name="Input 24 4 2 5" xfId="29012"/>
    <cellStyle name="Input 24 4 2_Table 2A-1_EFT (Annual)" xfId="6941"/>
    <cellStyle name="Input 24 4 3" xfId="4829"/>
    <cellStyle name="Input 24 4 3 2" xfId="13089"/>
    <cellStyle name="Input 24 4 3 2 2" xfId="25095"/>
    <cellStyle name="Input 24 4 3 2 2 2" xfId="46281"/>
    <cellStyle name="Input 24 4 3 2 3" xfId="35677"/>
    <cellStyle name="Input 24 4 3 3" xfId="19982"/>
    <cellStyle name="Input 24 4 3 3 2" xfId="41169"/>
    <cellStyle name="Input 24 4 3 4" xfId="30486"/>
    <cellStyle name="Input 24 4 3_Table 2A-1_EFT (Annual)" xfId="15161"/>
    <cellStyle name="Input 24 4 4" xfId="10433"/>
    <cellStyle name="Input 24 4 4 2" xfId="22549"/>
    <cellStyle name="Input 24 4 4 2 2" xfId="43735"/>
    <cellStyle name="Input 24 4 4 3" xfId="33131"/>
    <cellStyle name="Input 24 4 5" xfId="17436"/>
    <cellStyle name="Input 24 4 5 2" xfId="38623"/>
    <cellStyle name="Input 24 4 6" xfId="27743"/>
    <cellStyle name="Input 24 4_Table 2A-1_EFT (Annual)" xfId="6940"/>
    <cellStyle name="Input 24 5" xfId="815"/>
    <cellStyle name="Input 24 5 2" xfId="4376"/>
    <cellStyle name="Input 24 5 2 2" xfId="12656"/>
    <cellStyle name="Input 24 5 2 2 2" xfId="24673"/>
    <cellStyle name="Input 24 5 2 2 2 2" xfId="45859"/>
    <cellStyle name="Input 24 5 2 2 3" xfId="35255"/>
    <cellStyle name="Input 24 5 2 3" xfId="19560"/>
    <cellStyle name="Input 24 5 2 3 2" xfId="40747"/>
    <cellStyle name="Input 24 5 2 4" xfId="30033"/>
    <cellStyle name="Input 24 5 2_Table 2A-1_EFT (Annual)" xfId="15162"/>
    <cellStyle name="Input 24 5 3" xfId="10004"/>
    <cellStyle name="Input 24 5 3 2" xfId="22127"/>
    <cellStyle name="Input 24 5 3 2 2" xfId="43313"/>
    <cellStyle name="Input 24 5 3 3" xfId="32709"/>
    <cellStyle name="Input 24 5 4" xfId="17014"/>
    <cellStyle name="Input 24 5 4 2" xfId="38201"/>
    <cellStyle name="Input 24 5 5" xfId="27290"/>
    <cellStyle name="Input 24 5_Table 2A-1_EFT (Annual)" xfId="6942"/>
    <cellStyle name="Input 24 6" xfId="2007"/>
    <cellStyle name="Input 24 6 2" xfId="5568"/>
    <cellStyle name="Input 24 6 2 2" xfId="13783"/>
    <cellStyle name="Input 24 6 2 2 2" xfId="25771"/>
    <cellStyle name="Input 24 6 2 2 2 2" xfId="46957"/>
    <cellStyle name="Input 24 6 2 2 3" xfId="36353"/>
    <cellStyle name="Input 24 6 2 3" xfId="20658"/>
    <cellStyle name="Input 24 6 2 3 2" xfId="41845"/>
    <cellStyle name="Input 24 6 2 4" xfId="31225"/>
    <cellStyle name="Input 24 6 2_Table 2A-1_EFT (Annual)" xfId="15163"/>
    <cellStyle name="Input 24 6 3" xfId="11127"/>
    <cellStyle name="Input 24 6 3 2" xfId="23225"/>
    <cellStyle name="Input 24 6 3 2 2" xfId="44411"/>
    <cellStyle name="Input 24 6 3 3" xfId="33807"/>
    <cellStyle name="Input 24 6 4" xfId="18112"/>
    <cellStyle name="Input 24 6 4 2" xfId="39299"/>
    <cellStyle name="Input 24 6 5" xfId="28482"/>
    <cellStyle name="Input 24 6_Table 2A-1_EFT (Annual)" xfId="6943"/>
    <cellStyle name="Input 24 7" xfId="3809"/>
    <cellStyle name="Input 24 7 2" xfId="12177"/>
    <cellStyle name="Input 24 7 2 2" xfId="24207"/>
    <cellStyle name="Input 24 7 2 2 2" xfId="45393"/>
    <cellStyle name="Input 24 7 2 3" xfId="34789"/>
    <cellStyle name="Input 24 7 3" xfId="19094"/>
    <cellStyle name="Input 24 7 3 2" xfId="40281"/>
    <cellStyle name="Input 24 7 4" xfId="29518"/>
    <cellStyle name="Input 24 7_Table 2A-1_EFT (Annual)" xfId="15164"/>
    <cellStyle name="Input 24 8" xfId="9496"/>
    <cellStyle name="Input 24 8 2" xfId="21661"/>
    <cellStyle name="Input 24 8 2 2" xfId="42847"/>
    <cellStyle name="Input 24 8 3" xfId="32243"/>
    <cellStyle name="Input 24 9" xfId="16548"/>
    <cellStyle name="Input 24 9 2" xfId="37735"/>
    <cellStyle name="Input 24_Table 2A-1_EFT (Annual)" xfId="3035"/>
    <cellStyle name="Input 25" xfId="202"/>
    <cellStyle name="Input 25 10" xfId="26757"/>
    <cellStyle name="Input 25 2" xfId="595"/>
    <cellStyle name="Input 25 2 2" xfId="1572"/>
    <cellStyle name="Input 25 2 2 2" xfId="2842"/>
    <cellStyle name="Input 25 2 2 2 2" xfId="6403"/>
    <cellStyle name="Input 25 2 2 2 2 2" xfId="14597"/>
    <cellStyle name="Input 25 2 2 2 2 2 2" xfId="26569"/>
    <cellStyle name="Input 25 2 2 2 2 2 2 2" xfId="47755"/>
    <cellStyle name="Input 25 2 2 2 2 2 3" xfId="37151"/>
    <cellStyle name="Input 25 2 2 2 2 3" xfId="21456"/>
    <cellStyle name="Input 25 2 2 2 2 3 2" xfId="42643"/>
    <cellStyle name="Input 25 2 2 2 2 4" xfId="32059"/>
    <cellStyle name="Input 25 2 2 2 2_Table 2A-1_EFT (Annual)" xfId="15165"/>
    <cellStyle name="Input 25 2 2 2 3" xfId="11939"/>
    <cellStyle name="Input 25 2 2 2 3 2" xfId="24023"/>
    <cellStyle name="Input 25 2 2 2 3 2 2" xfId="45209"/>
    <cellStyle name="Input 25 2 2 2 3 3" xfId="34605"/>
    <cellStyle name="Input 25 2 2 2 4" xfId="18910"/>
    <cellStyle name="Input 25 2 2 2 4 2" xfId="40097"/>
    <cellStyle name="Input 25 2 2 2 5" xfId="29316"/>
    <cellStyle name="Input 25 2 2 2_Table 2A-1_EFT (Annual)" xfId="6945"/>
    <cellStyle name="Input 25 2 2 3" xfId="5133"/>
    <cellStyle name="Input 25 2 2 3 2" xfId="13393"/>
    <cellStyle name="Input 25 2 2 3 2 2" xfId="25399"/>
    <cellStyle name="Input 25 2 2 3 2 2 2" xfId="46585"/>
    <cellStyle name="Input 25 2 2 3 2 3" xfId="35981"/>
    <cellStyle name="Input 25 2 2 3 3" xfId="20286"/>
    <cellStyle name="Input 25 2 2 3 3 2" xfId="41473"/>
    <cellStyle name="Input 25 2 2 3 4" xfId="30790"/>
    <cellStyle name="Input 25 2 2 3_Table 2A-1_EFT (Annual)" xfId="15166"/>
    <cellStyle name="Input 25 2 2 4" xfId="10737"/>
    <cellStyle name="Input 25 2 2 4 2" xfId="22853"/>
    <cellStyle name="Input 25 2 2 4 2 2" xfId="44039"/>
    <cellStyle name="Input 25 2 2 4 3" xfId="33435"/>
    <cellStyle name="Input 25 2 2 5" xfId="17740"/>
    <cellStyle name="Input 25 2 2 5 2" xfId="38927"/>
    <cellStyle name="Input 25 2 2 6" xfId="28047"/>
    <cellStyle name="Input 25 2 2_Table 2A-1_EFT (Annual)" xfId="6944"/>
    <cellStyle name="Input 25 2 3" xfId="1092"/>
    <cellStyle name="Input 25 2 3 2" xfId="4653"/>
    <cellStyle name="Input 25 2 3 2 2" xfId="12913"/>
    <cellStyle name="Input 25 2 3 2 2 2" xfId="24919"/>
    <cellStyle name="Input 25 2 3 2 2 2 2" xfId="46105"/>
    <cellStyle name="Input 25 2 3 2 2 3" xfId="35501"/>
    <cellStyle name="Input 25 2 3 2 3" xfId="19806"/>
    <cellStyle name="Input 25 2 3 2 3 2" xfId="40993"/>
    <cellStyle name="Input 25 2 3 2 4" xfId="30310"/>
    <cellStyle name="Input 25 2 3 2_Table 2A-1_EFT (Annual)" xfId="15167"/>
    <cellStyle name="Input 25 2 3 3" xfId="10257"/>
    <cellStyle name="Input 25 2 3 3 2" xfId="22373"/>
    <cellStyle name="Input 25 2 3 3 2 2" xfId="43559"/>
    <cellStyle name="Input 25 2 3 3 3" xfId="32955"/>
    <cellStyle name="Input 25 2 3 4" xfId="17260"/>
    <cellStyle name="Input 25 2 3 4 2" xfId="38447"/>
    <cellStyle name="Input 25 2 3 5" xfId="27567"/>
    <cellStyle name="Input 25 2 3_Table 2A-1_EFT (Annual)" xfId="6946"/>
    <cellStyle name="Input 25 2 4" xfId="2311"/>
    <cellStyle name="Input 25 2 4 2" xfId="5872"/>
    <cellStyle name="Input 25 2 4 2 2" xfId="14087"/>
    <cellStyle name="Input 25 2 4 2 2 2" xfId="26075"/>
    <cellStyle name="Input 25 2 4 2 2 2 2" xfId="47261"/>
    <cellStyle name="Input 25 2 4 2 2 3" xfId="36657"/>
    <cellStyle name="Input 25 2 4 2 3" xfId="20962"/>
    <cellStyle name="Input 25 2 4 2 3 2" xfId="42149"/>
    <cellStyle name="Input 25 2 4 2 4" xfId="31529"/>
    <cellStyle name="Input 25 2 4 2_Table 2A-1_EFT (Annual)" xfId="15168"/>
    <cellStyle name="Input 25 2 4 3" xfId="11431"/>
    <cellStyle name="Input 25 2 4 3 2" xfId="23529"/>
    <cellStyle name="Input 25 2 4 3 2 2" xfId="44715"/>
    <cellStyle name="Input 25 2 4 3 3" xfId="34111"/>
    <cellStyle name="Input 25 2 4 4" xfId="18416"/>
    <cellStyle name="Input 25 2 4 4 2" xfId="39603"/>
    <cellStyle name="Input 25 2 4 5" xfId="28786"/>
    <cellStyle name="Input 25 2 4_Table 2A-1_EFT (Annual)" xfId="6947"/>
    <cellStyle name="Input 25 2 5" xfId="4165"/>
    <cellStyle name="Input 25 2 5 2" xfId="12489"/>
    <cellStyle name="Input 25 2 5 2 2" xfId="24511"/>
    <cellStyle name="Input 25 2 5 2 2 2" xfId="45697"/>
    <cellStyle name="Input 25 2 5 2 3" xfId="35093"/>
    <cellStyle name="Input 25 2 5 3" xfId="19398"/>
    <cellStyle name="Input 25 2 5 3 2" xfId="40585"/>
    <cellStyle name="Input 25 2 5 4" xfId="29853"/>
    <cellStyle name="Input 25 2 5_Table 2A-1_EFT (Annual)" xfId="15169"/>
    <cellStyle name="Input 25 2 6" xfId="9828"/>
    <cellStyle name="Input 25 2 6 2" xfId="21965"/>
    <cellStyle name="Input 25 2 6 2 2" xfId="43151"/>
    <cellStyle name="Input 25 2 6 3" xfId="32547"/>
    <cellStyle name="Input 25 2 7" xfId="16852"/>
    <cellStyle name="Input 25 2 7 2" xfId="38039"/>
    <cellStyle name="Input 25 2 8" xfId="27110"/>
    <cellStyle name="Input 25 2_Table 2A-1_EFT (Annual)" xfId="3039"/>
    <cellStyle name="Input 25 3" xfId="431"/>
    <cellStyle name="Input 25 3 2" xfId="1414"/>
    <cellStyle name="Input 25 3 2 2" xfId="2684"/>
    <cellStyle name="Input 25 3 2 2 2" xfId="6245"/>
    <cellStyle name="Input 25 3 2 2 2 2" xfId="14439"/>
    <cellStyle name="Input 25 3 2 2 2 2 2" xfId="26411"/>
    <cellStyle name="Input 25 3 2 2 2 2 2 2" xfId="47597"/>
    <cellStyle name="Input 25 3 2 2 2 2 3" xfId="36993"/>
    <cellStyle name="Input 25 3 2 2 2 3" xfId="21298"/>
    <cellStyle name="Input 25 3 2 2 2 3 2" xfId="42485"/>
    <cellStyle name="Input 25 3 2 2 2 4" xfId="31901"/>
    <cellStyle name="Input 25 3 2 2 2_Table 2A-1_EFT (Annual)" xfId="15170"/>
    <cellStyle name="Input 25 3 2 2 3" xfId="11781"/>
    <cellStyle name="Input 25 3 2 2 3 2" xfId="23865"/>
    <cellStyle name="Input 25 3 2 2 3 2 2" xfId="45051"/>
    <cellStyle name="Input 25 3 2 2 3 3" xfId="34447"/>
    <cellStyle name="Input 25 3 2 2 4" xfId="18752"/>
    <cellStyle name="Input 25 3 2 2 4 2" xfId="39939"/>
    <cellStyle name="Input 25 3 2 2 5" xfId="29158"/>
    <cellStyle name="Input 25 3 2 2_Table 2A-1_EFT (Annual)" xfId="6949"/>
    <cellStyle name="Input 25 3 2 3" xfId="4975"/>
    <cellStyle name="Input 25 3 2 3 2" xfId="13235"/>
    <cellStyle name="Input 25 3 2 3 2 2" xfId="25241"/>
    <cellStyle name="Input 25 3 2 3 2 2 2" xfId="46427"/>
    <cellStyle name="Input 25 3 2 3 2 3" xfId="35823"/>
    <cellStyle name="Input 25 3 2 3 3" xfId="20128"/>
    <cellStyle name="Input 25 3 2 3 3 2" xfId="41315"/>
    <cellStyle name="Input 25 3 2 3 4" xfId="30632"/>
    <cellStyle name="Input 25 3 2 3_Table 2A-1_EFT (Annual)" xfId="15171"/>
    <cellStyle name="Input 25 3 2 4" xfId="10579"/>
    <cellStyle name="Input 25 3 2 4 2" xfId="22695"/>
    <cellStyle name="Input 25 3 2 4 2 2" xfId="43881"/>
    <cellStyle name="Input 25 3 2 4 3" xfId="33277"/>
    <cellStyle name="Input 25 3 2 5" xfId="17582"/>
    <cellStyle name="Input 25 3 2 5 2" xfId="38769"/>
    <cellStyle name="Input 25 3 2 6" xfId="27889"/>
    <cellStyle name="Input 25 3 2_Table 2A-1_EFT (Annual)" xfId="6948"/>
    <cellStyle name="Input 25 3 3" xfId="958"/>
    <cellStyle name="Input 25 3 3 2" xfId="4519"/>
    <cellStyle name="Input 25 3 3 2 2" xfId="12781"/>
    <cellStyle name="Input 25 3 3 2 2 2" xfId="24791"/>
    <cellStyle name="Input 25 3 3 2 2 2 2" xfId="45977"/>
    <cellStyle name="Input 25 3 3 2 2 3" xfId="35373"/>
    <cellStyle name="Input 25 3 3 2 3" xfId="19678"/>
    <cellStyle name="Input 25 3 3 2 3 2" xfId="40865"/>
    <cellStyle name="Input 25 3 3 2 4" xfId="30176"/>
    <cellStyle name="Input 25 3 3 2_Table 2A-1_EFT (Annual)" xfId="15172"/>
    <cellStyle name="Input 25 3 3 3" xfId="10128"/>
    <cellStyle name="Input 25 3 3 3 2" xfId="22245"/>
    <cellStyle name="Input 25 3 3 3 2 2" xfId="43431"/>
    <cellStyle name="Input 25 3 3 3 3" xfId="32827"/>
    <cellStyle name="Input 25 3 3 4" xfId="17132"/>
    <cellStyle name="Input 25 3 3 4 2" xfId="38319"/>
    <cellStyle name="Input 25 3 3 5" xfId="27433"/>
    <cellStyle name="Input 25 3 3_Table 2A-1_EFT (Annual)" xfId="6950"/>
    <cellStyle name="Input 25 3 4" xfId="2153"/>
    <cellStyle name="Input 25 3 4 2" xfId="5714"/>
    <cellStyle name="Input 25 3 4 2 2" xfId="13929"/>
    <cellStyle name="Input 25 3 4 2 2 2" xfId="25917"/>
    <cellStyle name="Input 25 3 4 2 2 2 2" xfId="47103"/>
    <cellStyle name="Input 25 3 4 2 2 3" xfId="36499"/>
    <cellStyle name="Input 25 3 4 2 3" xfId="20804"/>
    <cellStyle name="Input 25 3 4 2 3 2" xfId="41991"/>
    <cellStyle name="Input 25 3 4 2 4" xfId="31371"/>
    <cellStyle name="Input 25 3 4 2_Table 2A-1_EFT (Annual)" xfId="15173"/>
    <cellStyle name="Input 25 3 4 3" xfId="11273"/>
    <cellStyle name="Input 25 3 4 3 2" xfId="23371"/>
    <cellStyle name="Input 25 3 4 3 2 2" xfId="44557"/>
    <cellStyle name="Input 25 3 4 3 3" xfId="33953"/>
    <cellStyle name="Input 25 3 4 4" xfId="18258"/>
    <cellStyle name="Input 25 3 4 4 2" xfId="39445"/>
    <cellStyle name="Input 25 3 4 5" xfId="28628"/>
    <cellStyle name="Input 25 3 4_Table 2A-1_EFT (Annual)" xfId="6951"/>
    <cellStyle name="Input 25 3 5" xfId="4001"/>
    <cellStyle name="Input 25 3 5 2" xfId="12329"/>
    <cellStyle name="Input 25 3 5 2 2" xfId="24353"/>
    <cellStyle name="Input 25 3 5 2 2 2" xfId="45539"/>
    <cellStyle name="Input 25 3 5 2 3" xfId="34935"/>
    <cellStyle name="Input 25 3 5 3" xfId="19240"/>
    <cellStyle name="Input 25 3 5 3 2" xfId="40427"/>
    <cellStyle name="Input 25 3 5 4" xfId="29689"/>
    <cellStyle name="Input 25 3 5_Table 2A-1_EFT (Annual)" xfId="15174"/>
    <cellStyle name="Input 25 3 6" xfId="9666"/>
    <cellStyle name="Input 25 3 6 2" xfId="21807"/>
    <cellStyle name="Input 25 3 6 2 2" xfId="42993"/>
    <cellStyle name="Input 25 3 6 3" xfId="32389"/>
    <cellStyle name="Input 25 3 7" xfId="16694"/>
    <cellStyle name="Input 25 3 7 2" xfId="37881"/>
    <cellStyle name="Input 25 3 8" xfId="26946"/>
    <cellStyle name="Input 25 3_Table 2A-1_EFT (Annual)" xfId="3040"/>
    <cellStyle name="Input 25 4" xfId="1250"/>
    <cellStyle name="Input 25 4 2" xfId="2520"/>
    <cellStyle name="Input 25 4 2 2" xfId="6081"/>
    <cellStyle name="Input 25 4 2 2 2" xfId="14275"/>
    <cellStyle name="Input 25 4 2 2 2 2" xfId="26247"/>
    <cellStyle name="Input 25 4 2 2 2 2 2" xfId="47433"/>
    <cellStyle name="Input 25 4 2 2 2 3" xfId="36829"/>
    <cellStyle name="Input 25 4 2 2 3" xfId="21134"/>
    <cellStyle name="Input 25 4 2 2 3 2" xfId="42321"/>
    <cellStyle name="Input 25 4 2 2 4" xfId="31737"/>
    <cellStyle name="Input 25 4 2 2_Table 2A-1_EFT (Annual)" xfId="15175"/>
    <cellStyle name="Input 25 4 2 3" xfId="11617"/>
    <cellStyle name="Input 25 4 2 3 2" xfId="23701"/>
    <cellStyle name="Input 25 4 2 3 2 2" xfId="44887"/>
    <cellStyle name="Input 25 4 2 3 3" xfId="34283"/>
    <cellStyle name="Input 25 4 2 4" xfId="18588"/>
    <cellStyle name="Input 25 4 2 4 2" xfId="39775"/>
    <cellStyle name="Input 25 4 2 5" xfId="28994"/>
    <cellStyle name="Input 25 4 2_Table 2A-1_EFT (Annual)" xfId="6953"/>
    <cellStyle name="Input 25 4 3" xfId="4811"/>
    <cellStyle name="Input 25 4 3 2" xfId="13071"/>
    <cellStyle name="Input 25 4 3 2 2" xfId="25077"/>
    <cellStyle name="Input 25 4 3 2 2 2" xfId="46263"/>
    <cellStyle name="Input 25 4 3 2 3" xfId="35659"/>
    <cellStyle name="Input 25 4 3 3" xfId="19964"/>
    <cellStyle name="Input 25 4 3 3 2" xfId="41151"/>
    <cellStyle name="Input 25 4 3 4" xfId="30468"/>
    <cellStyle name="Input 25 4 3_Table 2A-1_EFT (Annual)" xfId="15176"/>
    <cellStyle name="Input 25 4 4" xfId="10415"/>
    <cellStyle name="Input 25 4 4 2" xfId="22531"/>
    <cellStyle name="Input 25 4 4 2 2" xfId="43717"/>
    <cellStyle name="Input 25 4 4 3" xfId="33113"/>
    <cellStyle name="Input 25 4 5" xfId="17418"/>
    <cellStyle name="Input 25 4 5 2" xfId="38605"/>
    <cellStyle name="Input 25 4 6" xfId="27725"/>
    <cellStyle name="Input 25 4_Table 2A-1_EFT (Annual)" xfId="6952"/>
    <cellStyle name="Input 25 5" xfId="801"/>
    <cellStyle name="Input 25 5 2" xfId="4362"/>
    <cellStyle name="Input 25 5 2 2" xfId="12642"/>
    <cellStyle name="Input 25 5 2 2 2" xfId="24659"/>
    <cellStyle name="Input 25 5 2 2 2 2" xfId="45845"/>
    <cellStyle name="Input 25 5 2 2 3" xfId="35241"/>
    <cellStyle name="Input 25 5 2 3" xfId="19546"/>
    <cellStyle name="Input 25 5 2 3 2" xfId="40733"/>
    <cellStyle name="Input 25 5 2 4" xfId="30019"/>
    <cellStyle name="Input 25 5 2_Table 2A-1_EFT (Annual)" xfId="15177"/>
    <cellStyle name="Input 25 5 3" xfId="9990"/>
    <cellStyle name="Input 25 5 3 2" xfId="22113"/>
    <cellStyle name="Input 25 5 3 2 2" xfId="43299"/>
    <cellStyle name="Input 25 5 3 3" xfId="32695"/>
    <cellStyle name="Input 25 5 4" xfId="17000"/>
    <cellStyle name="Input 25 5 4 2" xfId="38187"/>
    <cellStyle name="Input 25 5 5" xfId="27276"/>
    <cellStyle name="Input 25 5_Table 2A-1_EFT (Annual)" xfId="6954"/>
    <cellStyle name="Input 25 6" xfId="1989"/>
    <cellStyle name="Input 25 6 2" xfId="5550"/>
    <cellStyle name="Input 25 6 2 2" xfId="13765"/>
    <cellStyle name="Input 25 6 2 2 2" xfId="25753"/>
    <cellStyle name="Input 25 6 2 2 2 2" xfId="46939"/>
    <cellStyle name="Input 25 6 2 2 3" xfId="36335"/>
    <cellStyle name="Input 25 6 2 3" xfId="20640"/>
    <cellStyle name="Input 25 6 2 3 2" xfId="41827"/>
    <cellStyle name="Input 25 6 2 4" xfId="31207"/>
    <cellStyle name="Input 25 6 2_Table 2A-1_EFT (Annual)" xfId="15178"/>
    <cellStyle name="Input 25 6 3" xfId="11109"/>
    <cellStyle name="Input 25 6 3 2" xfId="23207"/>
    <cellStyle name="Input 25 6 3 2 2" xfId="44393"/>
    <cellStyle name="Input 25 6 3 3" xfId="33789"/>
    <cellStyle name="Input 25 6 4" xfId="18094"/>
    <cellStyle name="Input 25 6 4 2" xfId="39281"/>
    <cellStyle name="Input 25 6 5" xfId="28464"/>
    <cellStyle name="Input 25 6_Table 2A-1_EFT (Annual)" xfId="6955"/>
    <cellStyle name="Input 25 7" xfId="3791"/>
    <cellStyle name="Input 25 7 2" xfId="12159"/>
    <cellStyle name="Input 25 7 2 2" xfId="24189"/>
    <cellStyle name="Input 25 7 2 2 2" xfId="45375"/>
    <cellStyle name="Input 25 7 2 3" xfId="34771"/>
    <cellStyle name="Input 25 7 3" xfId="19076"/>
    <cellStyle name="Input 25 7 3 2" xfId="40263"/>
    <cellStyle name="Input 25 7 4" xfId="29500"/>
    <cellStyle name="Input 25 7_Table 2A-1_EFT (Annual)" xfId="15179"/>
    <cellStyle name="Input 25 8" xfId="9478"/>
    <cellStyle name="Input 25 8 2" xfId="21643"/>
    <cellStyle name="Input 25 8 2 2" xfId="42829"/>
    <cellStyle name="Input 25 8 3" xfId="32225"/>
    <cellStyle name="Input 25 9" xfId="16530"/>
    <cellStyle name="Input 25 9 2" xfId="37717"/>
    <cellStyle name="Input 25_Table 2A-1_EFT (Annual)" xfId="3038"/>
    <cellStyle name="Input 26" xfId="218"/>
    <cellStyle name="Input 26 10" xfId="26773"/>
    <cellStyle name="Input 26 2" xfId="611"/>
    <cellStyle name="Input 26 2 2" xfId="1588"/>
    <cellStyle name="Input 26 2 2 2" xfId="2858"/>
    <cellStyle name="Input 26 2 2 2 2" xfId="6419"/>
    <cellStyle name="Input 26 2 2 2 2 2" xfId="14613"/>
    <cellStyle name="Input 26 2 2 2 2 2 2" xfId="26585"/>
    <cellStyle name="Input 26 2 2 2 2 2 2 2" xfId="47771"/>
    <cellStyle name="Input 26 2 2 2 2 2 3" xfId="37167"/>
    <cellStyle name="Input 26 2 2 2 2 3" xfId="21472"/>
    <cellStyle name="Input 26 2 2 2 2 3 2" xfId="42659"/>
    <cellStyle name="Input 26 2 2 2 2 4" xfId="32075"/>
    <cellStyle name="Input 26 2 2 2 2_Table 2A-1_EFT (Annual)" xfId="15180"/>
    <cellStyle name="Input 26 2 2 2 3" xfId="11955"/>
    <cellStyle name="Input 26 2 2 2 3 2" xfId="24039"/>
    <cellStyle name="Input 26 2 2 2 3 2 2" xfId="45225"/>
    <cellStyle name="Input 26 2 2 2 3 3" xfId="34621"/>
    <cellStyle name="Input 26 2 2 2 4" xfId="18926"/>
    <cellStyle name="Input 26 2 2 2 4 2" xfId="40113"/>
    <cellStyle name="Input 26 2 2 2 5" xfId="29332"/>
    <cellStyle name="Input 26 2 2 2_Table 2A-1_EFT (Annual)" xfId="6957"/>
    <cellStyle name="Input 26 2 2 3" xfId="5149"/>
    <cellStyle name="Input 26 2 2 3 2" xfId="13409"/>
    <cellStyle name="Input 26 2 2 3 2 2" xfId="25415"/>
    <cellStyle name="Input 26 2 2 3 2 2 2" xfId="46601"/>
    <cellStyle name="Input 26 2 2 3 2 3" xfId="35997"/>
    <cellStyle name="Input 26 2 2 3 3" xfId="20302"/>
    <cellStyle name="Input 26 2 2 3 3 2" xfId="41489"/>
    <cellStyle name="Input 26 2 2 3 4" xfId="30806"/>
    <cellStyle name="Input 26 2 2 3_Table 2A-1_EFT (Annual)" xfId="15181"/>
    <cellStyle name="Input 26 2 2 4" xfId="10753"/>
    <cellStyle name="Input 26 2 2 4 2" xfId="22869"/>
    <cellStyle name="Input 26 2 2 4 2 2" xfId="44055"/>
    <cellStyle name="Input 26 2 2 4 3" xfId="33451"/>
    <cellStyle name="Input 26 2 2 5" xfId="17756"/>
    <cellStyle name="Input 26 2 2 5 2" xfId="38943"/>
    <cellStyle name="Input 26 2 2 6" xfId="28063"/>
    <cellStyle name="Input 26 2 2_Table 2A-1_EFT (Annual)" xfId="6956"/>
    <cellStyle name="Input 26 2 3" xfId="1105"/>
    <cellStyle name="Input 26 2 3 2" xfId="4666"/>
    <cellStyle name="Input 26 2 3 2 2" xfId="12926"/>
    <cellStyle name="Input 26 2 3 2 2 2" xfId="24932"/>
    <cellStyle name="Input 26 2 3 2 2 2 2" xfId="46118"/>
    <cellStyle name="Input 26 2 3 2 2 3" xfId="35514"/>
    <cellStyle name="Input 26 2 3 2 3" xfId="19819"/>
    <cellStyle name="Input 26 2 3 2 3 2" xfId="41006"/>
    <cellStyle name="Input 26 2 3 2 4" xfId="30323"/>
    <cellStyle name="Input 26 2 3 2_Table 2A-1_EFT (Annual)" xfId="15182"/>
    <cellStyle name="Input 26 2 3 3" xfId="10270"/>
    <cellStyle name="Input 26 2 3 3 2" xfId="22386"/>
    <cellStyle name="Input 26 2 3 3 2 2" xfId="43572"/>
    <cellStyle name="Input 26 2 3 3 3" xfId="32968"/>
    <cellStyle name="Input 26 2 3 4" xfId="17273"/>
    <cellStyle name="Input 26 2 3 4 2" xfId="38460"/>
    <cellStyle name="Input 26 2 3 5" xfId="27580"/>
    <cellStyle name="Input 26 2 3_Table 2A-1_EFT (Annual)" xfId="6958"/>
    <cellStyle name="Input 26 2 4" xfId="2327"/>
    <cellStyle name="Input 26 2 4 2" xfId="5888"/>
    <cellStyle name="Input 26 2 4 2 2" xfId="14103"/>
    <cellStyle name="Input 26 2 4 2 2 2" xfId="26091"/>
    <cellStyle name="Input 26 2 4 2 2 2 2" xfId="47277"/>
    <cellStyle name="Input 26 2 4 2 2 3" xfId="36673"/>
    <cellStyle name="Input 26 2 4 2 3" xfId="20978"/>
    <cellStyle name="Input 26 2 4 2 3 2" xfId="42165"/>
    <cellStyle name="Input 26 2 4 2 4" xfId="31545"/>
    <cellStyle name="Input 26 2 4 2_Table 2A-1_EFT (Annual)" xfId="15183"/>
    <cellStyle name="Input 26 2 4 3" xfId="11447"/>
    <cellStyle name="Input 26 2 4 3 2" xfId="23545"/>
    <cellStyle name="Input 26 2 4 3 2 2" xfId="44731"/>
    <cellStyle name="Input 26 2 4 3 3" xfId="34127"/>
    <cellStyle name="Input 26 2 4 4" xfId="18432"/>
    <cellStyle name="Input 26 2 4 4 2" xfId="39619"/>
    <cellStyle name="Input 26 2 4 5" xfId="28802"/>
    <cellStyle name="Input 26 2 4_Table 2A-1_EFT (Annual)" xfId="6959"/>
    <cellStyle name="Input 26 2 5" xfId="4181"/>
    <cellStyle name="Input 26 2 5 2" xfId="12505"/>
    <cellStyle name="Input 26 2 5 2 2" xfId="24527"/>
    <cellStyle name="Input 26 2 5 2 2 2" xfId="45713"/>
    <cellStyle name="Input 26 2 5 2 3" xfId="35109"/>
    <cellStyle name="Input 26 2 5 3" xfId="19414"/>
    <cellStyle name="Input 26 2 5 3 2" xfId="40601"/>
    <cellStyle name="Input 26 2 5 4" xfId="29869"/>
    <cellStyle name="Input 26 2 5_Table 2A-1_EFT (Annual)" xfId="15184"/>
    <cellStyle name="Input 26 2 6" xfId="9844"/>
    <cellStyle name="Input 26 2 6 2" xfId="21981"/>
    <cellStyle name="Input 26 2 6 2 2" xfId="43167"/>
    <cellStyle name="Input 26 2 6 3" xfId="32563"/>
    <cellStyle name="Input 26 2 7" xfId="16868"/>
    <cellStyle name="Input 26 2 7 2" xfId="38055"/>
    <cellStyle name="Input 26 2 8" xfId="27126"/>
    <cellStyle name="Input 26 2_Table 2A-1_EFT (Annual)" xfId="3042"/>
    <cellStyle name="Input 26 3" xfId="446"/>
    <cellStyle name="Input 26 3 2" xfId="1429"/>
    <cellStyle name="Input 26 3 2 2" xfId="2699"/>
    <cellStyle name="Input 26 3 2 2 2" xfId="6260"/>
    <cellStyle name="Input 26 3 2 2 2 2" xfId="14454"/>
    <cellStyle name="Input 26 3 2 2 2 2 2" xfId="26426"/>
    <cellStyle name="Input 26 3 2 2 2 2 2 2" xfId="47612"/>
    <cellStyle name="Input 26 3 2 2 2 2 3" xfId="37008"/>
    <cellStyle name="Input 26 3 2 2 2 3" xfId="21313"/>
    <cellStyle name="Input 26 3 2 2 2 3 2" xfId="42500"/>
    <cellStyle name="Input 26 3 2 2 2 4" xfId="31916"/>
    <cellStyle name="Input 26 3 2 2 2_Table 2A-1_EFT (Annual)" xfId="15185"/>
    <cellStyle name="Input 26 3 2 2 3" xfId="11796"/>
    <cellStyle name="Input 26 3 2 2 3 2" xfId="23880"/>
    <cellStyle name="Input 26 3 2 2 3 2 2" xfId="45066"/>
    <cellStyle name="Input 26 3 2 2 3 3" xfId="34462"/>
    <cellStyle name="Input 26 3 2 2 4" xfId="18767"/>
    <cellStyle name="Input 26 3 2 2 4 2" xfId="39954"/>
    <cellStyle name="Input 26 3 2 2 5" xfId="29173"/>
    <cellStyle name="Input 26 3 2 2_Table 2A-1_EFT (Annual)" xfId="6961"/>
    <cellStyle name="Input 26 3 2 3" xfId="4990"/>
    <cellStyle name="Input 26 3 2 3 2" xfId="13250"/>
    <cellStyle name="Input 26 3 2 3 2 2" xfId="25256"/>
    <cellStyle name="Input 26 3 2 3 2 2 2" xfId="46442"/>
    <cellStyle name="Input 26 3 2 3 2 3" xfId="35838"/>
    <cellStyle name="Input 26 3 2 3 3" xfId="20143"/>
    <cellStyle name="Input 26 3 2 3 3 2" xfId="41330"/>
    <cellStyle name="Input 26 3 2 3 4" xfId="30647"/>
    <cellStyle name="Input 26 3 2 3_Table 2A-1_EFT (Annual)" xfId="15186"/>
    <cellStyle name="Input 26 3 2 4" xfId="10594"/>
    <cellStyle name="Input 26 3 2 4 2" xfId="22710"/>
    <cellStyle name="Input 26 3 2 4 2 2" xfId="43896"/>
    <cellStyle name="Input 26 3 2 4 3" xfId="33292"/>
    <cellStyle name="Input 26 3 2 5" xfId="17597"/>
    <cellStyle name="Input 26 3 2 5 2" xfId="38784"/>
    <cellStyle name="Input 26 3 2 6" xfId="27904"/>
    <cellStyle name="Input 26 3 2_Table 2A-1_EFT (Annual)" xfId="6960"/>
    <cellStyle name="Input 26 3 3" xfId="970"/>
    <cellStyle name="Input 26 3 3 2" xfId="4531"/>
    <cellStyle name="Input 26 3 3 2 2" xfId="12793"/>
    <cellStyle name="Input 26 3 3 2 2 2" xfId="24803"/>
    <cellStyle name="Input 26 3 3 2 2 2 2" xfId="45989"/>
    <cellStyle name="Input 26 3 3 2 2 3" xfId="35385"/>
    <cellStyle name="Input 26 3 3 2 3" xfId="19690"/>
    <cellStyle name="Input 26 3 3 2 3 2" xfId="40877"/>
    <cellStyle name="Input 26 3 3 2 4" xfId="30188"/>
    <cellStyle name="Input 26 3 3 2_Table 2A-1_EFT (Annual)" xfId="15187"/>
    <cellStyle name="Input 26 3 3 3" xfId="10140"/>
    <cellStyle name="Input 26 3 3 3 2" xfId="22257"/>
    <cellStyle name="Input 26 3 3 3 2 2" xfId="43443"/>
    <cellStyle name="Input 26 3 3 3 3" xfId="32839"/>
    <cellStyle name="Input 26 3 3 4" xfId="17144"/>
    <cellStyle name="Input 26 3 3 4 2" xfId="38331"/>
    <cellStyle name="Input 26 3 3 5" xfId="27445"/>
    <cellStyle name="Input 26 3 3_Table 2A-1_EFT (Annual)" xfId="6962"/>
    <cellStyle name="Input 26 3 4" xfId="2168"/>
    <cellStyle name="Input 26 3 4 2" xfId="5729"/>
    <cellStyle name="Input 26 3 4 2 2" xfId="13944"/>
    <cellStyle name="Input 26 3 4 2 2 2" xfId="25932"/>
    <cellStyle name="Input 26 3 4 2 2 2 2" xfId="47118"/>
    <cellStyle name="Input 26 3 4 2 2 3" xfId="36514"/>
    <cellStyle name="Input 26 3 4 2 3" xfId="20819"/>
    <cellStyle name="Input 26 3 4 2 3 2" xfId="42006"/>
    <cellStyle name="Input 26 3 4 2 4" xfId="31386"/>
    <cellStyle name="Input 26 3 4 2_Table 2A-1_EFT (Annual)" xfId="15188"/>
    <cellStyle name="Input 26 3 4 3" xfId="11288"/>
    <cellStyle name="Input 26 3 4 3 2" xfId="23386"/>
    <cellStyle name="Input 26 3 4 3 2 2" xfId="44572"/>
    <cellStyle name="Input 26 3 4 3 3" xfId="33968"/>
    <cellStyle name="Input 26 3 4 4" xfId="18273"/>
    <cellStyle name="Input 26 3 4 4 2" xfId="39460"/>
    <cellStyle name="Input 26 3 4 5" xfId="28643"/>
    <cellStyle name="Input 26 3 4_Table 2A-1_EFT (Annual)" xfId="6963"/>
    <cellStyle name="Input 26 3 5" xfId="4016"/>
    <cellStyle name="Input 26 3 5 2" xfId="12344"/>
    <cellStyle name="Input 26 3 5 2 2" xfId="24368"/>
    <cellStyle name="Input 26 3 5 2 2 2" xfId="45554"/>
    <cellStyle name="Input 26 3 5 2 3" xfId="34950"/>
    <cellStyle name="Input 26 3 5 3" xfId="19255"/>
    <cellStyle name="Input 26 3 5 3 2" xfId="40442"/>
    <cellStyle name="Input 26 3 5 4" xfId="29704"/>
    <cellStyle name="Input 26 3 5_Table 2A-1_EFT (Annual)" xfId="15189"/>
    <cellStyle name="Input 26 3 6" xfId="9681"/>
    <cellStyle name="Input 26 3 6 2" xfId="21822"/>
    <cellStyle name="Input 26 3 6 2 2" xfId="43008"/>
    <cellStyle name="Input 26 3 6 3" xfId="32404"/>
    <cellStyle name="Input 26 3 7" xfId="16709"/>
    <cellStyle name="Input 26 3 7 2" xfId="37896"/>
    <cellStyle name="Input 26 3 8" xfId="26961"/>
    <cellStyle name="Input 26 3_Table 2A-1_EFT (Annual)" xfId="3043"/>
    <cellStyle name="Input 26 4" xfId="1266"/>
    <cellStyle name="Input 26 4 2" xfId="2536"/>
    <cellStyle name="Input 26 4 2 2" xfId="6097"/>
    <cellStyle name="Input 26 4 2 2 2" xfId="14291"/>
    <cellStyle name="Input 26 4 2 2 2 2" xfId="26263"/>
    <cellStyle name="Input 26 4 2 2 2 2 2" xfId="47449"/>
    <cellStyle name="Input 26 4 2 2 2 3" xfId="36845"/>
    <cellStyle name="Input 26 4 2 2 3" xfId="21150"/>
    <cellStyle name="Input 26 4 2 2 3 2" xfId="42337"/>
    <cellStyle name="Input 26 4 2 2 4" xfId="31753"/>
    <cellStyle name="Input 26 4 2 2_Table 2A-1_EFT (Annual)" xfId="15190"/>
    <cellStyle name="Input 26 4 2 3" xfId="11633"/>
    <cellStyle name="Input 26 4 2 3 2" xfId="23717"/>
    <cellStyle name="Input 26 4 2 3 2 2" xfId="44903"/>
    <cellStyle name="Input 26 4 2 3 3" xfId="34299"/>
    <cellStyle name="Input 26 4 2 4" xfId="18604"/>
    <cellStyle name="Input 26 4 2 4 2" xfId="39791"/>
    <cellStyle name="Input 26 4 2 5" xfId="29010"/>
    <cellStyle name="Input 26 4 2_Table 2A-1_EFT (Annual)" xfId="6965"/>
    <cellStyle name="Input 26 4 3" xfId="4827"/>
    <cellStyle name="Input 26 4 3 2" xfId="13087"/>
    <cellStyle name="Input 26 4 3 2 2" xfId="25093"/>
    <cellStyle name="Input 26 4 3 2 2 2" xfId="46279"/>
    <cellStyle name="Input 26 4 3 2 3" xfId="35675"/>
    <cellStyle name="Input 26 4 3 3" xfId="19980"/>
    <cellStyle name="Input 26 4 3 3 2" xfId="41167"/>
    <cellStyle name="Input 26 4 3 4" xfId="30484"/>
    <cellStyle name="Input 26 4 3_Table 2A-1_EFT (Annual)" xfId="15191"/>
    <cellStyle name="Input 26 4 4" xfId="10431"/>
    <cellStyle name="Input 26 4 4 2" xfId="22547"/>
    <cellStyle name="Input 26 4 4 2 2" xfId="43733"/>
    <cellStyle name="Input 26 4 4 3" xfId="33129"/>
    <cellStyle name="Input 26 4 5" xfId="17434"/>
    <cellStyle name="Input 26 4 5 2" xfId="38621"/>
    <cellStyle name="Input 26 4 6" xfId="27741"/>
    <cellStyle name="Input 26 4_Table 2A-1_EFT (Annual)" xfId="6964"/>
    <cellStyle name="Input 26 5" xfId="814"/>
    <cellStyle name="Input 26 5 2" xfId="4375"/>
    <cellStyle name="Input 26 5 2 2" xfId="12655"/>
    <cellStyle name="Input 26 5 2 2 2" xfId="24672"/>
    <cellStyle name="Input 26 5 2 2 2 2" xfId="45858"/>
    <cellStyle name="Input 26 5 2 2 3" xfId="35254"/>
    <cellStyle name="Input 26 5 2 3" xfId="19559"/>
    <cellStyle name="Input 26 5 2 3 2" xfId="40746"/>
    <cellStyle name="Input 26 5 2 4" xfId="30032"/>
    <cellStyle name="Input 26 5 2_Table 2A-1_EFT (Annual)" xfId="15192"/>
    <cellStyle name="Input 26 5 3" xfId="10003"/>
    <cellStyle name="Input 26 5 3 2" xfId="22126"/>
    <cellStyle name="Input 26 5 3 2 2" xfId="43312"/>
    <cellStyle name="Input 26 5 3 3" xfId="32708"/>
    <cellStyle name="Input 26 5 4" xfId="17013"/>
    <cellStyle name="Input 26 5 4 2" xfId="38200"/>
    <cellStyle name="Input 26 5 5" xfId="27289"/>
    <cellStyle name="Input 26 5_Table 2A-1_EFT (Annual)" xfId="6966"/>
    <cellStyle name="Input 26 6" xfId="2005"/>
    <cellStyle name="Input 26 6 2" xfId="5566"/>
    <cellStyle name="Input 26 6 2 2" xfId="13781"/>
    <cellStyle name="Input 26 6 2 2 2" xfId="25769"/>
    <cellStyle name="Input 26 6 2 2 2 2" xfId="46955"/>
    <cellStyle name="Input 26 6 2 2 3" xfId="36351"/>
    <cellStyle name="Input 26 6 2 3" xfId="20656"/>
    <cellStyle name="Input 26 6 2 3 2" xfId="41843"/>
    <cellStyle name="Input 26 6 2 4" xfId="31223"/>
    <cellStyle name="Input 26 6 2_Table 2A-1_EFT (Annual)" xfId="15193"/>
    <cellStyle name="Input 26 6 3" xfId="11125"/>
    <cellStyle name="Input 26 6 3 2" xfId="23223"/>
    <cellStyle name="Input 26 6 3 2 2" xfId="44409"/>
    <cellStyle name="Input 26 6 3 3" xfId="33805"/>
    <cellStyle name="Input 26 6 4" xfId="18110"/>
    <cellStyle name="Input 26 6 4 2" xfId="39297"/>
    <cellStyle name="Input 26 6 5" xfId="28480"/>
    <cellStyle name="Input 26 6_Table 2A-1_EFT (Annual)" xfId="6967"/>
    <cellStyle name="Input 26 7" xfId="3807"/>
    <cellStyle name="Input 26 7 2" xfId="12175"/>
    <cellStyle name="Input 26 7 2 2" xfId="24205"/>
    <cellStyle name="Input 26 7 2 2 2" xfId="45391"/>
    <cellStyle name="Input 26 7 2 3" xfId="34787"/>
    <cellStyle name="Input 26 7 3" xfId="19092"/>
    <cellStyle name="Input 26 7 3 2" xfId="40279"/>
    <cellStyle name="Input 26 7 4" xfId="29516"/>
    <cellStyle name="Input 26 7_Table 2A-1_EFT (Annual)" xfId="15194"/>
    <cellStyle name="Input 26 8" xfId="9494"/>
    <cellStyle name="Input 26 8 2" xfId="21659"/>
    <cellStyle name="Input 26 8 2 2" xfId="42845"/>
    <cellStyle name="Input 26 8 3" xfId="32241"/>
    <cellStyle name="Input 26 9" xfId="16546"/>
    <cellStyle name="Input 26 9 2" xfId="37733"/>
    <cellStyle name="Input 26_Table 2A-1_EFT (Annual)" xfId="3041"/>
    <cellStyle name="Input 27" xfId="236"/>
    <cellStyle name="Input 27 10" xfId="26791"/>
    <cellStyle name="Input 27 2" xfId="623"/>
    <cellStyle name="Input 27 2 2" xfId="1600"/>
    <cellStyle name="Input 27 2 2 2" xfId="2870"/>
    <cellStyle name="Input 27 2 2 2 2" xfId="6431"/>
    <cellStyle name="Input 27 2 2 2 2 2" xfId="14625"/>
    <cellStyle name="Input 27 2 2 2 2 2 2" xfId="26597"/>
    <cellStyle name="Input 27 2 2 2 2 2 2 2" xfId="47783"/>
    <cellStyle name="Input 27 2 2 2 2 2 3" xfId="37179"/>
    <cellStyle name="Input 27 2 2 2 2 3" xfId="21484"/>
    <cellStyle name="Input 27 2 2 2 2 3 2" xfId="42671"/>
    <cellStyle name="Input 27 2 2 2 2 4" xfId="32087"/>
    <cellStyle name="Input 27 2 2 2 2_Table 2A-1_EFT (Annual)" xfId="15195"/>
    <cellStyle name="Input 27 2 2 2 3" xfId="11967"/>
    <cellStyle name="Input 27 2 2 2 3 2" xfId="24051"/>
    <cellStyle name="Input 27 2 2 2 3 2 2" xfId="45237"/>
    <cellStyle name="Input 27 2 2 2 3 3" xfId="34633"/>
    <cellStyle name="Input 27 2 2 2 4" xfId="18938"/>
    <cellStyle name="Input 27 2 2 2 4 2" xfId="40125"/>
    <cellStyle name="Input 27 2 2 2 5" xfId="29344"/>
    <cellStyle name="Input 27 2 2 2_Table 2A-1_EFT (Annual)" xfId="6969"/>
    <cellStyle name="Input 27 2 2 3" xfId="5161"/>
    <cellStyle name="Input 27 2 2 3 2" xfId="13421"/>
    <cellStyle name="Input 27 2 2 3 2 2" xfId="25427"/>
    <cellStyle name="Input 27 2 2 3 2 2 2" xfId="46613"/>
    <cellStyle name="Input 27 2 2 3 2 3" xfId="36009"/>
    <cellStyle name="Input 27 2 2 3 3" xfId="20314"/>
    <cellStyle name="Input 27 2 2 3 3 2" xfId="41501"/>
    <cellStyle name="Input 27 2 2 3 4" xfId="30818"/>
    <cellStyle name="Input 27 2 2 3_Table 2A-1_EFT (Annual)" xfId="15196"/>
    <cellStyle name="Input 27 2 2 4" xfId="10765"/>
    <cellStyle name="Input 27 2 2 4 2" xfId="22881"/>
    <cellStyle name="Input 27 2 2 4 2 2" xfId="44067"/>
    <cellStyle name="Input 27 2 2 4 3" xfId="33463"/>
    <cellStyle name="Input 27 2 2 5" xfId="17768"/>
    <cellStyle name="Input 27 2 2 5 2" xfId="38955"/>
    <cellStyle name="Input 27 2 2 6" xfId="28075"/>
    <cellStyle name="Input 27 2 2_Table 2A-1_EFT (Annual)" xfId="6968"/>
    <cellStyle name="Input 27 2 3" xfId="1114"/>
    <cellStyle name="Input 27 2 3 2" xfId="4675"/>
    <cellStyle name="Input 27 2 3 2 2" xfId="12935"/>
    <cellStyle name="Input 27 2 3 2 2 2" xfId="24941"/>
    <cellStyle name="Input 27 2 3 2 2 2 2" xfId="46127"/>
    <cellStyle name="Input 27 2 3 2 2 3" xfId="35523"/>
    <cellStyle name="Input 27 2 3 2 3" xfId="19828"/>
    <cellStyle name="Input 27 2 3 2 3 2" xfId="41015"/>
    <cellStyle name="Input 27 2 3 2 4" xfId="30332"/>
    <cellStyle name="Input 27 2 3 2_Table 2A-1_EFT (Annual)" xfId="15197"/>
    <cellStyle name="Input 27 2 3 3" xfId="10279"/>
    <cellStyle name="Input 27 2 3 3 2" xfId="22395"/>
    <cellStyle name="Input 27 2 3 3 2 2" xfId="43581"/>
    <cellStyle name="Input 27 2 3 3 3" xfId="32977"/>
    <cellStyle name="Input 27 2 3 4" xfId="17282"/>
    <cellStyle name="Input 27 2 3 4 2" xfId="38469"/>
    <cellStyle name="Input 27 2 3 5" xfId="27589"/>
    <cellStyle name="Input 27 2 3_Table 2A-1_EFT (Annual)" xfId="6970"/>
    <cellStyle name="Input 27 2 4" xfId="2339"/>
    <cellStyle name="Input 27 2 4 2" xfId="5900"/>
    <cellStyle name="Input 27 2 4 2 2" xfId="14115"/>
    <cellStyle name="Input 27 2 4 2 2 2" xfId="26103"/>
    <cellStyle name="Input 27 2 4 2 2 2 2" xfId="47289"/>
    <cellStyle name="Input 27 2 4 2 2 3" xfId="36685"/>
    <cellStyle name="Input 27 2 4 2 3" xfId="20990"/>
    <cellStyle name="Input 27 2 4 2 3 2" xfId="42177"/>
    <cellStyle name="Input 27 2 4 2 4" xfId="31557"/>
    <cellStyle name="Input 27 2 4 2_Table 2A-1_EFT (Annual)" xfId="15198"/>
    <cellStyle name="Input 27 2 4 3" xfId="11459"/>
    <cellStyle name="Input 27 2 4 3 2" xfId="23557"/>
    <cellStyle name="Input 27 2 4 3 2 2" xfId="44743"/>
    <cellStyle name="Input 27 2 4 3 3" xfId="34139"/>
    <cellStyle name="Input 27 2 4 4" xfId="18444"/>
    <cellStyle name="Input 27 2 4 4 2" xfId="39631"/>
    <cellStyle name="Input 27 2 4 5" xfId="28814"/>
    <cellStyle name="Input 27 2 4_Table 2A-1_EFT (Annual)" xfId="6971"/>
    <cellStyle name="Input 27 2 5" xfId="4193"/>
    <cellStyle name="Input 27 2 5 2" xfId="12517"/>
    <cellStyle name="Input 27 2 5 2 2" xfId="24539"/>
    <cellStyle name="Input 27 2 5 2 2 2" xfId="45725"/>
    <cellStyle name="Input 27 2 5 2 3" xfId="35121"/>
    <cellStyle name="Input 27 2 5 3" xfId="19426"/>
    <cellStyle name="Input 27 2 5 3 2" xfId="40613"/>
    <cellStyle name="Input 27 2 5 4" xfId="29881"/>
    <cellStyle name="Input 27 2 5_Table 2A-1_EFT (Annual)" xfId="15199"/>
    <cellStyle name="Input 27 2 6" xfId="9856"/>
    <cellStyle name="Input 27 2 6 2" xfId="21993"/>
    <cellStyle name="Input 27 2 6 2 2" xfId="43179"/>
    <cellStyle name="Input 27 2 6 3" xfId="32575"/>
    <cellStyle name="Input 27 2 7" xfId="16880"/>
    <cellStyle name="Input 27 2 7 2" xfId="38067"/>
    <cellStyle name="Input 27 2 8" xfId="27138"/>
    <cellStyle name="Input 27 2_Table 2A-1_EFT (Annual)" xfId="3045"/>
    <cellStyle name="Input 27 3" xfId="462"/>
    <cellStyle name="Input 27 3 2" xfId="1439"/>
    <cellStyle name="Input 27 3 2 2" xfId="2709"/>
    <cellStyle name="Input 27 3 2 2 2" xfId="6270"/>
    <cellStyle name="Input 27 3 2 2 2 2" xfId="14464"/>
    <cellStyle name="Input 27 3 2 2 2 2 2" xfId="26436"/>
    <cellStyle name="Input 27 3 2 2 2 2 2 2" xfId="47622"/>
    <cellStyle name="Input 27 3 2 2 2 2 3" xfId="37018"/>
    <cellStyle name="Input 27 3 2 2 2 3" xfId="21323"/>
    <cellStyle name="Input 27 3 2 2 2 3 2" xfId="42510"/>
    <cellStyle name="Input 27 3 2 2 2 4" xfId="31926"/>
    <cellStyle name="Input 27 3 2 2 2_Table 2A-1_EFT (Annual)" xfId="15200"/>
    <cellStyle name="Input 27 3 2 2 3" xfId="11806"/>
    <cellStyle name="Input 27 3 2 2 3 2" xfId="23890"/>
    <cellStyle name="Input 27 3 2 2 3 2 2" xfId="45076"/>
    <cellStyle name="Input 27 3 2 2 3 3" xfId="34472"/>
    <cellStyle name="Input 27 3 2 2 4" xfId="18777"/>
    <cellStyle name="Input 27 3 2 2 4 2" xfId="39964"/>
    <cellStyle name="Input 27 3 2 2 5" xfId="29183"/>
    <cellStyle name="Input 27 3 2 2_Table 2A-1_EFT (Annual)" xfId="6973"/>
    <cellStyle name="Input 27 3 2 3" xfId="5000"/>
    <cellStyle name="Input 27 3 2 3 2" xfId="13260"/>
    <cellStyle name="Input 27 3 2 3 2 2" xfId="25266"/>
    <cellStyle name="Input 27 3 2 3 2 2 2" xfId="46452"/>
    <cellStyle name="Input 27 3 2 3 2 3" xfId="35848"/>
    <cellStyle name="Input 27 3 2 3 3" xfId="20153"/>
    <cellStyle name="Input 27 3 2 3 3 2" xfId="41340"/>
    <cellStyle name="Input 27 3 2 3 4" xfId="30657"/>
    <cellStyle name="Input 27 3 2 3_Table 2A-1_EFT (Annual)" xfId="15201"/>
    <cellStyle name="Input 27 3 2 4" xfId="10604"/>
    <cellStyle name="Input 27 3 2 4 2" xfId="22720"/>
    <cellStyle name="Input 27 3 2 4 2 2" xfId="43906"/>
    <cellStyle name="Input 27 3 2 4 3" xfId="33302"/>
    <cellStyle name="Input 27 3 2 5" xfId="17607"/>
    <cellStyle name="Input 27 3 2 5 2" xfId="38794"/>
    <cellStyle name="Input 27 3 2 6" xfId="27914"/>
    <cellStyle name="Input 27 3 2_Table 2A-1_EFT (Annual)" xfId="6972"/>
    <cellStyle name="Input 27 3 3" xfId="984"/>
    <cellStyle name="Input 27 3 3 2" xfId="4545"/>
    <cellStyle name="Input 27 3 3 2 2" xfId="12805"/>
    <cellStyle name="Input 27 3 3 2 2 2" xfId="24811"/>
    <cellStyle name="Input 27 3 3 2 2 2 2" xfId="45997"/>
    <cellStyle name="Input 27 3 3 2 2 3" xfId="35393"/>
    <cellStyle name="Input 27 3 3 2 3" xfId="19698"/>
    <cellStyle name="Input 27 3 3 2 3 2" xfId="40885"/>
    <cellStyle name="Input 27 3 3 2 4" xfId="30202"/>
    <cellStyle name="Input 27 3 3 2_Table 2A-1_EFT (Annual)" xfId="15202"/>
    <cellStyle name="Input 27 3 3 3" xfId="10149"/>
    <cellStyle name="Input 27 3 3 3 2" xfId="22265"/>
    <cellStyle name="Input 27 3 3 3 2 2" xfId="43451"/>
    <cellStyle name="Input 27 3 3 3 3" xfId="32847"/>
    <cellStyle name="Input 27 3 3 4" xfId="17152"/>
    <cellStyle name="Input 27 3 3 4 2" xfId="38339"/>
    <cellStyle name="Input 27 3 3 5" xfId="27459"/>
    <cellStyle name="Input 27 3 3_Table 2A-1_EFT (Annual)" xfId="6974"/>
    <cellStyle name="Input 27 3 4" xfId="2178"/>
    <cellStyle name="Input 27 3 4 2" xfId="5739"/>
    <cellStyle name="Input 27 3 4 2 2" xfId="13954"/>
    <cellStyle name="Input 27 3 4 2 2 2" xfId="25942"/>
    <cellStyle name="Input 27 3 4 2 2 2 2" xfId="47128"/>
    <cellStyle name="Input 27 3 4 2 2 3" xfId="36524"/>
    <cellStyle name="Input 27 3 4 2 3" xfId="20829"/>
    <cellStyle name="Input 27 3 4 2 3 2" xfId="42016"/>
    <cellStyle name="Input 27 3 4 2 4" xfId="31396"/>
    <cellStyle name="Input 27 3 4 2_Table 2A-1_EFT (Annual)" xfId="15203"/>
    <cellStyle name="Input 27 3 4 3" xfId="11298"/>
    <cellStyle name="Input 27 3 4 3 2" xfId="23396"/>
    <cellStyle name="Input 27 3 4 3 2 2" xfId="44582"/>
    <cellStyle name="Input 27 3 4 3 3" xfId="33978"/>
    <cellStyle name="Input 27 3 4 4" xfId="18283"/>
    <cellStyle name="Input 27 3 4 4 2" xfId="39470"/>
    <cellStyle name="Input 27 3 4 5" xfId="28653"/>
    <cellStyle name="Input 27 3 4_Table 2A-1_EFT (Annual)" xfId="6975"/>
    <cellStyle name="Input 27 3 5" xfId="4032"/>
    <cellStyle name="Input 27 3 5 2" xfId="12356"/>
    <cellStyle name="Input 27 3 5 2 2" xfId="24378"/>
    <cellStyle name="Input 27 3 5 2 2 2" xfId="45564"/>
    <cellStyle name="Input 27 3 5 2 3" xfId="34960"/>
    <cellStyle name="Input 27 3 5 3" xfId="19265"/>
    <cellStyle name="Input 27 3 5 3 2" xfId="40452"/>
    <cellStyle name="Input 27 3 5 4" xfId="29720"/>
    <cellStyle name="Input 27 3 5_Table 2A-1_EFT (Annual)" xfId="15204"/>
    <cellStyle name="Input 27 3 6" xfId="9695"/>
    <cellStyle name="Input 27 3 6 2" xfId="21832"/>
    <cellStyle name="Input 27 3 6 2 2" xfId="43018"/>
    <cellStyle name="Input 27 3 6 3" xfId="32414"/>
    <cellStyle name="Input 27 3 7" xfId="16719"/>
    <cellStyle name="Input 27 3 7 2" xfId="37906"/>
    <cellStyle name="Input 27 3 8" xfId="26977"/>
    <cellStyle name="Input 27 3_Table 2A-1_EFT (Annual)" xfId="3046"/>
    <cellStyle name="Input 27 4" xfId="1278"/>
    <cellStyle name="Input 27 4 2" xfId="2548"/>
    <cellStyle name="Input 27 4 2 2" xfId="6109"/>
    <cellStyle name="Input 27 4 2 2 2" xfId="14303"/>
    <cellStyle name="Input 27 4 2 2 2 2" xfId="26275"/>
    <cellStyle name="Input 27 4 2 2 2 2 2" xfId="47461"/>
    <cellStyle name="Input 27 4 2 2 2 3" xfId="36857"/>
    <cellStyle name="Input 27 4 2 2 3" xfId="21162"/>
    <cellStyle name="Input 27 4 2 2 3 2" xfId="42349"/>
    <cellStyle name="Input 27 4 2 2 4" xfId="31765"/>
    <cellStyle name="Input 27 4 2 2_Table 2A-1_EFT (Annual)" xfId="15205"/>
    <cellStyle name="Input 27 4 2 3" xfId="11645"/>
    <cellStyle name="Input 27 4 2 3 2" xfId="23729"/>
    <cellStyle name="Input 27 4 2 3 2 2" xfId="44915"/>
    <cellStyle name="Input 27 4 2 3 3" xfId="34311"/>
    <cellStyle name="Input 27 4 2 4" xfId="18616"/>
    <cellStyle name="Input 27 4 2 4 2" xfId="39803"/>
    <cellStyle name="Input 27 4 2 5" xfId="29022"/>
    <cellStyle name="Input 27 4 2_Table 2A-1_EFT (Annual)" xfId="6977"/>
    <cellStyle name="Input 27 4 3" xfId="4839"/>
    <cellStyle name="Input 27 4 3 2" xfId="13099"/>
    <cellStyle name="Input 27 4 3 2 2" xfId="25105"/>
    <cellStyle name="Input 27 4 3 2 2 2" xfId="46291"/>
    <cellStyle name="Input 27 4 3 2 3" xfId="35687"/>
    <cellStyle name="Input 27 4 3 3" xfId="19992"/>
    <cellStyle name="Input 27 4 3 3 2" xfId="41179"/>
    <cellStyle name="Input 27 4 3 4" xfId="30496"/>
    <cellStyle name="Input 27 4 3_Table 2A-1_EFT (Annual)" xfId="15206"/>
    <cellStyle name="Input 27 4 4" xfId="10443"/>
    <cellStyle name="Input 27 4 4 2" xfId="22559"/>
    <cellStyle name="Input 27 4 4 2 2" xfId="43745"/>
    <cellStyle name="Input 27 4 4 3" xfId="33141"/>
    <cellStyle name="Input 27 4 5" xfId="17446"/>
    <cellStyle name="Input 27 4 5 2" xfId="38633"/>
    <cellStyle name="Input 27 4 6" xfId="27753"/>
    <cellStyle name="Input 27 4_Table 2A-1_EFT (Annual)" xfId="6976"/>
    <cellStyle name="Input 27 5" xfId="829"/>
    <cellStyle name="Input 27 5 2" xfId="4390"/>
    <cellStyle name="Input 27 5 2 2" xfId="12664"/>
    <cellStyle name="Input 27 5 2 2 2" xfId="24681"/>
    <cellStyle name="Input 27 5 2 2 2 2" xfId="45867"/>
    <cellStyle name="Input 27 5 2 2 3" xfId="35263"/>
    <cellStyle name="Input 27 5 2 3" xfId="19568"/>
    <cellStyle name="Input 27 5 2 3 2" xfId="40755"/>
    <cellStyle name="Input 27 5 2 4" xfId="30047"/>
    <cellStyle name="Input 27 5 2_Table 2A-1_EFT (Annual)" xfId="15207"/>
    <cellStyle name="Input 27 5 3" xfId="10013"/>
    <cellStyle name="Input 27 5 3 2" xfId="22135"/>
    <cellStyle name="Input 27 5 3 2 2" xfId="43321"/>
    <cellStyle name="Input 27 5 3 3" xfId="32717"/>
    <cellStyle name="Input 27 5 4" xfId="17022"/>
    <cellStyle name="Input 27 5 4 2" xfId="38209"/>
    <cellStyle name="Input 27 5 5" xfId="27304"/>
    <cellStyle name="Input 27 5_Table 2A-1_EFT (Annual)" xfId="6978"/>
    <cellStyle name="Input 27 6" xfId="2017"/>
    <cellStyle name="Input 27 6 2" xfId="5578"/>
    <cellStyle name="Input 27 6 2 2" xfId="13793"/>
    <cellStyle name="Input 27 6 2 2 2" xfId="25781"/>
    <cellStyle name="Input 27 6 2 2 2 2" xfId="46967"/>
    <cellStyle name="Input 27 6 2 2 3" xfId="36363"/>
    <cellStyle name="Input 27 6 2 3" xfId="20668"/>
    <cellStyle name="Input 27 6 2 3 2" xfId="41855"/>
    <cellStyle name="Input 27 6 2 4" xfId="31235"/>
    <cellStyle name="Input 27 6 2_Table 2A-1_EFT (Annual)" xfId="15208"/>
    <cellStyle name="Input 27 6 3" xfId="11137"/>
    <cellStyle name="Input 27 6 3 2" xfId="23235"/>
    <cellStyle name="Input 27 6 3 2 2" xfId="44421"/>
    <cellStyle name="Input 27 6 3 3" xfId="33817"/>
    <cellStyle name="Input 27 6 4" xfId="18122"/>
    <cellStyle name="Input 27 6 4 2" xfId="39309"/>
    <cellStyle name="Input 27 6 5" xfId="28492"/>
    <cellStyle name="Input 27 6_Table 2A-1_EFT (Annual)" xfId="6979"/>
    <cellStyle name="Input 27 7" xfId="3825"/>
    <cellStyle name="Input 27 7 2" xfId="12188"/>
    <cellStyle name="Input 27 7 2 2" xfId="24217"/>
    <cellStyle name="Input 27 7 2 2 2" xfId="45403"/>
    <cellStyle name="Input 27 7 2 3" xfId="34799"/>
    <cellStyle name="Input 27 7 3" xfId="19104"/>
    <cellStyle name="Input 27 7 3 2" xfId="40291"/>
    <cellStyle name="Input 27 7 4" xfId="29534"/>
    <cellStyle name="Input 27 7_Table 2A-1_EFT (Annual)" xfId="15209"/>
    <cellStyle name="Input 27 8" xfId="9507"/>
    <cellStyle name="Input 27 8 2" xfId="21671"/>
    <cellStyle name="Input 27 8 2 2" xfId="42857"/>
    <cellStyle name="Input 27 8 3" xfId="32253"/>
    <cellStyle name="Input 27 9" xfId="16558"/>
    <cellStyle name="Input 27 9 2" xfId="37745"/>
    <cellStyle name="Input 27_Table 2A-1_EFT (Annual)" xfId="3044"/>
    <cellStyle name="Input 28" xfId="193"/>
    <cellStyle name="Input 28 10" xfId="26748"/>
    <cellStyle name="Input 28 2" xfId="586"/>
    <cellStyle name="Input 28 2 2" xfId="1563"/>
    <cellStyle name="Input 28 2 2 2" xfId="2833"/>
    <cellStyle name="Input 28 2 2 2 2" xfId="6394"/>
    <cellStyle name="Input 28 2 2 2 2 2" xfId="14588"/>
    <cellStyle name="Input 28 2 2 2 2 2 2" xfId="26560"/>
    <cellStyle name="Input 28 2 2 2 2 2 2 2" xfId="47746"/>
    <cellStyle name="Input 28 2 2 2 2 2 3" xfId="37142"/>
    <cellStyle name="Input 28 2 2 2 2 3" xfId="21447"/>
    <cellStyle name="Input 28 2 2 2 2 3 2" xfId="42634"/>
    <cellStyle name="Input 28 2 2 2 2 4" xfId="32050"/>
    <cellStyle name="Input 28 2 2 2 2_Table 2A-1_EFT (Annual)" xfId="15210"/>
    <cellStyle name="Input 28 2 2 2 3" xfId="11930"/>
    <cellStyle name="Input 28 2 2 2 3 2" xfId="24014"/>
    <cellStyle name="Input 28 2 2 2 3 2 2" xfId="45200"/>
    <cellStyle name="Input 28 2 2 2 3 3" xfId="34596"/>
    <cellStyle name="Input 28 2 2 2 4" xfId="18901"/>
    <cellStyle name="Input 28 2 2 2 4 2" xfId="40088"/>
    <cellStyle name="Input 28 2 2 2 5" xfId="29307"/>
    <cellStyle name="Input 28 2 2 2_Table 2A-1_EFT (Annual)" xfId="6981"/>
    <cellStyle name="Input 28 2 2 3" xfId="5124"/>
    <cellStyle name="Input 28 2 2 3 2" xfId="13384"/>
    <cellStyle name="Input 28 2 2 3 2 2" xfId="25390"/>
    <cellStyle name="Input 28 2 2 3 2 2 2" xfId="46576"/>
    <cellStyle name="Input 28 2 2 3 2 3" xfId="35972"/>
    <cellStyle name="Input 28 2 2 3 3" xfId="20277"/>
    <cellStyle name="Input 28 2 2 3 3 2" xfId="41464"/>
    <cellStyle name="Input 28 2 2 3 4" xfId="30781"/>
    <cellStyle name="Input 28 2 2 3_Table 2A-1_EFT (Annual)" xfId="15211"/>
    <cellStyle name="Input 28 2 2 4" xfId="10728"/>
    <cellStyle name="Input 28 2 2 4 2" xfId="22844"/>
    <cellStyle name="Input 28 2 2 4 2 2" xfId="44030"/>
    <cellStyle name="Input 28 2 2 4 3" xfId="33426"/>
    <cellStyle name="Input 28 2 2 5" xfId="17731"/>
    <cellStyle name="Input 28 2 2 5 2" xfId="38918"/>
    <cellStyle name="Input 28 2 2 6" xfId="28038"/>
    <cellStyle name="Input 28 2 2_Table 2A-1_EFT (Annual)" xfId="6980"/>
    <cellStyle name="Input 28 2 3" xfId="1085"/>
    <cellStyle name="Input 28 2 3 2" xfId="4646"/>
    <cellStyle name="Input 28 2 3 2 2" xfId="12906"/>
    <cellStyle name="Input 28 2 3 2 2 2" xfId="24912"/>
    <cellStyle name="Input 28 2 3 2 2 2 2" xfId="46098"/>
    <cellStyle name="Input 28 2 3 2 2 3" xfId="35494"/>
    <cellStyle name="Input 28 2 3 2 3" xfId="19799"/>
    <cellStyle name="Input 28 2 3 2 3 2" xfId="40986"/>
    <cellStyle name="Input 28 2 3 2 4" xfId="30303"/>
    <cellStyle name="Input 28 2 3 2_Table 2A-1_EFT (Annual)" xfId="15212"/>
    <cellStyle name="Input 28 2 3 3" xfId="10250"/>
    <cellStyle name="Input 28 2 3 3 2" xfId="22366"/>
    <cellStyle name="Input 28 2 3 3 2 2" xfId="43552"/>
    <cellStyle name="Input 28 2 3 3 3" xfId="32948"/>
    <cellStyle name="Input 28 2 3 4" xfId="17253"/>
    <cellStyle name="Input 28 2 3 4 2" xfId="38440"/>
    <cellStyle name="Input 28 2 3 5" xfId="27560"/>
    <cellStyle name="Input 28 2 3_Table 2A-1_EFT (Annual)" xfId="6982"/>
    <cellStyle name="Input 28 2 4" xfId="2302"/>
    <cellStyle name="Input 28 2 4 2" xfId="5863"/>
    <cellStyle name="Input 28 2 4 2 2" xfId="14078"/>
    <cellStyle name="Input 28 2 4 2 2 2" xfId="26066"/>
    <cellStyle name="Input 28 2 4 2 2 2 2" xfId="47252"/>
    <cellStyle name="Input 28 2 4 2 2 3" xfId="36648"/>
    <cellStyle name="Input 28 2 4 2 3" xfId="20953"/>
    <cellStyle name="Input 28 2 4 2 3 2" xfId="42140"/>
    <cellStyle name="Input 28 2 4 2 4" xfId="31520"/>
    <cellStyle name="Input 28 2 4 2_Table 2A-1_EFT (Annual)" xfId="15213"/>
    <cellStyle name="Input 28 2 4 3" xfId="11422"/>
    <cellStyle name="Input 28 2 4 3 2" xfId="23520"/>
    <cellStyle name="Input 28 2 4 3 2 2" xfId="44706"/>
    <cellStyle name="Input 28 2 4 3 3" xfId="34102"/>
    <cellStyle name="Input 28 2 4 4" xfId="18407"/>
    <cellStyle name="Input 28 2 4 4 2" xfId="39594"/>
    <cellStyle name="Input 28 2 4 5" xfId="28777"/>
    <cellStyle name="Input 28 2 4_Table 2A-1_EFT (Annual)" xfId="6983"/>
    <cellStyle name="Input 28 2 5" xfId="4156"/>
    <cellStyle name="Input 28 2 5 2" xfId="12480"/>
    <cellStyle name="Input 28 2 5 2 2" xfId="24502"/>
    <cellStyle name="Input 28 2 5 2 2 2" xfId="45688"/>
    <cellStyle name="Input 28 2 5 2 3" xfId="35084"/>
    <cellStyle name="Input 28 2 5 3" xfId="19389"/>
    <cellStyle name="Input 28 2 5 3 2" xfId="40576"/>
    <cellStyle name="Input 28 2 5 4" xfId="29844"/>
    <cellStyle name="Input 28 2 5_Table 2A-1_EFT (Annual)" xfId="15214"/>
    <cellStyle name="Input 28 2 6" xfId="9819"/>
    <cellStyle name="Input 28 2 6 2" xfId="21956"/>
    <cellStyle name="Input 28 2 6 2 2" xfId="43142"/>
    <cellStyle name="Input 28 2 6 3" xfId="32538"/>
    <cellStyle name="Input 28 2 7" xfId="16843"/>
    <cellStyle name="Input 28 2 7 2" xfId="38030"/>
    <cellStyle name="Input 28 2 8" xfId="27101"/>
    <cellStyle name="Input 28 2_Table 2A-1_EFT (Annual)" xfId="3048"/>
    <cellStyle name="Input 28 3" xfId="422"/>
    <cellStyle name="Input 28 3 2" xfId="1405"/>
    <cellStyle name="Input 28 3 2 2" xfId="2675"/>
    <cellStyle name="Input 28 3 2 2 2" xfId="6236"/>
    <cellStyle name="Input 28 3 2 2 2 2" xfId="14430"/>
    <cellStyle name="Input 28 3 2 2 2 2 2" xfId="26402"/>
    <cellStyle name="Input 28 3 2 2 2 2 2 2" xfId="47588"/>
    <cellStyle name="Input 28 3 2 2 2 2 3" xfId="36984"/>
    <cellStyle name="Input 28 3 2 2 2 3" xfId="21289"/>
    <cellStyle name="Input 28 3 2 2 2 3 2" xfId="42476"/>
    <cellStyle name="Input 28 3 2 2 2 4" xfId="31892"/>
    <cellStyle name="Input 28 3 2 2 2_Table 2A-1_EFT (Annual)" xfId="15215"/>
    <cellStyle name="Input 28 3 2 2 3" xfId="11772"/>
    <cellStyle name="Input 28 3 2 2 3 2" xfId="23856"/>
    <cellStyle name="Input 28 3 2 2 3 2 2" xfId="45042"/>
    <cellStyle name="Input 28 3 2 2 3 3" xfId="34438"/>
    <cellStyle name="Input 28 3 2 2 4" xfId="18743"/>
    <cellStyle name="Input 28 3 2 2 4 2" xfId="39930"/>
    <cellStyle name="Input 28 3 2 2 5" xfId="29149"/>
    <cellStyle name="Input 28 3 2 2_Table 2A-1_EFT (Annual)" xfId="6985"/>
    <cellStyle name="Input 28 3 2 3" xfId="4966"/>
    <cellStyle name="Input 28 3 2 3 2" xfId="13226"/>
    <cellStyle name="Input 28 3 2 3 2 2" xfId="25232"/>
    <cellStyle name="Input 28 3 2 3 2 2 2" xfId="46418"/>
    <cellStyle name="Input 28 3 2 3 2 3" xfId="35814"/>
    <cellStyle name="Input 28 3 2 3 3" xfId="20119"/>
    <cellStyle name="Input 28 3 2 3 3 2" xfId="41306"/>
    <cellStyle name="Input 28 3 2 3 4" xfId="30623"/>
    <cellStyle name="Input 28 3 2 3_Table 2A-1_EFT (Annual)" xfId="15216"/>
    <cellStyle name="Input 28 3 2 4" xfId="10570"/>
    <cellStyle name="Input 28 3 2 4 2" xfId="22686"/>
    <cellStyle name="Input 28 3 2 4 2 2" xfId="43872"/>
    <cellStyle name="Input 28 3 2 4 3" xfId="33268"/>
    <cellStyle name="Input 28 3 2 5" xfId="17573"/>
    <cellStyle name="Input 28 3 2 5 2" xfId="38760"/>
    <cellStyle name="Input 28 3 2 6" xfId="27880"/>
    <cellStyle name="Input 28 3 2_Table 2A-1_EFT (Annual)" xfId="6984"/>
    <cellStyle name="Input 28 3 3" xfId="951"/>
    <cellStyle name="Input 28 3 3 2" xfId="4512"/>
    <cellStyle name="Input 28 3 3 2 2" xfId="12774"/>
    <cellStyle name="Input 28 3 3 2 2 2" xfId="24784"/>
    <cellStyle name="Input 28 3 3 2 2 2 2" xfId="45970"/>
    <cellStyle name="Input 28 3 3 2 2 3" xfId="35366"/>
    <cellStyle name="Input 28 3 3 2 3" xfId="19671"/>
    <cellStyle name="Input 28 3 3 2 3 2" xfId="40858"/>
    <cellStyle name="Input 28 3 3 2 4" xfId="30169"/>
    <cellStyle name="Input 28 3 3 2_Table 2A-1_EFT (Annual)" xfId="15217"/>
    <cellStyle name="Input 28 3 3 3" xfId="10121"/>
    <cellStyle name="Input 28 3 3 3 2" xfId="22238"/>
    <cellStyle name="Input 28 3 3 3 2 2" xfId="43424"/>
    <cellStyle name="Input 28 3 3 3 3" xfId="32820"/>
    <cellStyle name="Input 28 3 3 4" xfId="17125"/>
    <cellStyle name="Input 28 3 3 4 2" xfId="38312"/>
    <cellStyle name="Input 28 3 3 5" xfId="27426"/>
    <cellStyle name="Input 28 3 3_Table 2A-1_EFT (Annual)" xfId="6986"/>
    <cellStyle name="Input 28 3 4" xfId="2144"/>
    <cellStyle name="Input 28 3 4 2" xfId="5705"/>
    <cellStyle name="Input 28 3 4 2 2" xfId="13920"/>
    <cellStyle name="Input 28 3 4 2 2 2" xfId="25908"/>
    <cellStyle name="Input 28 3 4 2 2 2 2" xfId="47094"/>
    <cellStyle name="Input 28 3 4 2 2 3" xfId="36490"/>
    <cellStyle name="Input 28 3 4 2 3" xfId="20795"/>
    <cellStyle name="Input 28 3 4 2 3 2" xfId="41982"/>
    <cellStyle name="Input 28 3 4 2 4" xfId="31362"/>
    <cellStyle name="Input 28 3 4 2_Table 2A-1_EFT (Annual)" xfId="15218"/>
    <cellStyle name="Input 28 3 4 3" xfId="11264"/>
    <cellStyle name="Input 28 3 4 3 2" xfId="23362"/>
    <cellStyle name="Input 28 3 4 3 2 2" xfId="44548"/>
    <cellStyle name="Input 28 3 4 3 3" xfId="33944"/>
    <cellStyle name="Input 28 3 4 4" xfId="18249"/>
    <cellStyle name="Input 28 3 4 4 2" xfId="39436"/>
    <cellStyle name="Input 28 3 4 5" xfId="28619"/>
    <cellStyle name="Input 28 3 4_Table 2A-1_EFT (Annual)" xfId="6987"/>
    <cellStyle name="Input 28 3 5" xfId="3992"/>
    <cellStyle name="Input 28 3 5 2" xfId="12320"/>
    <cellStyle name="Input 28 3 5 2 2" xfId="24344"/>
    <cellStyle name="Input 28 3 5 2 2 2" xfId="45530"/>
    <cellStyle name="Input 28 3 5 2 3" xfId="34926"/>
    <cellStyle name="Input 28 3 5 3" xfId="19231"/>
    <cellStyle name="Input 28 3 5 3 2" xfId="40418"/>
    <cellStyle name="Input 28 3 5 4" xfId="29680"/>
    <cellStyle name="Input 28 3 5_Table 2A-1_EFT (Annual)" xfId="15219"/>
    <cellStyle name="Input 28 3 6" xfId="9657"/>
    <cellStyle name="Input 28 3 6 2" xfId="21798"/>
    <cellStyle name="Input 28 3 6 2 2" xfId="42984"/>
    <cellStyle name="Input 28 3 6 3" xfId="32380"/>
    <cellStyle name="Input 28 3 7" xfId="16685"/>
    <cellStyle name="Input 28 3 7 2" xfId="37872"/>
    <cellStyle name="Input 28 3 8" xfId="26937"/>
    <cellStyle name="Input 28 3_Table 2A-1_EFT (Annual)" xfId="3049"/>
    <cellStyle name="Input 28 4" xfId="1241"/>
    <cellStyle name="Input 28 4 2" xfId="2511"/>
    <cellStyle name="Input 28 4 2 2" xfId="6072"/>
    <cellStyle name="Input 28 4 2 2 2" xfId="14266"/>
    <cellStyle name="Input 28 4 2 2 2 2" xfId="26238"/>
    <cellStyle name="Input 28 4 2 2 2 2 2" xfId="47424"/>
    <cellStyle name="Input 28 4 2 2 2 3" xfId="36820"/>
    <cellStyle name="Input 28 4 2 2 3" xfId="21125"/>
    <cellStyle name="Input 28 4 2 2 3 2" xfId="42312"/>
    <cellStyle name="Input 28 4 2 2 4" xfId="31728"/>
    <cellStyle name="Input 28 4 2 2_Table 2A-1_EFT (Annual)" xfId="15220"/>
    <cellStyle name="Input 28 4 2 3" xfId="11608"/>
    <cellStyle name="Input 28 4 2 3 2" xfId="23692"/>
    <cellStyle name="Input 28 4 2 3 2 2" xfId="44878"/>
    <cellStyle name="Input 28 4 2 3 3" xfId="34274"/>
    <cellStyle name="Input 28 4 2 4" xfId="18579"/>
    <cellStyle name="Input 28 4 2 4 2" xfId="39766"/>
    <cellStyle name="Input 28 4 2 5" xfId="28985"/>
    <cellStyle name="Input 28 4 2_Table 2A-1_EFT (Annual)" xfId="6989"/>
    <cellStyle name="Input 28 4 3" xfId="4802"/>
    <cellStyle name="Input 28 4 3 2" xfId="13062"/>
    <cellStyle name="Input 28 4 3 2 2" xfId="25068"/>
    <cellStyle name="Input 28 4 3 2 2 2" xfId="46254"/>
    <cellStyle name="Input 28 4 3 2 3" xfId="35650"/>
    <cellStyle name="Input 28 4 3 3" xfId="19955"/>
    <cellStyle name="Input 28 4 3 3 2" xfId="41142"/>
    <cellStyle name="Input 28 4 3 4" xfId="30459"/>
    <cellStyle name="Input 28 4 3_Table 2A-1_EFT (Annual)" xfId="15221"/>
    <cellStyle name="Input 28 4 4" xfId="10406"/>
    <cellStyle name="Input 28 4 4 2" xfId="22522"/>
    <cellStyle name="Input 28 4 4 2 2" xfId="43708"/>
    <cellStyle name="Input 28 4 4 3" xfId="33104"/>
    <cellStyle name="Input 28 4 5" xfId="17409"/>
    <cellStyle name="Input 28 4 5 2" xfId="38596"/>
    <cellStyle name="Input 28 4 6" xfId="27716"/>
    <cellStyle name="Input 28 4_Table 2A-1_EFT (Annual)" xfId="6988"/>
    <cellStyle name="Input 28 5" xfId="794"/>
    <cellStyle name="Input 28 5 2" xfId="4355"/>
    <cellStyle name="Input 28 5 2 2" xfId="12635"/>
    <cellStyle name="Input 28 5 2 2 2" xfId="24652"/>
    <cellStyle name="Input 28 5 2 2 2 2" xfId="45838"/>
    <cellStyle name="Input 28 5 2 2 3" xfId="35234"/>
    <cellStyle name="Input 28 5 2 3" xfId="19539"/>
    <cellStyle name="Input 28 5 2 3 2" xfId="40726"/>
    <cellStyle name="Input 28 5 2 4" xfId="30012"/>
    <cellStyle name="Input 28 5 2_Table 2A-1_EFT (Annual)" xfId="15222"/>
    <cellStyle name="Input 28 5 3" xfId="9983"/>
    <cellStyle name="Input 28 5 3 2" xfId="22106"/>
    <cellStyle name="Input 28 5 3 2 2" xfId="43292"/>
    <cellStyle name="Input 28 5 3 3" xfId="32688"/>
    <cellStyle name="Input 28 5 4" xfId="16993"/>
    <cellStyle name="Input 28 5 4 2" xfId="38180"/>
    <cellStyle name="Input 28 5 5" xfId="27269"/>
    <cellStyle name="Input 28 5_Table 2A-1_EFT (Annual)" xfId="6990"/>
    <cellStyle name="Input 28 6" xfId="1980"/>
    <cellStyle name="Input 28 6 2" xfId="5541"/>
    <cellStyle name="Input 28 6 2 2" xfId="13756"/>
    <cellStyle name="Input 28 6 2 2 2" xfId="25744"/>
    <cellStyle name="Input 28 6 2 2 2 2" xfId="46930"/>
    <cellStyle name="Input 28 6 2 2 3" xfId="36326"/>
    <cellStyle name="Input 28 6 2 3" xfId="20631"/>
    <cellStyle name="Input 28 6 2 3 2" xfId="41818"/>
    <cellStyle name="Input 28 6 2 4" xfId="31198"/>
    <cellStyle name="Input 28 6 2_Table 2A-1_EFT (Annual)" xfId="15223"/>
    <cellStyle name="Input 28 6 3" xfId="11100"/>
    <cellStyle name="Input 28 6 3 2" xfId="23198"/>
    <cellStyle name="Input 28 6 3 2 2" xfId="44384"/>
    <cellStyle name="Input 28 6 3 3" xfId="33780"/>
    <cellStyle name="Input 28 6 4" xfId="18085"/>
    <cellStyle name="Input 28 6 4 2" xfId="39272"/>
    <cellStyle name="Input 28 6 5" xfId="28455"/>
    <cellStyle name="Input 28 6_Table 2A-1_EFT (Annual)" xfId="6991"/>
    <cellStyle name="Input 28 7" xfId="3782"/>
    <cellStyle name="Input 28 7 2" xfId="12150"/>
    <cellStyle name="Input 28 7 2 2" xfId="24180"/>
    <cellStyle name="Input 28 7 2 2 2" xfId="45366"/>
    <cellStyle name="Input 28 7 2 3" xfId="34762"/>
    <cellStyle name="Input 28 7 3" xfId="19067"/>
    <cellStyle name="Input 28 7 3 2" xfId="40254"/>
    <cellStyle name="Input 28 7 4" xfId="29491"/>
    <cellStyle name="Input 28 7_Table 2A-1_EFT (Annual)" xfId="15224"/>
    <cellStyle name="Input 28 8" xfId="9469"/>
    <cellStyle name="Input 28 8 2" xfId="21634"/>
    <cellStyle name="Input 28 8 2 2" xfId="42820"/>
    <cellStyle name="Input 28 8 3" xfId="32216"/>
    <cellStyle name="Input 28 9" xfId="16521"/>
    <cellStyle name="Input 28 9 2" xfId="37708"/>
    <cellStyle name="Input 28_Table 2A-1_EFT (Annual)" xfId="3047"/>
    <cellStyle name="Input 29" xfId="237"/>
    <cellStyle name="Input 29 10" xfId="26792"/>
    <cellStyle name="Input 29 2" xfId="624"/>
    <cellStyle name="Input 29 2 2" xfId="1601"/>
    <cellStyle name="Input 29 2 2 2" xfId="2871"/>
    <cellStyle name="Input 29 2 2 2 2" xfId="6432"/>
    <cellStyle name="Input 29 2 2 2 2 2" xfId="14626"/>
    <cellStyle name="Input 29 2 2 2 2 2 2" xfId="26598"/>
    <cellStyle name="Input 29 2 2 2 2 2 2 2" xfId="47784"/>
    <cellStyle name="Input 29 2 2 2 2 2 3" xfId="37180"/>
    <cellStyle name="Input 29 2 2 2 2 3" xfId="21485"/>
    <cellStyle name="Input 29 2 2 2 2 3 2" xfId="42672"/>
    <cellStyle name="Input 29 2 2 2 2 4" xfId="32088"/>
    <cellStyle name="Input 29 2 2 2 2_Table 2A-1_EFT (Annual)" xfId="15225"/>
    <cellStyle name="Input 29 2 2 2 3" xfId="11968"/>
    <cellStyle name="Input 29 2 2 2 3 2" xfId="24052"/>
    <cellStyle name="Input 29 2 2 2 3 2 2" xfId="45238"/>
    <cellStyle name="Input 29 2 2 2 3 3" xfId="34634"/>
    <cellStyle name="Input 29 2 2 2 4" xfId="18939"/>
    <cellStyle name="Input 29 2 2 2 4 2" xfId="40126"/>
    <cellStyle name="Input 29 2 2 2 5" xfId="29345"/>
    <cellStyle name="Input 29 2 2 2_Table 2A-1_EFT (Annual)" xfId="6993"/>
    <cellStyle name="Input 29 2 2 3" xfId="5162"/>
    <cellStyle name="Input 29 2 2 3 2" xfId="13422"/>
    <cellStyle name="Input 29 2 2 3 2 2" xfId="25428"/>
    <cellStyle name="Input 29 2 2 3 2 2 2" xfId="46614"/>
    <cellStyle name="Input 29 2 2 3 2 3" xfId="36010"/>
    <cellStyle name="Input 29 2 2 3 3" xfId="20315"/>
    <cellStyle name="Input 29 2 2 3 3 2" xfId="41502"/>
    <cellStyle name="Input 29 2 2 3 4" xfId="30819"/>
    <cellStyle name="Input 29 2 2 3_Table 2A-1_EFT (Annual)" xfId="15226"/>
    <cellStyle name="Input 29 2 2 4" xfId="10766"/>
    <cellStyle name="Input 29 2 2 4 2" xfId="22882"/>
    <cellStyle name="Input 29 2 2 4 2 2" xfId="44068"/>
    <cellStyle name="Input 29 2 2 4 3" xfId="33464"/>
    <cellStyle name="Input 29 2 2 5" xfId="17769"/>
    <cellStyle name="Input 29 2 2 5 2" xfId="38956"/>
    <cellStyle name="Input 29 2 2 6" xfId="28076"/>
    <cellStyle name="Input 29 2 2_Table 2A-1_EFT (Annual)" xfId="6992"/>
    <cellStyle name="Input 29 2 3" xfId="1115"/>
    <cellStyle name="Input 29 2 3 2" xfId="4676"/>
    <cellStyle name="Input 29 2 3 2 2" xfId="12936"/>
    <cellStyle name="Input 29 2 3 2 2 2" xfId="24942"/>
    <cellStyle name="Input 29 2 3 2 2 2 2" xfId="46128"/>
    <cellStyle name="Input 29 2 3 2 2 3" xfId="35524"/>
    <cellStyle name="Input 29 2 3 2 3" xfId="19829"/>
    <cellStyle name="Input 29 2 3 2 3 2" xfId="41016"/>
    <cellStyle name="Input 29 2 3 2 4" xfId="30333"/>
    <cellStyle name="Input 29 2 3 2_Table 2A-1_EFT (Annual)" xfId="15227"/>
    <cellStyle name="Input 29 2 3 3" xfId="10280"/>
    <cellStyle name="Input 29 2 3 3 2" xfId="22396"/>
    <cellStyle name="Input 29 2 3 3 2 2" xfId="43582"/>
    <cellStyle name="Input 29 2 3 3 3" xfId="32978"/>
    <cellStyle name="Input 29 2 3 4" xfId="17283"/>
    <cellStyle name="Input 29 2 3 4 2" xfId="38470"/>
    <cellStyle name="Input 29 2 3 5" xfId="27590"/>
    <cellStyle name="Input 29 2 3_Table 2A-1_EFT (Annual)" xfId="6994"/>
    <cellStyle name="Input 29 2 4" xfId="2340"/>
    <cellStyle name="Input 29 2 4 2" xfId="5901"/>
    <cellStyle name="Input 29 2 4 2 2" xfId="14116"/>
    <cellStyle name="Input 29 2 4 2 2 2" xfId="26104"/>
    <cellStyle name="Input 29 2 4 2 2 2 2" xfId="47290"/>
    <cellStyle name="Input 29 2 4 2 2 3" xfId="36686"/>
    <cellStyle name="Input 29 2 4 2 3" xfId="20991"/>
    <cellStyle name="Input 29 2 4 2 3 2" xfId="42178"/>
    <cellStyle name="Input 29 2 4 2 4" xfId="31558"/>
    <cellStyle name="Input 29 2 4 2_Table 2A-1_EFT (Annual)" xfId="15228"/>
    <cellStyle name="Input 29 2 4 3" xfId="11460"/>
    <cellStyle name="Input 29 2 4 3 2" xfId="23558"/>
    <cellStyle name="Input 29 2 4 3 2 2" xfId="44744"/>
    <cellStyle name="Input 29 2 4 3 3" xfId="34140"/>
    <cellStyle name="Input 29 2 4 4" xfId="18445"/>
    <cellStyle name="Input 29 2 4 4 2" xfId="39632"/>
    <cellStyle name="Input 29 2 4 5" xfId="28815"/>
    <cellStyle name="Input 29 2 4_Table 2A-1_EFT (Annual)" xfId="6995"/>
    <cellStyle name="Input 29 2 5" xfId="4194"/>
    <cellStyle name="Input 29 2 5 2" xfId="12518"/>
    <cellStyle name="Input 29 2 5 2 2" xfId="24540"/>
    <cellStyle name="Input 29 2 5 2 2 2" xfId="45726"/>
    <cellStyle name="Input 29 2 5 2 3" xfId="35122"/>
    <cellStyle name="Input 29 2 5 3" xfId="19427"/>
    <cellStyle name="Input 29 2 5 3 2" xfId="40614"/>
    <cellStyle name="Input 29 2 5 4" xfId="29882"/>
    <cellStyle name="Input 29 2 5_Table 2A-1_EFT (Annual)" xfId="15229"/>
    <cellStyle name="Input 29 2 6" xfId="9857"/>
    <cellStyle name="Input 29 2 6 2" xfId="21994"/>
    <cellStyle name="Input 29 2 6 2 2" xfId="43180"/>
    <cellStyle name="Input 29 2 6 3" xfId="32576"/>
    <cellStyle name="Input 29 2 7" xfId="16881"/>
    <cellStyle name="Input 29 2 7 2" xfId="38068"/>
    <cellStyle name="Input 29 2 8" xfId="27139"/>
    <cellStyle name="Input 29 2_Table 2A-1_EFT (Annual)" xfId="3051"/>
    <cellStyle name="Input 29 3" xfId="463"/>
    <cellStyle name="Input 29 3 2" xfId="1440"/>
    <cellStyle name="Input 29 3 2 2" xfId="2710"/>
    <cellStyle name="Input 29 3 2 2 2" xfId="6271"/>
    <cellStyle name="Input 29 3 2 2 2 2" xfId="14465"/>
    <cellStyle name="Input 29 3 2 2 2 2 2" xfId="26437"/>
    <cellStyle name="Input 29 3 2 2 2 2 2 2" xfId="47623"/>
    <cellStyle name="Input 29 3 2 2 2 2 3" xfId="37019"/>
    <cellStyle name="Input 29 3 2 2 2 3" xfId="21324"/>
    <cellStyle name="Input 29 3 2 2 2 3 2" xfId="42511"/>
    <cellStyle name="Input 29 3 2 2 2 4" xfId="31927"/>
    <cellStyle name="Input 29 3 2 2 2_Table 2A-1_EFT (Annual)" xfId="15230"/>
    <cellStyle name="Input 29 3 2 2 3" xfId="11807"/>
    <cellStyle name="Input 29 3 2 2 3 2" xfId="23891"/>
    <cellStyle name="Input 29 3 2 2 3 2 2" xfId="45077"/>
    <cellStyle name="Input 29 3 2 2 3 3" xfId="34473"/>
    <cellStyle name="Input 29 3 2 2 4" xfId="18778"/>
    <cellStyle name="Input 29 3 2 2 4 2" xfId="39965"/>
    <cellStyle name="Input 29 3 2 2 5" xfId="29184"/>
    <cellStyle name="Input 29 3 2 2_Table 2A-1_EFT (Annual)" xfId="6997"/>
    <cellStyle name="Input 29 3 2 3" xfId="5001"/>
    <cellStyle name="Input 29 3 2 3 2" xfId="13261"/>
    <cellStyle name="Input 29 3 2 3 2 2" xfId="25267"/>
    <cellStyle name="Input 29 3 2 3 2 2 2" xfId="46453"/>
    <cellStyle name="Input 29 3 2 3 2 3" xfId="35849"/>
    <cellStyle name="Input 29 3 2 3 3" xfId="20154"/>
    <cellStyle name="Input 29 3 2 3 3 2" xfId="41341"/>
    <cellStyle name="Input 29 3 2 3 4" xfId="30658"/>
    <cellStyle name="Input 29 3 2 3_Table 2A-1_EFT (Annual)" xfId="15231"/>
    <cellStyle name="Input 29 3 2 4" xfId="10605"/>
    <cellStyle name="Input 29 3 2 4 2" xfId="22721"/>
    <cellStyle name="Input 29 3 2 4 2 2" xfId="43907"/>
    <cellStyle name="Input 29 3 2 4 3" xfId="33303"/>
    <cellStyle name="Input 29 3 2 5" xfId="17608"/>
    <cellStyle name="Input 29 3 2 5 2" xfId="38795"/>
    <cellStyle name="Input 29 3 2 6" xfId="27915"/>
    <cellStyle name="Input 29 3 2_Table 2A-1_EFT (Annual)" xfId="6996"/>
    <cellStyle name="Input 29 3 3" xfId="985"/>
    <cellStyle name="Input 29 3 3 2" xfId="4546"/>
    <cellStyle name="Input 29 3 3 2 2" xfId="12806"/>
    <cellStyle name="Input 29 3 3 2 2 2" xfId="24812"/>
    <cellStyle name="Input 29 3 3 2 2 2 2" xfId="45998"/>
    <cellStyle name="Input 29 3 3 2 2 3" xfId="35394"/>
    <cellStyle name="Input 29 3 3 2 3" xfId="19699"/>
    <cellStyle name="Input 29 3 3 2 3 2" xfId="40886"/>
    <cellStyle name="Input 29 3 3 2 4" xfId="30203"/>
    <cellStyle name="Input 29 3 3 2_Table 2A-1_EFT (Annual)" xfId="15232"/>
    <cellStyle name="Input 29 3 3 3" xfId="10150"/>
    <cellStyle name="Input 29 3 3 3 2" xfId="22266"/>
    <cellStyle name="Input 29 3 3 3 2 2" xfId="43452"/>
    <cellStyle name="Input 29 3 3 3 3" xfId="32848"/>
    <cellStyle name="Input 29 3 3 4" xfId="17153"/>
    <cellStyle name="Input 29 3 3 4 2" xfId="38340"/>
    <cellStyle name="Input 29 3 3 5" xfId="27460"/>
    <cellStyle name="Input 29 3 3_Table 2A-1_EFT (Annual)" xfId="6998"/>
    <cellStyle name="Input 29 3 4" xfId="2179"/>
    <cellStyle name="Input 29 3 4 2" xfId="5740"/>
    <cellStyle name="Input 29 3 4 2 2" xfId="13955"/>
    <cellStyle name="Input 29 3 4 2 2 2" xfId="25943"/>
    <cellStyle name="Input 29 3 4 2 2 2 2" xfId="47129"/>
    <cellStyle name="Input 29 3 4 2 2 3" xfId="36525"/>
    <cellStyle name="Input 29 3 4 2 3" xfId="20830"/>
    <cellStyle name="Input 29 3 4 2 3 2" xfId="42017"/>
    <cellStyle name="Input 29 3 4 2 4" xfId="31397"/>
    <cellStyle name="Input 29 3 4 2_Table 2A-1_EFT (Annual)" xfId="15233"/>
    <cellStyle name="Input 29 3 4 3" xfId="11299"/>
    <cellStyle name="Input 29 3 4 3 2" xfId="23397"/>
    <cellStyle name="Input 29 3 4 3 2 2" xfId="44583"/>
    <cellStyle name="Input 29 3 4 3 3" xfId="33979"/>
    <cellStyle name="Input 29 3 4 4" xfId="18284"/>
    <cellStyle name="Input 29 3 4 4 2" xfId="39471"/>
    <cellStyle name="Input 29 3 4 5" xfId="28654"/>
    <cellStyle name="Input 29 3 4_Table 2A-1_EFT (Annual)" xfId="6999"/>
    <cellStyle name="Input 29 3 5" xfId="4033"/>
    <cellStyle name="Input 29 3 5 2" xfId="12357"/>
    <cellStyle name="Input 29 3 5 2 2" xfId="24379"/>
    <cellStyle name="Input 29 3 5 2 2 2" xfId="45565"/>
    <cellStyle name="Input 29 3 5 2 3" xfId="34961"/>
    <cellStyle name="Input 29 3 5 3" xfId="19266"/>
    <cellStyle name="Input 29 3 5 3 2" xfId="40453"/>
    <cellStyle name="Input 29 3 5 4" xfId="29721"/>
    <cellStyle name="Input 29 3 5_Table 2A-1_EFT (Annual)" xfId="15234"/>
    <cellStyle name="Input 29 3 6" xfId="9696"/>
    <cellStyle name="Input 29 3 6 2" xfId="21833"/>
    <cellStyle name="Input 29 3 6 2 2" xfId="43019"/>
    <cellStyle name="Input 29 3 6 3" xfId="32415"/>
    <cellStyle name="Input 29 3 7" xfId="16720"/>
    <cellStyle name="Input 29 3 7 2" xfId="37907"/>
    <cellStyle name="Input 29 3 8" xfId="26978"/>
    <cellStyle name="Input 29 3_Table 2A-1_EFT (Annual)" xfId="3052"/>
    <cellStyle name="Input 29 4" xfId="1279"/>
    <cellStyle name="Input 29 4 2" xfId="2549"/>
    <cellStyle name="Input 29 4 2 2" xfId="6110"/>
    <cellStyle name="Input 29 4 2 2 2" xfId="14304"/>
    <cellStyle name="Input 29 4 2 2 2 2" xfId="26276"/>
    <cellStyle name="Input 29 4 2 2 2 2 2" xfId="47462"/>
    <cellStyle name="Input 29 4 2 2 2 3" xfId="36858"/>
    <cellStyle name="Input 29 4 2 2 3" xfId="21163"/>
    <cellStyle name="Input 29 4 2 2 3 2" xfId="42350"/>
    <cellStyle name="Input 29 4 2 2 4" xfId="31766"/>
    <cellStyle name="Input 29 4 2 2_Table 2A-1_EFT (Annual)" xfId="15235"/>
    <cellStyle name="Input 29 4 2 3" xfId="11646"/>
    <cellStyle name="Input 29 4 2 3 2" xfId="23730"/>
    <cellStyle name="Input 29 4 2 3 2 2" xfId="44916"/>
    <cellStyle name="Input 29 4 2 3 3" xfId="34312"/>
    <cellStyle name="Input 29 4 2 4" xfId="18617"/>
    <cellStyle name="Input 29 4 2 4 2" xfId="39804"/>
    <cellStyle name="Input 29 4 2 5" xfId="29023"/>
    <cellStyle name="Input 29 4 2_Table 2A-1_EFT (Annual)" xfId="7001"/>
    <cellStyle name="Input 29 4 3" xfId="4840"/>
    <cellStyle name="Input 29 4 3 2" xfId="13100"/>
    <cellStyle name="Input 29 4 3 2 2" xfId="25106"/>
    <cellStyle name="Input 29 4 3 2 2 2" xfId="46292"/>
    <cellStyle name="Input 29 4 3 2 3" xfId="35688"/>
    <cellStyle name="Input 29 4 3 3" xfId="19993"/>
    <cellStyle name="Input 29 4 3 3 2" xfId="41180"/>
    <cellStyle name="Input 29 4 3 4" xfId="30497"/>
    <cellStyle name="Input 29 4 3_Table 2A-1_EFT (Annual)" xfId="15236"/>
    <cellStyle name="Input 29 4 4" xfId="10444"/>
    <cellStyle name="Input 29 4 4 2" xfId="22560"/>
    <cellStyle name="Input 29 4 4 2 2" xfId="43746"/>
    <cellStyle name="Input 29 4 4 3" xfId="33142"/>
    <cellStyle name="Input 29 4 5" xfId="17447"/>
    <cellStyle name="Input 29 4 5 2" xfId="38634"/>
    <cellStyle name="Input 29 4 6" xfId="27754"/>
    <cellStyle name="Input 29 4_Table 2A-1_EFT (Annual)" xfId="7000"/>
    <cellStyle name="Input 29 5" xfId="830"/>
    <cellStyle name="Input 29 5 2" xfId="4391"/>
    <cellStyle name="Input 29 5 2 2" xfId="12665"/>
    <cellStyle name="Input 29 5 2 2 2" xfId="24682"/>
    <cellStyle name="Input 29 5 2 2 2 2" xfId="45868"/>
    <cellStyle name="Input 29 5 2 2 3" xfId="35264"/>
    <cellStyle name="Input 29 5 2 3" xfId="19569"/>
    <cellStyle name="Input 29 5 2 3 2" xfId="40756"/>
    <cellStyle name="Input 29 5 2 4" xfId="30048"/>
    <cellStyle name="Input 29 5 2_Table 2A-1_EFT (Annual)" xfId="15237"/>
    <cellStyle name="Input 29 5 3" xfId="10014"/>
    <cellStyle name="Input 29 5 3 2" xfId="22136"/>
    <cellStyle name="Input 29 5 3 2 2" xfId="43322"/>
    <cellStyle name="Input 29 5 3 3" xfId="32718"/>
    <cellStyle name="Input 29 5 4" xfId="17023"/>
    <cellStyle name="Input 29 5 4 2" xfId="38210"/>
    <cellStyle name="Input 29 5 5" xfId="27305"/>
    <cellStyle name="Input 29 5_Table 2A-1_EFT (Annual)" xfId="7002"/>
    <cellStyle name="Input 29 6" xfId="2018"/>
    <cellStyle name="Input 29 6 2" xfId="5579"/>
    <cellStyle name="Input 29 6 2 2" xfId="13794"/>
    <cellStyle name="Input 29 6 2 2 2" xfId="25782"/>
    <cellStyle name="Input 29 6 2 2 2 2" xfId="46968"/>
    <cellStyle name="Input 29 6 2 2 3" xfId="36364"/>
    <cellStyle name="Input 29 6 2 3" xfId="20669"/>
    <cellStyle name="Input 29 6 2 3 2" xfId="41856"/>
    <cellStyle name="Input 29 6 2 4" xfId="31236"/>
    <cellStyle name="Input 29 6 2_Table 2A-1_EFT (Annual)" xfId="15238"/>
    <cellStyle name="Input 29 6 3" xfId="11138"/>
    <cellStyle name="Input 29 6 3 2" xfId="23236"/>
    <cellStyle name="Input 29 6 3 2 2" xfId="44422"/>
    <cellStyle name="Input 29 6 3 3" xfId="33818"/>
    <cellStyle name="Input 29 6 4" xfId="18123"/>
    <cellStyle name="Input 29 6 4 2" xfId="39310"/>
    <cellStyle name="Input 29 6 5" xfId="28493"/>
    <cellStyle name="Input 29 6_Table 2A-1_EFT (Annual)" xfId="7003"/>
    <cellStyle name="Input 29 7" xfId="3826"/>
    <cellStyle name="Input 29 7 2" xfId="12189"/>
    <cellStyle name="Input 29 7 2 2" xfId="24218"/>
    <cellStyle name="Input 29 7 2 2 2" xfId="45404"/>
    <cellStyle name="Input 29 7 2 3" xfId="34800"/>
    <cellStyle name="Input 29 7 3" xfId="19105"/>
    <cellStyle name="Input 29 7 3 2" xfId="40292"/>
    <cellStyle name="Input 29 7 4" xfId="29535"/>
    <cellStyle name="Input 29 7_Table 2A-1_EFT (Annual)" xfId="15239"/>
    <cellStyle name="Input 29 8" xfId="9508"/>
    <cellStyle name="Input 29 8 2" xfId="21672"/>
    <cellStyle name="Input 29 8 2 2" xfId="42858"/>
    <cellStyle name="Input 29 8 3" xfId="32254"/>
    <cellStyle name="Input 29 9" xfId="16559"/>
    <cellStyle name="Input 29 9 2" xfId="37746"/>
    <cellStyle name="Input 29_Table 2A-1_EFT (Annual)" xfId="3050"/>
    <cellStyle name="Input 3" xfId="108"/>
    <cellStyle name="Input 3 10" xfId="21509"/>
    <cellStyle name="Input 3 10 2" xfId="42696"/>
    <cellStyle name="Input 3 11" xfId="26663"/>
    <cellStyle name="Input 3 2" xfId="501"/>
    <cellStyle name="Input 3 2 2" xfId="1478"/>
    <cellStyle name="Input 3 2 2 2" xfId="2748"/>
    <cellStyle name="Input 3 2 2 2 2" xfId="6309"/>
    <cellStyle name="Input 3 2 2 2 2 2" xfId="14503"/>
    <cellStyle name="Input 3 2 2 2 2 2 2" xfId="26475"/>
    <cellStyle name="Input 3 2 2 2 2 2 2 2" xfId="47661"/>
    <cellStyle name="Input 3 2 2 2 2 2 3" xfId="37057"/>
    <cellStyle name="Input 3 2 2 2 2 3" xfId="21362"/>
    <cellStyle name="Input 3 2 2 2 2 3 2" xfId="42549"/>
    <cellStyle name="Input 3 2 2 2 2 4" xfId="31965"/>
    <cellStyle name="Input 3 2 2 2 2_Table 2A-1_EFT (Annual)" xfId="15240"/>
    <cellStyle name="Input 3 2 2 2 3" xfId="11845"/>
    <cellStyle name="Input 3 2 2 2 3 2" xfId="23929"/>
    <cellStyle name="Input 3 2 2 2 3 2 2" xfId="45115"/>
    <cellStyle name="Input 3 2 2 2 3 3" xfId="34511"/>
    <cellStyle name="Input 3 2 2 2 4" xfId="18816"/>
    <cellStyle name="Input 3 2 2 2 4 2" xfId="40003"/>
    <cellStyle name="Input 3 2 2 2 5" xfId="29222"/>
    <cellStyle name="Input 3 2 2 2_Table 2A-1_EFT (Annual)" xfId="7005"/>
    <cellStyle name="Input 3 2 2 3" xfId="5039"/>
    <cellStyle name="Input 3 2 2 3 2" xfId="13299"/>
    <cellStyle name="Input 3 2 2 3 2 2" xfId="25305"/>
    <cellStyle name="Input 3 2 2 3 2 2 2" xfId="46491"/>
    <cellStyle name="Input 3 2 2 3 2 3" xfId="35887"/>
    <cellStyle name="Input 3 2 2 3 3" xfId="20192"/>
    <cellStyle name="Input 3 2 2 3 3 2" xfId="41379"/>
    <cellStyle name="Input 3 2 2 3 4" xfId="30696"/>
    <cellStyle name="Input 3 2 2 3_Table 2A-1_EFT (Annual)" xfId="15241"/>
    <cellStyle name="Input 3 2 2 4" xfId="10643"/>
    <cellStyle name="Input 3 2 2 4 2" xfId="22759"/>
    <cellStyle name="Input 3 2 2 4 2 2" xfId="43945"/>
    <cellStyle name="Input 3 2 2 4 3" xfId="33341"/>
    <cellStyle name="Input 3 2 2 5" xfId="17646"/>
    <cellStyle name="Input 3 2 2 5 2" xfId="38833"/>
    <cellStyle name="Input 3 2 2 6" xfId="27953"/>
    <cellStyle name="Input 3 2 2_Table 2A-1_EFT (Annual)" xfId="7004"/>
    <cellStyle name="Input 3 2 3" xfId="1015"/>
    <cellStyle name="Input 3 2 3 2" xfId="4576"/>
    <cellStyle name="Input 3 2 3 2 2" xfId="12836"/>
    <cellStyle name="Input 3 2 3 2 2 2" xfId="24842"/>
    <cellStyle name="Input 3 2 3 2 2 2 2" xfId="46028"/>
    <cellStyle name="Input 3 2 3 2 2 3" xfId="35424"/>
    <cellStyle name="Input 3 2 3 2 3" xfId="19729"/>
    <cellStyle name="Input 3 2 3 2 3 2" xfId="40916"/>
    <cellStyle name="Input 3 2 3 2 4" xfId="30233"/>
    <cellStyle name="Input 3 2 3 2_Table 2A-1_EFT (Annual)" xfId="15242"/>
    <cellStyle name="Input 3 2 3 3" xfId="10180"/>
    <cellStyle name="Input 3 2 3 3 2" xfId="22296"/>
    <cellStyle name="Input 3 2 3 3 2 2" xfId="43482"/>
    <cellStyle name="Input 3 2 3 3 3" xfId="32878"/>
    <cellStyle name="Input 3 2 3 4" xfId="17183"/>
    <cellStyle name="Input 3 2 3 4 2" xfId="38370"/>
    <cellStyle name="Input 3 2 3 5" xfId="27490"/>
    <cellStyle name="Input 3 2 3_Table 2A-1_EFT (Annual)" xfId="7006"/>
    <cellStyle name="Input 3 2 4" xfId="2217"/>
    <cellStyle name="Input 3 2 4 2" xfId="5778"/>
    <cellStyle name="Input 3 2 4 2 2" xfId="13993"/>
    <cellStyle name="Input 3 2 4 2 2 2" xfId="25981"/>
    <cellStyle name="Input 3 2 4 2 2 2 2" xfId="47167"/>
    <cellStyle name="Input 3 2 4 2 2 3" xfId="36563"/>
    <cellStyle name="Input 3 2 4 2 3" xfId="20868"/>
    <cellStyle name="Input 3 2 4 2 3 2" xfId="42055"/>
    <cellStyle name="Input 3 2 4 2 4" xfId="31435"/>
    <cellStyle name="Input 3 2 4 2_Table 2A-1_EFT (Annual)" xfId="15243"/>
    <cellStyle name="Input 3 2 4 3" xfId="11337"/>
    <cellStyle name="Input 3 2 4 3 2" xfId="23435"/>
    <cellStyle name="Input 3 2 4 3 2 2" xfId="44621"/>
    <cellStyle name="Input 3 2 4 3 3" xfId="34017"/>
    <cellStyle name="Input 3 2 4 4" xfId="18322"/>
    <cellStyle name="Input 3 2 4 4 2" xfId="39509"/>
    <cellStyle name="Input 3 2 4 5" xfId="28692"/>
    <cellStyle name="Input 3 2 4_Table 2A-1_EFT (Annual)" xfId="7007"/>
    <cellStyle name="Input 3 2 5" xfId="4071"/>
    <cellStyle name="Input 3 2 5 2" xfId="12395"/>
    <cellStyle name="Input 3 2 5 2 2" xfId="24417"/>
    <cellStyle name="Input 3 2 5 2 2 2" xfId="45603"/>
    <cellStyle name="Input 3 2 5 2 3" xfId="34999"/>
    <cellStyle name="Input 3 2 5 3" xfId="19304"/>
    <cellStyle name="Input 3 2 5 3 2" xfId="40491"/>
    <cellStyle name="Input 3 2 5 4" xfId="29759"/>
    <cellStyle name="Input 3 2 5_Table 2A-1_EFT (Annual)" xfId="15244"/>
    <cellStyle name="Input 3 2 6" xfId="9734"/>
    <cellStyle name="Input 3 2 6 2" xfId="21871"/>
    <cellStyle name="Input 3 2 6 2 2" xfId="43057"/>
    <cellStyle name="Input 3 2 6 3" xfId="32453"/>
    <cellStyle name="Input 3 2 7" xfId="16758"/>
    <cellStyle name="Input 3 2 7 2" xfId="37945"/>
    <cellStyle name="Input 3 2 8" xfId="27016"/>
    <cellStyle name="Input 3 2_Table 2A-1_EFT (Annual)" xfId="3054"/>
    <cellStyle name="Input 3 3" xfId="339"/>
    <cellStyle name="Input 3 3 2" xfId="1322"/>
    <cellStyle name="Input 3 3 2 2" xfId="2592"/>
    <cellStyle name="Input 3 3 2 2 2" xfId="6153"/>
    <cellStyle name="Input 3 3 2 2 2 2" xfId="14347"/>
    <cellStyle name="Input 3 3 2 2 2 2 2" xfId="26319"/>
    <cellStyle name="Input 3 3 2 2 2 2 2 2" xfId="47505"/>
    <cellStyle name="Input 3 3 2 2 2 2 3" xfId="36901"/>
    <cellStyle name="Input 3 3 2 2 2 3" xfId="21206"/>
    <cellStyle name="Input 3 3 2 2 2 3 2" xfId="42393"/>
    <cellStyle name="Input 3 3 2 2 2 4" xfId="31809"/>
    <cellStyle name="Input 3 3 2 2 2_Table 2A-1_EFT (Annual)" xfId="15245"/>
    <cellStyle name="Input 3 3 2 2 3" xfId="11689"/>
    <cellStyle name="Input 3 3 2 2 3 2" xfId="23773"/>
    <cellStyle name="Input 3 3 2 2 3 2 2" xfId="44959"/>
    <cellStyle name="Input 3 3 2 2 3 3" xfId="34355"/>
    <cellStyle name="Input 3 3 2 2 4" xfId="18660"/>
    <cellStyle name="Input 3 3 2 2 4 2" xfId="39847"/>
    <cellStyle name="Input 3 3 2 2 5" xfId="29066"/>
    <cellStyle name="Input 3 3 2 2_Table 2A-1_EFT (Annual)" xfId="7009"/>
    <cellStyle name="Input 3 3 2 3" xfId="4883"/>
    <cellStyle name="Input 3 3 2 3 2" xfId="13143"/>
    <cellStyle name="Input 3 3 2 3 2 2" xfId="25149"/>
    <cellStyle name="Input 3 3 2 3 2 2 2" xfId="46335"/>
    <cellStyle name="Input 3 3 2 3 2 3" xfId="35731"/>
    <cellStyle name="Input 3 3 2 3 3" xfId="20036"/>
    <cellStyle name="Input 3 3 2 3 3 2" xfId="41223"/>
    <cellStyle name="Input 3 3 2 3 4" xfId="30540"/>
    <cellStyle name="Input 3 3 2 3_Table 2A-1_EFT (Annual)" xfId="15246"/>
    <cellStyle name="Input 3 3 2 4" xfId="10487"/>
    <cellStyle name="Input 3 3 2 4 2" xfId="22603"/>
    <cellStyle name="Input 3 3 2 4 2 2" xfId="43789"/>
    <cellStyle name="Input 3 3 2 4 3" xfId="33185"/>
    <cellStyle name="Input 3 3 2 5" xfId="17490"/>
    <cellStyle name="Input 3 3 2 5 2" xfId="38677"/>
    <cellStyle name="Input 3 3 2 6" xfId="27797"/>
    <cellStyle name="Input 3 3 2_Table 2A-1_EFT (Annual)" xfId="7008"/>
    <cellStyle name="Input 3 3 3" xfId="883"/>
    <cellStyle name="Input 3 3 3 2" xfId="4444"/>
    <cellStyle name="Input 3 3 3 2 2" xfId="12706"/>
    <cellStyle name="Input 3 3 3 2 2 2" xfId="24716"/>
    <cellStyle name="Input 3 3 3 2 2 2 2" xfId="45902"/>
    <cellStyle name="Input 3 3 3 2 2 3" xfId="35298"/>
    <cellStyle name="Input 3 3 3 2 3" xfId="19603"/>
    <cellStyle name="Input 3 3 3 2 3 2" xfId="40790"/>
    <cellStyle name="Input 3 3 3 2 4" xfId="30101"/>
    <cellStyle name="Input 3 3 3 2_Table 2A-1_EFT (Annual)" xfId="15247"/>
    <cellStyle name="Input 3 3 3 3" xfId="10053"/>
    <cellStyle name="Input 3 3 3 3 2" xfId="22170"/>
    <cellStyle name="Input 3 3 3 3 2 2" xfId="43356"/>
    <cellStyle name="Input 3 3 3 3 3" xfId="32752"/>
    <cellStyle name="Input 3 3 3 4" xfId="17057"/>
    <cellStyle name="Input 3 3 3 4 2" xfId="38244"/>
    <cellStyle name="Input 3 3 3 5" xfId="27358"/>
    <cellStyle name="Input 3 3 3_Table 2A-1_EFT (Annual)" xfId="7010"/>
    <cellStyle name="Input 3 3 4" xfId="2061"/>
    <cellStyle name="Input 3 3 4 2" xfId="5622"/>
    <cellStyle name="Input 3 3 4 2 2" xfId="13837"/>
    <cellStyle name="Input 3 3 4 2 2 2" xfId="25825"/>
    <cellStyle name="Input 3 3 4 2 2 2 2" xfId="47011"/>
    <cellStyle name="Input 3 3 4 2 2 3" xfId="36407"/>
    <cellStyle name="Input 3 3 4 2 3" xfId="20712"/>
    <cellStyle name="Input 3 3 4 2 3 2" xfId="41899"/>
    <cellStyle name="Input 3 3 4 2 4" xfId="31279"/>
    <cellStyle name="Input 3 3 4 2_Table 2A-1_EFT (Annual)" xfId="15248"/>
    <cellStyle name="Input 3 3 4 3" xfId="11181"/>
    <cellStyle name="Input 3 3 4 3 2" xfId="23279"/>
    <cellStyle name="Input 3 3 4 3 2 2" xfId="44465"/>
    <cellStyle name="Input 3 3 4 3 3" xfId="33861"/>
    <cellStyle name="Input 3 3 4 4" xfId="18166"/>
    <cellStyle name="Input 3 3 4 4 2" xfId="39353"/>
    <cellStyle name="Input 3 3 4 5" xfId="28536"/>
    <cellStyle name="Input 3 3 4_Table 2A-1_EFT (Annual)" xfId="7011"/>
    <cellStyle name="Input 3 3 5" xfId="3909"/>
    <cellStyle name="Input 3 3 5 2" xfId="12237"/>
    <cellStyle name="Input 3 3 5 2 2" xfId="24261"/>
    <cellStyle name="Input 3 3 5 2 2 2" xfId="45447"/>
    <cellStyle name="Input 3 3 5 2 3" xfId="34843"/>
    <cellStyle name="Input 3 3 5 3" xfId="19148"/>
    <cellStyle name="Input 3 3 5 3 2" xfId="40335"/>
    <cellStyle name="Input 3 3 5 4" xfId="29597"/>
    <cellStyle name="Input 3 3 5_Table 2A-1_EFT (Annual)" xfId="15249"/>
    <cellStyle name="Input 3 3 6" xfId="9574"/>
    <cellStyle name="Input 3 3 6 2" xfId="21715"/>
    <cellStyle name="Input 3 3 6 2 2" xfId="42901"/>
    <cellStyle name="Input 3 3 6 3" xfId="32297"/>
    <cellStyle name="Input 3 3 7" xfId="16602"/>
    <cellStyle name="Input 3 3 7 2" xfId="37789"/>
    <cellStyle name="Input 3 3 8" xfId="26854"/>
    <cellStyle name="Input 3 3_Table 2A-1_EFT (Annual)" xfId="3055"/>
    <cellStyle name="Input 3 4" xfId="1156"/>
    <cellStyle name="Input 3 4 2" xfId="2426"/>
    <cellStyle name="Input 3 4 2 2" xfId="5987"/>
    <cellStyle name="Input 3 4 2 2 2" xfId="14181"/>
    <cellStyle name="Input 3 4 2 2 2 2" xfId="26153"/>
    <cellStyle name="Input 3 4 2 2 2 2 2" xfId="47339"/>
    <cellStyle name="Input 3 4 2 2 2 3" xfId="36735"/>
    <cellStyle name="Input 3 4 2 2 3" xfId="21040"/>
    <cellStyle name="Input 3 4 2 2 3 2" xfId="42227"/>
    <cellStyle name="Input 3 4 2 2 4" xfId="31643"/>
    <cellStyle name="Input 3 4 2 2_Table 2A-1_EFT (Annual)" xfId="15250"/>
    <cellStyle name="Input 3 4 2 3" xfId="11523"/>
    <cellStyle name="Input 3 4 2 3 2" xfId="23607"/>
    <cellStyle name="Input 3 4 2 3 2 2" xfId="44793"/>
    <cellStyle name="Input 3 4 2 3 3" xfId="34189"/>
    <cellStyle name="Input 3 4 2 4" xfId="18494"/>
    <cellStyle name="Input 3 4 2 4 2" xfId="39681"/>
    <cellStyle name="Input 3 4 2 5" xfId="28900"/>
    <cellStyle name="Input 3 4 2_Table 2A-1_EFT (Annual)" xfId="7013"/>
    <cellStyle name="Input 3 4 3" xfId="4717"/>
    <cellStyle name="Input 3 4 3 2" xfId="12977"/>
    <cellStyle name="Input 3 4 3 2 2" xfId="24983"/>
    <cellStyle name="Input 3 4 3 2 2 2" xfId="46169"/>
    <cellStyle name="Input 3 4 3 2 3" xfId="35565"/>
    <cellStyle name="Input 3 4 3 3" xfId="19870"/>
    <cellStyle name="Input 3 4 3 3 2" xfId="41057"/>
    <cellStyle name="Input 3 4 3 4" xfId="30374"/>
    <cellStyle name="Input 3 4 3_Table 2A-1_EFT (Annual)" xfId="15251"/>
    <cellStyle name="Input 3 4 4" xfId="10321"/>
    <cellStyle name="Input 3 4 4 2" xfId="22437"/>
    <cellStyle name="Input 3 4 4 2 2" xfId="43623"/>
    <cellStyle name="Input 3 4 4 3" xfId="33019"/>
    <cellStyle name="Input 3 4 5" xfId="17324"/>
    <cellStyle name="Input 3 4 5 2" xfId="38511"/>
    <cellStyle name="Input 3 4 6" xfId="27631"/>
    <cellStyle name="Input 3 4_Table 2A-1_EFT (Annual)" xfId="7012"/>
    <cellStyle name="Input 3 5" xfId="724"/>
    <cellStyle name="Input 3 5 2" xfId="4285"/>
    <cellStyle name="Input 3 5 2 2" xfId="12565"/>
    <cellStyle name="Input 3 5 2 2 2" xfId="24582"/>
    <cellStyle name="Input 3 5 2 2 2 2" xfId="45768"/>
    <cellStyle name="Input 3 5 2 2 3" xfId="35164"/>
    <cellStyle name="Input 3 5 2 3" xfId="19469"/>
    <cellStyle name="Input 3 5 2 3 2" xfId="40656"/>
    <cellStyle name="Input 3 5 2 4" xfId="29942"/>
    <cellStyle name="Input 3 5 2_Table 2A-1_EFT (Annual)" xfId="15252"/>
    <cellStyle name="Input 3 5 3" xfId="9913"/>
    <cellStyle name="Input 3 5 3 2" xfId="22036"/>
    <cellStyle name="Input 3 5 3 2 2" xfId="43222"/>
    <cellStyle name="Input 3 5 3 3" xfId="32618"/>
    <cellStyle name="Input 3 5 4" xfId="16923"/>
    <cellStyle name="Input 3 5 4 2" xfId="38110"/>
    <cellStyle name="Input 3 5 5" xfId="27199"/>
    <cellStyle name="Input 3 5_Table 2A-1_EFT (Annual)" xfId="7014"/>
    <cellStyle name="Input 3 6" xfId="1801"/>
    <cellStyle name="Input 3 6 2" xfId="5362"/>
    <cellStyle name="Input 3 6 2 2" xfId="13577"/>
    <cellStyle name="Input 3 6 2 2 2" xfId="25565"/>
    <cellStyle name="Input 3 6 2 2 2 2" xfId="46751"/>
    <cellStyle name="Input 3 6 2 2 3" xfId="36147"/>
    <cellStyle name="Input 3 6 2 3" xfId="20452"/>
    <cellStyle name="Input 3 6 2 3 2" xfId="41639"/>
    <cellStyle name="Input 3 6 2 4" xfId="31019"/>
    <cellStyle name="Input 3 6 2_Table 2A-1_EFT (Annual)" xfId="15253"/>
    <cellStyle name="Input 3 6 3" xfId="10921"/>
    <cellStyle name="Input 3 6 3 2" xfId="23019"/>
    <cellStyle name="Input 3 6 3 2 2" xfId="44205"/>
    <cellStyle name="Input 3 6 3 3" xfId="33601"/>
    <cellStyle name="Input 3 6 4" xfId="17906"/>
    <cellStyle name="Input 3 6 4 2" xfId="39093"/>
    <cellStyle name="Input 3 6 5" xfId="28276"/>
    <cellStyle name="Input 3 6_Table 2A-1_EFT (Annual)" xfId="7015"/>
    <cellStyle name="Input 3 7" xfId="3697"/>
    <cellStyle name="Input 3 7 2" xfId="12065"/>
    <cellStyle name="Input 3 7 2 2" xfId="24095"/>
    <cellStyle name="Input 3 7 2 2 2" xfId="45281"/>
    <cellStyle name="Input 3 7 2 3" xfId="34677"/>
    <cellStyle name="Input 3 7 3" xfId="18982"/>
    <cellStyle name="Input 3 7 3 2" xfId="40169"/>
    <cellStyle name="Input 3 7 4" xfId="29406"/>
    <cellStyle name="Input 3 7_Table 2A-1_EFT (Annual)" xfId="15254"/>
    <cellStyle name="Input 3 8" xfId="9384"/>
    <cellStyle name="Input 3 8 2" xfId="21549"/>
    <cellStyle name="Input 3 8 2 2" xfId="42735"/>
    <cellStyle name="Input 3 8 3" xfId="32131"/>
    <cellStyle name="Input 3 9" xfId="16436"/>
    <cellStyle name="Input 3 9 2" xfId="37623"/>
    <cellStyle name="Input 3_Table 2A-1_EFT (Annual)" xfId="3053"/>
    <cellStyle name="Input 30" xfId="235"/>
    <cellStyle name="Input 30 10" xfId="26790"/>
    <cellStyle name="Input 30 2" xfId="622"/>
    <cellStyle name="Input 30 2 2" xfId="1599"/>
    <cellStyle name="Input 30 2 2 2" xfId="2869"/>
    <cellStyle name="Input 30 2 2 2 2" xfId="6430"/>
    <cellStyle name="Input 30 2 2 2 2 2" xfId="14624"/>
    <cellStyle name="Input 30 2 2 2 2 2 2" xfId="26596"/>
    <cellStyle name="Input 30 2 2 2 2 2 2 2" xfId="47782"/>
    <cellStyle name="Input 30 2 2 2 2 2 3" xfId="37178"/>
    <cellStyle name="Input 30 2 2 2 2 3" xfId="21483"/>
    <cellStyle name="Input 30 2 2 2 2 3 2" xfId="42670"/>
    <cellStyle name="Input 30 2 2 2 2 4" xfId="32086"/>
    <cellStyle name="Input 30 2 2 2 2_Table 2A-1_EFT (Annual)" xfId="15255"/>
    <cellStyle name="Input 30 2 2 2 3" xfId="11966"/>
    <cellStyle name="Input 30 2 2 2 3 2" xfId="24050"/>
    <cellStyle name="Input 30 2 2 2 3 2 2" xfId="45236"/>
    <cellStyle name="Input 30 2 2 2 3 3" xfId="34632"/>
    <cellStyle name="Input 30 2 2 2 4" xfId="18937"/>
    <cellStyle name="Input 30 2 2 2 4 2" xfId="40124"/>
    <cellStyle name="Input 30 2 2 2 5" xfId="29343"/>
    <cellStyle name="Input 30 2 2 2_Table 2A-1_EFT (Annual)" xfId="7017"/>
    <cellStyle name="Input 30 2 2 3" xfId="5160"/>
    <cellStyle name="Input 30 2 2 3 2" xfId="13420"/>
    <cellStyle name="Input 30 2 2 3 2 2" xfId="25426"/>
    <cellStyle name="Input 30 2 2 3 2 2 2" xfId="46612"/>
    <cellStyle name="Input 30 2 2 3 2 3" xfId="36008"/>
    <cellStyle name="Input 30 2 2 3 3" xfId="20313"/>
    <cellStyle name="Input 30 2 2 3 3 2" xfId="41500"/>
    <cellStyle name="Input 30 2 2 3 4" xfId="30817"/>
    <cellStyle name="Input 30 2 2 3_Table 2A-1_EFT (Annual)" xfId="15256"/>
    <cellStyle name="Input 30 2 2 4" xfId="10764"/>
    <cellStyle name="Input 30 2 2 4 2" xfId="22880"/>
    <cellStyle name="Input 30 2 2 4 2 2" xfId="44066"/>
    <cellStyle name="Input 30 2 2 4 3" xfId="33462"/>
    <cellStyle name="Input 30 2 2 5" xfId="17767"/>
    <cellStyle name="Input 30 2 2 5 2" xfId="38954"/>
    <cellStyle name="Input 30 2 2 6" xfId="28074"/>
    <cellStyle name="Input 30 2 2_Table 2A-1_EFT (Annual)" xfId="7016"/>
    <cellStyle name="Input 30 2 3" xfId="1113"/>
    <cellStyle name="Input 30 2 3 2" xfId="4674"/>
    <cellStyle name="Input 30 2 3 2 2" xfId="12934"/>
    <cellStyle name="Input 30 2 3 2 2 2" xfId="24940"/>
    <cellStyle name="Input 30 2 3 2 2 2 2" xfId="46126"/>
    <cellStyle name="Input 30 2 3 2 2 3" xfId="35522"/>
    <cellStyle name="Input 30 2 3 2 3" xfId="19827"/>
    <cellStyle name="Input 30 2 3 2 3 2" xfId="41014"/>
    <cellStyle name="Input 30 2 3 2 4" xfId="30331"/>
    <cellStyle name="Input 30 2 3 2_Table 2A-1_EFT (Annual)" xfId="15257"/>
    <cellStyle name="Input 30 2 3 3" xfId="10278"/>
    <cellStyle name="Input 30 2 3 3 2" xfId="22394"/>
    <cellStyle name="Input 30 2 3 3 2 2" xfId="43580"/>
    <cellStyle name="Input 30 2 3 3 3" xfId="32976"/>
    <cellStyle name="Input 30 2 3 4" xfId="17281"/>
    <cellStyle name="Input 30 2 3 4 2" xfId="38468"/>
    <cellStyle name="Input 30 2 3 5" xfId="27588"/>
    <cellStyle name="Input 30 2 3_Table 2A-1_EFT (Annual)" xfId="7018"/>
    <cellStyle name="Input 30 2 4" xfId="2338"/>
    <cellStyle name="Input 30 2 4 2" xfId="5899"/>
    <cellStyle name="Input 30 2 4 2 2" xfId="14114"/>
    <cellStyle name="Input 30 2 4 2 2 2" xfId="26102"/>
    <cellStyle name="Input 30 2 4 2 2 2 2" xfId="47288"/>
    <cellStyle name="Input 30 2 4 2 2 3" xfId="36684"/>
    <cellStyle name="Input 30 2 4 2 3" xfId="20989"/>
    <cellStyle name="Input 30 2 4 2 3 2" xfId="42176"/>
    <cellStyle name="Input 30 2 4 2 4" xfId="31556"/>
    <cellStyle name="Input 30 2 4 2_Table 2A-1_EFT (Annual)" xfId="15258"/>
    <cellStyle name="Input 30 2 4 3" xfId="11458"/>
    <cellStyle name="Input 30 2 4 3 2" xfId="23556"/>
    <cellStyle name="Input 30 2 4 3 2 2" xfId="44742"/>
    <cellStyle name="Input 30 2 4 3 3" xfId="34138"/>
    <cellStyle name="Input 30 2 4 4" xfId="18443"/>
    <cellStyle name="Input 30 2 4 4 2" xfId="39630"/>
    <cellStyle name="Input 30 2 4 5" xfId="28813"/>
    <cellStyle name="Input 30 2 4_Table 2A-1_EFT (Annual)" xfId="7019"/>
    <cellStyle name="Input 30 2 5" xfId="4192"/>
    <cellStyle name="Input 30 2 5 2" xfId="12516"/>
    <cellStyle name="Input 30 2 5 2 2" xfId="24538"/>
    <cellStyle name="Input 30 2 5 2 2 2" xfId="45724"/>
    <cellStyle name="Input 30 2 5 2 3" xfId="35120"/>
    <cellStyle name="Input 30 2 5 3" xfId="19425"/>
    <cellStyle name="Input 30 2 5 3 2" xfId="40612"/>
    <cellStyle name="Input 30 2 5 4" xfId="29880"/>
    <cellStyle name="Input 30 2 5_Table 2A-1_EFT (Annual)" xfId="15259"/>
    <cellStyle name="Input 30 2 6" xfId="9855"/>
    <cellStyle name="Input 30 2 6 2" xfId="21992"/>
    <cellStyle name="Input 30 2 6 2 2" xfId="43178"/>
    <cellStyle name="Input 30 2 6 3" xfId="32574"/>
    <cellStyle name="Input 30 2 7" xfId="16879"/>
    <cellStyle name="Input 30 2 7 2" xfId="38066"/>
    <cellStyle name="Input 30 2 8" xfId="27137"/>
    <cellStyle name="Input 30 2_Table 2A-1_EFT (Annual)" xfId="3057"/>
    <cellStyle name="Input 30 3" xfId="461"/>
    <cellStyle name="Input 30 3 2" xfId="1438"/>
    <cellStyle name="Input 30 3 2 2" xfId="2708"/>
    <cellStyle name="Input 30 3 2 2 2" xfId="6269"/>
    <cellStyle name="Input 30 3 2 2 2 2" xfId="14463"/>
    <cellStyle name="Input 30 3 2 2 2 2 2" xfId="26435"/>
    <cellStyle name="Input 30 3 2 2 2 2 2 2" xfId="47621"/>
    <cellStyle name="Input 30 3 2 2 2 2 3" xfId="37017"/>
    <cellStyle name="Input 30 3 2 2 2 3" xfId="21322"/>
    <cellStyle name="Input 30 3 2 2 2 3 2" xfId="42509"/>
    <cellStyle name="Input 30 3 2 2 2 4" xfId="31925"/>
    <cellStyle name="Input 30 3 2 2 2_Table 2A-1_EFT (Annual)" xfId="15260"/>
    <cellStyle name="Input 30 3 2 2 3" xfId="11805"/>
    <cellStyle name="Input 30 3 2 2 3 2" xfId="23889"/>
    <cellStyle name="Input 30 3 2 2 3 2 2" xfId="45075"/>
    <cellStyle name="Input 30 3 2 2 3 3" xfId="34471"/>
    <cellStyle name="Input 30 3 2 2 4" xfId="18776"/>
    <cellStyle name="Input 30 3 2 2 4 2" xfId="39963"/>
    <cellStyle name="Input 30 3 2 2 5" xfId="29182"/>
    <cellStyle name="Input 30 3 2 2_Table 2A-1_EFT (Annual)" xfId="7021"/>
    <cellStyle name="Input 30 3 2 3" xfId="4999"/>
    <cellStyle name="Input 30 3 2 3 2" xfId="13259"/>
    <cellStyle name="Input 30 3 2 3 2 2" xfId="25265"/>
    <cellStyle name="Input 30 3 2 3 2 2 2" xfId="46451"/>
    <cellStyle name="Input 30 3 2 3 2 3" xfId="35847"/>
    <cellStyle name="Input 30 3 2 3 3" xfId="20152"/>
    <cellStyle name="Input 30 3 2 3 3 2" xfId="41339"/>
    <cellStyle name="Input 30 3 2 3 4" xfId="30656"/>
    <cellStyle name="Input 30 3 2 3_Table 2A-1_EFT (Annual)" xfId="15261"/>
    <cellStyle name="Input 30 3 2 4" xfId="10603"/>
    <cellStyle name="Input 30 3 2 4 2" xfId="22719"/>
    <cellStyle name="Input 30 3 2 4 2 2" xfId="43905"/>
    <cellStyle name="Input 30 3 2 4 3" xfId="33301"/>
    <cellStyle name="Input 30 3 2 5" xfId="17606"/>
    <cellStyle name="Input 30 3 2 5 2" xfId="38793"/>
    <cellStyle name="Input 30 3 2 6" xfId="27913"/>
    <cellStyle name="Input 30 3 2_Table 2A-1_EFT (Annual)" xfId="7020"/>
    <cellStyle name="Input 30 3 3" xfId="983"/>
    <cellStyle name="Input 30 3 3 2" xfId="4544"/>
    <cellStyle name="Input 30 3 3 2 2" xfId="12804"/>
    <cellStyle name="Input 30 3 3 2 2 2" xfId="24810"/>
    <cellStyle name="Input 30 3 3 2 2 2 2" xfId="45996"/>
    <cellStyle name="Input 30 3 3 2 2 3" xfId="35392"/>
    <cellStyle name="Input 30 3 3 2 3" xfId="19697"/>
    <cellStyle name="Input 30 3 3 2 3 2" xfId="40884"/>
    <cellStyle name="Input 30 3 3 2 4" xfId="30201"/>
    <cellStyle name="Input 30 3 3 2_Table 2A-1_EFT (Annual)" xfId="15262"/>
    <cellStyle name="Input 30 3 3 3" xfId="10148"/>
    <cellStyle name="Input 30 3 3 3 2" xfId="22264"/>
    <cellStyle name="Input 30 3 3 3 2 2" xfId="43450"/>
    <cellStyle name="Input 30 3 3 3 3" xfId="32846"/>
    <cellStyle name="Input 30 3 3 4" xfId="17151"/>
    <cellStyle name="Input 30 3 3 4 2" xfId="38338"/>
    <cellStyle name="Input 30 3 3 5" xfId="27458"/>
    <cellStyle name="Input 30 3 3_Table 2A-1_EFT (Annual)" xfId="7022"/>
    <cellStyle name="Input 30 3 4" xfId="2177"/>
    <cellStyle name="Input 30 3 4 2" xfId="5738"/>
    <cellStyle name="Input 30 3 4 2 2" xfId="13953"/>
    <cellStyle name="Input 30 3 4 2 2 2" xfId="25941"/>
    <cellStyle name="Input 30 3 4 2 2 2 2" xfId="47127"/>
    <cellStyle name="Input 30 3 4 2 2 3" xfId="36523"/>
    <cellStyle name="Input 30 3 4 2 3" xfId="20828"/>
    <cellStyle name="Input 30 3 4 2 3 2" xfId="42015"/>
    <cellStyle name="Input 30 3 4 2 4" xfId="31395"/>
    <cellStyle name="Input 30 3 4 2_Table 2A-1_EFT (Annual)" xfId="15263"/>
    <cellStyle name="Input 30 3 4 3" xfId="11297"/>
    <cellStyle name="Input 30 3 4 3 2" xfId="23395"/>
    <cellStyle name="Input 30 3 4 3 2 2" xfId="44581"/>
    <cellStyle name="Input 30 3 4 3 3" xfId="33977"/>
    <cellStyle name="Input 30 3 4 4" xfId="18282"/>
    <cellStyle name="Input 30 3 4 4 2" xfId="39469"/>
    <cellStyle name="Input 30 3 4 5" xfId="28652"/>
    <cellStyle name="Input 30 3 4_Table 2A-1_EFT (Annual)" xfId="7023"/>
    <cellStyle name="Input 30 3 5" xfId="4031"/>
    <cellStyle name="Input 30 3 5 2" xfId="12355"/>
    <cellStyle name="Input 30 3 5 2 2" xfId="24377"/>
    <cellStyle name="Input 30 3 5 2 2 2" xfId="45563"/>
    <cellStyle name="Input 30 3 5 2 3" xfId="34959"/>
    <cellStyle name="Input 30 3 5 3" xfId="19264"/>
    <cellStyle name="Input 30 3 5 3 2" xfId="40451"/>
    <cellStyle name="Input 30 3 5 4" xfId="29719"/>
    <cellStyle name="Input 30 3 5_Table 2A-1_EFT (Annual)" xfId="15264"/>
    <cellStyle name="Input 30 3 6" xfId="9694"/>
    <cellStyle name="Input 30 3 6 2" xfId="21831"/>
    <cellStyle name="Input 30 3 6 2 2" xfId="43017"/>
    <cellStyle name="Input 30 3 6 3" xfId="32413"/>
    <cellStyle name="Input 30 3 7" xfId="16718"/>
    <cellStyle name="Input 30 3 7 2" xfId="37905"/>
    <cellStyle name="Input 30 3 8" xfId="26976"/>
    <cellStyle name="Input 30 3_Table 2A-1_EFT (Annual)" xfId="3058"/>
    <cellStyle name="Input 30 4" xfId="1277"/>
    <cellStyle name="Input 30 4 2" xfId="2547"/>
    <cellStyle name="Input 30 4 2 2" xfId="6108"/>
    <cellStyle name="Input 30 4 2 2 2" xfId="14302"/>
    <cellStyle name="Input 30 4 2 2 2 2" xfId="26274"/>
    <cellStyle name="Input 30 4 2 2 2 2 2" xfId="47460"/>
    <cellStyle name="Input 30 4 2 2 2 3" xfId="36856"/>
    <cellStyle name="Input 30 4 2 2 3" xfId="21161"/>
    <cellStyle name="Input 30 4 2 2 3 2" xfId="42348"/>
    <cellStyle name="Input 30 4 2 2 4" xfId="31764"/>
    <cellStyle name="Input 30 4 2 2_Table 2A-1_EFT (Annual)" xfId="15265"/>
    <cellStyle name="Input 30 4 2 3" xfId="11644"/>
    <cellStyle name="Input 30 4 2 3 2" xfId="23728"/>
    <cellStyle name="Input 30 4 2 3 2 2" xfId="44914"/>
    <cellStyle name="Input 30 4 2 3 3" xfId="34310"/>
    <cellStyle name="Input 30 4 2 4" xfId="18615"/>
    <cellStyle name="Input 30 4 2 4 2" xfId="39802"/>
    <cellStyle name="Input 30 4 2 5" xfId="29021"/>
    <cellStyle name="Input 30 4 2_Table 2A-1_EFT (Annual)" xfId="7025"/>
    <cellStyle name="Input 30 4 3" xfId="4838"/>
    <cellStyle name="Input 30 4 3 2" xfId="13098"/>
    <cellStyle name="Input 30 4 3 2 2" xfId="25104"/>
    <cellStyle name="Input 30 4 3 2 2 2" xfId="46290"/>
    <cellStyle name="Input 30 4 3 2 3" xfId="35686"/>
    <cellStyle name="Input 30 4 3 3" xfId="19991"/>
    <cellStyle name="Input 30 4 3 3 2" xfId="41178"/>
    <cellStyle name="Input 30 4 3 4" xfId="30495"/>
    <cellStyle name="Input 30 4 3_Table 2A-1_EFT (Annual)" xfId="15266"/>
    <cellStyle name="Input 30 4 4" xfId="10442"/>
    <cellStyle name="Input 30 4 4 2" xfId="22558"/>
    <cellStyle name="Input 30 4 4 2 2" xfId="43744"/>
    <cellStyle name="Input 30 4 4 3" xfId="33140"/>
    <cellStyle name="Input 30 4 5" xfId="17445"/>
    <cellStyle name="Input 30 4 5 2" xfId="38632"/>
    <cellStyle name="Input 30 4 6" xfId="27752"/>
    <cellStyle name="Input 30 4_Table 2A-1_EFT (Annual)" xfId="7024"/>
    <cellStyle name="Input 30 5" xfId="828"/>
    <cellStyle name="Input 30 5 2" xfId="4389"/>
    <cellStyle name="Input 30 5 2 2" xfId="12663"/>
    <cellStyle name="Input 30 5 2 2 2" xfId="24680"/>
    <cellStyle name="Input 30 5 2 2 2 2" xfId="45866"/>
    <cellStyle name="Input 30 5 2 2 3" xfId="35262"/>
    <cellStyle name="Input 30 5 2 3" xfId="19567"/>
    <cellStyle name="Input 30 5 2 3 2" xfId="40754"/>
    <cellStyle name="Input 30 5 2 4" xfId="30046"/>
    <cellStyle name="Input 30 5 2_Table 2A-1_EFT (Annual)" xfId="15267"/>
    <cellStyle name="Input 30 5 3" xfId="10012"/>
    <cellStyle name="Input 30 5 3 2" xfId="22134"/>
    <cellStyle name="Input 30 5 3 2 2" xfId="43320"/>
    <cellStyle name="Input 30 5 3 3" xfId="32716"/>
    <cellStyle name="Input 30 5 4" xfId="17021"/>
    <cellStyle name="Input 30 5 4 2" xfId="38208"/>
    <cellStyle name="Input 30 5 5" xfId="27303"/>
    <cellStyle name="Input 30 5_Table 2A-1_EFT (Annual)" xfId="7026"/>
    <cellStyle name="Input 30 6" xfId="2016"/>
    <cellStyle name="Input 30 6 2" xfId="5577"/>
    <cellStyle name="Input 30 6 2 2" xfId="13792"/>
    <cellStyle name="Input 30 6 2 2 2" xfId="25780"/>
    <cellStyle name="Input 30 6 2 2 2 2" xfId="46966"/>
    <cellStyle name="Input 30 6 2 2 3" xfId="36362"/>
    <cellStyle name="Input 30 6 2 3" xfId="20667"/>
    <cellStyle name="Input 30 6 2 3 2" xfId="41854"/>
    <cellStyle name="Input 30 6 2 4" xfId="31234"/>
    <cellStyle name="Input 30 6 2_Table 2A-1_EFT (Annual)" xfId="15268"/>
    <cellStyle name="Input 30 6 3" xfId="11136"/>
    <cellStyle name="Input 30 6 3 2" xfId="23234"/>
    <cellStyle name="Input 30 6 3 2 2" xfId="44420"/>
    <cellStyle name="Input 30 6 3 3" xfId="33816"/>
    <cellStyle name="Input 30 6 4" xfId="18121"/>
    <cellStyle name="Input 30 6 4 2" xfId="39308"/>
    <cellStyle name="Input 30 6 5" xfId="28491"/>
    <cellStyle name="Input 30 6_Table 2A-1_EFT (Annual)" xfId="7027"/>
    <cellStyle name="Input 30 7" xfId="3824"/>
    <cellStyle name="Input 30 7 2" xfId="12187"/>
    <cellStyle name="Input 30 7 2 2" xfId="24216"/>
    <cellStyle name="Input 30 7 2 2 2" xfId="45402"/>
    <cellStyle name="Input 30 7 2 3" xfId="34798"/>
    <cellStyle name="Input 30 7 3" xfId="19103"/>
    <cellStyle name="Input 30 7 3 2" xfId="40290"/>
    <cellStyle name="Input 30 7 4" xfId="29533"/>
    <cellStyle name="Input 30 7_Table 2A-1_EFT (Annual)" xfId="15269"/>
    <cellStyle name="Input 30 8" xfId="9506"/>
    <cellStyle name="Input 30 8 2" xfId="21670"/>
    <cellStyle name="Input 30 8 2 2" xfId="42856"/>
    <cellStyle name="Input 30 8 3" xfId="32252"/>
    <cellStyle name="Input 30 9" xfId="16557"/>
    <cellStyle name="Input 30 9 2" xfId="37744"/>
    <cellStyle name="Input 30_Table 2A-1_EFT (Annual)" xfId="3056"/>
    <cellStyle name="Input 31" xfId="183"/>
    <cellStyle name="Input 31 10" xfId="26738"/>
    <cellStyle name="Input 31 2" xfId="576"/>
    <cellStyle name="Input 31 2 2" xfId="1553"/>
    <cellStyle name="Input 31 2 2 2" xfId="2823"/>
    <cellStyle name="Input 31 2 2 2 2" xfId="6384"/>
    <cellStyle name="Input 31 2 2 2 2 2" xfId="14578"/>
    <cellStyle name="Input 31 2 2 2 2 2 2" xfId="26550"/>
    <cellStyle name="Input 31 2 2 2 2 2 2 2" xfId="47736"/>
    <cellStyle name="Input 31 2 2 2 2 2 3" xfId="37132"/>
    <cellStyle name="Input 31 2 2 2 2 3" xfId="21437"/>
    <cellStyle name="Input 31 2 2 2 2 3 2" xfId="42624"/>
    <cellStyle name="Input 31 2 2 2 2 4" xfId="32040"/>
    <cellStyle name="Input 31 2 2 2 2_Table 2A-1_EFT (Annual)" xfId="15270"/>
    <cellStyle name="Input 31 2 2 2 3" xfId="11920"/>
    <cellStyle name="Input 31 2 2 2 3 2" xfId="24004"/>
    <cellStyle name="Input 31 2 2 2 3 2 2" xfId="45190"/>
    <cellStyle name="Input 31 2 2 2 3 3" xfId="34586"/>
    <cellStyle name="Input 31 2 2 2 4" xfId="18891"/>
    <cellStyle name="Input 31 2 2 2 4 2" xfId="40078"/>
    <cellStyle name="Input 31 2 2 2 5" xfId="29297"/>
    <cellStyle name="Input 31 2 2 2_Table 2A-1_EFT (Annual)" xfId="7029"/>
    <cellStyle name="Input 31 2 2 3" xfId="5114"/>
    <cellStyle name="Input 31 2 2 3 2" xfId="13374"/>
    <cellStyle name="Input 31 2 2 3 2 2" xfId="25380"/>
    <cellStyle name="Input 31 2 2 3 2 2 2" xfId="46566"/>
    <cellStyle name="Input 31 2 2 3 2 3" xfId="35962"/>
    <cellStyle name="Input 31 2 2 3 3" xfId="20267"/>
    <cellStyle name="Input 31 2 2 3 3 2" xfId="41454"/>
    <cellStyle name="Input 31 2 2 3 4" xfId="30771"/>
    <cellStyle name="Input 31 2 2 3_Table 2A-1_EFT (Annual)" xfId="15271"/>
    <cellStyle name="Input 31 2 2 4" xfId="10718"/>
    <cellStyle name="Input 31 2 2 4 2" xfId="22834"/>
    <cellStyle name="Input 31 2 2 4 2 2" xfId="44020"/>
    <cellStyle name="Input 31 2 2 4 3" xfId="33416"/>
    <cellStyle name="Input 31 2 2 5" xfId="17721"/>
    <cellStyle name="Input 31 2 2 5 2" xfId="38908"/>
    <cellStyle name="Input 31 2 2 6" xfId="28028"/>
    <cellStyle name="Input 31 2 2_Table 2A-1_EFT (Annual)" xfId="7028"/>
    <cellStyle name="Input 31 2 3" xfId="1076"/>
    <cellStyle name="Input 31 2 3 2" xfId="4637"/>
    <cellStyle name="Input 31 2 3 2 2" xfId="12897"/>
    <cellStyle name="Input 31 2 3 2 2 2" xfId="24903"/>
    <cellStyle name="Input 31 2 3 2 2 2 2" xfId="46089"/>
    <cellStyle name="Input 31 2 3 2 2 3" xfId="35485"/>
    <cellStyle name="Input 31 2 3 2 3" xfId="19790"/>
    <cellStyle name="Input 31 2 3 2 3 2" xfId="40977"/>
    <cellStyle name="Input 31 2 3 2 4" xfId="30294"/>
    <cellStyle name="Input 31 2 3 2_Table 2A-1_EFT (Annual)" xfId="15272"/>
    <cellStyle name="Input 31 2 3 3" xfId="10241"/>
    <cellStyle name="Input 31 2 3 3 2" xfId="22357"/>
    <cellStyle name="Input 31 2 3 3 2 2" xfId="43543"/>
    <cellStyle name="Input 31 2 3 3 3" xfId="32939"/>
    <cellStyle name="Input 31 2 3 4" xfId="17244"/>
    <cellStyle name="Input 31 2 3 4 2" xfId="38431"/>
    <cellStyle name="Input 31 2 3 5" xfId="27551"/>
    <cellStyle name="Input 31 2 3_Table 2A-1_EFT (Annual)" xfId="7030"/>
    <cellStyle name="Input 31 2 4" xfId="2292"/>
    <cellStyle name="Input 31 2 4 2" xfId="5853"/>
    <cellStyle name="Input 31 2 4 2 2" xfId="14068"/>
    <cellStyle name="Input 31 2 4 2 2 2" xfId="26056"/>
    <cellStyle name="Input 31 2 4 2 2 2 2" xfId="47242"/>
    <cellStyle name="Input 31 2 4 2 2 3" xfId="36638"/>
    <cellStyle name="Input 31 2 4 2 3" xfId="20943"/>
    <cellStyle name="Input 31 2 4 2 3 2" xfId="42130"/>
    <cellStyle name="Input 31 2 4 2 4" xfId="31510"/>
    <cellStyle name="Input 31 2 4 2_Table 2A-1_EFT (Annual)" xfId="15273"/>
    <cellStyle name="Input 31 2 4 3" xfId="11412"/>
    <cellStyle name="Input 31 2 4 3 2" xfId="23510"/>
    <cellStyle name="Input 31 2 4 3 2 2" xfId="44696"/>
    <cellStyle name="Input 31 2 4 3 3" xfId="34092"/>
    <cellStyle name="Input 31 2 4 4" xfId="18397"/>
    <cellStyle name="Input 31 2 4 4 2" xfId="39584"/>
    <cellStyle name="Input 31 2 4 5" xfId="28767"/>
    <cellStyle name="Input 31 2 4_Table 2A-1_EFT (Annual)" xfId="7031"/>
    <cellStyle name="Input 31 2 5" xfId="4146"/>
    <cellStyle name="Input 31 2 5 2" xfId="12470"/>
    <cellStyle name="Input 31 2 5 2 2" xfId="24492"/>
    <cellStyle name="Input 31 2 5 2 2 2" xfId="45678"/>
    <cellStyle name="Input 31 2 5 2 3" xfId="35074"/>
    <cellStyle name="Input 31 2 5 3" xfId="19379"/>
    <cellStyle name="Input 31 2 5 3 2" xfId="40566"/>
    <cellStyle name="Input 31 2 5 4" xfId="29834"/>
    <cellStyle name="Input 31 2 5_Table 2A-1_EFT (Annual)" xfId="15274"/>
    <cellStyle name="Input 31 2 6" xfId="9809"/>
    <cellStyle name="Input 31 2 6 2" xfId="21946"/>
    <cellStyle name="Input 31 2 6 2 2" xfId="43132"/>
    <cellStyle name="Input 31 2 6 3" xfId="32528"/>
    <cellStyle name="Input 31 2 7" xfId="16833"/>
    <cellStyle name="Input 31 2 7 2" xfId="38020"/>
    <cellStyle name="Input 31 2 8" xfId="27091"/>
    <cellStyle name="Input 31 2_Table 2A-1_EFT (Annual)" xfId="3060"/>
    <cellStyle name="Input 31 3" xfId="414"/>
    <cellStyle name="Input 31 3 2" xfId="1397"/>
    <cellStyle name="Input 31 3 2 2" xfId="2667"/>
    <cellStyle name="Input 31 3 2 2 2" xfId="6228"/>
    <cellStyle name="Input 31 3 2 2 2 2" xfId="14422"/>
    <cellStyle name="Input 31 3 2 2 2 2 2" xfId="26394"/>
    <cellStyle name="Input 31 3 2 2 2 2 2 2" xfId="47580"/>
    <cellStyle name="Input 31 3 2 2 2 2 3" xfId="36976"/>
    <cellStyle name="Input 31 3 2 2 2 3" xfId="21281"/>
    <cellStyle name="Input 31 3 2 2 2 3 2" xfId="42468"/>
    <cellStyle name="Input 31 3 2 2 2 4" xfId="31884"/>
    <cellStyle name="Input 31 3 2 2 2_Table 2A-1_EFT (Annual)" xfId="15275"/>
    <cellStyle name="Input 31 3 2 2 3" xfId="11764"/>
    <cellStyle name="Input 31 3 2 2 3 2" xfId="23848"/>
    <cellStyle name="Input 31 3 2 2 3 2 2" xfId="45034"/>
    <cellStyle name="Input 31 3 2 2 3 3" xfId="34430"/>
    <cellStyle name="Input 31 3 2 2 4" xfId="18735"/>
    <cellStyle name="Input 31 3 2 2 4 2" xfId="39922"/>
    <cellStyle name="Input 31 3 2 2 5" xfId="29141"/>
    <cellStyle name="Input 31 3 2 2_Table 2A-1_EFT (Annual)" xfId="7033"/>
    <cellStyle name="Input 31 3 2 3" xfId="4958"/>
    <cellStyle name="Input 31 3 2 3 2" xfId="13218"/>
    <cellStyle name="Input 31 3 2 3 2 2" xfId="25224"/>
    <cellStyle name="Input 31 3 2 3 2 2 2" xfId="46410"/>
    <cellStyle name="Input 31 3 2 3 2 3" xfId="35806"/>
    <cellStyle name="Input 31 3 2 3 3" xfId="20111"/>
    <cellStyle name="Input 31 3 2 3 3 2" xfId="41298"/>
    <cellStyle name="Input 31 3 2 3 4" xfId="30615"/>
    <cellStyle name="Input 31 3 2 3_Table 2A-1_EFT (Annual)" xfId="15276"/>
    <cellStyle name="Input 31 3 2 4" xfId="10562"/>
    <cellStyle name="Input 31 3 2 4 2" xfId="22678"/>
    <cellStyle name="Input 31 3 2 4 2 2" xfId="43864"/>
    <cellStyle name="Input 31 3 2 4 3" xfId="33260"/>
    <cellStyle name="Input 31 3 2 5" xfId="17565"/>
    <cellStyle name="Input 31 3 2 5 2" xfId="38752"/>
    <cellStyle name="Input 31 3 2 6" xfId="27872"/>
    <cellStyle name="Input 31 3 2_Table 2A-1_EFT (Annual)" xfId="7032"/>
    <cellStyle name="Input 31 3 3" xfId="944"/>
    <cellStyle name="Input 31 3 3 2" xfId="4505"/>
    <cellStyle name="Input 31 3 3 2 2" xfId="12767"/>
    <cellStyle name="Input 31 3 3 2 2 2" xfId="24777"/>
    <cellStyle name="Input 31 3 3 2 2 2 2" xfId="45963"/>
    <cellStyle name="Input 31 3 3 2 2 3" xfId="35359"/>
    <cellStyle name="Input 31 3 3 2 3" xfId="19664"/>
    <cellStyle name="Input 31 3 3 2 3 2" xfId="40851"/>
    <cellStyle name="Input 31 3 3 2 4" xfId="30162"/>
    <cellStyle name="Input 31 3 3 2_Table 2A-1_EFT (Annual)" xfId="15277"/>
    <cellStyle name="Input 31 3 3 3" xfId="10114"/>
    <cellStyle name="Input 31 3 3 3 2" xfId="22231"/>
    <cellStyle name="Input 31 3 3 3 2 2" xfId="43417"/>
    <cellStyle name="Input 31 3 3 3 3" xfId="32813"/>
    <cellStyle name="Input 31 3 3 4" xfId="17118"/>
    <cellStyle name="Input 31 3 3 4 2" xfId="38305"/>
    <cellStyle name="Input 31 3 3 5" xfId="27419"/>
    <cellStyle name="Input 31 3 3_Table 2A-1_EFT (Annual)" xfId="7034"/>
    <cellStyle name="Input 31 3 4" xfId="2136"/>
    <cellStyle name="Input 31 3 4 2" xfId="5697"/>
    <cellStyle name="Input 31 3 4 2 2" xfId="13912"/>
    <cellStyle name="Input 31 3 4 2 2 2" xfId="25900"/>
    <cellStyle name="Input 31 3 4 2 2 2 2" xfId="47086"/>
    <cellStyle name="Input 31 3 4 2 2 3" xfId="36482"/>
    <cellStyle name="Input 31 3 4 2 3" xfId="20787"/>
    <cellStyle name="Input 31 3 4 2 3 2" xfId="41974"/>
    <cellStyle name="Input 31 3 4 2 4" xfId="31354"/>
    <cellStyle name="Input 31 3 4 2_Table 2A-1_EFT (Annual)" xfId="15278"/>
    <cellStyle name="Input 31 3 4 3" xfId="11256"/>
    <cellStyle name="Input 31 3 4 3 2" xfId="23354"/>
    <cellStyle name="Input 31 3 4 3 2 2" xfId="44540"/>
    <cellStyle name="Input 31 3 4 3 3" xfId="33936"/>
    <cellStyle name="Input 31 3 4 4" xfId="18241"/>
    <cellStyle name="Input 31 3 4 4 2" xfId="39428"/>
    <cellStyle name="Input 31 3 4 5" xfId="28611"/>
    <cellStyle name="Input 31 3 4_Table 2A-1_EFT (Annual)" xfId="7035"/>
    <cellStyle name="Input 31 3 5" xfId="3984"/>
    <cellStyle name="Input 31 3 5 2" xfId="12312"/>
    <cellStyle name="Input 31 3 5 2 2" xfId="24336"/>
    <cellStyle name="Input 31 3 5 2 2 2" xfId="45522"/>
    <cellStyle name="Input 31 3 5 2 3" xfId="34918"/>
    <cellStyle name="Input 31 3 5 3" xfId="19223"/>
    <cellStyle name="Input 31 3 5 3 2" xfId="40410"/>
    <cellStyle name="Input 31 3 5 4" xfId="29672"/>
    <cellStyle name="Input 31 3 5_Table 2A-1_EFT (Annual)" xfId="15279"/>
    <cellStyle name="Input 31 3 6" xfId="9649"/>
    <cellStyle name="Input 31 3 6 2" xfId="21790"/>
    <cellStyle name="Input 31 3 6 2 2" xfId="42976"/>
    <cellStyle name="Input 31 3 6 3" xfId="32372"/>
    <cellStyle name="Input 31 3 7" xfId="16677"/>
    <cellStyle name="Input 31 3 7 2" xfId="37864"/>
    <cellStyle name="Input 31 3 8" xfId="26929"/>
    <cellStyle name="Input 31 3_Table 2A-1_EFT (Annual)" xfId="3061"/>
    <cellStyle name="Input 31 4" xfId="1231"/>
    <cellStyle name="Input 31 4 2" xfId="2501"/>
    <cellStyle name="Input 31 4 2 2" xfId="6062"/>
    <cellStyle name="Input 31 4 2 2 2" xfId="14256"/>
    <cellStyle name="Input 31 4 2 2 2 2" xfId="26228"/>
    <cellStyle name="Input 31 4 2 2 2 2 2" xfId="47414"/>
    <cellStyle name="Input 31 4 2 2 2 3" xfId="36810"/>
    <cellStyle name="Input 31 4 2 2 3" xfId="21115"/>
    <cellStyle name="Input 31 4 2 2 3 2" xfId="42302"/>
    <cellStyle name="Input 31 4 2 2 4" xfId="31718"/>
    <cellStyle name="Input 31 4 2 2_Table 2A-1_EFT (Annual)" xfId="15280"/>
    <cellStyle name="Input 31 4 2 3" xfId="11598"/>
    <cellStyle name="Input 31 4 2 3 2" xfId="23682"/>
    <cellStyle name="Input 31 4 2 3 2 2" xfId="44868"/>
    <cellStyle name="Input 31 4 2 3 3" xfId="34264"/>
    <cellStyle name="Input 31 4 2 4" xfId="18569"/>
    <cellStyle name="Input 31 4 2 4 2" xfId="39756"/>
    <cellStyle name="Input 31 4 2 5" xfId="28975"/>
    <cellStyle name="Input 31 4 2_Table 2A-1_EFT (Annual)" xfId="7037"/>
    <cellStyle name="Input 31 4 3" xfId="4792"/>
    <cellStyle name="Input 31 4 3 2" xfId="13052"/>
    <cellStyle name="Input 31 4 3 2 2" xfId="25058"/>
    <cellStyle name="Input 31 4 3 2 2 2" xfId="46244"/>
    <cellStyle name="Input 31 4 3 2 3" xfId="35640"/>
    <cellStyle name="Input 31 4 3 3" xfId="19945"/>
    <cellStyle name="Input 31 4 3 3 2" xfId="41132"/>
    <cellStyle name="Input 31 4 3 4" xfId="30449"/>
    <cellStyle name="Input 31 4 3_Table 2A-1_EFT (Annual)" xfId="15281"/>
    <cellStyle name="Input 31 4 4" xfId="10396"/>
    <cellStyle name="Input 31 4 4 2" xfId="22512"/>
    <cellStyle name="Input 31 4 4 2 2" xfId="43698"/>
    <cellStyle name="Input 31 4 4 3" xfId="33094"/>
    <cellStyle name="Input 31 4 5" xfId="17399"/>
    <cellStyle name="Input 31 4 5 2" xfId="38586"/>
    <cellStyle name="Input 31 4 6" xfId="27706"/>
    <cellStyle name="Input 31 4_Table 2A-1_EFT (Annual)" xfId="7036"/>
    <cellStyle name="Input 31 5" xfId="785"/>
    <cellStyle name="Input 31 5 2" xfId="4346"/>
    <cellStyle name="Input 31 5 2 2" xfId="12626"/>
    <cellStyle name="Input 31 5 2 2 2" xfId="24643"/>
    <cellStyle name="Input 31 5 2 2 2 2" xfId="45829"/>
    <cellStyle name="Input 31 5 2 2 3" xfId="35225"/>
    <cellStyle name="Input 31 5 2 3" xfId="19530"/>
    <cellStyle name="Input 31 5 2 3 2" xfId="40717"/>
    <cellStyle name="Input 31 5 2 4" xfId="30003"/>
    <cellStyle name="Input 31 5 2_Table 2A-1_EFT (Annual)" xfId="15282"/>
    <cellStyle name="Input 31 5 3" xfId="9974"/>
    <cellStyle name="Input 31 5 3 2" xfId="22097"/>
    <cellStyle name="Input 31 5 3 2 2" xfId="43283"/>
    <cellStyle name="Input 31 5 3 3" xfId="32679"/>
    <cellStyle name="Input 31 5 4" xfId="16984"/>
    <cellStyle name="Input 31 5 4 2" xfId="38171"/>
    <cellStyle name="Input 31 5 5" xfId="27260"/>
    <cellStyle name="Input 31 5_Table 2A-1_EFT (Annual)" xfId="7038"/>
    <cellStyle name="Input 31 6" xfId="1970"/>
    <cellStyle name="Input 31 6 2" xfId="5531"/>
    <cellStyle name="Input 31 6 2 2" xfId="13746"/>
    <cellStyle name="Input 31 6 2 2 2" xfId="25734"/>
    <cellStyle name="Input 31 6 2 2 2 2" xfId="46920"/>
    <cellStyle name="Input 31 6 2 2 3" xfId="36316"/>
    <cellStyle name="Input 31 6 2 3" xfId="20621"/>
    <cellStyle name="Input 31 6 2 3 2" xfId="41808"/>
    <cellStyle name="Input 31 6 2 4" xfId="31188"/>
    <cellStyle name="Input 31 6 2_Table 2A-1_EFT (Annual)" xfId="15283"/>
    <cellStyle name="Input 31 6 3" xfId="11090"/>
    <cellStyle name="Input 31 6 3 2" xfId="23188"/>
    <cellStyle name="Input 31 6 3 2 2" xfId="44374"/>
    <cellStyle name="Input 31 6 3 3" xfId="33770"/>
    <cellStyle name="Input 31 6 4" xfId="18075"/>
    <cellStyle name="Input 31 6 4 2" xfId="39262"/>
    <cellStyle name="Input 31 6 5" xfId="28445"/>
    <cellStyle name="Input 31 6_Table 2A-1_EFT (Annual)" xfId="7039"/>
    <cellStyle name="Input 31 7" xfId="3772"/>
    <cellStyle name="Input 31 7 2" xfId="12140"/>
    <cellStyle name="Input 31 7 2 2" xfId="24170"/>
    <cellStyle name="Input 31 7 2 2 2" xfId="45356"/>
    <cellStyle name="Input 31 7 2 3" xfId="34752"/>
    <cellStyle name="Input 31 7 3" xfId="19057"/>
    <cellStyle name="Input 31 7 3 2" xfId="40244"/>
    <cellStyle name="Input 31 7 4" xfId="29481"/>
    <cellStyle name="Input 31 7_Table 2A-1_EFT (Annual)" xfId="15284"/>
    <cellStyle name="Input 31 8" xfId="9459"/>
    <cellStyle name="Input 31 8 2" xfId="21624"/>
    <cellStyle name="Input 31 8 2 2" xfId="42810"/>
    <cellStyle name="Input 31 8 3" xfId="32206"/>
    <cellStyle name="Input 31 9" xfId="16511"/>
    <cellStyle name="Input 31 9 2" xfId="37698"/>
    <cellStyle name="Input 31_Table 2A-1_EFT (Annual)" xfId="3059"/>
    <cellStyle name="Input 32" xfId="181"/>
    <cellStyle name="Input 32 10" xfId="26736"/>
    <cellStyle name="Input 32 2" xfId="574"/>
    <cellStyle name="Input 32 2 2" xfId="1551"/>
    <cellStyle name="Input 32 2 2 2" xfId="2821"/>
    <cellStyle name="Input 32 2 2 2 2" xfId="6382"/>
    <cellStyle name="Input 32 2 2 2 2 2" xfId="14576"/>
    <cellStyle name="Input 32 2 2 2 2 2 2" xfId="26548"/>
    <cellStyle name="Input 32 2 2 2 2 2 2 2" xfId="47734"/>
    <cellStyle name="Input 32 2 2 2 2 2 3" xfId="37130"/>
    <cellStyle name="Input 32 2 2 2 2 3" xfId="21435"/>
    <cellStyle name="Input 32 2 2 2 2 3 2" xfId="42622"/>
    <cellStyle name="Input 32 2 2 2 2 4" xfId="32038"/>
    <cellStyle name="Input 32 2 2 2 2_Table 2A-1_EFT (Annual)" xfId="15285"/>
    <cellStyle name="Input 32 2 2 2 3" xfId="11918"/>
    <cellStyle name="Input 32 2 2 2 3 2" xfId="24002"/>
    <cellStyle name="Input 32 2 2 2 3 2 2" xfId="45188"/>
    <cellStyle name="Input 32 2 2 2 3 3" xfId="34584"/>
    <cellStyle name="Input 32 2 2 2 4" xfId="18889"/>
    <cellStyle name="Input 32 2 2 2 4 2" xfId="40076"/>
    <cellStyle name="Input 32 2 2 2 5" xfId="29295"/>
    <cellStyle name="Input 32 2 2 2_Table 2A-1_EFT (Annual)" xfId="7041"/>
    <cellStyle name="Input 32 2 2 3" xfId="5112"/>
    <cellStyle name="Input 32 2 2 3 2" xfId="13372"/>
    <cellStyle name="Input 32 2 2 3 2 2" xfId="25378"/>
    <cellStyle name="Input 32 2 2 3 2 2 2" xfId="46564"/>
    <cellStyle name="Input 32 2 2 3 2 3" xfId="35960"/>
    <cellStyle name="Input 32 2 2 3 3" xfId="20265"/>
    <cellStyle name="Input 32 2 2 3 3 2" xfId="41452"/>
    <cellStyle name="Input 32 2 2 3 4" xfId="30769"/>
    <cellStyle name="Input 32 2 2 3_Table 2A-1_EFT (Annual)" xfId="15286"/>
    <cellStyle name="Input 32 2 2 4" xfId="10716"/>
    <cellStyle name="Input 32 2 2 4 2" xfId="22832"/>
    <cellStyle name="Input 32 2 2 4 2 2" xfId="44018"/>
    <cellStyle name="Input 32 2 2 4 3" xfId="33414"/>
    <cellStyle name="Input 32 2 2 5" xfId="17719"/>
    <cellStyle name="Input 32 2 2 5 2" xfId="38906"/>
    <cellStyle name="Input 32 2 2 6" xfId="28026"/>
    <cellStyle name="Input 32 2 2_Table 2A-1_EFT (Annual)" xfId="7040"/>
    <cellStyle name="Input 32 2 3" xfId="1075"/>
    <cellStyle name="Input 32 2 3 2" xfId="4636"/>
    <cellStyle name="Input 32 2 3 2 2" xfId="12896"/>
    <cellStyle name="Input 32 2 3 2 2 2" xfId="24902"/>
    <cellStyle name="Input 32 2 3 2 2 2 2" xfId="46088"/>
    <cellStyle name="Input 32 2 3 2 2 3" xfId="35484"/>
    <cellStyle name="Input 32 2 3 2 3" xfId="19789"/>
    <cellStyle name="Input 32 2 3 2 3 2" xfId="40976"/>
    <cellStyle name="Input 32 2 3 2 4" xfId="30293"/>
    <cellStyle name="Input 32 2 3 2_Table 2A-1_EFT (Annual)" xfId="15287"/>
    <cellStyle name="Input 32 2 3 3" xfId="10240"/>
    <cellStyle name="Input 32 2 3 3 2" xfId="22356"/>
    <cellStyle name="Input 32 2 3 3 2 2" xfId="43542"/>
    <cellStyle name="Input 32 2 3 3 3" xfId="32938"/>
    <cellStyle name="Input 32 2 3 4" xfId="17243"/>
    <cellStyle name="Input 32 2 3 4 2" xfId="38430"/>
    <cellStyle name="Input 32 2 3 5" xfId="27550"/>
    <cellStyle name="Input 32 2 3_Table 2A-1_EFT (Annual)" xfId="7042"/>
    <cellStyle name="Input 32 2 4" xfId="2290"/>
    <cellStyle name="Input 32 2 4 2" xfId="5851"/>
    <cellStyle name="Input 32 2 4 2 2" xfId="14066"/>
    <cellStyle name="Input 32 2 4 2 2 2" xfId="26054"/>
    <cellStyle name="Input 32 2 4 2 2 2 2" xfId="47240"/>
    <cellStyle name="Input 32 2 4 2 2 3" xfId="36636"/>
    <cellStyle name="Input 32 2 4 2 3" xfId="20941"/>
    <cellStyle name="Input 32 2 4 2 3 2" xfId="42128"/>
    <cellStyle name="Input 32 2 4 2 4" xfId="31508"/>
    <cellStyle name="Input 32 2 4 2_Table 2A-1_EFT (Annual)" xfId="15288"/>
    <cellStyle name="Input 32 2 4 3" xfId="11410"/>
    <cellStyle name="Input 32 2 4 3 2" xfId="23508"/>
    <cellStyle name="Input 32 2 4 3 2 2" xfId="44694"/>
    <cellStyle name="Input 32 2 4 3 3" xfId="34090"/>
    <cellStyle name="Input 32 2 4 4" xfId="18395"/>
    <cellStyle name="Input 32 2 4 4 2" xfId="39582"/>
    <cellStyle name="Input 32 2 4 5" xfId="28765"/>
    <cellStyle name="Input 32 2 4_Table 2A-1_EFT (Annual)" xfId="7043"/>
    <cellStyle name="Input 32 2 5" xfId="4144"/>
    <cellStyle name="Input 32 2 5 2" xfId="12468"/>
    <cellStyle name="Input 32 2 5 2 2" xfId="24490"/>
    <cellStyle name="Input 32 2 5 2 2 2" xfId="45676"/>
    <cellStyle name="Input 32 2 5 2 3" xfId="35072"/>
    <cellStyle name="Input 32 2 5 3" xfId="19377"/>
    <cellStyle name="Input 32 2 5 3 2" xfId="40564"/>
    <cellStyle name="Input 32 2 5 4" xfId="29832"/>
    <cellStyle name="Input 32 2 5_Table 2A-1_EFT (Annual)" xfId="15289"/>
    <cellStyle name="Input 32 2 6" xfId="9807"/>
    <cellStyle name="Input 32 2 6 2" xfId="21944"/>
    <cellStyle name="Input 32 2 6 2 2" xfId="43130"/>
    <cellStyle name="Input 32 2 6 3" xfId="32526"/>
    <cellStyle name="Input 32 2 7" xfId="16831"/>
    <cellStyle name="Input 32 2 7 2" xfId="38018"/>
    <cellStyle name="Input 32 2 8" xfId="27089"/>
    <cellStyle name="Input 32 2_Table 2A-1_EFT (Annual)" xfId="3063"/>
    <cellStyle name="Input 32 3" xfId="412"/>
    <cellStyle name="Input 32 3 2" xfId="1395"/>
    <cellStyle name="Input 32 3 2 2" xfId="2665"/>
    <cellStyle name="Input 32 3 2 2 2" xfId="6226"/>
    <cellStyle name="Input 32 3 2 2 2 2" xfId="14420"/>
    <cellStyle name="Input 32 3 2 2 2 2 2" xfId="26392"/>
    <cellStyle name="Input 32 3 2 2 2 2 2 2" xfId="47578"/>
    <cellStyle name="Input 32 3 2 2 2 2 3" xfId="36974"/>
    <cellStyle name="Input 32 3 2 2 2 3" xfId="21279"/>
    <cellStyle name="Input 32 3 2 2 2 3 2" xfId="42466"/>
    <cellStyle name="Input 32 3 2 2 2 4" xfId="31882"/>
    <cellStyle name="Input 32 3 2 2 2_Table 2A-1_EFT (Annual)" xfId="15290"/>
    <cellStyle name="Input 32 3 2 2 3" xfId="11762"/>
    <cellStyle name="Input 32 3 2 2 3 2" xfId="23846"/>
    <cellStyle name="Input 32 3 2 2 3 2 2" xfId="45032"/>
    <cellStyle name="Input 32 3 2 2 3 3" xfId="34428"/>
    <cellStyle name="Input 32 3 2 2 4" xfId="18733"/>
    <cellStyle name="Input 32 3 2 2 4 2" xfId="39920"/>
    <cellStyle name="Input 32 3 2 2 5" xfId="29139"/>
    <cellStyle name="Input 32 3 2 2_Table 2A-1_EFT (Annual)" xfId="7045"/>
    <cellStyle name="Input 32 3 2 3" xfId="4956"/>
    <cellStyle name="Input 32 3 2 3 2" xfId="13216"/>
    <cellStyle name="Input 32 3 2 3 2 2" xfId="25222"/>
    <cellStyle name="Input 32 3 2 3 2 2 2" xfId="46408"/>
    <cellStyle name="Input 32 3 2 3 2 3" xfId="35804"/>
    <cellStyle name="Input 32 3 2 3 3" xfId="20109"/>
    <cellStyle name="Input 32 3 2 3 3 2" xfId="41296"/>
    <cellStyle name="Input 32 3 2 3 4" xfId="30613"/>
    <cellStyle name="Input 32 3 2 3_Table 2A-1_EFT (Annual)" xfId="15291"/>
    <cellStyle name="Input 32 3 2 4" xfId="10560"/>
    <cellStyle name="Input 32 3 2 4 2" xfId="22676"/>
    <cellStyle name="Input 32 3 2 4 2 2" xfId="43862"/>
    <cellStyle name="Input 32 3 2 4 3" xfId="33258"/>
    <cellStyle name="Input 32 3 2 5" xfId="17563"/>
    <cellStyle name="Input 32 3 2 5 2" xfId="38750"/>
    <cellStyle name="Input 32 3 2 6" xfId="27870"/>
    <cellStyle name="Input 32 3 2_Table 2A-1_EFT (Annual)" xfId="7044"/>
    <cellStyle name="Input 32 3 3" xfId="943"/>
    <cellStyle name="Input 32 3 3 2" xfId="4504"/>
    <cellStyle name="Input 32 3 3 2 2" xfId="12766"/>
    <cellStyle name="Input 32 3 3 2 2 2" xfId="24776"/>
    <cellStyle name="Input 32 3 3 2 2 2 2" xfId="45962"/>
    <cellStyle name="Input 32 3 3 2 2 3" xfId="35358"/>
    <cellStyle name="Input 32 3 3 2 3" xfId="19663"/>
    <cellStyle name="Input 32 3 3 2 3 2" xfId="40850"/>
    <cellStyle name="Input 32 3 3 2 4" xfId="30161"/>
    <cellStyle name="Input 32 3 3 2_Table 2A-1_EFT (Annual)" xfId="15292"/>
    <cellStyle name="Input 32 3 3 3" xfId="10113"/>
    <cellStyle name="Input 32 3 3 3 2" xfId="22230"/>
    <cellStyle name="Input 32 3 3 3 2 2" xfId="43416"/>
    <cellStyle name="Input 32 3 3 3 3" xfId="32812"/>
    <cellStyle name="Input 32 3 3 4" xfId="17117"/>
    <cellStyle name="Input 32 3 3 4 2" xfId="38304"/>
    <cellStyle name="Input 32 3 3 5" xfId="27418"/>
    <cellStyle name="Input 32 3 3_Table 2A-1_EFT (Annual)" xfId="7046"/>
    <cellStyle name="Input 32 3 4" xfId="2134"/>
    <cellStyle name="Input 32 3 4 2" xfId="5695"/>
    <cellStyle name="Input 32 3 4 2 2" xfId="13910"/>
    <cellStyle name="Input 32 3 4 2 2 2" xfId="25898"/>
    <cellStyle name="Input 32 3 4 2 2 2 2" xfId="47084"/>
    <cellStyle name="Input 32 3 4 2 2 3" xfId="36480"/>
    <cellStyle name="Input 32 3 4 2 3" xfId="20785"/>
    <cellStyle name="Input 32 3 4 2 3 2" xfId="41972"/>
    <cellStyle name="Input 32 3 4 2 4" xfId="31352"/>
    <cellStyle name="Input 32 3 4 2_Table 2A-1_EFT (Annual)" xfId="15293"/>
    <cellStyle name="Input 32 3 4 3" xfId="11254"/>
    <cellStyle name="Input 32 3 4 3 2" xfId="23352"/>
    <cellStyle name="Input 32 3 4 3 2 2" xfId="44538"/>
    <cellStyle name="Input 32 3 4 3 3" xfId="33934"/>
    <cellStyle name="Input 32 3 4 4" xfId="18239"/>
    <cellStyle name="Input 32 3 4 4 2" xfId="39426"/>
    <cellStyle name="Input 32 3 4 5" xfId="28609"/>
    <cellStyle name="Input 32 3 4_Table 2A-1_EFT (Annual)" xfId="7047"/>
    <cellStyle name="Input 32 3 5" xfId="3982"/>
    <cellStyle name="Input 32 3 5 2" xfId="12310"/>
    <cellStyle name="Input 32 3 5 2 2" xfId="24334"/>
    <cellStyle name="Input 32 3 5 2 2 2" xfId="45520"/>
    <cellStyle name="Input 32 3 5 2 3" xfId="34916"/>
    <cellStyle name="Input 32 3 5 3" xfId="19221"/>
    <cellStyle name="Input 32 3 5 3 2" xfId="40408"/>
    <cellStyle name="Input 32 3 5 4" xfId="29670"/>
    <cellStyle name="Input 32 3 5_Table 2A-1_EFT (Annual)" xfId="15294"/>
    <cellStyle name="Input 32 3 6" xfId="9647"/>
    <cellStyle name="Input 32 3 6 2" xfId="21788"/>
    <cellStyle name="Input 32 3 6 2 2" xfId="42974"/>
    <cellStyle name="Input 32 3 6 3" xfId="32370"/>
    <cellStyle name="Input 32 3 7" xfId="16675"/>
    <cellStyle name="Input 32 3 7 2" xfId="37862"/>
    <cellStyle name="Input 32 3 8" xfId="26927"/>
    <cellStyle name="Input 32 3_Table 2A-1_EFT (Annual)" xfId="3064"/>
    <cellStyle name="Input 32 4" xfId="1229"/>
    <cellStyle name="Input 32 4 2" xfId="2499"/>
    <cellStyle name="Input 32 4 2 2" xfId="6060"/>
    <cellStyle name="Input 32 4 2 2 2" xfId="14254"/>
    <cellStyle name="Input 32 4 2 2 2 2" xfId="26226"/>
    <cellStyle name="Input 32 4 2 2 2 2 2" xfId="47412"/>
    <cellStyle name="Input 32 4 2 2 2 3" xfId="36808"/>
    <cellStyle name="Input 32 4 2 2 3" xfId="21113"/>
    <cellStyle name="Input 32 4 2 2 3 2" xfId="42300"/>
    <cellStyle name="Input 32 4 2 2 4" xfId="31716"/>
    <cellStyle name="Input 32 4 2 2_Table 2A-1_EFT (Annual)" xfId="15295"/>
    <cellStyle name="Input 32 4 2 3" xfId="11596"/>
    <cellStyle name="Input 32 4 2 3 2" xfId="23680"/>
    <cellStyle name="Input 32 4 2 3 2 2" xfId="44866"/>
    <cellStyle name="Input 32 4 2 3 3" xfId="34262"/>
    <cellStyle name="Input 32 4 2 4" xfId="18567"/>
    <cellStyle name="Input 32 4 2 4 2" xfId="39754"/>
    <cellStyle name="Input 32 4 2 5" xfId="28973"/>
    <cellStyle name="Input 32 4 2_Table 2A-1_EFT (Annual)" xfId="7049"/>
    <cellStyle name="Input 32 4 3" xfId="4790"/>
    <cellStyle name="Input 32 4 3 2" xfId="13050"/>
    <cellStyle name="Input 32 4 3 2 2" xfId="25056"/>
    <cellStyle name="Input 32 4 3 2 2 2" xfId="46242"/>
    <cellStyle name="Input 32 4 3 2 3" xfId="35638"/>
    <cellStyle name="Input 32 4 3 3" xfId="19943"/>
    <cellStyle name="Input 32 4 3 3 2" xfId="41130"/>
    <cellStyle name="Input 32 4 3 4" xfId="30447"/>
    <cellStyle name="Input 32 4 3_Table 2A-1_EFT (Annual)" xfId="15296"/>
    <cellStyle name="Input 32 4 4" xfId="10394"/>
    <cellStyle name="Input 32 4 4 2" xfId="22510"/>
    <cellStyle name="Input 32 4 4 2 2" xfId="43696"/>
    <cellStyle name="Input 32 4 4 3" xfId="33092"/>
    <cellStyle name="Input 32 4 5" xfId="17397"/>
    <cellStyle name="Input 32 4 5 2" xfId="38584"/>
    <cellStyle name="Input 32 4 6" xfId="27704"/>
    <cellStyle name="Input 32 4_Table 2A-1_EFT (Annual)" xfId="7048"/>
    <cellStyle name="Input 32 5" xfId="784"/>
    <cellStyle name="Input 32 5 2" xfId="4345"/>
    <cellStyle name="Input 32 5 2 2" xfId="12625"/>
    <cellStyle name="Input 32 5 2 2 2" xfId="24642"/>
    <cellStyle name="Input 32 5 2 2 2 2" xfId="45828"/>
    <cellStyle name="Input 32 5 2 2 3" xfId="35224"/>
    <cellStyle name="Input 32 5 2 3" xfId="19529"/>
    <cellStyle name="Input 32 5 2 3 2" xfId="40716"/>
    <cellStyle name="Input 32 5 2 4" xfId="30002"/>
    <cellStyle name="Input 32 5 2_Table 2A-1_EFT (Annual)" xfId="15297"/>
    <cellStyle name="Input 32 5 3" xfId="9973"/>
    <cellStyle name="Input 32 5 3 2" xfId="22096"/>
    <cellStyle name="Input 32 5 3 2 2" xfId="43282"/>
    <cellStyle name="Input 32 5 3 3" xfId="32678"/>
    <cellStyle name="Input 32 5 4" xfId="16983"/>
    <cellStyle name="Input 32 5 4 2" xfId="38170"/>
    <cellStyle name="Input 32 5 5" xfId="27259"/>
    <cellStyle name="Input 32 5_Table 2A-1_EFT (Annual)" xfId="7050"/>
    <cellStyle name="Input 32 6" xfId="1968"/>
    <cellStyle name="Input 32 6 2" xfId="5529"/>
    <cellStyle name="Input 32 6 2 2" xfId="13744"/>
    <cellStyle name="Input 32 6 2 2 2" xfId="25732"/>
    <cellStyle name="Input 32 6 2 2 2 2" xfId="46918"/>
    <cellStyle name="Input 32 6 2 2 3" xfId="36314"/>
    <cellStyle name="Input 32 6 2 3" xfId="20619"/>
    <cellStyle name="Input 32 6 2 3 2" xfId="41806"/>
    <cellStyle name="Input 32 6 2 4" xfId="31186"/>
    <cellStyle name="Input 32 6 2_Table 2A-1_EFT (Annual)" xfId="15298"/>
    <cellStyle name="Input 32 6 3" xfId="11088"/>
    <cellStyle name="Input 32 6 3 2" xfId="23186"/>
    <cellStyle name="Input 32 6 3 2 2" xfId="44372"/>
    <cellStyle name="Input 32 6 3 3" xfId="33768"/>
    <cellStyle name="Input 32 6 4" xfId="18073"/>
    <cellStyle name="Input 32 6 4 2" xfId="39260"/>
    <cellStyle name="Input 32 6 5" xfId="28443"/>
    <cellStyle name="Input 32 6_Table 2A-1_EFT (Annual)" xfId="7051"/>
    <cellStyle name="Input 32 7" xfId="3770"/>
    <cellStyle name="Input 32 7 2" xfId="12138"/>
    <cellStyle name="Input 32 7 2 2" xfId="24168"/>
    <cellStyle name="Input 32 7 2 2 2" xfId="45354"/>
    <cellStyle name="Input 32 7 2 3" xfId="34750"/>
    <cellStyle name="Input 32 7 3" xfId="19055"/>
    <cellStyle name="Input 32 7 3 2" xfId="40242"/>
    <cellStyle name="Input 32 7 4" xfId="29479"/>
    <cellStyle name="Input 32 7_Table 2A-1_EFT (Annual)" xfId="15299"/>
    <cellStyle name="Input 32 8" xfId="9457"/>
    <cellStyle name="Input 32 8 2" xfId="21622"/>
    <cellStyle name="Input 32 8 2 2" xfId="42808"/>
    <cellStyle name="Input 32 8 3" xfId="32204"/>
    <cellStyle name="Input 32 9" xfId="16509"/>
    <cellStyle name="Input 32 9 2" xfId="37696"/>
    <cellStyle name="Input 32_Table 2A-1_EFT (Annual)" xfId="3062"/>
    <cellStyle name="Input 33" xfId="243"/>
    <cellStyle name="Input 33 10" xfId="26798"/>
    <cellStyle name="Input 33 2" xfId="630"/>
    <cellStyle name="Input 33 2 2" xfId="1607"/>
    <cellStyle name="Input 33 2 2 2" xfId="2877"/>
    <cellStyle name="Input 33 2 2 2 2" xfId="6438"/>
    <cellStyle name="Input 33 2 2 2 2 2" xfId="14632"/>
    <cellStyle name="Input 33 2 2 2 2 2 2" xfId="26604"/>
    <cellStyle name="Input 33 2 2 2 2 2 2 2" xfId="47790"/>
    <cellStyle name="Input 33 2 2 2 2 2 3" xfId="37186"/>
    <cellStyle name="Input 33 2 2 2 2 3" xfId="21491"/>
    <cellStyle name="Input 33 2 2 2 2 3 2" xfId="42678"/>
    <cellStyle name="Input 33 2 2 2 2 4" xfId="32094"/>
    <cellStyle name="Input 33 2 2 2 2_Table 2A-1_EFT (Annual)" xfId="15300"/>
    <cellStyle name="Input 33 2 2 2 3" xfId="11974"/>
    <cellStyle name="Input 33 2 2 2 3 2" xfId="24058"/>
    <cellStyle name="Input 33 2 2 2 3 2 2" xfId="45244"/>
    <cellStyle name="Input 33 2 2 2 3 3" xfId="34640"/>
    <cellStyle name="Input 33 2 2 2 4" xfId="18945"/>
    <cellStyle name="Input 33 2 2 2 4 2" xfId="40132"/>
    <cellStyle name="Input 33 2 2 2 5" xfId="29351"/>
    <cellStyle name="Input 33 2 2 2_Table 2A-1_EFT (Annual)" xfId="7053"/>
    <cellStyle name="Input 33 2 2 3" xfId="5168"/>
    <cellStyle name="Input 33 2 2 3 2" xfId="13428"/>
    <cellStyle name="Input 33 2 2 3 2 2" xfId="25434"/>
    <cellStyle name="Input 33 2 2 3 2 2 2" xfId="46620"/>
    <cellStyle name="Input 33 2 2 3 2 3" xfId="36016"/>
    <cellStyle name="Input 33 2 2 3 3" xfId="20321"/>
    <cellStyle name="Input 33 2 2 3 3 2" xfId="41508"/>
    <cellStyle name="Input 33 2 2 3 4" xfId="30825"/>
    <cellStyle name="Input 33 2 2 3_Table 2A-1_EFT (Annual)" xfId="15301"/>
    <cellStyle name="Input 33 2 2 4" xfId="10772"/>
    <cellStyle name="Input 33 2 2 4 2" xfId="22888"/>
    <cellStyle name="Input 33 2 2 4 2 2" xfId="44074"/>
    <cellStyle name="Input 33 2 2 4 3" xfId="33470"/>
    <cellStyle name="Input 33 2 2 5" xfId="17775"/>
    <cellStyle name="Input 33 2 2 5 2" xfId="38962"/>
    <cellStyle name="Input 33 2 2 6" xfId="28082"/>
    <cellStyle name="Input 33 2 2_Table 2A-1_EFT (Annual)" xfId="7052"/>
    <cellStyle name="Input 33 2 3" xfId="1120"/>
    <cellStyle name="Input 33 2 3 2" xfId="4681"/>
    <cellStyle name="Input 33 2 3 2 2" xfId="12941"/>
    <cellStyle name="Input 33 2 3 2 2 2" xfId="24947"/>
    <cellStyle name="Input 33 2 3 2 2 2 2" xfId="46133"/>
    <cellStyle name="Input 33 2 3 2 2 3" xfId="35529"/>
    <cellStyle name="Input 33 2 3 2 3" xfId="19834"/>
    <cellStyle name="Input 33 2 3 2 3 2" xfId="41021"/>
    <cellStyle name="Input 33 2 3 2 4" xfId="30338"/>
    <cellStyle name="Input 33 2 3 2_Table 2A-1_EFT (Annual)" xfId="15302"/>
    <cellStyle name="Input 33 2 3 3" xfId="10285"/>
    <cellStyle name="Input 33 2 3 3 2" xfId="22401"/>
    <cellStyle name="Input 33 2 3 3 2 2" xfId="43587"/>
    <cellStyle name="Input 33 2 3 3 3" xfId="32983"/>
    <cellStyle name="Input 33 2 3 4" xfId="17288"/>
    <cellStyle name="Input 33 2 3 4 2" xfId="38475"/>
    <cellStyle name="Input 33 2 3 5" xfId="27595"/>
    <cellStyle name="Input 33 2 3_Table 2A-1_EFT (Annual)" xfId="7054"/>
    <cellStyle name="Input 33 2 4" xfId="2346"/>
    <cellStyle name="Input 33 2 4 2" xfId="5907"/>
    <cellStyle name="Input 33 2 4 2 2" xfId="14122"/>
    <cellStyle name="Input 33 2 4 2 2 2" xfId="26110"/>
    <cellStyle name="Input 33 2 4 2 2 2 2" xfId="47296"/>
    <cellStyle name="Input 33 2 4 2 2 3" xfId="36692"/>
    <cellStyle name="Input 33 2 4 2 3" xfId="20997"/>
    <cellStyle name="Input 33 2 4 2 3 2" xfId="42184"/>
    <cellStyle name="Input 33 2 4 2 4" xfId="31564"/>
    <cellStyle name="Input 33 2 4 2_Table 2A-1_EFT (Annual)" xfId="15303"/>
    <cellStyle name="Input 33 2 4 3" xfId="11466"/>
    <cellStyle name="Input 33 2 4 3 2" xfId="23564"/>
    <cellStyle name="Input 33 2 4 3 2 2" xfId="44750"/>
    <cellStyle name="Input 33 2 4 3 3" xfId="34146"/>
    <cellStyle name="Input 33 2 4 4" xfId="18451"/>
    <cellStyle name="Input 33 2 4 4 2" xfId="39638"/>
    <cellStyle name="Input 33 2 4 5" xfId="28821"/>
    <cellStyle name="Input 33 2 4_Table 2A-1_EFT (Annual)" xfId="7055"/>
    <cellStyle name="Input 33 2 5" xfId="4200"/>
    <cellStyle name="Input 33 2 5 2" xfId="12524"/>
    <cellStyle name="Input 33 2 5 2 2" xfId="24546"/>
    <cellStyle name="Input 33 2 5 2 2 2" xfId="45732"/>
    <cellStyle name="Input 33 2 5 2 3" xfId="35128"/>
    <cellStyle name="Input 33 2 5 3" xfId="19433"/>
    <cellStyle name="Input 33 2 5 3 2" xfId="40620"/>
    <cellStyle name="Input 33 2 5 4" xfId="29888"/>
    <cellStyle name="Input 33 2 5_Table 2A-1_EFT (Annual)" xfId="15304"/>
    <cellStyle name="Input 33 2 6" xfId="9863"/>
    <cellStyle name="Input 33 2 6 2" xfId="22000"/>
    <cellStyle name="Input 33 2 6 2 2" xfId="43186"/>
    <cellStyle name="Input 33 2 6 3" xfId="32582"/>
    <cellStyle name="Input 33 2 7" xfId="16887"/>
    <cellStyle name="Input 33 2 7 2" xfId="38074"/>
    <cellStyle name="Input 33 2 8" xfId="27145"/>
    <cellStyle name="Input 33 2_Table 2A-1_EFT (Annual)" xfId="3066"/>
    <cellStyle name="Input 33 3" xfId="469"/>
    <cellStyle name="Input 33 3 2" xfId="1446"/>
    <cellStyle name="Input 33 3 2 2" xfId="2716"/>
    <cellStyle name="Input 33 3 2 2 2" xfId="6277"/>
    <cellStyle name="Input 33 3 2 2 2 2" xfId="14471"/>
    <cellStyle name="Input 33 3 2 2 2 2 2" xfId="26443"/>
    <cellStyle name="Input 33 3 2 2 2 2 2 2" xfId="47629"/>
    <cellStyle name="Input 33 3 2 2 2 2 3" xfId="37025"/>
    <cellStyle name="Input 33 3 2 2 2 3" xfId="21330"/>
    <cellStyle name="Input 33 3 2 2 2 3 2" xfId="42517"/>
    <cellStyle name="Input 33 3 2 2 2 4" xfId="31933"/>
    <cellStyle name="Input 33 3 2 2 2_Table 2A-1_EFT (Annual)" xfId="15305"/>
    <cellStyle name="Input 33 3 2 2 3" xfId="11813"/>
    <cellStyle name="Input 33 3 2 2 3 2" xfId="23897"/>
    <cellStyle name="Input 33 3 2 2 3 2 2" xfId="45083"/>
    <cellStyle name="Input 33 3 2 2 3 3" xfId="34479"/>
    <cellStyle name="Input 33 3 2 2 4" xfId="18784"/>
    <cellStyle name="Input 33 3 2 2 4 2" xfId="39971"/>
    <cellStyle name="Input 33 3 2 2 5" xfId="29190"/>
    <cellStyle name="Input 33 3 2 2_Table 2A-1_EFT (Annual)" xfId="7057"/>
    <cellStyle name="Input 33 3 2 3" xfId="5007"/>
    <cellStyle name="Input 33 3 2 3 2" xfId="13267"/>
    <cellStyle name="Input 33 3 2 3 2 2" xfId="25273"/>
    <cellStyle name="Input 33 3 2 3 2 2 2" xfId="46459"/>
    <cellStyle name="Input 33 3 2 3 2 3" xfId="35855"/>
    <cellStyle name="Input 33 3 2 3 3" xfId="20160"/>
    <cellStyle name="Input 33 3 2 3 3 2" xfId="41347"/>
    <cellStyle name="Input 33 3 2 3 4" xfId="30664"/>
    <cellStyle name="Input 33 3 2 3_Table 2A-1_EFT (Annual)" xfId="15306"/>
    <cellStyle name="Input 33 3 2 4" xfId="10611"/>
    <cellStyle name="Input 33 3 2 4 2" xfId="22727"/>
    <cellStyle name="Input 33 3 2 4 2 2" xfId="43913"/>
    <cellStyle name="Input 33 3 2 4 3" xfId="33309"/>
    <cellStyle name="Input 33 3 2 5" xfId="17614"/>
    <cellStyle name="Input 33 3 2 5 2" xfId="38801"/>
    <cellStyle name="Input 33 3 2 6" xfId="27921"/>
    <cellStyle name="Input 33 3 2_Table 2A-1_EFT (Annual)" xfId="7056"/>
    <cellStyle name="Input 33 3 3" xfId="990"/>
    <cellStyle name="Input 33 3 3 2" xfId="4551"/>
    <cellStyle name="Input 33 3 3 2 2" xfId="12811"/>
    <cellStyle name="Input 33 3 3 2 2 2" xfId="24817"/>
    <cellStyle name="Input 33 3 3 2 2 2 2" xfId="46003"/>
    <cellStyle name="Input 33 3 3 2 2 3" xfId="35399"/>
    <cellStyle name="Input 33 3 3 2 3" xfId="19704"/>
    <cellStyle name="Input 33 3 3 2 3 2" xfId="40891"/>
    <cellStyle name="Input 33 3 3 2 4" xfId="30208"/>
    <cellStyle name="Input 33 3 3 2_Table 2A-1_EFT (Annual)" xfId="15307"/>
    <cellStyle name="Input 33 3 3 3" xfId="10155"/>
    <cellStyle name="Input 33 3 3 3 2" xfId="22271"/>
    <cellStyle name="Input 33 3 3 3 2 2" xfId="43457"/>
    <cellStyle name="Input 33 3 3 3 3" xfId="32853"/>
    <cellStyle name="Input 33 3 3 4" xfId="17158"/>
    <cellStyle name="Input 33 3 3 4 2" xfId="38345"/>
    <cellStyle name="Input 33 3 3 5" xfId="27465"/>
    <cellStyle name="Input 33 3 3_Table 2A-1_EFT (Annual)" xfId="7058"/>
    <cellStyle name="Input 33 3 4" xfId="2185"/>
    <cellStyle name="Input 33 3 4 2" xfId="5746"/>
    <cellStyle name="Input 33 3 4 2 2" xfId="13961"/>
    <cellStyle name="Input 33 3 4 2 2 2" xfId="25949"/>
    <cellStyle name="Input 33 3 4 2 2 2 2" xfId="47135"/>
    <cellStyle name="Input 33 3 4 2 2 3" xfId="36531"/>
    <cellStyle name="Input 33 3 4 2 3" xfId="20836"/>
    <cellStyle name="Input 33 3 4 2 3 2" xfId="42023"/>
    <cellStyle name="Input 33 3 4 2 4" xfId="31403"/>
    <cellStyle name="Input 33 3 4 2_Table 2A-1_EFT (Annual)" xfId="15308"/>
    <cellStyle name="Input 33 3 4 3" xfId="11305"/>
    <cellStyle name="Input 33 3 4 3 2" xfId="23403"/>
    <cellStyle name="Input 33 3 4 3 2 2" xfId="44589"/>
    <cellStyle name="Input 33 3 4 3 3" xfId="33985"/>
    <cellStyle name="Input 33 3 4 4" xfId="18290"/>
    <cellStyle name="Input 33 3 4 4 2" xfId="39477"/>
    <cellStyle name="Input 33 3 4 5" xfId="28660"/>
    <cellStyle name="Input 33 3 4_Table 2A-1_EFT (Annual)" xfId="7059"/>
    <cellStyle name="Input 33 3 5" xfId="4039"/>
    <cellStyle name="Input 33 3 5 2" xfId="12363"/>
    <cellStyle name="Input 33 3 5 2 2" xfId="24385"/>
    <cellStyle name="Input 33 3 5 2 2 2" xfId="45571"/>
    <cellStyle name="Input 33 3 5 2 3" xfId="34967"/>
    <cellStyle name="Input 33 3 5 3" xfId="19272"/>
    <cellStyle name="Input 33 3 5 3 2" xfId="40459"/>
    <cellStyle name="Input 33 3 5 4" xfId="29727"/>
    <cellStyle name="Input 33 3 5_Table 2A-1_EFT (Annual)" xfId="15309"/>
    <cellStyle name="Input 33 3 6" xfId="9702"/>
    <cellStyle name="Input 33 3 6 2" xfId="21839"/>
    <cellStyle name="Input 33 3 6 2 2" xfId="43025"/>
    <cellStyle name="Input 33 3 6 3" xfId="32421"/>
    <cellStyle name="Input 33 3 7" xfId="16726"/>
    <cellStyle name="Input 33 3 7 2" xfId="37913"/>
    <cellStyle name="Input 33 3 8" xfId="26984"/>
    <cellStyle name="Input 33 3_Table 2A-1_EFT (Annual)" xfId="3067"/>
    <cellStyle name="Input 33 4" xfId="1285"/>
    <cellStyle name="Input 33 4 2" xfId="2555"/>
    <cellStyle name="Input 33 4 2 2" xfId="6116"/>
    <cellStyle name="Input 33 4 2 2 2" xfId="14310"/>
    <cellStyle name="Input 33 4 2 2 2 2" xfId="26282"/>
    <cellStyle name="Input 33 4 2 2 2 2 2" xfId="47468"/>
    <cellStyle name="Input 33 4 2 2 2 3" xfId="36864"/>
    <cellStyle name="Input 33 4 2 2 3" xfId="21169"/>
    <cellStyle name="Input 33 4 2 2 3 2" xfId="42356"/>
    <cellStyle name="Input 33 4 2 2 4" xfId="31772"/>
    <cellStyle name="Input 33 4 2 2_Table 2A-1_EFT (Annual)" xfId="15310"/>
    <cellStyle name="Input 33 4 2 3" xfId="11652"/>
    <cellStyle name="Input 33 4 2 3 2" xfId="23736"/>
    <cellStyle name="Input 33 4 2 3 2 2" xfId="44922"/>
    <cellStyle name="Input 33 4 2 3 3" xfId="34318"/>
    <cellStyle name="Input 33 4 2 4" xfId="18623"/>
    <cellStyle name="Input 33 4 2 4 2" xfId="39810"/>
    <cellStyle name="Input 33 4 2 5" xfId="29029"/>
    <cellStyle name="Input 33 4 2_Table 2A-1_EFT (Annual)" xfId="7061"/>
    <cellStyle name="Input 33 4 3" xfId="4846"/>
    <cellStyle name="Input 33 4 3 2" xfId="13106"/>
    <cellStyle name="Input 33 4 3 2 2" xfId="25112"/>
    <cellStyle name="Input 33 4 3 2 2 2" xfId="46298"/>
    <cellStyle name="Input 33 4 3 2 3" xfId="35694"/>
    <cellStyle name="Input 33 4 3 3" xfId="19999"/>
    <cellStyle name="Input 33 4 3 3 2" xfId="41186"/>
    <cellStyle name="Input 33 4 3 4" xfId="30503"/>
    <cellStyle name="Input 33 4 3_Table 2A-1_EFT (Annual)" xfId="15311"/>
    <cellStyle name="Input 33 4 4" xfId="10450"/>
    <cellStyle name="Input 33 4 4 2" xfId="22566"/>
    <cellStyle name="Input 33 4 4 2 2" xfId="43752"/>
    <cellStyle name="Input 33 4 4 3" xfId="33148"/>
    <cellStyle name="Input 33 4 5" xfId="17453"/>
    <cellStyle name="Input 33 4 5 2" xfId="38640"/>
    <cellStyle name="Input 33 4 6" xfId="27760"/>
    <cellStyle name="Input 33 4_Table 2A-1_EFT (Annual)" xfId="7060"/>
    <cellStyle name="Input 33 5" xfId="835"/>
    <cellStyle name="Input 33 5 2" xfId="4396"/>
    <cellStyle name="Input 33 5 2 2" xfId="12670"/>
    <cellStyle name="Input 33 5 2 2 2" xfId="24687"/>
    <cellStyle name="Input 33 5 2 2 2 2" xfId="45873"/>
    <cellStyle name="Input 33 5 2 2 3" xfId="35269"/>
    <cellStyle name="Input 33 5 2 3" xfId="19574"/>
    <cellStyle name="Input 33 5 2 3 2" xfId="40761"/>
    <cellStyle name="Input 33 5 2 4" xfId="30053"/>
    <cellStyle name="Input 33 5 2_Table 2A-1_EFT (Annual)" xfId="15312"/>
    <cellStyle name="Input 33 5 3" xfId="10019"/>
    <cellStyle name="Input 33 5 3 2" xfId="22141"/>
    <cellStyle name="Input 33 5 3 2 2" xfId="43327"/>
    <cellStyle name="Input 33 5 3 3" xfId="32723"/>
    <cellStyle name="Input 33 5 4" xfId="17028"/>
    <cellStyle name="Input 33 5 4 2" xfId="38215"/>
    <cellStyle name="Input 33 5 5" xfId="27310"/>
    <cellStyle name="Input 33 5_Table 2A-1_EFT (Annual)" xfId="7062"/>
    <cellStyle name="Input 33 6" xfId="2024"/>
    <cellStyle name="Input 33 6 2" xfId="5585"/>
    <cellStyle name="Input 33 6 2 2" xfId="13800"/>
    <cellStyle name="Input 33 6 2 2 2" xfId="25788"/>
    <cellStyle name="Input 33 6 2 2 2 2" xfId="46974"/>
    <cellStyle name="Input 33 6 2 2 3" xfId="36370"/>
    <cellStyle name="Input 33 6 2 3" xfId="20675"/>
    <cellStyle name="Input 33 6 2 3 2" xfId="41862"/>
    <cellStyle name="Input 33 6 2 4" xfId="31242"/>
    <cellStyle name="Input 33 6 2_Table 2A-1_EFT (Annual)" xfId="15313"/>
    <cellStyle name="Input 33 6 3" xfId="11144"/>
    <cellStyle name="Input 33 6 3 2" xfId="23242"/>
    <cellStyle name="Input 33 6 3 2 2" xfId="44428"/>
    <cellStyle name="Input 33 6 3 3" xfId="33824"/>
    <cellStyle name="Input 33 6 4" xfId="18129"/>
    <cellStyle name="Input 33 6 4 2" xfId="39316"/>
    <cellStyle name="Input 33 6 5" xfId="28499"/>
    <cellStyle name="Input 33 6_Table 2A-1_EFT (Annual)" xfId="7063"/>
    <cellStyle name="Input 33 7" xfId="3832"/>
    <cellStyle name="Input 33 7 2" xfId="12195"/>
    <cellStyle name="Input 33 7 2 2" xfId="24224"/>
    <cellStyle name="Input 33 7 2 2 2" xfId="45410"/>
    <cellStyle name="Input 33 7 2 3" xfId="34806"/>
    <cellStyle name="Input 33 7 3" xfId="19111"/>
    <cellStyle name="Input 33 7 3 2" xfId="40298"/>
    <cellStyle name="Input 33 7 4" xfId="29541"/>
    <cellStyle name="Input 33 7_Table 2A-1_EFT (Annual)" xfId="15314"/>
    <cellStyle name="Input 33 8" xfId="9514"/>
    <cellStyle name="Input 33 8 2" xfId="21678"/>
    <cellStyle name="Input 33 8 2 2" xfId="42864"/>
    <cellStyle name="Input 33 8 3" xfId="32260"/>
    <cellStyle name="Input 33 9" xfId="16565"/>
    <cellStyle name="Input 33 9 2" xfId="37752"/>
    <cellStyle name="Input 33_Table 2A-1_EFT (Annual)" xfId="3065"/>
    <cellStyle name="Input 34" xfId="192"/>
    <cellStyle name="Input 34 2" xfId="585"/>
    <cellStyle name="Input 34 2 2" xfId="1562"/>
    <cellStyle name="Input 34 2 2 2" xfId="2832"/>
    <cellStyle name="Input 34 2 2 2 2" xfId="6393"/>
    <cellStyle name="Input 34 2 2 2 2 2" xfId="14587"/>
    <cellStyle name="Input 34 2 2 2 2 2 2" xfId="26559"/>
    <cellStyle name="Input 34 2 2 2 2 2 2 2" xfId="47745"/>
    <cellStyle name="Input 34 2 2 2 2 2 3" xfId="37141"/>
    <cellStyle name="Input 34 2 2 2 2 3" xfId="21446"/>
    <cellStyle name="Input 34 2 2 2 2 3 2" xfId="42633"/>
    <cellStyle name="Input 34 2 2 2 2 4" xfId="32049"/>
    <cellStyle name="Input 34 2 2 2 2_Table 2A-1_EFT (Annual)" xfId="15315"/>
    <cellStyle name="Input 34 2 2 2 3" xfId="11929"/>
    <cellStyle name="Input 34 2 2 2 3 2" xfId="24013"/>
    <cellStyle name="Input 34 2 2 2 3 2 2" xfId="45199"/>
    <cellStyle name="Input 34 2 2 2 3 3" xfId="34595"/>
    <cellStyle name="Input 34 2 2 2 4" xfId="18900"/>
    <cellStyle name="Input 34 2 2 2 4 2" xfId="40087"/>
    <cellStyle name="Input 34 2 2 2 5" xfId="29306"/>
    <cellStyle name="Input 34 2 2 2_Table 2A-1_EFT (Annual)" xfId="7065"/>
    <cellStyle name="Input 34 2 2 3" xfId="5123"/>
    <cellStyle name="Input 34 2 2 3 2" xfId="13383"/>
    <cellStyle name="Input 34 2 2 3 2 2" xfId="25389"/>
    <cellStyle name="Input 34 2 2 3 2 2 2" xfId="46575"/>
    <cellStyle name="Input 34 2 2 3 2 3" xfId="35971"/>
    <cellStyle name="Input 34 2 2 3 3" xfId="20276"/>
    <cellStyle name="Input 34 2 2 3 3 2" xfId="41463"/>
    <cellStyle name="Input 34 2 2 3 4" xfId="30780"/>
    <cellStyle name="Input 34 2 2 3_Table 2A-1_EFT (Annual)" xfId="15316"/>
    <cellStyle name="Input 34 2 2 4" xfId="10727"/>
    <cellStyle name="Input 34 2 2 4 2" xfId="22843"/>
    <cellStyle name="Input 34 2 2 4 2 2" xfId="44029"/>
    <cellStyle name="Input 34 2 2 4 3" xfId="33425"/>
    <cellStyle name="Input 34 2 2 5" xfId="17730"/>
    <cellStyle name="Input 34 2 2 5 2" xfId="38917"/>
    <cellStyle name="Input 34 2 2 6" xfId="28037"/>
    <cellStyle name="Input 34 2 2_Table 2A-1_EFT (Annual)" xfId="7064"/>
    <cellStyle name="Input 34 2 3" xfId="1084"/>
    <cellStyle name="Input 34 2 3 2" xfId="4645"/>
    <cellStyle name="Input 34 2 3 2 2" xfId="12905"/>
    <cellStyle name="Input 34 2 3 2 2 2" xfId="24911"/>
    <cellStyle name="Input 34 2 3 2 2 2 2" xfId="46097"/>
    <cellStyle name="Input 34 2 3 2 2 3" xfId="35493"/>
    <cellStyle name="Input 34 2 3 2 3" xfId="19798"/>
    <cellStyle name="Input 34 2 3 2 3 2" xfId="40985"/>
    <cellStyle name="Input 34 2 3 2 4" xfId="30302"/>
    <cellStyle name="Input 34 2 3 2_Table 2A-1_EFT (Annual)" xfId="15317"/>
    <cellStyle name="Input 34 2 3 3" xfId="10249"/>
    <cellStyle name="Input 34 2 3 3 2" xfId="22365"/>
    <cellStyle name="Input 34 2 3 3 2 2" xfId="43551"/>
    <cellStyle name="Input 34 2 3 3 3" xfId="32947"/>
    <cellStyle name="Input 34 2 3 4" xfId="17252"/>
    <cellStyle name="Input 34 2 3 4 2" xfId="38439"/>
    <cellStyle name="Input 34 2 3 5" xfId="27559"/>
    <cellStyle name="Input 34 2 3_Table 2A-1_EFT (Annual)" xfId="7066"/>
    <cellStyle name="Input 34 2 4" xfId="2301"/>
    <cellStyle name="Input 34 2 4 2" xfId="5862"/>
    <cellStyle name="Input 34 2 4 2 2" xfId="14077"/>
    <cellStyle name="Input 34 2 4 2 2 2" xfId="26065"/>
    <cellStyle name="Input 34 2 4 2 2 2 2" xfId="47251"/>
    <cellStyle name="Input 34 2 4 2 2 3" xfId="36647"/>
    <cellStyle name="Input 34 2 4 2 3" xfId="20952"/>
    <cellStyle name="Input 34 2 4 2 3 2" xfId="42139"/>
    <cellStyle name="Input 34 2 4 2 4" xfId="31519"/>
    <cellStyle name="Input 34 2 4 2_Table 2A-1_EFT (Annual)" xfId="15318"/>
    <cellStyle name="Input 34 2 4 3" xfId="11421"/>
    <cellStyle name="Input 34 2 4 3 2" xfId="23519"/>
    <cellStyle name="Input 34 2 4 3 2 2" xfId="44705"/>
    <cellStyle name="Input 34 2 4 3 3" xfId="34101"/>
    <cellStyle name="Input 34 2 4 4" xfId="18406"/>
    <cellStyle name="Input 34 2 4 4 2" xfId="39593"/>
    <cellStyle name="Input 34 2 4 5" xfId="28776"/>
    <cellStyle name="Input 34 2 4_Table 2A-1_EFT (Annual)" xfId="7067"/>
    <cellStyle name="Input 34 2 5" xfId="4155"/>
    <cellStyle name="Input 34 2 5 2" xfId="12479"/>
    <cellStyle name="Input 34 2 5 2 2" xfId="24501"/>
    <cellStyle name="Input 34 2 5 2 2 2" xfId="45687"/>
    <cellStyle name="Input 34 2 5 2 3" xfId="35083"/>
    <cellStyle name="Input 34 2 5 3" xfId="19388"/>
    <cellStyle name="Input 34 2 5 3 2" xfId="40575"/>
    <cellStyle name="Input 34 2 5 4" xfId="29843"/>
    <cellStyle name="Input 34 2 5_Table 2A-1_EFT (Annual)" xfId="15319"/>
    <cellStyle name="Input 34 2 6" xfId="9818"/>
    <cellStyle name="Input 34 2 6 2" xfId="21955"/>
    <cellStyle name="Input 34 2 6 2 2" xfId="43141"/>
    <cellStyle name="Input 34 2 6 3" xfId="32537"/>
    <cellStyle name="Input 34 2 7" xfId="16842"/>
    <cellStyle name="Input 34 2 7 2" xfId="38029"/>
    <cellStyle name="Input 34 2 8" xfId="27100"/>
    <cellStyle name="Input 34 2_Table 2A-1_EFT (Annual)" xfId="3069"/>
    <cellStyle name="Input 34 3" xfId="1240"/>
    <cellStyle name="Input 34 3 2" xfId="2510"/>
    <cellStyle name="Input 34 3 2 2" xfId="6071"/>
    <cellStyle name="Input 34 3 2 2 2" xfId="14265"/>
    <cellStyle name="Input 34 3 2 2 2 2" xfId="26237"/>
    <cellStyle name="Input 34 3 2 2 2 2 2" xfId="47423"/>
    <cellStyle name="Input 34 3 2 2 2 3" xfId="36819"/>
    <cellStyle name="Input 34 3 2 2 3" xfId="21124"/>
    <cellStyle name="Input 34 3 2 2 3 2" xfId="42311"/>
    <cellStyle name="Input 34 3 2 2 4" xfId="31727"/>
    <cellStyle name="Input 34 3 2 2_Table 2A-1_EFT (Annual)" xfId="15320"/>
    <cellStyle name="Input 34 3 2 3" xfId="11607"/>
    <cellStyle name="Input 34 3 2 3 2" xfId="23691"/>
    <cellStyle name="Input 34 3 2 3 2 2" xfId="44877"/>
    <cellStyle name="Input 34 3 2 3 3" xfId="34273"/>
    <cellStyle name="Input 34 3 2 4" xfId="18578"/>
    <cellStyle name="Input 34 3 2 4 2" xfId="39765"/>
    <cellStyle name="Input 34 3 2 5" xfId="28984"/>
    <cellStyle name="Input 34 3 2_Table 2A-1_EFT (Annual)" xfId="7069"/>
    <cellStyle name="Input 34 3 3" xfId="4801"/>
    <cellStyle name="Input 34 3 3 2" xfId="13061"/>
    <cellStyle name="Input 34 3 3 2 2" xfId="25067"/>
    <cellStyle name="Input 34 3 3 2 2 2" xfId="46253"/>
    <cellStyle name="Input 34 3 3 2 3" xfId="35649"/>
    <cellStyle name="Input 34 3 3 3" xfId="19954"/>
    <cellStyle name="Input 34 3 3 3 2" xfId="41141"/>
    <cellStyle name="Input 34 3 3 4" xfId="30458"/>
    <cellStyle name="Input 34 3 3_Table 2A-1_EFT (Annual)" xfId="15321"/>
    <cellStyle name="Input 34 3 4" xfId="10405"/>
    <cellStyle name="Input 34 3 4 2" xfId="22521"/>
    <cellStyle name="Input 34 3 4 2 2" xfId="43707"/>
    <cellStyle name="Input 34 3 4 3" xfId="33103"/>
    <cellStyle name="Input 34 3 5" xfId="17408"/>
    <cellStyle name="Input 34 3 5 2" xfId="38595"/>
    <cellStyle name="Input 34 3 6" xfId="27715"/>
    <cellStyle name="Input 34 3_Table 2A-1_EFT (Annual)" xfId="7068"/>
    <cellStyle name="Input 34 4" xfId="793"/>
    <cellStyle name="Input 34 4 2" xfId="4354"/>
    <cellStyle name="Input 34 4 2 2" xfId="12634"/>
    <cellStyle name="Input 34 4 2 2 2" xfId="24651"/>
    <cellStyle name="Input 34 4 2 2 2 2" xfId="45837"/>
    <cellStyle name="Input 34 4 2 2 3" xfId="35233"/>
    <cellStyle name="Input 34 4 2 3" xfId="19538"/>
    <cellStyle name="Input 34 4 2 3 2" xfId="40725"/>
    <cellStyle name="Input 34 4 2 4" xfId="30011"/>
    <cellStyle name="Input 34 4 2_Table 2A-1_EFT (Annual)" xfId="15322"/>
    <cellStyle name="Input 34 4 3" xfId="9982"/>
    <cellStyle name="Input 34 4 3 2" xfId="22105"/>
    <cellStyle name="Input 34 4 3 2 2" xfId="43291"/>
    <cellStyle name="Input 34 4 3 3" xfId="32687"/>
    <cellStyle name="Input 34 4 4" xfId="16992"/>
    <cellStyle name="Input 34 4 4 2" xfId="38179"/>
    <cellStyle name="Input 34 4 5" xfId="27268"/>
    <cellStyle name="Input 34 4_Table 2A-1_EFT (Annual)" xfId="7070"/>
    <cellStyle name="Input 34 5" xfId="1979"/>
    <cellStyle name="Input 34 5 2" xfId="5540"/>
    <cellStyle name="Input 34 5 2 2" xfId="13755"/>
    <cellStyle name="Input 34 5 2 2 2" xfId="25743"/>
    <cellStyle name="Input 34 5 2 2 2 2" xfId="46929"/>
    <cellStyle name="Input 34 5 2 2 3" xfId="36325"/>
    <cellStyle name="Input 34 5 2 3" xfId="20630"/>
    <cellStyle name="Input 34 5 2 3 2" xfId="41817"/>
    <cellStyle name="Input 34 5 2 4" xfId="31197"/>
    <cellStyle name="Input 34 5 2_Table 2A-1_EFT (Annual)" xfId="15323"/>
    <cellStyle name="Input 34 5 3" xfId="11099"/>
    <cellStyle name="Input 34 5 3 2" xfId="23197"/>
    <cellStyle name="Input 34 5 3 2 2" xfId="44383"/>
    <cellStyle name="Input 34 5 3 3" xfId="33779"/>
    <cellStyle name="Input 34 5 4" xfId="18084"/>
    <cellStyle name="Input 34 5 4 2" xfId="39271"/>
    <cellStyle name="Input 34 5 5" xfId="28454"/>
    <cellStyle name="Input 34 5_Table 2A-1_EFT (Annual)" xfId="7071"/>
    <cellStyle name="Input 34 6" xfId="3781"/>
    <cellStyle name="Input 34 6 2" xfId="12149"/>
    <cellStyle name="Input 34 6 2 2" xfId="24179"/>
    <cellStyle name="Input 34 6 2 2 2" xfId="45365"/>
    <cellStyle name="Input 34 6 2 3" xfId="34761"/>
    <cellStyle name="Input 34 6 3" xfId="19066"/>
    <cellStyle name="Input 34 6 3 2" xfId="40253"/>
    <cellStyle name="Input 34 6 4" xfId="29490"/>
    <cellStyle name="Input 34 6_Table 2A-1_EFT (Annual)" xfId="15324"/>
    <cellStyle name="Input 34 7" xfId="9468"/>
    <cellStyle name="Input 34 7 2" xfId="21633"/>
    <cellStyle name="Input 34 7 2 2" xfId="42819"/>
    <cellStyle name="Input 34 7 3" xfId="32215"/>
    <cellStyle name="Input 34 8" xfId="16520"/>
    <cellStyle name="Input 34 8 2" xfId="37707"/>
    <cellStyle name="Input 34 9" xfId="26747"/>
    <cellStyle name="Input 34_Table 2A-1_EFT (Annual)" xfId="3068"/>
    <cellStyle name="Input 35" xfId="288"/>
    <cellStyle name="Input 35 2" xfId="1294"/>
    <cellStyle name="Input 35 2 2" xfId="2564"/>
    <cellStyle name="Input 35 2 2 2" xfId="6125"/>
    <cellStyle name="Input 35 2 2 2 2" xfId="14319"/>
    <cellStyle name="Input 35 2 2 2 2 2" xfId="26291"/>
    <cellStyle name="Input 35 2 2 2 2 2 2" xfId="47477"/>
    <cellStyle name="Input 35 2 2 2 2 3" xfId="36873"/>
    <cellStyle name="Input 35 2 2 2 3" xfId="21178"/>
    <cellStyle name="Input 35 2 2 2 3 2" xfId="42365"/>
    <cellStyle name="Input 35 2 2 2 4" xfId="31781"/>
    <cellStyle name="Input 35 2 2 2_Table 2A-1_EFT (Annual)" xfId="15325"/>
    <cellStyle name="Input 35 2 2 3" xfId="11661"/>
    <cellStyle name="Input 35 2 2 3 2" xfId="23745"/>
    <cellStyle name="Input 35 2 2 3 2 2" xfId="44931"/>
    <cellStyle name="Input 35 2 2 3 3" xfId="34327"/>
    <cellStyle name="Input 35 2 2 4" xfId="18632"/>
    <cellStyle name="Input 35 2 2 4 2" xfId="39819"/>
    <cellStyle name="Input 35 2 2 5" xfId="29038"/>
    <cellStyle name="Input 35 2 2_Table 2A-1_EFT (Annual)" xfId="7073"/>
    <cellStyle name="Input 35 2 3" xfId="4855"/>
    <cellStyle name="Input 35 2 3 2" xfId="13115"/>
    <cellStyle name="Input 35 2 3 2 2" xfId="25121"/>
    <cellStyle name="Input 35 2 3 2 2 2" xfId="46307"/>
    <cellStyle name="Input 35 2 3 2 3" xfId="35703"/>
    <cellStyle name="Input 35 2 3 3" xfId="20008"/>
    <cellStyle name="Input 35 2 3 3 2" xfId="41195"/>
    <cellStyle name="Input 35 2 3 4" xfId="30512"/>
    <cellStyle name="Input 35 2 3_Table 2A-1_EFT (Annual)" xfId="15326"/>
    <cellStyle name="Input 35 2 4" xfId="10459"/>
    <cellStyle name="Input 35 2 4 2" xfId="22575"/>
    <cellStyle name="Input 35 2 4 2 2" xfId="43761"/>
    <cellStyle name="Input 35 2 4 3" xfId="33157"/>
    <cellStyle name="Input 35 2 5" xfId="17462"/>
    <cellStyle name="Input 35 2 5 2" xfId="38649"/>
    <cellStyle name="Input 35 2 6" xfId="27769"/>
    <cellStyle name="Input 35 2_Table 2A-1_EFT (Annual)" xfId="7072"/>
    <cellStyle name="Input 35 3" xfId="844"/>
    <cellStyle name="Input 35 3 2" xfId="4405"/>
    <cellStyle name="Input 35 3 2 2" xfId="12678"/>
    <cellStyle name="Input 35 3 2 2 2" xfId="24695"/>
    <cellStyle name="Input 35 3 2 2 2 2" xfId="45881"/>
    <cellStyle name="Input 35 3 2 2 3" xfId="35277"/>
    <cellStyle name="Input 35 3 2 3" xfId="19582"/>
    <cellStyle name="Input 35 3 2 3 2" xfId="40769"/>
    <cellStyle name="Input 35 3 2 4" xfId="30062"/>
    <cellStyle name="Input 35 3 2_Table 2A-1_EFT (Annual)" xfId="15327"/>
    <cellStyle name="Input 35 3 3" xfId="10027"/>
    <cellStyle name="Input 35 3 3 2" xfId="22149"/>
    <cellStyle name="Input 35 3 3 2 2" xfId="43335"/>
    <cellStyle name="Input 35 3 3 3" xfId="32731"/>
    <cellStyle name="Input 35 3 4" xfId="17036"/>
    <cellStyle name="Input 35 3 4 2" xfId="38223"/>
    <cellStyle name="Input 35 3 5" xfId="27319"/>
    <cellStyle name="Input 35 3_Table 2A-1_EFT (Annual)" xfId="7074"/>
    <cellStyle name="Input 35 4" xfId="2033"/>
    <cellStyle name="Input 35 4 2" xfId="5594"/>
    <cellStyle name="Input 35 4 2 2" xfId="13809"/>
    <cellStyle name="Input 35 4 2 2 2" xfId="25797"/>
    <cellStyle name="Input 35 4 2 2 2 2" xfId="46983"/>
    <cellStyle name="Input 35 4 2 2 3" xfId="36379"/>
    <cellStyle name="Input 35 4 2 3" xfId="20684"/>
    <cellStyle name="Input 35 4 2 3 2" xfId="41871"/>
    <cellStyle name="Input 35 4 2 4" xfId="31251"/>
    <cellStyle name="Input 35 4 2_Table 2A-1_EFT (Annual)" xfId="15328"/>
    <cellStyle name="Input 35 4 3" xfId="11153"/>
    <cellStyle name="Input 35 4 3 2" xfId="23251"/>
    <cellStyle name="Input 35 4 3 2 2" xfId="44437"/>
    <cellStyle name="Input 35 4 3 3" xfId="33833"/>
    <cellStyle name="Input 35 4 4" xfId="18138"/>
    <cellStyle name="Input 35 4 4 2" xfId="39325"/>
    <cellStyle name="Input 35 4 5" xfId="28508"/>
    <cellStyle name="Input 35 4_Table 2A-1_EFT (Annual)" xfId="7075"/>
    <cellStyle name="Input 35 5" xfId="3860"/>
    <cellStyle name="Input 35 5 2" xfId="12204"/>
    <cellStyle name="Input 35 5 2 2" xfId="24233"/>
    <cellStyle name="Input 35 5 2 2 2" xfId="45419"/>
    <cellStyle name="Input 35 5 2 3" xfId="34815"/>
    <cellStyle name="Input 35 5 3" xfId="19120"/>
    <cellStyle name="Input 35 5 3 2" xfId="40307"/>
    <cellStyle name="Input 35 5 4" xfId="29551"/>
    <cellStyle name="Input 35 5_Table 2A-1_EFT (Annual)" xfId="15329"/>
    <cellStyle name="Input 35 6" xfId="9538"/>
    <cellStyle name="Input 35 6 2" xfId="21687"/>
    <cellStyle name="Input 35 6 2 2" xfId="42873"/>
    <cellStyle name="Input 35 6 3" xfId="32269"/>
    <cellStyle name="Input 35 7" xfId="16574"/>
    <cellStyle name="Input 35 7 2" xfId="37761"/>
    <cellStyle name="Input 35 8" xfId="26808"/>
    <cellStyle name="Input 35_Table 2A-1_EFT (Annual)" xfId="3070"/>
    <cellStyle name="Input 36" xfId="641"/>
    <cellStyle name="Input 36 2" xfId="1618"/>
    <cellStyle name="Input 36 2 2" xfId="2888"/>
    <cellStyle name="Input 36 2 2 2" xfId="6449"/>
    <cellStyle name="Input 36 2 2 2 2" xfId="14643"/>
    <cellStyle name="Input 36 2 2 2 2 2" xfId="26615"/>
    <cellStyle name="Input 36 2 2 2 2 2 2" xfId="47801"/>
    <cellStyle name="Input 36 2 2 2 2 3" xfId="37197"/>
    <cellStyle name="Input 36 2 2 2 3" xfId="21502"/>
    <cellStyle name="Input 36 2 2 2 3 2" xfId="42689"/>
    <cellStyle name="Input 36 2 2 2 4" xfId="32105"/>
    <cellStyle name="Input 36 2 2 2_Table 2A-1_EFT (Annual)" xfId="15330"/>
    <cellStyle name="Input 36 2 2 3" xfId="11985"/>
    <cellStyle name="Input 36 2 2 3 2" xfId="24069"/>
    <cellStyle name="Input 36 2 2 3 2 2" xfId="45255"/>
    <cellStyle name="Input 36 2 2 3 3" xfId="34651"/>
    <cellStyle name="Input 36 2 2 4" xfId="18956"/>
    <cellStyle name="Input 36 2 2 4 2" xfId="40143"/>
    <cellStyle name="Input 36 2 2 5" xfId="29362"/>
    <cellStyle name="Input 36 2 2_Table 2A-1_EFT (Annual)" xfId="7077"/>
    <cellStyle name="Input 36 2 3" xfId="5179"/>
    <cellStyle name="Input 36 2 3 2" xfId="13439"/>
    <cellStyle name="Input 36 2 3 2 2" xfId="25445"/>
    <cellStyle name="Input 36 2 3 2 2 2" xfId="46631"/>
    <cellStyle name="Input 36 2 3 2 3" xfId="36027"/>
    <cellStyle name="Input 36 2 3 3" xfId="20332"/>
    <cellStyle name="Input 36 2 3 3 2" xfId="41519"/>
    <cellStyle name="Input 36 2 3 4" xfId="30836"/>
    <cellStyle name="Input 36 2 3_Table 2A-1_EFT (Annual)" xfId="15331"/>
    <cellStyle name="Input 36 2 4" xfId="10783"/>
    <cellStyle name="Input 36 2 4 2" xfId="22899"/>
    <cellStyle name="Input 36 2 4 2 2" xfId="44085"/>
    <cellStyle name="Input 36 2 4 3" xfId="33481"/>
    <cellStyle name="Input 36 2 5" xfId="17786"/>
    <cellStyle name="Input 36 2 5 2" xfId="38973"/>
    <cellStyle name="Input 36 2 6" xfId="28093"/>
    <cellStyle name="Input 36 2_Table 2A-1_EFT (Annual)" xfId="7076"/>
    <cellStyle name="Input 36 3" xfId="1130"/>
    <cellStyle name="Input 36 3 2" xfId="4691"/>
    <cellStyle name="Input 36 3 2 2" xfId="12951"/>
    <cellStyle name="Input 36 3 2 2 2" xfId="24957"/>
    <cellStyle name="Input 36 3 2 2 2 2" xfId="46143"/>
    <cellStyle name="Input 36 3 2 2 3" xfId="35539"/>
    <cellStyle name="Input 36 3 2 3" xfId="19844"/>
    <cellStyle name="Input 36 3 2 3 2" xfId="41031"/>
    <cellStyle name="Input 36 3 2 4" xfId="30348"/>
    <cellStyle name="Input 36 3 2_Table 2A-1_EFT (Annual)" xfId="15332"/>
    <cellStyle name="Input 36 3 3" xfId="10295"/>
    <cellStyle name="Input 36 3 3 2" xfId="22411"/>
    <cellStyle name="Input 36 3 3 2 2" xfId="43597"/>
    <cellStyle name="Input 36 3 3 3" xfId="32993"/>
    <cellStyle name="Input 36 3 4" xfId="17298"/>
    <cellStyle name="Input 36 3 4 2" xfId="38485"/>
    <cellStyle name="Input 36 3 5" xfId="27605"/>
    <cellStyle name="Input 36 3_Table 2A-1_EFT (Annual)" xfId="7078"/>
    <cellStyle name="Input 36 4" xfId="2357"/>
    <cellStyle name="Input 36 4 2" xfId="5918"/>
    <cellStyle name="Input 36 4 2 2" xfId="14133"/>
    <cellStyle name="Input 36 4 2 2 2" xfId="26121"/>
    <cellStyle name="Input 36 4 2 2 2 2" xfId="47307"/>
    <cellStyle name="Input 36 4 2 2 3" xfId="36703"/>
    <cellStyle name="Input 36 4 2 3" xfId="21008"/>
    <cellStyle name="Input 36 4 2 3 2" xfId="42195"/>
    <cellStyle name="Input 36 4 2 4" xfId="31575"/>
    <cellStyle name="Input 36 4 2_Table 2A-1_EFT (Annual)" xfId="15333"/>
    <cellStyle name="Input 36 4 3" xfId="11477"/>
    <cellStyle name="Input 36 4 3 2" xfId="23575"/>
    <cellStyle name="Input 36 4 3 2 2" xfId="44761"/>
    <cellStyle name="Input 36 4 3 3" xfId="34157"/>
    <cellStyle name="Input 36 4 4" xfId="18462"/>
    <cellStyle name="Input 36 4 4 2" xfId="39649"/>
    <cellStyle name="Input 36 4 5" xfId="28832"/>
    <cellStyle name="Input 36 4_Table 2A-1_EFT (Annual)" xfId="7079"/>
    <cellStyle name="Input 36 5" xfId="4211"/>
    <cellStyle name="Input 36 5 2" xfId="12535"/>
    <cellStyle name="Input 36 5 2 2" xfId="24557"/>
    <cellStyle name="Input 36 5 2 2 2" xfId="45743"/>
    <cellStyle name="Input 36 5 2 3" xfId="35139"/>
    <cellStyle name="Input 36 5 3" xfId="19444"/>
    <cellStyle name="Input 36 5 3 2" xfId="40631"/>
    <cellStyle name="Input 36 5 4" xfId="29899"/>
    <cellStyle name="Input 36 5_Table 2A-1_EFT (Annual)" xfId="15334"/>
    <cellStyle name="Input 36 6" xfId="9874"/>
    <cellStyle name="Input 36 6 2" xfId="22011"/>
    <cellStyle name="Input 36 6 2 2" xfId="43197"/>
    <cellStyle name="Input 36 6 3" xfId="32593"/>
    <cellStyle name="Input 36 7" xfId="16898"/>
    <cellStyle name="Input 36 7 2" xfId="38085"/>
    <cellStyle name="Input 36 8" xfId="27156"/>
    <cellStyle name="Input 36_Table 2A-1_EFT (Annual)" xfId="3071"/>
    <cellStyle name="Input 37" xfId="692"/>
    <cellStyle name="Input 37 2" xfId="2361"/>
    <cellStyle name="Input 37 2 2" xfId="5922"/>
    <cellStyle name="Input 37 2 2 2" xfId="14136"/>
    <cellStyle name="Input 37 2 2 2 2" xfId="26124"/>
    <cellStyle name="Input 37 2 2 2 2 2" xfId="47310"/>
    <cellStyle name="Input 37 2 2 2 3" xfId="36706"/>
    <cellStyle name="Input 37 2 2 3" xfId="21011"/>
    <cellStyle name="Input 37 2 2 3 2" xfId="42198"/>
    <cellStyle name="Input 37 2 2 4" xfId="31578"/>
    <cellStyle name="Input 37 2 2_Table 2A-1_EFT (Annual)" xfId="15335"/>
    <cellStyle name="Input 37 2 3" xfId="11481"/>
    <cellStyle name="Input 37 2 3 2" xfId="23578"/>
    <cellStyle name="Input 37 2 3 2 2" xfId="44764"/>
    <cellStyle name="Input 37 2 3 3" xfId="34160"/>
    <cellStyle name="Input 37 2 4" xfId="18465"/>
    <cellStyle name="Input 37 2 4 2" xfId="39652"/>
    <cellStyle name="Input 37 2 5" xfId="28835"/>
    <cellStyle name="Input 37 2_Table 2A-1_EFT (Annual)" xfId="7081"/>
    <cellStyle name="Input 37 3" xfId="4256"/>
    <cellStyle name="Input 37 3 2" xfId="12542"/>
    <cellStyle name="Input 37 3 2 2" xfId="24560"/>
    <cellStyle name="Input 37 3 2 2 2" xfId="45746"/>
    <cellStyle name="Input 37 3 2 3" xfId="35142"/>
    <cellStyle name="Input 37 3 3" xfId="19447"/>
    <cellStyle name="Input 37 3 3 2" xfId="40634"/>
    <cellStyle name="Input 37 3 4" xfId="29915"/>
    <cellStyle name="Input 37 3_Table 2A-1_EFT (Annual)" xfId="15336"/>
    <cellStyle name="Input 37 4" xfId="9888"/>
    <cellStyle name="Input 37 4 2" xfId="22014"/>
    <cellStyle name="Input 37 4 2 2" xfId="43200"/>
    <cellStyle name="Input 37 4 3" xfId="32596"/>
    <cellStyle name="Input 37 5" xfId="16901"/>
    <cellStyle name="Input 37 5 2" xfId="38088"/>
    <cellStyle name="Input 37 6" xfId="27172"/>
    <cellStyle name="Input 37_Table 2A-1_EFT (Annual)" xfId="7080"/>
    <cellStyle name="Input 38" xfId="16006"/>
    <cellStyle name="Input 38 2" xfId="37201"/>
    <cellStyle name="Input 39" xfId="47805"/>
    <cellStyle name="Input 4" xfId="87"/>
    <cellStyle name="Input 4 10" xfId="21520"/>
    <cellStyle name="Input 4 10 2" xfId="42707"/>
    <cellStyle name="Input 4 11" xfId="26643"/>
    <cellStyle name="Input 4 2" xfId="486"/>
    <cellStyle name="Input 4 2 2" xfId="1463"/>
    <cellStyle name="Input 4 2 2 2" xfId="2733"/>
    <cellStyle name="Input 4 2 2 2 2" xfId="6294"/>
    <cellStyle name="Input 4 2 2 2 2 2" xfId="14488"/>
    <cellStyle name="Input 4 2 2 2 2 2 2" xfId="26460"/>
    <cellStyle name="Input 4 2 2 2 2 2 2 2" xfId="47646"/>
    <cellStyle name="Input 4 2 2 2 2 2 3" xfId="37042"/>
    <cellStyle name="Input 4 2 2 2 2 3" xfId="21347"/>
    <cellStyle name="Input 4 2 2 2 2 3 2" xfId="42534"/>
    <cellStyle name="Input 4 2 2 2 2 4" xfId="31950"/>
    <cellStyle name="Input 4 2 2 2 2_Table 2A-1_EFT (Annual)" xfId="15337"/>
    <cellStyle name="Input 4 2 2 2 3" xfId="11830"/>
    <cellStyle name="Input 4 2 2 2 3 2" xfId="23914"/>
    <cellStyle name="Input 4 2 2 2 3 2 2" xfId="45100"/>
    <cellStyle name="Input 4 2 2 2 3 3" xfId="34496"/>
    <cellStyle name="Input 4 2 2 2 4" xfId="18801"/>
    <cellStyle name="Input 4 2 2 2 4 2" xfId="39988"/>
    <cellStyle name="Input 4 2 2 2 5" xfId="29207"/>
    <cellStyle name="Input 4 2 2 2_Table 2A-1_EFT (Annual)" xfId="7083"/>
    <cellStyle name="Input 4 2 2 3" xfId="5024"/>
    <cellStyle name="Input 4 2 2 3 2" xfId="13284"/>
    <cellStyle name="Input 4 2 2 3 2 2" xfId="25290"/>
    <cellStyle name="Input 4 2 2 3 2 2 2" xfId="46476"/>
    <cellStyle name="Input 4 2 2 3 2 3" xfId="35872"/>
    <cellStyle name="Input 4 2 2 3 3" xfId="20177"/>
    <cellStyle name="Input 4 2 2 3 3 2" xfId="41364"/>
    <cellStyle name="Input 4 2 2 3 4" xfId="30681"/>
    <cellStyle name="Input 4 2 2 3_Table 2A-1_EFT (Annual)" xfId="15338"/>
    <cellStyle name="Input 4 2 2 4" xfId="10628"/>
    <cellStyle name="Input 4 2 2 4 2" xfId="22744"/>
    <cellStyle name="Input 4 2 2 4 2 2" xfId="43930"/>
    <cellStyle name="Input 4 2 2 4 3" xfId="33326"/>
    <cellStyle name="Input 4 2 2 5" xfId="17631"/>
    <cellStyle name="Input 4 2 2 5 2" xfId="38818"/>
    <cellStyle name="Input 4 2 2 6" xfId="27938"/>
    <cellStyle name="Input 4 2 2_Table 2A-1_EFT (Annual)" xfId="7082"/>
    <cellStyle name="Input 4 2 3" xfId="1004"/>
    <cellStyle name="Input 4 2 3 2" xfId="4565"/>
    <cellStyle name="Input 4 2 3 2 2" xfId="12825"/>
    <cellStyle name="Input 4 2 3 2 2 2" xfId="24831"/>
    <cellStyle name="Input 4 2 3 2 2 2 2" xfId="46017"/>
    <cellStyle name="Input 4 2 3 2 2 3" xfId="35413"/>
    <cellStyle name="Input 4 2 3 2 3" xfId="19718"/>
    <cellStyle name="Input 4 2 3 2 3 2" xfId="40905"/>
    <cellStyle name="Input 4 2 3 2 4" xfId="30222"/>
    <cellStyle name="Input 4 2 3 2_Table 2A-1_EFT (Annual)" xfId="15339"/>
    <cellStyle name="Input 4 2 3 3" xfId="10169"/>
    <cellStyle name="Input 4 2 3 3 2" xfId="22285"/>
    <cellStyle name="Input 4 2 3 3 2 2" xfId="43471"/>
    <cellStyle name="Input 4 2 3 3 3" xfId="32867"/>
    <cellStyle name="Input 4 2 3 4" xfId="17172"/>
    <cellStyle name="Input 4 2 3 4 2" xfId="38359"/>
    <cellStyle name="Input 4 2 3 5" xfId="27479"/>
    <cellStyle name="Input 4 2 3_Table 2A-1_EFT (Annual)" xfId="7084"/>
    <cellStyle name="Input 4 2 4" xfId="2202"/>
    <cellStyle name="Input 4 2 4 2" xfId="5763"/>
    <cellStyle name="Input 4 2 4 2 2" xfId="13978"/>
    <cellStyle name="Input 4 2 4 2 2 2" xfId="25966"/>
    <cellStyle name="Input 4 2 4 2 2 2 2" xfId="47152"/>
    <cellStyle name="Input 4 2 4 2 2 3" xfId="36548"/>
    <cellStyle name="Input 4 2 4 2 3" xfId="20853"/>
    <cellStyle name="Input 4 2 4 2 3 2" xfId="42040"/>
    <cellStyle name="Input 4 2 4 2 4" xfId="31420"/>
    <cellStyle name="Input 4 2 4 2_Table 2A-1_EFT (Annual)" xfId="15340"/>
    <cellStyle name="Input 4 2 4 3" xfId="11322"/>
    <cellStyle name="Input 4 2 4 3 2" xfId="23420"/>
    <cellStyle name="Input 4 2 4 3 2 2" xfId="44606"/>
    <cellStyle name="Input 4 2 4 3 3" xfId="34002"/>
    <cellStyle name="Input 4 2 4 4" xfId="18307"/>
    <cellStyle name="Input 4 2 4 4 2" xfId="39494"/>
    <cellStyle name="Input 4 2 4 5" xfId="28677"/>
    <cellStyle name="Input 4 2 4_Table 2A-1_EFT (Annual)" xfId="7085"/>
    <cellStyle name="Input 4 2 5" xfId="4056"/>
    <cellStyle name="Input 4 2 5 2" xfId="12380"/>
    <cellStyle name="Input 4 2 5 2 2" xfId="24402"/>
    <cellStyle name="Input 4 2 5 2 2 2" xfId="45588"/>
    <cellStyle name="Input 4 2 5 2 3" xfId="34984"/>
    <cellStyle name="Input 4 2 5 3" xfId="19289"/>
    <cellStyle name="Input 4 2 5 3 2" xfId="40476"/>
    <cellStyle name="Input 4 2 5 4" xfId="29744"/>
    <cellStyle name="Input 4 2 5_Table 2A-1_EFT (Annual)" xfId="15341"/>
    <cellStyle name="Input 4 2 6" xfId="9719"/>
    <cellStyle name="Input 4 2 6 2" xfId="21856"/>
    <cellStyle name="Input 4 2 6 2 2" xfId="43042"/>
    <cellStyle name="Input 4 2 6 3" xfId="32438"/>
    <cellStyle name="Input 4 2 7" xfId="16743"/>
    <cellStyle name="Input 4 2 7 2" xfId="37930"/>
    <cellStyle name="Input 4 2 8" xfId="27001"/>
    <cellStyle name="Input 4 2_Table 2A-1_EFT (Annual)" xfId="3073"/>
    <cellStyle name="Input 4 3" xfId="319"/>
    <cellStyle name="Input 4 3 2" xfId="1307"/>
    <cellStyle name="Input 4 3 2 2" xfId="2577"/>
    <cellStyle name="Input 4 3 2 2 2" xfId="6138"/>
    <cellStyle name="Input 4 3 2 2 2 2" xfId="14332"/>
    <cellStyle name="Input 4 3 2 2 2 2 2" xfId="26304"/>
    <cellStyle name="Input 4 3 2 2 2 2 2 2" xfId="47490"/>
    <cellStyle name="Input 4 3 2 2 2 2 3" xfId="36886"/>
    <cellStyle name="Input 4 3 2 2 2 3" xfId="21191"/>
    <cellStyle name="Input 4 3 2 2 2 3 2" xfId="42378"/>
    <cellStyle name="Input 4 3 2 2 2 4" xfId="31794"/>
    <cellStyle name="Input 4 3 2 2 2_Table 2A-1_EFT (Annual)" xfId="15342"/>
    <cellStyle name="Input 4 3 2 2 3" xfId="11674"/>
    <cellStyle name="Input 4 3 2 2 3 2" xfId="23758"/>
    <cellStyle name="Input 4 3 2 2 3 2 2" xfId="44944"/>
    <cellStyle name="Input 4 3 2 2 3 3" xfId="34340"/>
    <cellStyle name="Input 4 3 2 2 4" xfId="18645"/>
    <cellStyle name="Input 4 3 2 2 4 2" xfId="39832"/>
    <cellStyle name="Input 4 3 2 2 5" xfId="29051"/>
    <cellStyle name="Input 4 3 2 2_Table 2A-1_EFT (Annual)" xfId="7087"/>
    <cellStyle name="Input 4 3 2 3" xfId="4868"/>
    <cellStyle name="Input 4 3 2 3 2" xfId="13128"/>
    <cellStyle name="Input 4 3 2 3 2 2" xfId="25134"/>
    <cellStyle name="Input 4 3 2 3 2 2 2" xfId="46320"/>
    <cellStyle name="Input 4 3 2 3 2 3" xfId="35716"/>
    <cellStyle name="Input 4 3 2 3 3" xfId="20021"/>
    <cellStyle name="Input 4 3 2 3 3 2" xfId="41208"/>
    <cellStyle name="Input 4 3 2 3 4" xfId="30525"/>
    <cellStyle name="Input 4 3 2 3_Table 2A-1_EFT (Annual)" xfId="15343"/>
    <cellStyle name="Input 4 3 2 4" xfId="10472"/>
    <cellStyle name="Input 4 3 2 4 2" xfId="22588"/>
    <cellStyle name="Input 4 3 2 4 2 2" xfId="43774"/>
    <cellStyle name="Input 4 3 2 4 3" xfId="33170"/>
    <cellStyle name="Input 4 3 2 5" xfId="17475"/>
    <cellStyle name="Input 4 3 2 5 2" xfId="38662"/>
    <cellStyle name="Input 4 3 2 6" xfId="27782"/>
    <cellStyle name="Input 4 3 2_Table 2A-1_EFT (Annual)" xfId="7086"/>
    <cellStyle name="Input 4 3 3" xfId="867"/>
    <cellStyle name="Input 4 3 3 2" xfId="4428"/>
    <cellStyle name="Input 4 3 3 2 2" xfId="12693"/>
    <cellStyle name="Input 4 3 3 2 2 2" xfId="24705"/>
    <cellStyle name="Input 4 3 3 2 2 2 2" xfId="45891"/>
    <cellStyle name="Input 4 3 3 2 2 3" xfId="35287"/>
    <cellStyle name="Input 4 3 3 2 3" xfId="19592"/>
    <cellStyle name="Input 4 3 3 2 3 2" xfId="40779"/>
    <cellStyle name="Input 4 3 3 2 4" xfId="30085"/>
    <cellStyle name="Input 4 3 3 2_Table 2A-1_EFT (Annual)" xfId="15344"/>
    <cellStyle name="Input 4 3 3 3" xfId="10040"/>
    <cellStyle name="Input 4 3 3 3 2" xfId="22159"/>
    <cellStyle name="Input 4 3 3 3 2 2" xfId="43345"/>
    <cellStyle name="Input 4 3 3 3 3" xfId="32741"/>
    <cellStyle name="Input 4 3 3 4" xfId="17046"/>
    <cellStyle name="Input 4 3 3 4 2" xfId="38233"/>
    <cellStyle name="Input 4 3 3 5" xfId="27342"/>
    <cellStyle name="Input 4 3 3_Table 2A-1_EFT (Annual)" xfId="7088"/>
    <cellStyle name="Input 4 3 4" xfId="2046"/>
    <cellStyle name="Input 4 3 4 2" xfId="5607"/>
    <cellStyle name="Input 4 3 4 2 2" xfId="13822"/>
    <cellStyle name="Input 4 3 4 2 2 2" xfId="25810"/>
    <cellStyle name="Input 4 3 4 2 2 2 2" xfId="46996"/>
    <cellStyle name="Input 4 3 4 2 2 3" xfId="36392"/>
    <cellStyle name="Input 4 3 4 2 3" xfId="20697"/>
    <cellStyle name="Input 4 3 4 2 3 2" xfId="41884"/>
    <cellStyle name="Input 4 3 4 2 4" xfId="31264"/>
    <cellStyle name="Input 4 3 4 2_Table 2A-1_EFT (Annual)" xfId="15345"/>
    <cellStyle name="Input 4 3 4 3" xfId="11166"/>
    <cellStyle name="Input 4 3 4 3 2" xfId="23264"/>
    <cellStyle name="Input 4 3 4 3 2 2" xfId="44450"/>
    <cellStyle name="Input 4 3 4 3 3" xfId="33846"/>
    <cellStyle name="Input 4 3 4 4" xfId="18151"/>
    <cellStyle name="Input 4 3 4 4 2" xfId="39338"/>
    <cellStyle name="Input 4 3 4 5" xfId="28521"/>
    <cellStyle name="Input 4 3 4_Table 2A-1_EFT (Annual)" xfId="7089"/>
    <cellStyle name="Input 4 3 5" xfId="3889"/>
    <cellStyle name="Input 4 3 5 2" xfId="12221"/>
    <cellStyle name="Input 4 3 5 2 2" xfId="24246"/>
    <cellStyle name="Input 4 3 5 2 2 2" xfId="45432"/>
    <cellStyle name="Input 4 3 5 2 3" xfId="34828"/>
    <cellStyle name="Input 4 3 5 3" xfId="19133"/>
    <cellStyle name="Input 4 3 5 3 2" xfId="40320"/>
    <cellStyle name="Input 4 3 5 4" xfId="29577"/>
    <cellStyle name="Input 4 3 5_Table 2A-1_EFT (Annual)" xfId="15346"/>
    <cellStyle name="Input 4 3 6" xfId="9558"/>
    <cellStyle name="Input 4 3 6 2" xfId="21700"/>
    <cellStyle name="Input 4 3 6 2 2" xfId="42886"/>
    <cellStyle name="Input 4 3 6 3" xfId="32282"/>
    <cellStyle name="Input 4 3 7" xfId="16587"/>
    <cellStyle name="Input 4 3 7 2" xfId="37774"/>
    <cellStyle name="Input 4 3 8" xfId="26834"/>
    <cellStyle name="Input 4 3_Table 2A-1_EFT (Annual)" xfId="3074"/>
    <cellStyle name="Input 4 4" xfId="1141"/>
    <cellStyle name="Input 4 4 2" xfId="2411"/>
    <cellStyle name="Input 4 4 2 2" xfId="5972"/>
    <cellStyle name="Input 4 4 2 2 2" xfId="14166"/>
    <cellStyle name="Input 4 4 2 2 2 2" xfId="26138"/>
    <cellStyle name="Input 4 4 2 2 2 2 2" xfId="47324"/>
    <cellStyle name="Input 4 4 2 2 2 3" xfId="36720"/>
    <cellStyle name="Input 4 4 2 2 3" xfId="21025"/>
    <cellStyle name="Input 4 4 2 2 3 2" xfId="42212"/>
    <cellStyle name="Input 4 4 2 2 4" xfId="31628"/>
    <cellStyle name="Input 4 4 2 2_Table 2A-1_EFT (Annual)" xfId="15347"/>
    <cellStyle name="Input 4 4 2 3" xfId="11508"/>
    <cellStyle name="Input 4 4 2 3 2" xfId="23592"/>
    <cellStyle name="Input 4 4 2 3 2 2" xfId="44778"/>
    <cellStyle name="Input 4 4 2 3 3" xfId="34174"/>
    <cellStyle name="Input 4 4 2 4" xfId="18479"/>
    <cellStyle name="Input 4 4 2 4 2" xfId="39666"/>
    <cellStyle name="Input 4 4 2 5" xfId="28885"/>
    <cellStyle name="Input 4 4 2_Table 2A-1_EFT (Annual)" xfId="7091"/>
    <cellStyle name="Input 4 4 3" xfId="4702"/>
    <cellStyle name="Input 4 4 3 2" xfId="12962"/>
    <cellStyle name="Input 4 4 3 2 2" xfId="24968"/>
    <cellStyle name="Input 4 4 3 2 2 2" xfId="46154"/>
    <cellStyle name="Input 4 4 3 2 3" xfId="35550"/>
    <cellStyle name="Input 4 4 3 3" xfId="19855"/>
    <cellStyle name="Input 4 4 3 3 2" xfId="41042"/>
    <cellStyle name="Input 4 4 3 4" xfId="30359"/>
    <cellStyle name="Input 4 4 3_Table 2A-1_EFT (Annual)" xfId="15348"/>
    <cellStyle name="Input 4 4 4" xfId="10306"/>
    <cellStyle name="Input 4 4 4 2" xfId="22422"/>
    <cellStyle name="Input 4 4 4 2 2" xfId="43608"/>
    <cellStyle name="Input 4 4 4 3" xfId="33004"/>
    <cellStyle name="Input 4 4 5" xfId="17309"/>
    <cellStyle name="Input 4 4 5 2" xfId="38496"/>
    <cellStyle name="Input 4 4 6" xfId="27616"/>
    <cellStyle name="Input 4 4_Table 2A-1_EFT (Annual)" xfId="7090"/>
    <cellStyle name="Input 4 5" xfId="708"/>
    <cellStyle name="Input 4 5 2" xfId="4269"/>
    <cellStyle name="Input 4 5 2 2" xfId="12553"/>
    <cellStyle name="Input 4 5 2 2 2" xfId="24571"/>
    <cellStyle name="Input 4 5 2 2 2 2" xfId="45757"/>
    <cellStyle name="Input 4 5 2 2 3" xfId="35153"/>
    <cellStyle name="Input 4 5 2 3" xfId="19458"/>
    <cellStyle name="Input 4 5 2 3 2" xfId="40645"/>
    <cellStyle name="Input 4 5 2 4" xfId="29926"/>
    <cellStyle name="Input 4 5 2_Table 2A-1_EFT (Annual)" xfId="15349"/>
    <cellStyle name="Input 4 5 3" xfId="9900"/>
    <cellStyle name="Input 4 5 3 2" xfId="22025"/>
    <cellStyle name="Input 4 5 3 2 2" xfId="43211"/>
    <cellStyle name="Input 4 5 3 3" xfId="32607"/>
    <cellStyle name="Input 4 5 4" xfId="16912"/>
    <cellStyle name="Input 4 5 4 2" xfId="38099"/>
    <cellStyle name="Input 4 5 5" xfId="27183"/>
    <cellStyle name="Input 4 5_Table 2A-1_EFT (Annual)" xfId="7092"/>
    <cellStyle name="Input 4 6" xfId="1882"/>
    <cellStyle name="Input 4 6 2" xfId="5443"/>
    <cellStyle name="Input 4 6 2 2" xfId="13658"/>
    <cellStyle name="Input 4 6 2 2 2" xfId="25646"/>
    <cellStyle name="Input 4 6 2 2 2 2" xfId="46832"/>
    <cellStyle name="Input 4 6 2 2 3" xfId="36228"/>
    <cellStyle name="Input 4 6 2 3" xfId="20533"/>
    <cellStyle name="Input 4 6 2 3 2" xfId="41720"/>
    <cellStyle name="Input 4 6 2 4" xfId="31100"/>
    <cellStyle name="Input 4 6 2_Table 2A-1_EFT (Annual)" xfId="15350"/>
    <cellStyle name="Input 4 6 3" xfId="11002"/>
    <cellStyle name="Input 4 6 3 2" xfId="23100"/>
    <cellStyle name="Input 4 6 3 2 2" xfId="44286"/>
    <cellStyle name="Input 4 6 3 3" xfId="33682"/>
    <cellStyle name="Input 4 6 4" xfId="17987"/>
    <cellStyle name="Input 4 6 4 2" xfId="39174"/>
    <cellStyle name="Input 4 6 5" xfId="28357"/>
    <cellStyle name="Input 4 6_Table 2A-1_EFT (Annual)" xfId="7093"/>
    <cellStyle name="Input 4 7" xfId="3676"/>
    <cellStyle name="Input 4 7 2" xfId="12049"/>
    <cellStyle name="Input 4 7 2 2" xfId="24080"/>
    <cellStyle name="Input 4 7 2 2 2" xfId="45266"/>
    <cellStyle name="Input 4 7 2 3" xfId="34662"/>
    <cellStyle name="Input 4 7 3" xfId="18967"/>
    <cellStyle name="Input 4 7 3 2" xfId="40154"/>
    <cellStyle name="Input 4 7 4" xfId="29386"/>
    <cellStyle name="Input 4 7_Table 2A-1_EFT (Annual)" xfId="15351"/>
    <cellStyle name="Input 4 8" xfId="9366"/>
    <cellStyle name="Input 4 8 2" xfId="21534"/>
    <cellStyle name="Input 4 8 2 2" xfId="42720"/>
    <cellStyle name="Input 4 8 3" xfId="32116"/>
    <cellStyle name="Input 4 9" xfId="16421"/>
    <cellStyle name="Input 4 9 2" xfId="37608"/>
    <cellStyle name="Input 4_Table 2A-1_EFT (Annual)" xfId="3072"/>
    <cellStyle name="Input 5" xfId="118"/>
    <cellStyle name="Input 5 10" xfId="21505"/>
    <cellStyle name="Input 5 10 2" xfId="42692"/>
    <cellStyle name="Input 5 11" xfId="26673"/>
    <cellStyle name="Input 5 2" xfId="511"/>
    <cellStyle name="Input 5 2 2" xfId="1488"/>
    <cellStyle name="Input 5 2 2 2" xfId="2758"/>
    <cellStyle name="Input 5 2 2 2 2" xfId="6319"/>
    <cellStyle name="Input 5 2 2 2 2 2" xfId="14513"/>
    <cellStyle name="Input 5 2 2 2 2 2 2" xfId="26485"/>
    <cellStyle name="Input 5 2 2 2 2 2 2 2" xfId="47671"/>
    <cellStyle name="Input 5 2 2 2 2 2 3" xfId="37067"/>
    <cellStyle name="Input 5 2 2 2 2 3" xfId="21372"/>
    <cellStyle name="Input 5 2 2 2 2 3 2" xfId="42559"/>
    <cellStyle name="Input 5 2 2 2 2 4" xfId="31975"/>
    <cellStyle name="Input 5 2 2 2 2_Table 2A-1_EFT (Annual)" xfId="15352"/>
    <cellStyle name="Input 5 2 2 2 3" xfId="11855"/>
    <cellStyle name="Input 5 2 2 2 3 2" xfId="23939"/>
    <cellStyle name="Input 5 2 2 2 3 2 2" xfId="45125"/>
    <cellStyle name="Input 5 2 2 2 3 3" xfId="34521"/>
    <cellStyle name="Input 5 2 2 2 4" xfId="18826"/>
    <cellStyle name="Input 5 2 2 2 4 2" xfId="40013"/>
    <cellStyle name="Input 5 2 2 2 5" xfId="29232"/>
    <cellStyle name="Input 5 2 2 2_Table 2A-1_EFT (Annual)" xfId="7095"/>
    <cellStyle name="Input 5 2 2 3" xfId="5049"/>
    <cellStyle name="Input 5 2 2 3 2" xfId="13309"/>
    <cellStyle name="Input 5 2 2 3 2 2" xfId="25315"/>
    <cellStyle name="Input 5 2 2 3 2 2 2" xfId="46501"/>
    <cellStyle name="Input 5 2 2 3 2 3" xfId="35897"/>
    <cellStyle name="Input 5 2 2 3 3" xfId="20202"/>
    <cellStyle name="Input 5 2 2 3 3 2" xfId="41389"/>
    <cellStyle name="Input 5 2 2 3 4" xfId="30706"/>
    <cellStyle name="Input 5 2 2 3_Table 2A-1_EFT (Annual)" xfId="15353"/>
    <cellStyle name="Input 5 2 2 4" xfId="10653"/>
    <cellStyle name="Input 5 2 2 4 2" xfId="22769"/>
    <cellStyle name="Input 5 2 2 4 2 2" xfId="43955"/>
    <cellStyle name="Input 5 2 2 4 3" xfId="33351"/>
    <cellStyle name="Input 5 2 2 5" xfId="17656"/>
    <cellStyle name="Input 5 2 2 5 2" xfId="38843"/>
    <cellStyle name="Input 5 2 2 6" xfId="27963"/>
    <cellStyle name="Input 5 2 2_Table 2A-1_EFT (Annual)" xfId="7094"/>
    <cellStyle name="Input 5 2 3" xfId="1022"/>
    <cellStyle name="Input 5 2 3 2" xfId="4583"/>
    <cellStyle name="Input 5 2 3 2 2" xfId="12843"/>
    <cellStyle name="Input 5 2 3 2 2 2" xfId="24849"/>
    <cellStyle name="Input 5 2 3 2 2 2 2" xfId="46035"/>
    <cellStyle name="Input 5 2 3 2 2 3" xfId="35431"/>
    <cellStyle name="Input 5 2 3 2 3" xfId="19736"/>
    <cellStyle name="Input 5 2 3 2 3 2" xfId="40923"/>
    <cellStyle name="Input 5 2 3 2 4" xfId="30240"/>
    <cellStyle name="Input 5 2 3 2_Table 2A-1_EFT (Annual)" xfId="15354"/>
    <cellStyle name="Input 5 2 3 3" xfId="10187"/>
    <cellStyle name="Input 5 2 3 3 2" xfId="22303"/>
    <cellStyle name="Input 5 2 3 3 2 2" xfId="43489"/>
    <cellStyle name="Input 5 2 3 3 3" xfId="32885"/>
    <cellStyle name="Input 5 2 3 4" xfId="17190"/>
    <cellStyle name="Input 5 2 3 4 2" xfId="38377"/>
    <cellStyle name="Input 5 2 3 5" xfId="27497"/>
    <cellStyle name="Input 5 2 3_Table 2A-1_EFT (Annual)" xfId="7096"/>
    <cellStyle name="Input 5 2 4" xfId="2227"/>
    <cellStyle name="Input 5 2 4 2" xfId="5788"/>
    <cellStyle name="Input 5 2 4 2 2" xfId="14003"/>
    <cellStyle name="Input 5 2 4 2 2 2" xfId="25991"/>
    <cellStyle name="Input 5 2 4 2 2 2 2" xfId="47177"/>
    <cellStyle name="Input 5 2 4 2 2 3" xfId="36573"/>
    <cellStyle name="Input 5 2 4 2 3" xfId="20878"/>
    <cellStyle name="Input 5 2 4 2 3 2" xfId="42065"/>
    <cellStyle name="Input 5 2 4 2 4" xfId="31445"/>
    <cellStyle name="Input 5 2 4 2_Table 2A-1_EFT (Annual)" xfId="15355"/>
    <cellStyle name="Input 5 2 4 3" xfId="11347"/>
    <cellStyle name="Input 5 2 4 3 2" xfId="23445"/>
    <cellStyle name="Input 5 2 4 3 2 2" xfId="44631"/>
    <cellStyle name="Input 5 2 4 3 3" xfId="34027"/>
    <cellStyle name="Input 5 2 4 4" xfId="18332"/>
    <cellStyle name="Input 5 2 4 4 2" xfId="39519"/>
    <cellStyle name="Input 5 2 4 5" xfId="28702"/>
    <cellStyle name="Input 5 2 4_Table 2A-1_EFT (Annual)" xfId="7097"/>
    <cellStyle name="Input 5 2 5" xfId="4081"/>
    <cellStyle name="Input 5 2 5 2" xfId="12405"/>
    <cellStyle name="Input 5 2 5 2 2" xfId="24427"/>
    <cellStyle name="Input 5 2 5 2 2 2" xfId="45613"/>
    <cellStyle name="Input 5 2 5 2 3" xfId="35009"/>
    <cellStyle name="Input 5 2 5 3" xfId="19314"/>
    <cellStyle name="Input 5 2 5 3 2" xfId="40501"/>
    <cellStyle name="Input 5 2 5 4" xfId="29769"/>
    <cellStyle name="Input 5 2 5_Table 2A-1_EFT (Annual)" xfId="15356"/>
    <cellStyle name="Input 5 2 6" xfId="9744"/>
    <cellStyle name="Input 5 2 6 2" xfId="21881"/>
    <cellStyle name="Input 5 2 6 2 2" xfId="43067"/>
    <cellStyle name="Input 5 2 6 3" xfId="32463"/>
    <cellStyle name="Input 5 2 7" xfId="16768"/>
    <cellStyle name="Input 5 2 7 2" xfId="37955"/>
    <cellStyle name="Input 5 2 8" xfId="27026"/>
    <cellStyle name="Input 5 2_Table 2A-1_EFT (Annual)" xfId="3076"/>
    <cellStyle name="Input 5 3" xfId="349"/>
    <cellStyle name="Input 5 3 2" xfId="1332"/>
    <cellStyle name="Input 5 3 2 2" xfId="2602"/>
    <cellStyle name="Input 5 3 2 2 2" xfId="6163"/>
    <cellStyle name="Input 5 3 2 2 2 2" xfId="14357"/>
    <cellStyle name="Input 5 3 2 2 2 2 2" xfId="26329"/>
    <cellStyle name="Input 5 3 2 2 2 2 2 2" xfId="47515"/>
    <cellStyle name="Input 5 3 2 2 2 2 3" xfId="36911"/>
    <cellStyle name="Input 5 3 2 2 2 3" xfId="21216"/>
    <cellStyle name="Input 5 3 2 2 2 3 2" xfId="42403"/>
    <cellStyle name="Input 5 3 2 2 2 4" xfId="31819"/>
    <cellStyle name="Input 5 3 2 2 2_Table 2A-1_EFT (Annual)" xfId="15357"/>
    <cellStyle name="Input 5 3 2 2 3" xfId="11699"/>
    <cellStyle name="Input 5 3 2 2 3 2" xfId="23783"/>
    <cellStyle name="Input 5 3 2 2 3 2 2" xfId="44969"/>
    <cellStyle name="Input 5 3 2 2 3 3" xfId="34365"/>
    <cellStyle name="Input 5 3 2 2 4" xfId="18670"/>
    <cellStyle name="Input 5 3 2 2 4 2" xfId="39857"/>
    <cellStyle name="Input 5 3 2 2 5" xfId="29076"/>
    <cellStyle name="Input 5 3 2 2_Table 2A-1_EFT (Annual)" xfId="7099"/>
    <cellStyle name="Input 5 3 2 3" xfId="4893"/>
    <cellStyle name="Input 5 3 2 3 2" xfId="13153"/>
    <cellStyle name="Input 5 3 2 3 2 2" xfId="25159"/>
    <cellStyle name="Input 5 3 2 3 2 2 2" xfId="46345"/>
    <cellStyle name="Input 5 3 2 3 2 3" xfId="35741"/>
    <cellStyle name="Input 5 3 2 3 3" xfId="20046"/>
    <cellStyle name="Input 5 3 2 3 3 2" xfId="41233"/>
    <cellStyle name="Input 5 3 2 3 4" xfId="30550"/>
    <cellStyle name="Input 5 3 2 3_Table 2A-1_EFT (Annual)" xfId="15358"/>
    <cellStyle name="Input 5 3 2 4" xfId="10497"/>
    <cellStyle name="Input 5 3 2 4 2" xfId="22613"/>
    <cellStyle name="Input 5 3 2 4 2 2" xfId="43799"/>
    <cellStyle name="Input 5 3 2 4 3" xfId="33195"/>
    <cellStyle name="Input 5 3 2 5" xfId="17500"/>
    <cellStyle name="Input 5 3 2 5 2" xfId="38687"/>
    <cellStyle name="Input 5 3 2 6" xfId="27807"/>
    <cellStyle name="Input 5 3 2_Table 2A-1_EFT (Annual)" xfId="7098"/>
    <cellStyle name="Input 5 3 3" xfId="890"/>
    <cellStyle name="Input 5 3 3 2" xfId="4451"/>
    <cellStyle name="Input 5 3 3 2 2" xfId="12713"/>
    <cellStyle name="Input 5 3 3 2 2 2" xfId="24723"/>
    <cellStyle name="Input 5 3 3 2 2 2 2" xfId="45909"/>
    <cellStyle name="Input 5 3 3 2 2 3" xfId="35305"/>
    <cellStyle name="Input 5 3 3 2 3" xfId="19610"/>
    <cellStyle name="Input 5 3 3 2 3 2" xfId="40797"/>
    <cellStyle name="Input 5 3 3 2 4" xfId="30108"/>
    <cellStyle name="Input 5 3 3 2_Table 2A-1_EFT (Annual)" xfId="15359"/>
    <cellStyle name="Input 5 3 3 3" xfId="10060"/>
    <cellStyle name="Input 5 3 3 3 2" xfId="22177"/>
    <cellStyle name="Input 5 3 3 3 2 2" xfId="43363"/>
    <cellStyle name="Input 5 3 3 3 3" xfId="32759"/>
    <cellStyle name="Input 5 3 3 4" xfId="17064"/>
    <cellStyle name="Input 5 3 3 4 2" xfId="38251"/>
    <cellStyle name="Input 5 3 3 5" xfId="27365"/>
    <cellStyle name="Input 5 3 3_Table 2A-1_EFT (Annual)" xfId="7100"/>
    <cellStyle name="Input 5 3 4" xfId="2071"/>
    <cellStyle name="Input 5 3 4 2" xfId="5632"/>
    <cellStyle name="Input 5 3 4 2 2" xfId="13847"/>
    <cellStyle name="Input 5 3 4 2 2 2" xfId="25835"/>
    <cellStyle name="Input 5 3 4 2 2 2 2" xfId="47021"/>
    <cellStyle name="Input 5 3 4 2 2 3" xfId="36417"/>
    <cellStyle name="Input 5 3 4 2 3" xfId="20722"/>
    <cellStyle name="Input 5 3 4 2 3 2" xfId="41909"/>
    <cellStyle name="Input 5 3 4 2 4" xfId="31289"/>
    <cellStyle name="Input 5 3 4 2_Table 2A-1_EFT (Annual)" xfId="15360"/>
    <cellStyle name="Input 5 3 4 3" xfId="11191"/>
    <cellStyle name="Input 5 3 4 3 2" xfId="23289"/>
    <cellStyle name="Input 5 3 4 3 2 2" xfId="44475"/>
    <cellStyle name="Input 5 3 4 3 3" xfId="33871"/>
    <cellStyle name="Input 5 3 4 4" xfId="18176"/>
    <cellStyle name="Input 5 3 4 4 2" xfId="39363"/>
    <cellStyle name="Input 5 3 4 5" xfId="28546"/>
    <cellStyle name="Input 5 3 4_Table 2A-1_EFT (Annual)" xfId="7101"/>
    <cellStyle name="Input 5 3 5" xfId="3919"/>
    <cellStyle name="Input 5 3 5 2" xfId="12247"/>
    <cellStyle name="Input 5 3 5 2 2" xfId="24271"/>
    <cellStyle name="Input 5 3 5 2 2 2" xfId="45457"/>
    <cellStyle name="Input 5 3 5 2 3" xfId="34853"/>
    <cellStyle name="Input 5 3 5 3" xfId="19158"/>
    <cellStyle name="Input 5 3 5 3 2" xfId="40345"/>
    <cellStyle name="Input 5 3 5 4" xfId="29607"/>
    <cellStyle name="Input 5 3 5_Table 2A-1_EFT (Annual)" xfId="15361"/>
    <cellStyle name="Input 5 3 6" xfId="9584"/>
    <cellStyle name="Input 5 3 6 2" xfId="21725"/>
    <cellStyle name="Input 5 3 6 2 2" xfId="42911"/>
    <cellStyle name="Input 5 3 6 3" xfId="32307"/>
    <cellStyle name="Input 5 3 7" xfId="16612"/>
    <cellStyle name="Input 5 3 7 2" xfId="37799"/>
    <cellStyle name="Input 5 3 8" xfId="26864"/>
    <cellStyle name="Input 5 3_Table 2A-1_EFT (Annual)" xfId="3077"/>
    <cellStyle name="Input 5 4" xfId="1166"/>
    <cellStyle name="Input 5 4 2" xfId="2436"/>
    <cellStyle name="Input 5 4 2 2" xfId="5997"/>
    <cellStyle name="Input 5 4 2 2 2" xfId="14191"/>
    <cellStyle name="Input 5 4 2 2 2 2" xfId="26163"/>
    <cellStyle name="Input 5 4 2 2 2 2 2" xfId="47349"/>
    <cellStyle name="Input 5 4 2 2 2 3" xfId="36745"/>
    <cellStyle name="Input 5 4 2 2 3" xfId="21050"/>
    <cellStyle name="Input 5 4 2 2 3 2" xfId="42237"/>
    <cellStyle name="Input 5 4 2 2 4" xfId="31653"/>
    <cellStyle name="Input 5 4 2 2_Table 2A-1_EFT (Annual)" xfId="15362"/>
    <cellStyle name="Input 5 4 2 3" xfId="11533"/>
    <cellStyle name="Input 5 4 2 3 2" xfId="23617"/>
    <cellStyle name="Input 5 4 2 3 2 2" xfId="44803"/>
    <cellStyle name="Input 5 4 2 3 3" xfId="34199"/>
    <cellStyle name="Input 5 4 2 4" xfId="18504"/>
    <cellStyle name="Input 5 4 2 4 2" xfId="39691"/>
    <cellStyle name="Input 5 4 2 5" xfId="28910"/>
    <cellStyle name="Input 5 4 2_Table 2A-1_EFT (Annual)" xfId="7103"/>
    <cellStyle name="Input 5 4 3" xfId="4727"/>
    <cellStyle name="Input 5 4 3 2" xfId="12987"/>
    <cellStyle name="Input 5 4 3 2 2" xfId="24993"/>
    <cellStyle name="Input 5 4 3 2 2 2" xfId="46179"/>
    <cellStyle name="Input 5 4 3 2 3" xfId="35575"/>
    <cellStyle name="Input 5 4 3 3" xfId="19880"/>
    <cellStyle name="Input 5 4 3 3 2" xfId="41067"/>
    <cellStyle name="Input 5 4 3 4" xfId="30384"/>
    <cellStyle name="Input 5 4 3_Table 2A-1_EFT (Annual)" xfId="15363"/>
    <cellStyle name="Input 5 4 4" xfId="10331"/>
    <cellStyle name="Input 5 4 4 2" xfId="22447"/>
    <cellStyle name="Input 5 4 4 2 2" xfId="43633"/>
    <cellStyle name="Input 5 4 4 3" xfId="33029"/>
    <cellStyle name="Input 5 4 5" xfId="17334"/>
    <cellStyle name="Input 5 4 5 2" xfId="38521"/>
    <cellStyle name="Input 5 4 6" xfId="27641"/>
    <cellStyle name="Input 5 4_Table 2A-1_EFT (Annual)" xfId="7102"/>
    <cellStyle name="Input 5 5" xfId="731"/>
    <cellStyle name="Input 5 5 2" xfId="4292"/>
    <cellStyle name="Input 5 5 2 2" xfId="12572"/>
    <cellStyle name="Input 5 5 2 2 2" xfId="24589"/>
    <cellStyle name="Input 5 5 2 2 2 2" xfId="45775"/>
    <cellStyle name="Input 5 5 2 2 3" xfId="35171"/>
    <cellStyle name="Input 5 5 2 3" xfId="19476"/>
    <cellStyle name="Input 5 5 2 3 2" xfId="40663"/>
    <cellStyle name="Input 5 5 2 4" xfId="29949"/>
    <cellStyle name="Input 5 5 2_Table 2A-1_EFT (Annual)" xfId="15364"/>
    <cellStyle name="Input 5 5 3" xfId="9920"/>
    <cellStyle name="Input 5 5 3 2" xfId="22043"/>
    <cellStyle name="Input 5 5 3 2 2" xfId="43229"/>
    <cellStyle name="Input 5 5 3 3" xfId="32625"/>
    <cellStyle name="Input 5 5 4" xfId="16930"/>
    <cellStyle name="Input 5 5 4 2" xfId="38117"/>
    <cellStyle name="Input 5 5 5" xfId="27206"/>
    <cellStyle name="Input 5 5_Table 2A-1_EFT (Annual)" xfId="7104"/>
    <cellStyle name="Input 5 6" xfId="1796"/>
    <cellStyle name="Input 5 6 2" xfId="5357"/>
    <cellStyle name="Input 5 6 2 2" xfId="13572"/>
    <cellStyle name="Input 5 6 2 2 2" xfId="25560"/>
    <cellStyle name="Input 5 6 2 2 2 2" xfId="46746"/>
    <cellStyle name="Input 5 6 2 2 3" xfId="36142"/>
    <cellStyle name="Input 5 6 2 3" xfId="20447"/>
    <cellStyle name="Input 5 6 2 3 2" xfId="41634"/>
    <cellStyle name="Input 5 6 2 4" xfId="31014"/>
    <cellStyle name="Input 5 6 2_Table 2A-1_EFT (Annual)" xfId="15365"/>
    <cellStyle name="Input 5 6 3" xfId="10916"/>
    <cellStyle name="Input 5 6 3 2" xfId="23014"/>
    <cellStyle name="Input 5 6 3 2 2" xfId="44200"/>
    <cellStyle name="Input 5 6 3 3" xfId="33596"/>
    <cellStyle name="Input 5 6 4" xfId="17901"/>
    <cellStyle name="Input 5 6 4 2" xfId="39088"/>
    <cellStyle name="Input 5 6 5" xfId="28271"/>
    <cellStyle name="Input 5 6_Table 2A-1_EFT (Annual)" xfId="7105"/>
    <cellStyle name="Input 5 7" xfId="3707"/>
    <cellStyle name="Input 5 7 2" xfId="12075"/>
    <cellStyle name="Input 5 7 2 2" xfId="24105"/>
    <cellStyle name="Input 5 7 2 2 2" xfId="45291"/>
    <cellStyle name="Input 5 7 2 3" xfId="34687"/>
    <cellStyle name="Input 5 7 3" xfId="18992"/>
    <cellStyle name="Input 5 7 3 2" xfId="40179"/>
    <cellStyle name="Input 5 7 4" xfId="29416"/>
    <cellStyle name="Input 5 7_Table 2A-1_EFT (Annual)" xfId="15366"/>
    <cellStyle name="Input 5 8" xfId="9394"/>
    <cellStyle name="Input 5 8 2" xfId="21559"/>
    <cellStyle name="Input 5 8 2 2" xfId="42745"/>
    <cellStyle name="Input 5 8 3" xfId="32141"/>
    <cellStyle name="Input 5 9" xfId="16446"/>
    <cellStyle name="Input 5 9 2" xfId="37633"/>
    <cellStyle name="Input 5_Table 2A-1_EFT (Annual)" xfId="3075"/>
    <cellStyle name="Input 6" xfId="78"/>
    <cellStyle name="Input 6 10" xfId="26634"/>
    <cellStyle name="Input 6 2" xfId="477"/>
    <cellStyle name="Input 6 2 2" xfId="1454"/>
    <cellStyle name="Input 6 2 2 2" xfId="2724"/>
    <cellStyle name="Input 6 2 2 2 2" xfId="6285"/>
    <cellStyle name="Input 6 2 2 2 2 2" xfId="14479"/>
    <cellStyle name="Input 6 2 2 2 2 2 2" xfId="26451"/>
    <cellStyle name="Input 6 2 2 2 2 2 2 2" xfId="47637"/>
    <cellStyle name="Input 6 2 2 2 2 2 3" xfId="37033"/>
    <cellStyle name="Input 6 2 2 2 2 3" xfId="21338"/>
    <cellStyle name="Input 6 2 2 2 2 3 2" xfId="42525"/>
    <cellStyle name="Input 6 2 2 2 2 4" xfId="31941"/>
    <cellStyle name="Input 6 2 2 2 2_Table 2A-1_EFT (Annual)" xfId="15367"/>
    <cellStyle name="Input 6 2 2 2 3" xfId="11821"/>
    <cellStyle name="Input 6 2 2 2 3 2" xfId="23905"/>
    <cellStyle name="Input 6 2 2 2 3 2 2" xfId="45091"/>
    <cellStyle name="Input 6 2 2 2 3 3" xfId="34487"/>
    <cellStyle name="Input 6 2 2 2 4" xfId="18792"/>
    <cellStyle name="Input 6 2 2 2 4 2" xfId="39979"/>
    <cellStyle name="Input 6 2 2 2 5" xfId="29198"/>
    <cellStyle name="Input 6 2 2 2_Table 2A-1_EFT (Annual)" xfId="7107"/>
    <cellStyle name="Input 6 2 2 3" xfId="5015"/>
    <cellStyle name="Input 6 2 2 3 2" xfId="13275"/>
    <cellStyle name="Input 6 2 2 3 2 2" xfId="25281"/>
    <cellStyle name="Input 6 2 2 3 2 2 2" xfId="46467"/>
    <cellStyle name="Input 6 2 2 3 2 3" xfId="35863"/>
    <cellStyle name="Input 6 2 2 3 3" xfId="20168"/>
    <cellStyle name="Input 6 2 2 3 3 2" xfId="41355"/>
    <cellStyle name="Input 6 2 2 3 4" xfId="30672"/>
    <cellStyle name="Input 6 2 2 3_Table 2A-1_EFT (Annual)" xfId="15368"/>
    <cellStyle name="Input 6 2 2 4" xfId="10619"/>
    <cellStyle name="Input 6 2 2 4 2" xfId="22735"/>
    <cellStyle name="Input 6 2 2 4 2 2" xfId="43921"/>
    <cellStyle name="Input 6 2 2 4 3" xfId="33317"/>
    <cellStyle name="Input 6 2 2 5" xfId="17622"/>
    <cellStyle name="Input 6 2 2 5 2" xfId="38809"/>
    <cellStyle name="Input 6 2 2 6" xfId="27929"/>
    <cellStyle name="Input 6 2 2_Table 2A-1_EFT (Annual)" xfId="7106"/>
    <cellStyle name="Input 6 2 3" xfId="997"/>
    <cellStyle name="Input 6 2 3 2" xfId="4558"/>
    <cellStyle name="Input 6 2 3 2 2" xfId="12818"/>
    <cellStyle name="Input 6 2 3 2 2 2" xfId="24824"/>
    <cellStyle name="Input 6 2 3 2 2 2 2" xfId="46010"/>
    <cellStyle name="Input 6 2 3 2 2 3" xfId="35406"/>
    <cellStyle name="Input 6 2 3 2 3" xfId="19711"/>
    <cellStyle name="Input 6 2 3 2 3 2" xfId="40898"/>
    <cellStyle name="Input 6 2 3 2 4" xfId="30215"/>
    <cellStyle name="Input 6 2 3 2_Table 2A-1_EFT (Annual)" xfId="15369"/>
    <cellStyle name="Input 6 2 3 3" xfId="10162"/>
    <cellStyle name="Input 6 2 3 3 2" xfId="22278"/>
    <cellStyle name="Input 6 2 3 3 2 2" xfId="43464"/>
    <cellStyle name="Input 6 2 3 3 3" xfId="32860"/>
    <cellStyle name="Input 6 2 3 4" xfId="17165"/>
    <cellStyle name="Input 6 2 3 4 2" xfId="38352"/>
    <cellStyle name="Input 6 2 3 5" xfId="27472"/>
    <cellStyle name="Input 6 2 3_Table 2A-1_EFT (Annual)" xfId="7108"/>
    <cellStyle name="Input 6 2 4" xfId="2193"/>
    <cellStyle name="Input 6 2 4 2" xfId="5754"/>
    <cellStyle name="Input 6 2 4 2 2" xfId="13969"/>
    <cellStyle name="Input 6 2 4 2 2 2" xfId="25957"/>
    <cellStyle name="Input 6 2 4 2 2 2 2" xfId="47143"/>
    <cellStyle name="Input 6 2 4 2 2 3" xfId="36539"/>
    <cellStyle name="Input 6 2 4 2 3" xfId="20844"/>
    <cellStyle name="Input 6 2 4 2 3 2" xfId="42031"/>
    <cellStyle name="Input 6 2 4 2 4" xfId="31411"/>
    <cellStyle name="Input 6 2 4 2_Table 2A-1_EFT (Annual)" xfId="15370"/>
    <cellStyle name="Input 6 2 4 3" xfId="11313"/>
    <cellStyle name="Input 6 2 4 3 2" xfId="23411"/>
    <cellStyle name="Input 6 2 4 3 2 2" xfId="44597"/>
    <cellStyle name="Input 6 2 4 3 3" xfId="33993"/>
    <cellStyle name="Input 6 2 4 4" xfId="18298"/>
    <cellStyle name="Input 6 2 4 4 2" xfId="39485"/>
    <cellStyle name="Input 6 2 4 5" xfId="28668"/>
    <cellStyle name="Input 6 2 4_Table 2A-1_EFT (Annual)" xfId="7109"/>
    <cellStyle name="Input 6 2 5" xfId="4047"/>
    <cellStyle name="Input 6 2 5 2" xfId="12371"/>
    <cellStyle name="Input 6 2 5 2 2" xfId="24393"/>
    <cellStyle name="Input 6 2 5 2 2 2" xfId="45579"/>
    <cellStyle name="Input 6 2 5 2 3" xfId="34975"/>
    <cellStyle name="Input 6 2 5 3" xfId="19280"/>
    <cellStyle name="Input 6 2 5 3 2" xfId="40467"/>
    <cellStyle name="Input 6 2 5 4" xfId="29735"/>
    <cellStyle name="Input 6 2 5_Table 2A-1_EFT (Annual)" xfId="15371"/>
    <cellStyle name="Input 6 2 6" xfId="9710"/>
    <cellStyle name="Input 6 2 6 2" xfId="21847"/>
    <cellStyle name="Input 6 2 6 2 2" xfId="43033"/>
    <cellStyle name="Input 6 2 6 3" xfId="32429"/>
    <cellStyle name="Input 6 2 7" xfId="16734"/>
    <cellStyle name="Input 6 2 7 2" xfId="37921"/>
    <cellStyle name="Input 6 2 8" xfId="26992"/>
    <cellStyle name="Input 6 2_Table 2A-1_EFT (Annual)" xfId="3079"/>
    <cellStyle name="Input 6 3" xfId="310"/>
    <cellStyle name="Input 6 3 2" xfId="1298"/>
    <cellStyle name="Input 6 3 2 2" xfId="2568"/>
    <cellStyle name="Input 6 3 2 2 2" xfId="6129"/>
    <cellStyle name="Input 6 3 2 2 2 2" xfId="14323"/>
    <cellStyle name="Input 6 3 2 2 2 2 2" xfId="26295"/>
    <cellStyle name="Input 6 3 2 2 2 2 2 2" xfId="47481"/>
    <cellStyle name="Input 6 3 2 2 2 2 3" xfId="36877"/>
    <cellStyle name="Input 6 3 2 2 2 3" xfId="21182"/>
    <cellStyle name="Input 6 3 2 2 2 3 2" xfId="42369"/>
    <cellStyle name="Input 6 3 2 2 2 4" xfId="31785"/>
    <cellStyle name="Input 6 3 2 2 2_Table 2A-1_EFT (Annual)" xfId="15372"/>
    <cellStyle name="Input 6 3 2 2 3" xfId="11665"/>
    <cellStyle name="Input 6 3 2 2 3 2" xfId="23749"/>
    <cellStyle name="Input 6 3 2 2 3 2 2" xfId="44935"/>
    <cellStyle name="Input 6 3 2 2 3 3" xfId="34331"/>
    <cellStyle name="Input 6 3 2 2 4" xfId="18636"/>
    <cellStyle name="Input 6 3 2 2 4 2" xfId="39823"/>
    <cellStyle name="Input 6 3 2 2 5" xfId="29042"/>
    <cellStyle name="Input 6 3 2 2_Table 2A-1_EFT (Annual)" xfId="7111"/>
    <cellStyle name="Input 6 3 2 3" xfId="4859"/>
    <cellStyle name="Input 6 3 2 3 2" xfId="13119"/>
    <cellStyle name="Input 6 3 2 3 2 2" xfId="25125"/>
    <cellStyle name="Input 6 3 2 3 2 2 2" xfId="46311"/>
    <cellStyle name="Input 6 3 2 3 2 3" xfId="35707"/>
    <cellStyle name="Input 6 3 2 3 3" xfId="20012"/>
    <cellStyle name="Input 6 3 2 3 3 2" xfId="41199"/>
    <cellStyle name="Input 6 3 2 3 4" xfId="30516"/>
    <cellStyle name="Input 6 3 2 3_Table 2A-1_EFT (Annual)" xfId="15373"/>
    <cellStyle name="Input 6 3 2 4" xfId="10463"/>
    <cellStyle name="Input 6 3 2 4 2" xfId="22579"/>
    <cellStyle name="Input 6 3 2 4 2 2" xfId="43765"/>
    <cellStyle name="Input 6 3 2 4 3" xfId="33161"/>
    <cellStyle name="Input 6 3 2 5" xfId="17466"/>
    <cellStyle name="Input 6 3 2 5 2" xfId="38653"/>
    <cellStyle name="Input 6 3 2 6" xfId="27773"/>
    <cellStyle name="Input 6 3 2_Table 2A-1_EFT (Annual)" xfId="7110"/>
    <cellStyle name="Input 6 3 3" xfId="860"/>
    <cellStyle name="Input 6 3 3 2" xfId="4421"/>
    <cellStyle name="Input 6 3 3 2 2" xfId="12686"/>
    <cellStyle name="Input 6 3 3 2 2 2" xfId="24698"/>
    <cellStyle name="Input 6 3 3 2 2 2 2" xfId="45884"/>
    <cellStyle name="Input 6 3 3 2 2 3" xfId="35280"/>
    <cellStyle name="Input 6 3 3 2 3" xfId="19585"/>
    <cellStyle name="Input 6 3 3 2 3 2" xfId="40772"/>
    <cellStyle name="Input 6 3 3 2 4" xfId="30078"/>
    <cellStyle name="Input 6 3 3 2_Table 2A-1_EFT (Annual)" xfId="15374"/>
    <cellStyle name="Input 6 3 3 3" xfId="10033"/>
    <cellStyle name="Input 6 3 3 3 2" xfId="22152"/>
    <cellStyle name="Input 6 3 3 3 2 2" xfId="43338"/>
    <cellStyle name="Input 6 3 3 3 3" xfId="32734"/>
    <cellStyle name="Input 6 3 3 4" xfId="17039"/>
    <cellStyle name="Input 6 3 3 4 2" xfId="38226"/>
    <cellStyle name="Input 6 3 3 5" xfId="27335"/>
    <cellStyle name="Input 6 3 3_Table 2A-1_EFT (Annual)" xfId="7112"/>
    <cellStyle name="Input 6 3 4" xfId="2037"/>
    <cellStyle name="Input 6 3 4 2" xfId="5598"/>
    <cellStyle name="Input 6 3 4 2 2" xfId="13813"/>
    <cellStyle name="Input 6 3 4 2 2 2" xfId="25801"/>
    <cellStyle name="Input 6 3 4 2 2 2 2" xfId="46987"/>
    <cellStyle name="Input 6 3 4 2 2 3" xfId="36383"/>
    <cellStyle name="Input 6 3 4 2 3" xfId="20688"/>
    <cellStyle name="Input 6 3 4 2 3 2" xfId="41875"/>
    <cellStyle name="Input 6 3 4 2 4" xfId="31255"/>
    <cellStyle name="Input 6 3 4 2_Table 2A-1_EFT (Annual)" xfId="15375"/>
    <cellStyle name="Input 6 3 4 3" xfId="11157"/>
    <cellStyle name="Input 6 3 4 3 2" xfId="23255"/>
    <cellStyle name="Input 6 3 4 3 2 2" xfId="44441"/>
    <cellStyle name="Input 6 3 4 3 3" xfId="33837"/>
    <cellStyle name="Input 6 3 4 4" xfId="18142"/>
    <cellStyle name="Input 6 3 4 4 2" xfId="39329"/>
    <cellStyle name="Input 6 3 4 5" xfId="28512"/>
    <cellStyle name="Input 6 3 4_Table 2A-1_EFT (Annual)" xfId="7113"/>
    <cellStyle name="Input 6 3 5" xfId="3880"/>
    <cellStyle name="Input 6 3 5 2" xfId="12212"/>
    <cellStyle name="Input 6 3 5 2 2" xfId="24237"/>
    <cellStyle name="Input 6 3 5 2 2 2" xfId="45423"/>
    <cellStyle name="Input 6 3 5 2 3" xfId="34819"/>
    <cellStyle name="Input 6 3 5 3" xfId="19124"/>
    <cellStyle name="Input 6 3 5 3 2" xfId="40311"/>
    <cellStyle name="Input 6 3 5 4" xfId="29568"/>
    <cellStyle name="Input 6 3 5_Table 2A-1_EFT (Annual)" xfId="15376"/>
    <cellStyle name="Input 6 3 6" xfId="9549"/>
    <cellStyle name="Input 6 3 6 2" xfId="21691"/>
    <cellStyle name="Input 6 3 6 2 2" xfId="42877"/>
    <cellStyle name="Input 6 3 6 3" xfId="32273"/>
    <cellStyle name="Input 6 3 7" xfId="16578"/>
    <cellStyle name="Input 6 3 7 2" xfId="37765"/>
    <cellStyle name="Input 6 3 8" xfId="26825"/>
    <cellStyle name="Input 6 3_Table 2A-1_EFT (Annual)" xfId="3080"/>
    <cellStyle name="Input 6 4" xfId="1132"/>
    <cellStyle name="Input 6 4 2" xfId="2402"/>
    <cellStyle name="Input 6 4 2 2" xfId="5963"/>
    <cellStyle name="Input 6 4 2 2 2" xfId="14157"/>
    <cellStyle name="Input 6 4 2 2 2 2" xfId="26129"/>
    <cellStyle name="Input 6 4 2 2 2 2 2" xfId="47315"/>
    <cellStyle name="Input 6 4 2 2 2 3" xfId="36711"/>
    <cellStyle name="Input 6 4 2 2 3" xfId="21016"/>
    <cellStyle name="Input 6 4 2 2 3 2" xfId="42203"/>
    <cellStyle name="Input 6 4 2 2 4" xfId="31619"/>
    <cellStyle name="Input 6 4 2 2_Table 2A-1_EFT (Annual)" xfId="15377"/>
    <cellStyle name="Input 6 4 2 3" xfId="11499"/>
    <cellStyle name="Input 6 4 2 3 2" xfId="23583"/>
    <cellStyle name="Input 6 4 2 3 2 2" xfId="44769"/>
    <cellStyle name="Input 6 4 2 3 3" xfId="34165"/>
    <cellStyle name="Input 6 4 2 4" xfId="18470"/>
    <cellStyle name="Input 6 4 2 4 2" xfId="39657"/>
    <cellStyle name="Input 6 4 2 5" xfId="28876"/>
    <cellStyle name="Input 6 4 2_Table 2A-1_EFT (Annual)" xfId="7115"/>
    <cellStyle name="Input 6 4 3" xfId="4693"/>
    <cellStyle name="Input 6 4 3 2" xfId="12953"/>
    <cellStyle name="Input 6 4 3 2 2" xfId="24959"/>
    <cellStyle name="Input 6 4 3 2 2 2" xfId="46145"/>
    <cellStyle name="Input 6 4 3 2 3" xfId="35541"/>
    <cellStyle name="Input 6 4 3 3" xfId="19846"/>
    <cellStyle name="Input 6 4 3 3 2" xfId="41033"/>
    <cellStyle name="Input 6 4 3 4" xfId="30350"/>
    <cellStyle name="Input 6 4 3_Table 2A-1_EFT (Annual)" xfId="15378"/>
    <cellStyle name="Input 6 4 4" xfId="10297"/>
    <cellStyle name="Input 6 4 4 2" xfId="22413"/>
    <cellStyle name="Input 6 4 4 2 2" xfId="43599"/>
    <cellStyle name="Input 6 4 4 3" xfId="32995"/>
    <cellStyle name="Input 6 4 5" xfId="17300"/>
    <cellStyle name="Input 6 4 5 2" xfId="38487"/>
    <cellStyle name="Input 6 4 6" xfId="27607"/>
    <cellStyle name="Input 6 4_Table 2A-1_EFT (Annual)" xfId="7114"/>
    <cellStyle name="Input 6 5" xfId="701"/>
    <cellStyle name="Input 6 5 2" xfId="4262"/>
    <cellStyle name="Input 6 5 2 2" xfId="12546"/>
    <cellStyle name="Input 6 5 2 2 2" xfId="24564"/>
    <cellStyle name="Input 6 5 2 2 2 2" xfId="45750"/>
    <cellStyle name="Input 6 5 2 2 3" xfId="35146"/>
    <cellStyle name="Input 6 5 2 3" xfId="19451"/>
    <cellStyle name="Input 6 5 2 3 2" xfId="40638"/>
    <cellStyle name="Input 6 5 2 4" xfId="29919"/>
    <cellStyle name="Input 6 5 2_Table 2A-1_EFT (Annual)" xfId="15379"/>
    <cellStyle name="Input 6 5 3" xfId="9893"/>
    <cellStyle name="Input 6 5 3 2" xfId="22018"/>
    <cellStyle name="Input 6 5 3 2 2" xfId="43204"/>
    <cellStyle name="Input 6 5 3 3" xfId="32600"/>
    <cellStyle name="Input 6 5 4" xfId="16905"/>
    <cellStyle name="Input 6 5 4 2" xfId="38092"/>
    <cellStyle name="Input 6 5 5" xfId="27176"/>
    <cellStyle name="Input 6 5_Table 2A-1_EFT (Annual)" xfId="7116"/>
    <cellStyle name="Input 6 6" xfId="1804"/>
    <cellStyle name="Input 6 6 2" xfId="5365"/>
    <cellStyle name="Input 6 6 2 2" xfId="13580"/>
    <cellStyle name="Input 6 6 2 2 2" xfId="25568"/>
    <cellStyle name="Input 6 6 2 2 2 2" xfId="46754"/>
    <cellStyle name="Input 6 6 2 2 3" xfId="36150"/>
    <cellStyle name="Input 6 6 2 3" xfId="20455"/>
    <cellStyle name="Input 6 6 2 3 2" xfId="41642"/>
    <cellStyle name="Input 6 6 2 4" xfId="31022"/>
    <cellStyle name="Input 6 6 2_Table 2A-1_EFT (Annual)" xfId="15380"/>
    <cellStyle name="Input 6 6 3" xfId="10924"/>
    <cellStyle name="Input 6 6 3 2" xfId="23022"/>
    <cellStyle name="Input 6 6 3 2 2" xfId="44208"/>
    <cellStyle name="Input 6 6 3 3" xfId="33604"/>
    <cellStyle name="Input 6 6 4" xfId="17909"/>
    <cellStyle name="Input 6 6 4 2" xfId="39096"/>
    <cellStyle name="Input 6 6 5" xfId="28279"/>
    <cellStyle name="Input 6 6_Table 2A-1_EFT (Annual)" xfId="7117"/>
    <cellStyle name="Input 6 7" xfId="3667"/>
    <cellStyle name="Input 6 7 2" xfId="12040"/>
    <cellStyle name="Input 6 7 2 2" xfId="24071"/>
    <cellStyle name="Input 6 7 2 2 2" xfId="45257"/>
    <cellStyle name="Input 6 7 2 3" xfId="34653"/>
    <cellStyle name="Input 6 7 3" xfId="18958"/>
    <cellStyle name="Input 6 7 3 2" xfId="40145"/>
    <cellStyle name="Input 6 7 4" xfId="29377"/>
    <cellStyle name="Input 6 7_Table 2A-1_EFT (Annual)" xfId="15381"/>
    <cellStyle name="Input 6 8" xfId="9357"/>
    <cellStyle name="Input 6 8 2" xfId="21525"/>
    <cellStyle name="Input 6 8 2 2" xfId="42711"/>
    <cellStyle name="Input 6 8 3" xfId="32107"/>
    <cellStyle name="Input 6 9" xfId="16412"/>
    <cellStyle name="Input 6 9 2" xfId="37599"/>
    <cellStyle name="Input 6_Table 2A-1_EFT (Annual)" xfId="3078"/>
    <cellStyle name="Input 7" xfId="126"/>
    <cellStyle name="Input 7 10" xfId="26681"/>
    <cellStyle name="Input 7 2" xfId="519"/>
    <cellStyle name="Input 7 2 2" xfId="1496"/>
    <cellStyle name="Input 7 2 2 2" xfId="2766"/>
    <cellStyle name="Input 7 2 2 2 2" xfId="6327"/>
    <cellStyle name="Input 7 2 2 2 2 2" xfId="14521"/>
    <cellStyle name="Input 7 2 2 2 2 2 2" xfId="26493"/>
    <cellStyle name="Input 7 2 2 2 2 2 2 2" xfId="47679"/>
    <cellStyle name="Input 7 2 2 2 2 2 3" xfId="37075"/>
    <cellStyle name="Input 7 2 2 2 2 3" xfId="21380"/>
    <cellStyle name="Input 7 2 2 2 2 3 2" xfId="42567"/>
    <cellStyle name="Input 7 2 2 2 2 4" xfId="31983"/>
    <cellStyle name="Input 7 2 2 2 2_Table 2A-1_EFT (Annual)" xfId="15382"/>
    <cellStyle name="Input 7 2 2 2 3" xfId="11863"/>
    <cellStyle name="Input 7 2 2 2 3 2" xfId="23947"/>
    <cellStyle name="Input 7 2 2 2 3 2 2" xfId="45133"/>
    <cellStyle name="Input 7 2 2 2 3 3" xfId="34529"/>
    <cellStyle name="Input 7 2 2 2 4" xfId="18834"/>
    <cellStyle name="Input 7 2 2 2 4 2" xfId="40021"/>
    <cellStyle name="Input 7 2 2 2 5" xfId="29240"/>
    <cellStyle name="Input 7 2 2 2_Table 2A-1_EFT (Annual)" xfId="7119"/>
    <cellStyle name="Input 7 2 2 3" xfId="5057"/>
    <cellStyle name="Input 7 2 2 3 2" xfId="13317"/>
    <cellStyle name="Input 7 2 2 3 2 2" xfId="25323"/>
    <cellStyle name="Input 7 2 2 3 2 2 2" xfId="46509"/>
    <cellStyle name="Input 7 2 2 3 2 3" xfId="35905"/>
    <cellStyle name="Input 7 2 2 3 3" xfId="20210"/>
    <cellStyle name="Input 7 2 2 3 3 2" xfId="41397"/>
    <cellStyle name="Input 7 2 2 3 4" xfId="30714"/>
    <cellStyle name="Input 7 2 2 3_Table 2A-1_EFT (Annual)" xfId="15383"/>
    <cellStyle name="Input 7 2 2 4" xfId="10661"/>
    <cellStyle name="Input 7 2 2 4 2" xfId="22777"/>
    <cellStyle name="Input 7 2 2 4 2 2" xfId="43963"/>
    <cellStyle name="Input 7 2 2 4 3" xfId="33359"/>
    <cellStyle name="Input 7 2 2 5" xfId="17664"/>
    <cellStyle name="Input 7 2 2 5 2" xfId="38851"/>
    <cellStyle name="Input 7 2 2 6" xfId="27971"/>
    <cellStyle name="Input 7 2 2_Table 2A-1_EFT (Annual)" xfId="7118"/>
    <cellStyle name="Input 7 2 3" xfId="1029"/>
    <cellStyle name="Input 7 2 3 2" xfId="4590"/>
    <cellStyle name="Input 7 2 3 2 2" xfId="12850"/>
    <cellStyle name="Input 7 2 3 2 2 2" xfId="24856"/>
    <cellStyle name="Input 7 2 3 2 2 2 2" xfId="46042"/>
    <cellStyle name="Input 7 2 3 2 2 3" xfId="35438"/>
    <cellStyle name="Input 7 2 3 2 3" xfId="19743"/>
    <cellStyle name="Input 7 2 3 2 3 2" xfId="40930"/>
    <cellStyle name="Input 7 2 3 2 4" xfId="30247"/>
    <cellStyle name="Input 7 2 3 2_Table 2A-1_EFT (Annual)" xfId="15384"/>
    <cellStyle name="Input 7 2 3 3" xfId="10194"/>
    <cellStyle name="Input 7 2 3 3 2" xfId="22310"/>
    <cellStyle name="Input 7 2 3 3 2 2" xfId="43496"/>
    <cellStyle name="Input 7 2 3 3 3" xfId="32892"/>
    <cellStyle name="Input 7 2 3 4" xfId="17197"/>
    <cellStyle name="Input 7 2 3 4 2" xfId="38384"/>
    <cellStyle name="Input 7 2 3 5" xfId="27504"/>
    <cellStyle name="Input 7 2 3_Table 2A-1_EFT (Annual)" xfId="7120"/>
    <cellStyle name="Input 7 2 4" xfId="2235"/>
    <cellStyle name="Input 7 2 4 2" xfId="5796"/>
    <cellStyle name="Input 7 2 4 2 2" xfId="14011"/>
    <cellStyle name="Input 7 2 4 2 2 2" xfId="25999"/>
    <cellStyle name="Input 7 2 4 2 2 2 2" xfId="47185"/>
    <cellStyle name="Input 7 2 4 2 2 3" xfId="36581"/>
    <cellStyle name="Input 7 2 4 2 3" xfId="20886"/>
    <cellStyle name="Input 7 2 4 2 3 2" xfId="42073"/>
    <cellStyle name="Input 7 2 4 2 4" xfId="31453"/>
    <cellStyle name="Input 7 2 4 2_Table 2A-1_EFT (Annual)" xfId="15385"/>
    <cellStyle name="Input 7 2 4 3" xfId="11355"/>
    <cellStyle name="Input 7 2 4 3 2" xfId="23453"/>
    <cellStyle name="Input 7 2 4 3 2 2" xfId="44639"/>
    <cellStyle name="Input 7 2 4 3 3" xfId="34035"/>
    <cellStyle name="Input 7 2 4 4" xfId="18340"/>
    <cellStyle name="Input 7 2 4 4 2" xfId="39527"/>
    <cellStyle name="Input 7 2 4 5" xfId="28710"/>
    <cellStyle name="Input 7 2 4_Table 2A-1_EFT (Annual)" xfId="7121"/>
    <cellStyle name="Input 7 2 5" xfId="4089"/>
    <cellStyle name="Input 7 2 5 2" xfId="12413"/>
    <cellStyle name="Input 7 2 5 2 2" xfId="24435"/>
    <cellStyle name="Input 7 2 5 2 2 2" xfId="45621"/>
    <cellStyle name="Input 7 2 5 2 3" xfId="35017"/>
    <cellStyle name="Input 7 2 5 3" xfId="19322"/>
    <cellStyle name="Input 7 2 5 3 2" xfId="40509"/>
    <cellStyle name="Input 7 2 5 4" xfId="29777"/>
    <cellStyle name="Input 7 2 5_Table 2A-1_EFT (Annual)" xfId="15386"/>
    <cellStyle name="Input 7 2 6" xfId="9752"/>
    <cellStyle name="Input 7 2 6 2" xfId="21889"/>
    <cellStyle name="Input 7 2 6 2 2" xfId="43075"/>
    <cellStyle name="Input 7 2 6 3" xfId="32471"/>
    <cellStyle name="Input 7 2 7" xfId="16776"/>
    <cellStyle name="Input 7 2 7 2" xfId="37963"/>
    <cellStyle name="Input 7 2 8" xfId="27034"/>
    <cellStyle name="Input 7 2_Table 2A-1_EFT (Annual)" xfId="3082"/>
    <cellStyle name="Input 7 3" xfId="357"/>
    <cellStyle name="Input 7 3 2" xfId="1340"/>
    <cellStyle name="Input 7 3 2 2" xfId="2610"/>
    <cellStyle name="Input 7 3 2 2 2" xfId="6171"/>
    <cellStyle name="Input 7 3 2 2 2 2" xfId="14365"/>
    <cellStyle name="Input 7 3 2 2 2 2 2" xfId="26337"/>
    <cellStyle name="Input 7 3 2 2 2 2 2 2" xfId="47523"/>
    <cellStyle name="Input 7 3 2 2 2 2 3" xfId="36919"/>
    <cellStyle name="Input 7 3 2 2 2 3" xfId="21224"/>
    <cellStyle name="Input 7 3 2 2 2 3 2" xfId="42411"/>
    <cellStyle name="Input 7 3 2 2 2 4" xfId="31827"/>
    <cellStyle name="Input 7 3 2 2 2_Table 2A-1_EFT (Annual)" xfId="15387"/>
    <cellStyle name="Input 7 3 2 2 3" xfId="11707"/>
    <cellStyle name="Input 7 3 2 2 3 2" xfId="23791"/>
    <cellStyle name="Input 7 3 2 2 3 2 2" xfId="44977"/>
    <cellStyle name="Input 7 3 2 2 3 3" xfId="34373"/>
    <cellStyle name="Input 7 3 2 2 4" xfId="18678"/>
    <cellStyle name="Input 7 3 2 2 4 2" xfId="39865"/>
    <cellStyle name="Input 7 3 2 2 5" xfId="29084"/>
    <cellStyle name="Input 7 3 2 2_Table 2A-1_EFT (Annual)" xfId="7123"/>
    <cellStyle name="Input 7 3 2 3" xfId="4901"/>
    <cellStyle name="Input 7 3 2 3 2" xfId="13161"/>
    <cellStyle name="Input 7 3 2 3 2 2" xfId="25167"/>
    <cellStyle name="Input 7 3 2 3 2 2 2" xfId="46353"/>
    <cellStyle name="Input 7 3 2 3 2 3" xfId="35749"/>
    <cellStyle name="Input 7 3 2 3 3" xfId="20054"/>
    <cellStyle name="Input 7 3 2 3 3 2" xfId="41241"/>
    <cellStyle name="Input 7 3 2 3 4" xfId="30558"/>
    <cellStyle name="Input 7 3 2 3_Table 2A-1_EFT (Annual)" xfId="15388"/>
    <cellStyle name="Input 7 3 2 4" xfId="10505"/>
    <cellStyle name="Input 7 3 2 4 2" xfId="22621"/>
    <cellStyle name="Input 7 3 2 4 2 2" xfId="43807"/>
    <cellStyle name="Input 7 3 2 4 3" xfId="33203"/>
    <cellStyle name="Input 7 3 2 5" xfId="17508"/>
    <cellStyle name="Input 7 3 2 5 2" xfId="38695"/>
    <cellStyle name="Input 7 3 2 6" xfId="27815"/>
    <cellStyle name="Input 7 3 2_Table 2A-1_EFT (Annual)" xfId="7122"/>
    <cellStyle name="Input 7 3 3" xfId="897"/>
    <cellStyle name="Input 7 3 3 2" xfId="4458"/>
    <cellStyle name="Input 7 3 3 2 2" xfId="12720"/>
    <cellStyle name="Input 7 3 3 2 2 2" xfId="24730"/>
    <cellStyle name="Input 7 3 3 2 2 2 2" xfId="45916"/>
    <cellStyle name="Input 7 3 3 2 2 3" xfId="35312"/>
    <cellStyle name="Input 7 3 3 2 3" xfId="19617"/>
    <cellStyle name="Input 7 3 3 2 3 2" xfId="40804"/>
    <cellStyle name="Input 7 3 3 2 4" xfId="30115"/>
    <cellStyle name="Input 7 3 3 2_Table 2A-1_EFT (Annual)" xfId="15389"/>
    <cellStyle name="Input 7 3 3 3" xfId="10067"/>
    <cellStyle name="Input 7 3 3 3 2" xfId="22184"/>
    <cellStyle name="Input 7 3 3 3 2 2" xfId="43370"/>
    <cellStyle name="Input 7 3 3 3 3" xfId="32766"/>
    <cellStyle name="Input 7 3 3 4" xfId="17071"/>
    <cellStyle name="Input 7 3 3 4 2" xfId="38258"/>
    <cellStyle name="Input 7 3 3 5" xfId="27372"/>
    <cellStyle name="Input 7 3 3_Table 2A-1_EFT (Annual)" xfId="7124"/>
    <cellStyle name="Input 7 3 4" xfId="2079"/>
    <cellStyle name="Input 7 3 4 2" xfId="5640"/>
    <cellStyle name="Input 7 3 4 2 2" xfId="13855"/>
    <cellStyle name="Input 7 3 4 2 2 2" xfId="25843"/>
    <cellStyle name="Input 7 3 4 2 2 2 2" xfId="47029"/>
    <cellStyle name="Input 7 3 4 2 2 3" xfId="36425"/>
    <cellStyle name="Input 7 3 4 2 3" xfId="20730"/>
    <cellStyle name="Input 7 3 4 2 3 2" xfId="41917"/>
    <cellStyle name="Input 7 3 4 2 4" xfId="31297"/>
    <cellStyle name="Input 7 3 4 2_Table 2A-1_EFT (Annual)" xfId="15390"/>
    <cellStyle name="Input 7 3 4 3" xfId="11199"/>
    <cellStyle name="Input 7 3 4 3 2" xfId="23297"/>
    <cellStyle name="Input 7 3 4 3 2 2" xfId="44483"/>
    <cellStyle name="Input 7 3 4 3 3" xfId="33879"/>
    <cellStyle name="Input 7 3 4 4" xfId="18184"/>
    <cellStyle name="Input 7 3 4 4 2" xfId="39371"/>
    <cellStyle name="Input 7 3 4 5" xfId="28554"/>
    <cellStyle name="Input 7 3 4_Table 2A-1_EFT (Annual)" xfId="7125"/>
    <cellStyle name="Input 7 3 5" xfId="3927"/>
    <cellStyle name="Input 7 3 5 2" xfId="12255"/>
    <cellStyle name="Input 7 3 5 2 2" xfId="24279"/>
    <cellStyle name="Input 7 3 5 2 2 2" xfId="45465"/>
    <cellStyle name="Input 7 3 5 2 3" xfId="34861"/>
    <cellStyle name="Input 7 3 5 3" xfId="19166"/>
    <cellStyle name="Input 7 3 5 3 2" xfId="40353"/>
    <cellStyle name="Input 7 3 5 4" xfId="29615"/>
    <cellStyle name="Input 7 3 5_Table 2A-1_EFT (Annual)" xfId="15391"/>
    <cellStyle name="Input 7 3 6" xfId="9592"/>
    <cellStyle name="Input 7 3 6 2" xfId="21733"/>
    <cellStyle name="Input 7 3 6 2 2" xfId="42919"/>
    <cellStyle name="Input 7 3 6 3" xfId="32315"/>
    <cellStyle name="Input 7 3 7" xfId="16620"/>
    <cellStyle name="Input 7 3 7 2" xfId="37807"/>
    <cellStyle name="Input 7 3 8" xfId="26872"/>
    <cellStyle name="Input 7 3_Table 2A-1_EFT (Annual)" xfId="3083"/>
    <cellStyle name="Input 7 4" xfId="1174"/>
    <cellStyle name="Input 7 4 2" xfId="2444"/>
    <cellStyle name="Input 7 4 2 2" xfId="6005"/>
    <cellStyle name="Input 7 4 2 2 2" xfId="14199"/>
    <cellStyle name="Input 7 4 2 2 2 2" xfId="26171"/>
    <cellStyle name="Input 7 4 2 2 2 2 2" xfId="47357"/>
    <cellStyle name="Input 7 4 2 2 2 3" xfId="36753"/>
    <cellStyle name="Input 7 4 2 2 3" xfId="21058"/>
    <cellStyle name="Input 7 4 2 2 3 2" xfId="42245"/>
    <cellStyle name="Input 7 4 2 2 4" xfId="31661"/>
    <cellStyle name="Input 7 4 2 2_Table 2A-1_EFT (Annual)" xfId="15392"/>
    <cellStyle name="Input 7 4 2 3" xfId="11541"/>
    <cellStyle name="Input 7 4 2 3 2" xfId="23625"/>
    <cellStyle name="Input 7 4 2 3 2 2" xfId="44811"/>
    <cellStyle name="Input 7 4 2 3 3" xfId="34207"/>
    <cellStyle name="Input 7 4 2 4" xfId="18512"/>
    <cellStyle name="Input 7 4 2 4 2" xfId="39699"/>
    <cellStyle name="Input 7 4 2 5" xfId="28918"/>
    <cellStyle name="Input 7 4 2_Table 2A-1_EFT (Annual)" xfId="7127"/>
    <cellStyle name="Input 7 4 3" xfId="4735"/>
    <cellStyle name="Input 7 4 3 2" xfId="12995"/>
    <cellStyle name="Input 7 4 3 2 2" xfId="25001"/>
    <cellStyle name="Input 7 4 3 2 2 2" xfId="46187"/>
    <cellStyle name="Input 7 4 3 2 3" xfId="35583"/>
    <cellStyle name="Input 7 4 3 3" xfId="19888"/>
    <cellStyle name="Input 7 4 3 3 2" xfId="41075"/>
    <cellStyle name="Input 7 4 3 4" xfId="30392"/>
    <cellStyle name="Input 7 4 3_Table 2A-1_EFT (Annual)" xfId="15393"/>
    <cellStyle name="Input 7 4 4" xfId="10339"/>
    <cellStyle name="Input 7 4 4 2" xfId="22455"/>
    <cellStyle name="Input 7 4 4 2 2" xfId="43641"/>
    <cellStyle name="Input 7 4 4 3" xfId="33037"/>
    <cellStyle name="Input 7 4 5" xfId="17342"/>
    <cellStyle name="Input 7 4 5 2" xfId="38529"/>
    <cellStyle name="Input 7 4 6" xfId="27649"/>
    <cellStyle name="Input 7 4_Table 2A-1_EFT (Annual)" xfId="7126"/>
    <cellStyle name="Input 7 5" xfId="738"/>
    <cellStyle name="Input 7 5 2" xfId="4299"/>
    <cellStyle name="Input 7 5 2 2" xfId="12579"/>
    <cellStyle name="Input 7 5 2 2 2" xfId="24596"/>
    <cellStyle name="Input 7 5 2 2 2 2" xfId="45782"/>
    <cellStyle name="Input 7 5 2 2 3" xfId="35178"/>
    <cellStyle name="Input 7 5 2 3" xfId="19483"/>
    <cellStyle name="Input 7 5 2 3 2" xfId="40670"/>
    <cellStyle name="Input 7 5 2 4" xfId="29956"/>
    <cellStyle name="Input 7 5 2_Table 2A-1_EFT (Annual)" xfId="15394"/>
    <cellStyle name="Input 7 5 3" xfId="9927"/>
    <cellStyle name="Input 7 5 3 2" xfId="22050"/>
    <cellStyle name="Input 7 5 3 2 2" xfId="43236"/>
    <cellStyle name="Input 7 5 3 3" xfId="32632"/>
    <cellStyle name="Input 7 5 4" xfId="16937"/>
    <cellStyle name="Input 7 5 4 2" xfId="38124"/>
    <cellStyle name="Input 7 5 5" xfId="27213"/>
    <cellStyle name="Input 7 5_Table 2A-1_EFT (Annual)" xfId="7128"/>
    <cellStyle name="Input 7 6" xfId="1792"/>
    <cellStyle name="Input 7 6 2" xfId="5353"/>
    <cellStyle name="Input 7 6 2 2" xfId="13568"/>
    <cellStyle name="Input 7 6 2 2 2" xfId="25556"/>
    <cellStyle name="Input 7 6 2 2 2 2" xfId="46742"/>
    <cellStyle name="Input 7 6 2 2 3" xfId="36138"/>
    <cellStyle name="Input 7 6 2 3" xfId="20443"/>
    <cellStyle name="Input 7 6 2 3 2" xfId="41630"/>
    <cellStyle name="Input 7 6 2 4" xfId="31010"/>
    <cellStyle name="Input 7 6 2_Table 2A-1_EFT (Annual)" xfId="15395"/>
    <cellStyle name="Input 7 6 3" xfId="10912"/>
    <cellStyle name="Input 7 6 3 2" xfId="23010"/>
    <cellStyle name="Input 7 6 3 2 2" xfId="44196"/>
    <cellStyle name="Input 7 6 3 3" xfId="33592"/>
    <cellStyle name="Input 7 6 4" xfId="17897"/>
    <cellStyle name="Input 7 6 4 2" xfId="39084"/>
    <cellStyle name="Input 7 6 5" xfId="28267"/>
    <cellStyle name="Input 7 6_Table 2A-1_EFT (Annual)" xfId="7129"/>
    <cellStyle name="Input 7 7" xfId="3715"/>
    <cellStyle name="Input 7 7 2" xfId="12083"/>
    <cellStyle name="Input 7 7 2 2" xfId="24113"/>
    <cellStyle name="Input 7 7 2 2 2" xfId="45299"/>
    <cellStyle name="Input 7 7 2 3" xfId="34695"/>
    <cellStyle name="Input 7 7 3" xfId="19000"/>
    <cellStyle name="Input 7 7 3 2" xfId="40187"/>
    <cellStyle name="Input 7 7 4" xfId="29424"/>
    <cellStyle name="Input 7 7_Table 2A-1_EFT (Annual)" xfId="15396"/>
    <cellStyle name="Input 7 8" xfId="9402"/>
    <cellStyle name="Input 7 8 2" xfId="21567"/>
    <cellStyle name="Input 7 8 2 2" xfId="42753"/>
    <cellStyle name="Input 7 8 3" xfId="32149"/>
    <cellStyle name="Input 7 9" xfId="16454"/>
    <cellStyle name="Input 7 9 2" xfId="37641"/>
    <cellStyle name="Input 7_Table 2A-1_EFT (Annual)" xfId="3081"/>
    <cellStyle name="Input 8" xfId="121"/>
    <cellStyle name="Input 8 10" xfId="26676"/>
    <cellStyle name="Input 8 2" xfId="514"/>
    <cellStyle name="Input 8 2 2" xfId="1491"/>
    <cellStyle name="Input 8 2 2 2" xfId="2761"/>
    <cellStyle name="Input 8 2 2 2 2" xfId="6322"/>
    <cellStyle name="Input 8 2 2 2 2 2" xfId="14516"/>
    <cellStyle name="Input 8 2 2 2 2 2 2" xfId="26488"/>
    <cellStyle name="Input 8 2 2 2 2 2 2 2" xfId="47674"/>
    <cellStyle name="Input 8 2 2 2 2 2 3" xfId="37070"/>
    <cellStyle name="Input 8 2 2 2 2 3" xfId="21375"/>
    <cellStyle name="Input 8 2 2 2 2 3 2" xfId="42562"/>
    <cellStyle name="Input 8 2 2 2 2 4" xfId="31978"/>
    <cellStyle name="Input 8 2 2 2 2_Table 2A-1_EFT (Annual)" xfId="15397"/>
    <cellStyle name="Input 8 2 2 2 3" xfId="11858"/>
    <cellStyle name="Input 8 2 2 2 3 2" xfId="23942"/>
    <cellStyle name="Input 8 2 2 2 3 2 2" xfId="45128"/>
    <cellStyle name="Input 8 2 2 2 3 3" xfId="34524"/>
    <cellStyle name="Input 8 2 2 2 4" xfId="18829"/>
    <cellStyle name="Input 8 2 2 2 4 2" xfId="40016"/>
    <cellStyle name="Input 8 2 2 2 5" xfId="29235"/>
    <cellStyle name="Input 8 2 2 2_Table 2A-1_EFT (Annual)" xfId="7131"/>
    <cellStyle name="Input 8 2 2 3" xfId="5052"/>
    <cellStyle name="Input 8 2 2 3 2" xfId="13312"/>
    <cellStyle name="Input 8 2 2 3 2 2" xfId="25318"/>
    <cellStyle name="Input 8 2 2 3 2 2 2" xfId="46504"/>
    <cellStyle name="Input 8 2 2 3 2 3" xfId="35900"/>
    <cellStyle name="Input 8 2 2 3 3" xfId="20205"/>
    <cellStyle name="Input 8 2 2 3 3 2" xfId="41392"/>
    <cellStyle name="Input 8 2 2 3 4" xfId="30709"/>
    <cellStyle name="Input 8 2 2 3_Table 2A-1_EFT (Annual)" xfId="15398"/>
    <cellStyle name="Input 8 2 2 4" xfId="10656"/>
    <cellStyle name="Input 8 2 2 4 2" xfId="22772"/>
    <cellStyle name="Input 8 2 2 4 2 2" xfId="43958"/>
    <cellStyle name="Input 8 2 2 4 3" xfId="33354"/>
    <cellStyle name="Input 8 2 2 5" xfId="17659"/>
    <cellStyle name="Input 8 2 2 5 2" xfId="38846"/>
    <cellStyle name="Input 8 2 2 6" xfId="27966"/>
    <cellStyle name="Input 8 2 2_Table 2A-1_EFT (Annual)" xfId="7130"/>
    <cellStyle name="Input 8 2 3" xfId="1025"/>
    <cellStyle name="Input 8 2 3 2" xfId="4586"/>
    <cellStyle name="Input 8 2 3 2 2" xfId="12846"/>
    <cellStyle name="Input 8 2 3 2 2 2" xfId="24852"/>
    <cellStyle name="Input 8 2 3 2 2 2 2" xfId="46038"/>
    <cellStyle name="Input 8 2 3 2 2 3" xfId="35434"/>
    <cellStyle name="Input 8 2 3 2 3" xfId="19739"/>
    <cellStyle name="Input 8 2 3 2 3 2" xfId="40926"/>
    <cellStyle name="Input 8 2 3 2 4" xfId="30243"/>
    <cellStyle name="Input 8 2 3 2_Table 2A-1_EFT (Annual)" xfId="15399"/>
    <cellStyle name="Input 8 2 3 3" xfId="10190"/>
    <cellStyle name="Input 8 2 3 3 2" xfId="22306"/>
    <cellStyle name="Input 8 2 3 3 2 2" xfId="43492"/>
    <cellStyle name="Input 8 2 3 3 3" xfId="32888"/>
    <cellStyle name="Input 8 2 3 4" xfId="17193"/>
    <cellStyle name="Input 8 2 3 4 2" xfId="38380"/>
    <cellStyle name="Input 8 2 3 5" xfId="27500"/>
    <cellStyle name="Input 8 2 3_Table 2A-1_EFT (Annual)" xfId="7132"/>
    <cellStyle name="Input 8 2 4" xfId="2230"/>
    <cellStyle name="Input 8 2 4 2" xfId="5791"/>
    <cellStyle name="Input 8 2 4 2 2" xfId="14006"/>
    <cellStyle name="Input 8 2 4 2 2 2" xfId="25994"/>
    <cellStyle name="Input 8 2 4 2 2 2 2" xfId="47180"/>
    <cellStyle name="Input 8 2 4 2 2 3" xfId="36576"/>
    <cellStyle name="Input 8 2 4 2 3" xfId="20881"/>
    <cellStyle name="Input 8 2 4 2 3 2" xfId="42068"/>
    <cellStyle name="Input 8 2 4 2 4" xfId="31448"/>
    <cellStyle name="Input 8 2 4 2_Table 2A-1_EFT (Annual)" xfId="15400"/>
    <cellStyle name="Input 8 2 4 3" xfId="11350"/>
    <cellStyle name="Input 8 2 4 3 2" xfId="23448"/>
    <cellStyle name="Input 8 2 4 3 2 2" xfId="44634"/>
    <cellStyle name="Input 8 2 4 3 3" xfId="34030"/>
    <cellStyle name="Input 8 2 4 4" xfId="18335"/>
    <cellStyle name="Input 8 2 4 4 2" xfId="39522"/>
    <cellStyle name="Input 8 2 4 5" xfId="28705"/>
    <cellStyle name="Input 8 2 4_Table 2A-1_EFT (Annual)" xfId="7133"/>
    <cellStyle name="Input 8 2 5" xfId="4084"/>
    <cellStyle name="Input 8 2 5 2" xfId="12408"/>
    <cellStyle name="Input 8 2 5 2 2" xfId="24430"/>
    <cellStyle name="Input 8 2 5 2 2 2" xfId="45616"/>
    <cellStyle name="Input 8 2 5 2 3" xfId="35012"/>
    <cellStyle name="Input 8 2 5 3" xfId="19317"/>
    <cellStyle name="Input 8 2 5 3 2" xfId="40504"/>
    <cellStyle name="Input 8 2 5 4" xfId="29772"/>
    <cellStyle name="Input 8 2 5_Table 2A-1_EFT (Annual)" xfId="15401"/>
    <cellStyle name="Input 8 2 6" xfId="9747"/>
    <cellStyle name="Input 8 2 6 2" xfId="21884"/>
    <cellStyle name="Input 8 2 6 2 2" xfId="43070"/>
    <cellStyle name="Input 8 2 6 3" xfId="32466"/>
    <cellStyle name="Input 8 2 7" xfId="16771"/>
    <cellStyle name="Input 8 2 7 2" xfId="37958"/>
    <cellStyle name="Input 8 2 8" xfId="27029"/>
    <cellStyle name="Input 8 2_Table 2A-1_EFT (Annual)" xfId="3085"/>
    <cellStyle name="Input 8 3" xfId="352"/>
    <cellStyle name="Input 8 3 2" xfId="1335"/>
    <cellStyle name="Input 8 3 2 2" xfId="2605"/>
    <cellStyle name="Input 8 3 2 2 2" xfId="6166"/>
    <cellStyle name="Input 8 3 2 2 2 2" xfId="14360"/>
    <cellStyle name="Input 8 3 2 2 2 2 2" xfId="26332"/>
    <cellStyle name="Input 8 3 2 2 2 2 2 2" xfId="47518"/>
    <cellStyle name="Input 8 3 2 2 2 2 3" xfId="36914"/>
    <cellStyle name="Input 8 3 2 2 2 3" xfId="21219"/>
    <cellStyle name="Input 8 3 2 2 2 3 2" xfId="42406"/>
    <cellStyle name="Input 8 3 2 2 2 4" xfId="31822"/>
    <cellStyle name="Input 8 3 2 2 2_Table 2A-1_EFT (Annual)" xfId="15402"/>
    <cellStyle name="Input 8 3 2 2 3" xfId="11702"/>
    <cellStyle name="Input 8 3 2 2 3 2" xfId="23786"/>
    <cellStyle name="Input 8 3 2 2 3 2 2" xfId="44972"/>
    <cellStyle name="Input 8 3 2 2 3 3" xfId="34368"/>
    <cellStyle name="Input 8 3 2 2 4" xfId="18673"/>
    <cellStyle name="Input 8 3 2 2 4 2" xfId="39860"/>
    <cellStyle name="Input 8 3 2 2 5" xfId="29079"/>
    <cellStyle name="Input 8 3 2 2_Table 2A-1_EFT (Annual)" xfId="7135"/>
    <cellStyle name="Input 8 3 2 3" xfId="4896"/>
    <cellStyle name="Input 8 3 2 3 2" xfId="13156"/>
    <cellStyle name="Input 8 3 2 3 2 2" xfId="25162"/>
    <cellStyle name="Input 8 3 2 3 2 2 2" xfId="46348"/>
    <cellStyle name="Input 8 3 2 3 2 3" xfId="35744"/>
    <cellStyle name="Input 8 3 2 3 3" xfId="20049"/>
    <cellStyle name="Input 8 3 2 3 3 2" xfId="41236"/>
    <cellStyle name="Input 8 3 2 3 4" xfId="30553"/>
    <cellStyle name="Input 8 3 2 3_Table 2A-1_EFT (Annual)" xfId="15403"/>
    <cellStyle name="Input 8 3 2 4" xfId="10500"/>
    <cellStyle name="Input 8 3 2 4 2" xfId="22616"/>
    <cellStyle name="Input 8 3 2 4 2 2" xfId="43802"/>
    <cellStyle name="Input 8 3 2 4 3" xfId="33198"/>
    <cellStyle name="Input 8 3 2 5" xfId="17503"/>
    <cellStyle name="Input 8 3 2 5 2" xfId="38690"/>
    <cellStyle name="Input 8 3 2 6" xfId="27810"/>
    <cellStyle name="Input 8 3 2_Table 2A-1_EFT (Annual)" xfId="7134"/>
    <cellStyle name="Input 8 3 3" xfId="893"/>
    <cellStyle name="Input 8 3 3 2" xfId="4454"/>
    <cellStyle name="Input 8 3 3 2 2" xfId="12716"/>
    <cellStyle name="Input 8 3 3 2 2 2" xfId="24726"/>
    <cellStyle name="Input 8 3 3 2 2 2 2" xfId="45912"/>
    <cellStyle name="Input 8 3 3 2 2 3" xfId="35308"/>
    <cellStyle name="Input 8 3 3 2 3" xfId="19613"/>
    <cellStyle name="Input 8 3 3 2 3 2" xfId="40800"/>
    <cellStyle name="Input 8 3 3 2 4" xfId="30111"/>
    <cellStyle name="Input 8 3 3 2_Table 2A-1_EFT (Annual)" xfId="15404"/>
    <cellStyle name="Input 8 3 3 3" xfId="10063"/>
    <cellStyle name="Input 8 3 3 3 2" xfId="22180"/>
    <cellStyle name="Input 8 3 3 3 2 2" xfId="43366"/>
    <cellStyle name="Input 8 3 3 3 3" xfId="32762"/>
    <cellStyle name="Input 8 3 3 4" xfId="17067"/>
    <cellStyle name="Input 8 3 3 4 2" xfId="38254"/>
    <cellStyle name="Input 8 3 3 5" xfId="27368"/>
    <cellStyle name="Input 8 3 3_Table 2A-1_EFT (Annual)" xfId="7136"/>
    <cellStyle name="Input 8 3 4" xfId="2074"/>
    <cellStyle name="Input 8 3 4 2" xfId="5635"/>
    <cellStyle name="Input 8 3 4 2 2" xfId="13850"/>
    <cellStyle name="Input 8 3 4 2 2 2" xfId="25838"/>
    <cellStyle name="Input 8 3 4 2 2 2 2" xfId="47024"/>
    <cellStyle name="Input 8 3 4 2 2 3" xfId="36420"/>
    <cellStyle name="Input 8 3 4 2 3" xfId="20725"/>
    <cellStyle name="Input 8 3 4 2 3 2" xfId="41912"/>
    <cellStyle name="Input 8 3 4 2 4" xfId="31292"/>
    <cellStyle name="Input 8 3 4 2_Table 2A-1_EFT (Annual)" xfId="15405"/>
    <cellStyle name="Input 8 3 4 3" xfId="11194"/>
    <cellStyle name="Input 8 3 4 3 2" xfId="23292"/>
    <cellStyle name="Input 8 3 4 3 2 2" xfId="44478"/>
    <cellStyle name="Input 8 3 4 3 3" xfId="33874"/>
    <cellStyle name="Input 8 3 4 4" xfId="18179"/>
    <cellStyle name="Input 8 3 4 4 2" xfId="39366"/>
    <cellStyle name="Input 8 3 4 5" xfId="28549"/>
    <cellStyle name="Input 8 3 4_Table 2A-1_EFT (Annual)" xfId="7137"/>
    <cellStyle name="Input 8 3 5" xfId="3922"/>
    <cellStyle name="Input 8 3 5 2" xfId="12250"/>
    <cellStyle name="Input 8 3 5 2 2" xfId="24274"/>
    <cellStyle name="Input 8 3 5 2 2 2" xfId="45460"/>
    <cellStyle name="Input 8 3 5 2 3" xfId="34856"/>
    <cellStyle name="Input 8 3 5 3" xfId="19161"/>
    <cellStyle name="Input 8 3 5 3 2" xfId="40348"/>
    <cellStyle name="Input 8 3 5 4" xfId="29610"/>
    <cellStyle name="Input 8 3 5_Table 2A-1_EFT (Annual)" xfId="15406"/>
    <cellStyle name="Input 8 3 6" xfId="9587"/>
    <cellStyle name="Input 8 3 6 2" xfId="21728"/>
    <cellStyle name="Input 8 3 6 2 2" xfId="42914"/>
    <cellStyle name="Input 8 3 6 3" xfId="32310"/>
    <cellStyle name="Input 8 3 7" xfId="16615"/>
    <cellStyle name="Input 8 3 7 2" xfId="37802"/>
    <cellStyle name="Input 8 3 8" xfId="26867"/>
    <cellStyle name="Input 8 3_Table 2A-1_EFT (Annual)" xfId="3086"/>
    <cellStyle name="Input 8 4" xfId="1169"/>
    <cellStyle name="Input 8 4 2" xfId="2439"/>
    <cellStyle name="Input 8 4 2 2" xfId="6000"/>
    <cellStyle name="Input 8 4 2 2 2" xfId="14194"/>
    <cellStyle name="Input 8 4 2 2 2 2" xfId="26166"/>
    <cellStyle name="Input 8 4 2 2 2 2 2" xfId="47352"/>
    <cellStyle name="Input 8 4 2 2 2 3" xfId="36748"/>
    <cellStyle name="Input 8 4 2 2 3" xfId="21053"/>
    <cellStyle name="Input 8 4 2 2 3 2" xfId="42240"/>
    <cellStyle name="Input 8 4 2 2 4" xfId="31656"/>
    <cellStyle name="Input 8 4 2 2_Table 2A-1_EFT (Annual)" xfId="15407"/>
    <cellStyle name="Input 8 4 2 3" xfId="11536"/>
    <cellStyle name="Input 8 4 2 3 2" xfId="23620"/>
    <cellStyle name="Input 8 4 2 3 2 2" xfId="44806"/>
    <cellStyle name="Input 8 4 2 3 3" xfId="34202"/>
    <cellStyle name="Input 8 4 2 4" xfId="18507"/>
    <cellStyle name="Input 8 4 2 4 2" xfId="39694"/>
    <cellStyle name="Input 8 4 2 5" xfId="28913"/>
    <cellStyle name="Input 8 4 2_Table 2A-1_EFT (Annual)" xfId="7139"/>
    <cellStyle name="Input 8 4 3" xfId="4730"/>
    <cellStyle name="Input 8 4 3 2" xfId="12990"/>
    <cellStyle name="Input 8 4 3 2 2" xfId="24996"/>
    <cellStyle name="Input 8 4 3 2 2 2" xfId="46182"/>
    <cellStyle name="Input 8 4 3 2 3" xfId="35578"/>
    <cellStyle name="Input 8 4 3 3" xfId="19883"/>
    <cellStyle name="Input 8 4 3 3 2" xfId="41070"/>
    <cellStyle name="Input 8 4 3 4" xfId="30387"/>
    <cellStyle name="Input 8 4 3_Table 2A-1_EFT (Annual)" xfId="15408"/>
    <cellStyle name="Input 8 4 4" xfId="10334"/>
    <cellStyle name="Input 8 4 4 2" xfId="22450"/>
    <cellStyle name="Input 8 4 4 2 2" xfId="43636"/>
    <cellStyle name="Input 8 4 4 3" xfId="33032"/>
    <cellStyle name="Input 8 4 5" xfId="17337"/>
    <cellStyle name="Input 8 4 5 2" xfId="38524"/>
    <cellStyle name="Input 8 4 6" xfId="27644"/>
    <cellStyle name="Input 8 4_Table 2A-1_EFT (Annual)" xfId="7138"/>
    <cellStyle name="Input 8 5" xfId="734"/>
    <cellStyle name="Input 8 5 2" xfId="4295"/>
    <cellStyle name="Input 8 5 2 2" xfId="12575"/>
    <cellStyle name="Input 8 5 2 2 2" xfId="24592"/>
    <cellStyle name="Input 8 5 2 2 2 2" xfId="45778"/>
    <cellStyle name="Input 8 5 2 2 3" xfId="35174"/>
    <cellStyle name="Input 8 5 2 3" xfId="19479"/>
    <cellStyle name="Input 8 5 2 3 2" xfId="40666"/>
    <cellStyle name="Input 8 5 2 4" xfId="29952"/>
    <cellStyle name="Input 8 5 2_Table 2A-1_EFT (Annual)" xfId="15409"/>
    <cellStyle name="Input 8 5 3" xfId="9923"/>
    <cellStyle name="Input 8 5 3 2" xfId="22046"/>
    <cellStyle name="Input 8 5 3 2 2" xfId="43232"/>
    <cellStyle name="Input 8 5 3 3" xfId="32628"/>
    <cellStyle name="Input 8 5 4" xfId="16933"/>
    <cellStyle name="Input 8 5 4 2" xfId="38120"/>
    <cellStyle name="Input 8 5 5" xfId="27209"/>
    <cellStyle name="Input 8 5_Table 2A-1_EFT (Annual)" xfId="7140"/>
    <cellStyle name="Input 8 6" xfId="1862"/>
    <cellStyle name="Input 8 6 2" xfId="5423"/>
    <cellStyle name="Input 8 6 2 2" xfId="13638"/>
    <cellStyle name="Input 8 6 2 2 2" xfId="25626"/>
    <cellStyle name="Input 8 6 2 2 2 2" xfId="46812"/>
    <cellStyle name="Input 8 6 2 2 3" xfId="36208"/>
    <cellStyle name="Input 8 6 2 3" xfId="20513"/>
    <cellStyle name="Input 8 6 2 3 2" xfId="41700"/>
    <cellStyle name="Input 8 6 2 4" xfId="31080"/>
    <cellStyle name="Input 8 6 2_Table 2A-1_EFT (Annual)" xfId="15410"/>
    <cellStyle name="Input 8 6 3" xfId="10982"/>
    <cellStyle name="Input 8 6 3 2" xfId="23080"/>
    <cellStyle name="Input 8 6 3 2 2" xfId="44266"/>
    <cellStyle name="Input 8 6 3 3" xfId="33662"/>
    <cellStyle name="Input 8 6 4" xfId="17967"/>
    <cellStyle name="Input 8 6 4 2" xfId="39154"/>
    <cellStyle name="Input 8 6 5" xfId="28337"/>
    <cellStyle name="Input 8 6_Table 2A-1_EFT (Annual)" xfId="7141"/>
    <cellStyle name="Input 8 7" xfId="3710"/>
    <cellStyle name="Input 8 7 2" xfId="12078"/>
    <cellStyle name="Input 8 7 2 2" xfId="24108"/>
    <cellStyle name="Input 8 7 2 2 2" xfId="45294"/>
    <cellStyle name="Input 8 7 2 3" xfId="34690"/>
    <cellStyle name="Input 8 7 3" xfId="18995"/>
    <cellStyle name="Input 8 7 3 2" xfId="40182"/>
    <cellStyle name="Input 8 7 4" xfId="29419"/>
    <cellStyle name="Input 8 7_Table 2A-1_EFT (Annual)" xfId="15411"/>
    <cellStyle name="Input 8 8" xfId="9397"/>
    <cellStyle name="Input 8 8 2" xfId="21562"/>
    <cellStyle name="Input 8 8 2 2" xfId="42748"/>
    <cellStyle name="Input 8 8 3" xfId="32144"/>
    <cellStyle name="Input 8 9" xfId="16449"/>
    <cellStyle name="Input 8 9 2" xfId="37636"/>
    <cellStyle name="Input 8_Table 2A-1_EFT (Annual)" xfId="3084"/>
    <cellStyle name="Input 9" xfId="111"/>
    <cellStyle name="Input 9 10" xfId="26666"/>
    <cellStyle name="Input 9 2" xfId="504"/>
    <cellStyle name="Input 9 2 2" xfId="1481"/>
    <cellStyle name="Input 9 2 2 2" xfId="2751"/>
    <cellStyle name="Input 9 2 2 2 2" xfId="6312"/>
    <cellStyle name="Input 9 2 2 2 2 2" xfId="14506"/>
    <cellStyle name="Input 9 2 2 2 2 2 2" xfId="26478"/>
    <cellStyle name="Input 9 2 2 2 2 2 2 2" xfId="47664"/>
    <cellStyle name="Input 9 2 2 2 2 2 3" xfId="37060"/>
    <cellStyle name="Input 9 2 2 2 2 3" xfId="21365"/>
    <cellStyle name="Input 9 2 2 2 2 3 2" xfId="42552"/>
    <cellStyle name="Input 9 2 2 2 2 4" xfId="31968"/>
    <cellStyle name="Input 9 2 2 2 2_Table 2A-1_EFT (Annual)" xfId="15412"/>
    <cellStyle name="Input 9 2 2 2 3" xfId="11848"/>
    <cellStyle name="Input 9 2 2 2 3 2" xfId="23932"/>
    <cellStyle name="Input 9 2 2 2 3 2 2" xfId="45118"/>
    <cellStyle name="Input 9 2 2 2 3 3" xfId="34514"/>
    <cellStyle name="Input 9 2 2 2 4" xfId="18819"/>
    <cellStyle name="Input 9 2 2 2 4 2" xfId="40006"/>
    <cellStyle name="Input 9 2 2 2 5" xfId="29225"/>
    <cellStyle name="Input 9 2 2 2_Table 2A-1_EFT (Annual)" xfId="7143"/>
    <cellStyle name="Input 9 2 2 3" xfId="5042"/>
    <cellStyle name="Input 9 2 2 3 2" xfId="13302"/>
    <cellStyle name="Input 9 2 2 3 2 2" xfId="25308"/>
    <cellStyle name="Input 9 2 2 3 2 2 2" xfId="46494"/>
    <cellStyle name="Input 9 2 2 3 2 3" xfId="35890"/>
    <cellStyle name="Input 9 2 2 3 3" xfId="20195"/>
    <cellStyle name="Input 9 2 2 3 3 2" xfId="41382"/>
    <cellStyle name="Input 9 2 2 3 4" xfId="30699"/>
    <cellStyle name="Input 9 2 2 3_Table 2A-1_EFT (Annual)" xfId="15413"/>
    <cellStyle name="Input 9 2 2 4" xfId="10646"/>
    <cellStyle name="Input 9 2 2 4 2" xfId="22762"/>
    <cellStyle name="Input 9 2 2 4 2 2" xfId="43948"/>
    <cellStyle name="Input 9 2 2 4 3" xfId="33344"/>
    <cellStyle name="Input 9 2 2 5" xfId="17649"/>
    <cellStyle name="Input 9 2 2 5 2" xfId="38836"/>
    <cellStyle name="Input 9 2 2 6" xfId="27956"/>
    <cellStyle name="Input 9 2 2_Table 2A-1_EFT (Annual)" xfId="7142"/>
    <cellStyle name="Input 9 2 3" xfId="1017"/>
    <cellStyle name="Input 9 2 3 2" xfId="4578"/>
    <cellStyle name="Input 9 2 3 2 2" xfId="12838"/>
    <cellStyle name="Input 9 2 3 2 2 2" xfId="24844"/>
    <cellStyle name="Input 9 2 3 2 2 2 2" xfId="46030"/>
    <cellStyle name="Input 9 2 3 2 2 3" xfId="35426"/>
    <cellStyle name="Input 9 2 3 2 3" xfId="19731"/>
    <cellStyle name="Input 9 2 3 2 3 2" xfId="40918"/>
    <cellStyle name="Input 9 2 3 2 4" xfId="30235"/>
    <cellStyle name="Input 9 2 3 2_Table 2A-1_EFT (Annual)" xfId="15414"/>
    <cellStyle name="Input 9 2 3 3" xfId="10182"/>
    <cellStyle name="Input 9 2 3 3 2" xfId="22298"/>
    <cellStyle name="Input 9 2 3 3 2 2" xfId="43484"/>
    <cellStyle name="Input 9 2 3 3 3" xfId="32880"/>
    <cellStyle name="Input 9 2 3 4" xfId="17185"/>
    <cellStyle name="Input 9 2 3 4 2" xfId="38372"/>
    <cellStyle name="Input 9 2 3 5" xfId="27492"/>
    <cellStyle name="Input 9 2 3_Table 2A-1_EFT (Annual)" xfId="7144"/>
    <cellStyle name="Input 9 2 4" xfId="2220"/>
    <cellStyle name="Input 9 2 4 2" xfId="5781"/>
    <cellStyle name="Input 9 2 4 2 2" xfId="13996"/>
    <cellStyle name="Input 9 2 4 2 2 2" xfId="25984"/>
    <cellStyle name="Input 9 2 4 2 2 2 2" xfId="47170"/>
    <cellStyle name="Input 9 2 4 2 2 3" xfId="36566"/>
    <cellStyle name="Input 9 2 4 2 3" xfId="20871"/>
    <cellStyle name="Input 9 2 4 2 3 2" xfId="42058"/>
    <cellStyle name="Input 9 2 4 2 4" xfId="31438"/>
    <cellStyle name="Input 9 2 4 2_Table 2A-1_EFT (Annual)" xfId="15415"/>
    <cellStyle name="Input 9 2 4 3" xfId="11340"/>
    <cellStyle name="Input 9 2 4 3 2" xfId="23438"/>
    <cellStyle name="Input 9 2 4 3 2 2" xfId="44624"/>
    <cellStyle name="Input 9 2 4 3 3" xfId="34020"/>
    <cellStyle name="Input 9 2 4 4" xfId="18325"/>
    <cellStyle name="Input 9 2 4 4 2" xfId="39512"/>
    <cellStyle name="Input 9 2 4 5" xfId="28695"/>
    <cellStyle name="Input 9 2 4_Table 2A-1_EFT (Annual)" xfId="7145"/>
    <cellStyle name="Input 9 2 5" xfId="4074"/>
    <cellStyle name="Input 9 2 5 2" xfId="12398"/>
    <cellStyle name="Input 9 2 5 2 2" xfId="24420"/>
    <cellStyle name="Input 9 2 5 2 2 2" xfId="45606"/>
    <cellStyle name="Input 9 2 5 2 3" xfId="35002"/>
    <cellStyle name="Input 9 2 5 3" xfId="19307"/>
    <cellStyle name="Input 9 2 5 3 2" xfId="40494"/>
    <cellStyle name="Input 9 2 5 4" xfId="29762"/>
    <cellStyle name="Input 9 2 5_Table 2A-1_EFT (Annual)" xfId="15416"/>
    <cellStyle name="Input 9 2 6" xfId="9737"/>
    <cellStyle name="Input 9 2 6 2" xfId="21874"/>
    <cellStyle name="Input 9 2 6 2 2" xfId="43060"/>
    <cellStyle name="Input 9 2 6 3" xfId="32456"/>
    <cellStyle name="Input 9 2 7" xfId="16761"/>
    <cellStyle name="Input 9 2 7 2" xfId="37948"/>
    <cellStyle name="Input 9 2 8" xfId="27019"/>
    <cellStyle name="Input 9 2_Table 2A-1_EFT (Annual)" xfId="3088"/>
    <cellStyle name="Input 9 3" xfId="342"/>
    <cellStyle name="Input 9 3 2" xfId="1325"/>
    <cellStyle name="Input 9 3 2 2" xfId="2595"/>
    <cellStyle name="Input 9 3 2 2 2" xfId="6156"/>
    <cellStyle name="Input 9 3 2 2 2 2" xfId="14350"/>
    <cellStyle name="Input 9 3 2 2 2 2 2" xfId="26322"/>
    <cellStyle name="Input 9 3 2 2 2 2 2 2" xfId="47508"/>
    <cellStyle name="Input 9 3 2 2 2 2 3" xfId="36904"/>
    <cellStyle name="Input 9 3 2 2 2 3" xfId="21209"/>
    <cellStyle name="Input 9 3 2 2 2 3 2" xfId="42396"/>
    <cellStyle name="Input 9 3 2 2 2 4" xfId="31812"/>
    <cellStyle name="Input 9 3 2 2 2_Table 2A-1_EFT (Annual)" xfId="15417"/>
    <cellStyle name="Input 9 3 2 2 3" xfId="11692"/>
    <cellStyle name="Input 9 3 2 2 3 2" xfId="23776"/>
    <cellStyle name="Input 9 3 2 2 3 2 2" xfId="44962"/>
    <cellStyle name="Input 9 3 2 2 3 3" xfId="34358"/>
    <cellStyle name="Input 9 3 2 2 4" xfId="18663"/>
    <cellStyle name="Input 9 3 2 2 4 2" xfId="39850"/>
    <cellStyle name="Input 9 3 2 2 5" xfId="29069"/>
    <cellStyle name="Input 9 3 2 2_Table 2A-1_EFT (Annual)" xfId="7147"/>
    <cellStyle name="Input 9 3 2 3" xfId="4886"/>
    <cellStyle name="Input 9 3 2 3 2" xfId="13146"/>
    <cellStyle name="Input 9 3 2 3 2 2" xfId="25152"/>
    <cellStyle name="Input 9 3 2 3 2 2 2" xfId="46338"/>
    <cellStyle name="Input 9 3 2 3 2 3" xfId="35734"/>
    <cellStyle name="Input 9 3 2 3 3" xfId="20039"/>
    <cellStyle name="Input 9 3 2 3 3 2" xfId="41226"/>
    <cellStyle name="Input 9 3 2 3 4" xfId="30543"/>
    <cellStyle name="Input 9 3 2 3_Table 2A-1_EFT (Annual)" xfId="15418"/>
    <cellStyle name="Input 9 3 2 4" xfId="10490"/>
    <cellStyle name="Input 9 3 2 4 2" xfId="22606"/>
    <cellStyle name="Input 9 3 2 4 2 2" xfId="43792"/>
    <cellStyle name="Input 9 3 2 4 3" xfId="33188"/>
    <cellStyle name="Input 9 3 2 5" xfId="17493"/>
    <cellStyle name="Input 9 3 2 5 2" xfId="38680"/>
    <cellStyle name="Input 9 3 2 6" xfId="27800"/>
    <cellStyle name="Input 9 3 2_Table 2A-1_EFT (Annual)" xfId="7146"/>
    <cellStyle name="Input 9 3 3" xfId="885"/>
    <cellStyle name="Input 9 3 3 2" xfId="4446"/>
    <cellStyle name="Input 9 3 3 2 2" xfId="12708"/>
    <cellStyle name="Input 9 3 3 2 2 2" xfId="24718"/>
    <cellStyle name="Input 9 3 3 2 2 2 2" xfId="45904"/>
    <cellStyle name="Input 9 3 3 2 2 3" xfId="35300"/>
    <cellStyle name="Input 9 3 3 2 3" xfId="19605"/>
    <cellStyle name="Input 9 3 3 2 3 2" xfId="40792"/>
    <cellStyle name="Input 9 3 3 2 4" xfId="30103"/>
    <cellStyle name="Input 9 3 3 2_Table 2A-1_EFT (Annual)" xfId="15419"/>
    <cellStyle name="Input 9 3 3 3" xfId="10055"/>
    <cellStyle name="Input 9 3 3 3 2" xfId="22172"/>
    <cellStyle name="Input 9 3 3 3 2 2" xfId="43358"/>
    <cellStyle name="Input 9 3 3 3 3" xfId="32754"/>
    <cellStyle name="Input 9 3 3 4" xfId="17059"/>
    <cellStyle name="Input 9 3 3 4 2" xfId="38246"/>
    <cellStyle name="Input 9 3 3 5" xfId="27360"/>
    <cellStyle name="Input 9 3 3_Table 2A-1_EFT (Annual)" xfId="7148"/>
    <cellStyle name="Input 9 3 4" xfId="2064"/>
    <cellStyle name="Input 9 3 4 2" xfId="5625"/>
    <cellStyle name="Input 9 3 4 2 2" xfId="13840"/>
    <cellStyle name="Input 9 3 4 2 2 2" xfId="25828"/>
    <cellStyle name="Input 9 3 4 2 2 2 2" xfId="47014"/>
    <cellStyle name="Input 9 3 4 2 2 3" xfId="36410"/>
    <cellStyle name="Input 9 3 4 2 3" xfId="20715"/>
    <cellStyle name="Input 9 3 4 2 3 2" xfId="41902"/>
    <cellStyle name="Input 9 3 4 2 4" xfId="31282"/>
    <cellStyle name="Input 9 3 4 2_Table 2A-1_EFT (Annual)" xfId="15420"/>
    <cellStyle name="Input 9 3 4 3" xfId="11184"/>
    <cellStyle name="Input 9 3 4 3 2" xfId="23282"/>
    <cellStyle name="Input 9 3 4 3 2 2" xfId="44468"/>
    <cellStyle name="Input 9 3 4 3 3" xfId="33864"/>
    <cellStyle name="Input 9 3 4 4" xfId="18169"/>
    <cellStyle name="Input 9 3 4 4 2" xfId="39356"/>
    <cellStyle name="Input 9 3 4 5" xfId="28539"/>
    <cellStyle name="Input 9 3 4_Table 2A-1_EFT (Annual)" xfId="7149"/>
    <cellStyle name="Input 9 3 5" xfId="3912"/>
    <cellStyle name="Input 9 3 5 2" xfId="12240"/>
    <cellStyle name="Input 9 3 5 2 2" xfId="24264"/>
    <cellStyle name="Input 9 3 5 2 2 2" xfId="45450"/>
    <cellStyle name="Input 9 3 5 2 3" xfId="34846"/>
    <cellStyle name="Input 9 3 5 3" xfId="19151"/>
    <cellStyle name="Input 9 3 5 3 2" xfId="40338"/>
    <cellStyle name="Input 9 3 5 4" xfId="29600"/>
    <cellStyle name="Input 9 3 5_Table 2A-1_EFT (Annual)" xfId="15421"/>
    <cellStyle name="Input 9 3 6" xfId="9577"/>
    <cellStyle name="Input 9 3 6 2" xfId="21718"/>
    <cellStyle name="Input 9 3 6 2 2" xfId="42904"/>
    <cellStyle name="Input 9 3 6 3" xfId="32300"/>
    <cellStyle name="Input 9 3 7" xfId="16605"/>
    <cellStyle name="Input 9 3 7 2" xfId="37792"/>
    <cellStyle name="Input 9 3 8" xfId="26857"/>
    <cellStyle name="Input 9 3_Table 2A-1_EFT (Annual)" xfId="3089"/>
    <cellStyle name="Input 9 4" xfId="1159"/>
    <cellStyle name="Input 9 4 2" xfId="2429"/>
    <cellStyle name="Input 9 4 2 2" xfId="5990"/>
    <cellStyle name="Input 9 4 2 2 2" xfId="14184"/>
    <cellStyle name="Input 9 4 2 2 2 2" xfId="26156"/>
    <cellStyle name="Input 9 4 2 2 2 2 2" xfId="47342"/>
    <cellStyle name="Input 9 4 2 2 2 3" xfId="36738"/>
    <cellStyle name="Input 9 4 2 2 3" xfId="21043"/>
    <cellStyle name="Input 9 4 2 2 3 2" xfId="42230"/>
    <cellStyle name="Input 9 4 2 2 4" xfId="31646"/>
    <cellStyle name="Input 9 4 2 2_Table 2A-1_EFT (Annual)" xfId="15422"/>
    <cellStyle name="Input 9 4 2 3" xfId="11526"/>
    <cellStyle name="Input 9 4 2 3 2" xfId="23610"/>
    <cellStyle name="Input 9 4 2 3 2 2" xfId="44796"/>
    <cellStyle name="Input 9 4 2 3 3" xfId="34192"/>
    <cellStyle name="Input 9 4 2 4" xfId="18497"/>
    <cellStyle name="Input 9 4 2 4 2" xfId="39684"/>
    <cellStyle name="Input 9 4 2 5" xfId="28903"/>
    <cellStyle name="Input 9 4 2_Table 2A-1_EFT (Annual)" xfId="7151"/>
    <cellStyle name="Input 9 4 3" xfId="4720"/>
    <cellStyle name="Input 9 4 3 2" xfId="12980"/>
    <cellStyle name="Input 9 4 3 2 2" xfId="24986"/>
    <cellStyle name="Input 9 4 3 2 2 2" xfId="46172"/>
    <cellStyle name="Input 9 4 3 2 3" xfId="35568"/>
    <cellStyle name="Input 9 4 3 3" xfId="19873"/>
    <cellStyle name="Input 9 4 3 3 2" xfId="41060"/>
    <cellStyle name="Input 9 4 3 4" xfId="30377"/>
    <cellStyle name="Input 9 4 3_Table 2A-1_EFT (Annual)" xfId="15423"/>
    <cellStyle name="Input 9 4 4" xfId="10324"/>
    <cellStyle name="Input 9 4 4 2" xfId="22440"/>
    <cellStyle name="Input 9 4 4 2 2" xfId="43626"/>
    <cellStyle name="Input 9 4 4 3" xfId="33022"/>
    <cellStyle name="Input 9 4 5" xfId="17327"/>
    <cellStyle name="Input 9 4 5 2" xfId="38514"/>
    <cellStyle name="Input 9 4 6" xfId="27634"/>
    <cellStyle name="Input 9 4_Table 2A-1_EFT (Annual)" xfId="7150"/>
    <cellStyle name="Input 9 5" xfId="726"/>
    <cellStyle name="Input 9 5 2" xfId="4287"/>
    <cellStyle name="Input 9 5 2 2" xfId="12567"/>
    <cellStyle name="Input 9 5 2 2 2" xfId="24584"/>
    <cellStyle name="Input 9 5 2 2 2 2" xfId="45770"/>
    <cellStyle name="Input 9 5 2 2 3" xfId="35166"/>
    <cellStyle name="Input 9 5 2 3" xfId="19471"/>
    <cellStyle name="Input 9 5 2 3 2" xfId="40658"/>
    <cellStyle name="Input 9 5 2 4" xfId="29944"/>
    <cellStyle name="Input 9 5 2_Table 2A-1_EFT (Annual)" xfId="15424"/>
    <cellStyle name="Input 9 5 3" xfId="9915"/>
    <cellStyle name="Input 9 5 3 2" xfId="22038"/>
    <cellStyle name="Input 9 5 3 2 2" xfId="43224"/>
    <cellStyle name="Input 9 5 3 3" xfId="32620"/>
    <cellStyle name="Input 9 5 4" xfId="16925"/>
    <cellStyle name="Input 9 5 4 2" xfId="38112"/>
    <cellStyle name="Input 9 5 5" xfId="27201"/>
    <cellStyle name="Input 9 5_Table 2A-1_EFT (Annual)" xfId="7152"/>
    <cellStyle name="Input 9 6" xfId="1867"/>
    <cellStyle name="Input 9 6 2" xfId="5428"/>
    <cellStyle name="Input 9 6 2 2" xfId="13643"/>
    <cellStyle name="Input 9 6 2 2 2" xfId="25631"/>
    <cellStyle name="Input 9 6 2 2 2 2" xfId="46817"/>
    <cellStyle name="Input 9 6 2 2 3" xfId="36213"/>
    <cellStyle name="Input 9 6 2 3" xfId="20518"/>
    <cellStyle name="Input 9 6 2 3 2" xfId="41705"/>
    <cellStyle name="Input 9 6 2 4" xfId="31085"/>
    <cellStyle name="Input 9 6 2_Table 2A-1_EFT (Annual)" xfId="15425"/>
    <cellStyle name="Input 9 6 3" xfId="10987"/>
    <cellStyle name="Input 9 6 3 2" xfId="23085"/>
    <cellStyle name="Input 9 6 3 2 2" xfId="44271"/>
    <cellStyle name="Input 9 6 3 3" xfId="33667"/>
    <cellStyle name="Input 9 6 4" xfId="17972"/>
    <cellStyle name="Input 9 6 4 2" xfId="39159"/>
    <cellStyle name="Input 9 6 5" xfId="28342"/>
    <cellStyle name="Input 9 6_Table 2A-1_EFT (Annual)" xfId="7153"/>
    <cellStyle name="Input 9 7" xfId="3700"/>
    <cellStyle name="Input 9 7 2" xfId="12068"/>
    <cellStyle name="Input 9 7 2 2" xfId="24098"/>
    <cellStyle name="Input 9 7 2 2 2" xfId="45284"/>
    <cellStyle name="Input 9 7 2 3" xfId="34680"/>
    <cellStyle name="Input 9 7 3" xfId="18985"/>
    <cellStyle name="Input 9 7 3 2" xfId="40172"/>
    <cellStyle name="Input 9 7 4" xfId="29409"/>
    <cellStyle name="Input 9 7_Table 2A-1_EFT (Annual)" xfId="15426"/>
    <cellStyle name="Input 9 8" xfId="9387"/>
    <cellStyle name="Input 9 8 2" xfId="21552"/>
    <cellStyle name="Input 9 8 2 2" xfId="42738"/>
    <cellStyle name="Input 9 8 3" xfId="32134"/>
    <cellStyle name="Input 9 9" xfId="16439"/>
    <cellStyle name="Input 9 9 2" xfId="37626"/>
    <cellStyle name="Input 9_Table 2A-1_EFT (Annual)" xfId="3087"/>
    <cellStyle name="Linked Cell" xfId="42" builtinId="24" customBuiltin="1"/>
    <cellStyle name="Linked Cell 2" xfId="289"/>
    <cellStyle name="Linked Cell 3" xfId="693"/>
    <cellStyle name="Linked Cell 4" xfId="16007"/>
    <cellStyle name="Neutral" xfId="43" builtinId="28" customBuiltin="1"/>
    <cellStyle name="Neutral 2" xfId="290"/>
    <cellStyle name="Neutral 3" xfId="694"/>
    <cellStyle name="Neutral 4" xfId="16008"/>
    <cellStyle name="Normal" xfId="0" builtinId="0"/>
    <cellStyle name="Normal 10" xfId="72"/>
    <cellStyle name="Normal 10 2" xfId="227"/>
    <cellStyle name="Normal 10 2 2" xfId="454"/>
    <cellStyle name="Normal 10 2 2 2" xfId="978"/>
    <cellStyle name="Normal 10 2 2 2 2" xfId="2398"/>
    <cellStyle name="Normal 10 2 2 2 2 2" xfId="5959"/>
    <cellStyle name="Normal 10 2 2 2 2 2 2" xfId="16407"/>
    <cellStyle name="Normal 10 2 2 2 2 2 2 2" xfId="37596"/>
    <cellStyle name="Normal 10 2 2 2 2 2 3" xfId="31615"/>
    <cellStyle name="Normal 10 2 2 2 2 3" xfId="16209"/>
    <cellStyle name="Normal 10 2 2 2 2 3 2" xfId="37399"/>
    <cellStyle name="Normal 10 2 2 2 2 4" xfId="28872"/>
    <cellStyle name="Normal 10 2 2 2 2_Table 2A-1_EFT (Annual)" xfId="3094"/>
    <cellStyle name="Normal 10 2 2 2 3" xfId="4539"/>
    <cellStyle name="Normal 10 2 2 2 3 2" xfId="16307"/>
    <cellStyle name="Normal 10 2 2 2 3 2 2" xfId="37497"/>
    <cellStyle name="Normal 10 2 2 2 3 3" xfId="30196"/>
    <cellStyle name="Normal 10 2 2 2 4" xfId="16110"/>
    <cellStyle name="Normal 10 2 2 2 4 2" xfId="37300"/>
    <cellStyle name="Normal 10 2 2 2 5" xfId="27453"/>
    <cellStyle name="Normal 10 2 2 2_Table 2A-1_EFT (Annual)" xfId="3093"/>
    <cellStyle name="Normal 10 2 2 3" xfId="1726"/>
    <cellStyle name="Normal 10 2 2 3 2" xfId="5287"/>
    <cellStyle name="Normal 10 2 2 3 2 2" xfId="16358"/>
    <cellStyle name="Normal 10 2 2 3 2 2 2" xfId="37547"/>
    <cellStyle name="Normal 10 2 2 3 2 3" xfId="30944"/>
    <cellStyle name="Normal 10 2 2 3 3" xfId="16160"/>
    <cellStyle name="Normal 10 2 2 3 3 2" xfId="37350"/>
    <cellStyle name="Normal 10 2 2 3 4" xfId="28201"/>
    <cellStyle name="Normal 10 2 2 3_Table 2A-1_EFT (Annual)" xfId="3095"/>
    <cellStyle name="Normal 10 2 2 4" xfId="4024"/>
    <cellStyle name="Normal 10 2 2 4 2" xfId="16258"/>
    <cellStyle name="Normal 10 2 2 4 2 2" xfId="37448"/>
    <cellStyle name="Normal 10 2 2 4 3" xfId="29712"/>
    <cellStyle name="Normal 10 2 2 5" xfId="16061"/>
    <cellStyle name="Normal 10 2 2 5 2" xfId="37251"/>
    <cellStyle name="Normal 10 2 2 6" xfId="26969"/>
    <cellStyle name="Normal 10 2 2_Table 2A-1_EFT (Annual)" xfId="3092"/>
    <cellStyle name="Normal 10 2 3" xfId="822"/>
    <cellStyle name="Normal 10 2 3 2" xfId="2373"/>
    <cellStyle name="Normal 10 2 3 2 2" xfId="5934"/>
    <cellStyle name="Normal 10 2 3 2 2 2" xfId="16382"/>
    <cellStyle name="Normal 10 2 3 2 2 2 2" xfId="37571"/>
    <cellStyle name="Normal 10 2 3 2 2 3" xfId="31590"/>
    <cellStyle name="Normal 10 2 3 2 3" xfId="16184"/>
    <cellStyle name="Normal 10 2 3 2 3 2" xfId="37374"/>
    <cellStyle name="Normal 10 2 3 2 4" xfId="28847"/>
    <cellStyle name="Normal 10 2 3 2_Table 2A-1_EFT (Annual)" xfId="3097"/>
    <cellStyle name="Normal 10 2 3 3" xfId="4383"/>
    <cellStyle name="Normal 10 2 3 3 2" xfId="16282"/>
    <cellStyle name="Normal 10 2 3 3 2 2" xfId="37472"/>
    <cellStyle name="Normal 10 2 3 3 3" xfId="30040"/>
    <cellStyle name="Normal 10 2 3 4" xfId="16085"/>
    <cellStyle name="Normal 10 2 3 4 2" xfId="37275"/>
    <cellStyle name="Normal 10 2 3 5" xfId="27297"/>
    <cellStyle name="Normal 10 2 3_Table 2A-1_EFT (Annual)" xfId="3096"/>
    <cellStyle name="Normal 10 2 4" xfId="1670"/>
    <cellStyle name="Normal 10 2 4 2" xfId="5231"/>
    <cellStyle name="Normal 10 2 4 2 2" xfId="16333"/>
    <cellStyle name="Normal 10 2 4 2 2 2" xfId="37522"/>
    <cellStyle name="Normal 10 2 4 2 3" xfId="30888"/>
    <cellStyle name="Normal 10 2 4 3" xfId="16135"/>
    <cellStyle name="Normal 10 2 4 3 2" xfId="37325"/>
    <cellStyle name="Normal 10 2 4 4" xfId="28145"/>
    <cellStyle name="Normal 10 2 4_Table 2A-1_EFT (Annual)" xfId="3098"/>
    <cellStyle name="Normal 10 2 5" xfId="3816"/>
    <cellStyle name="Normal 10 2 5 2" xfId="16233"/>
    <cellStyle name="Normal 10 2 5 2 2" xfId="37423"/>
    <cellStyle name="Normal 10 2 5 3" xfId="29525"/>
    <cellStyle name="Normal 10 2 6" xfId="16036"/>
    <cellStyle name="Normal 10 2 6 2" xfId="37226"/>
    <cellStyle name="Normal 10 2 7" xfId="26782"/>
    <cellStyle name="Normal 10 2_Table 2A-1_EFT (Annual)" xfId="3091"/>
    <cellStyle name="Normal 10 3" xfId="306"/>
    <cellStyle name="Normal 10 3 2" xfId="856"/>
    <cellStyle name="Normal 10 3 2 2" xfId="2386"/>
    <cellStyle name="Normal 10 3 2 2 2" xfId="5947"/>
    <cellStyle name="Normal 10 3 2 2 2 2" xfId="16395"/>
    <cellStyle name="Normal 10 3 2 2 2 2 2" xfId="37584"/>
    <cellStyle name="Normal 10 3 2 2 2 3" xfId="31603"/>
    <cellStyle name="Normal 10 3 2 2 3" xfId="16197"/>
    <cellStyle name="Normal 10 3 2 2 3 2" xfId="37387"/>
    <cellStyle name="Normal 10 3 2 2 4" xfId="28860"/>
    <cellStyle name="Normal 10 3 2 2_Table 2A-1_EFT (Annual)" xfId="3101"/>
    <cellStyle name="Normal 10 3 2 3" xfId="4417"/>
    <cellStyle name="Normal 10 3 2 3 2" xfId="16295"/>
    <cellStyle name="Normal 10 3 2 3 2 2" xfId="37485"/>
    <cellStyle name="Normal 10 3 2 3 3" xfId="30074"/>
    <cellStyle name="Normal 10 3 2 4" xfId="16098"/>
    <cellStyle name="Normal 10 3 2 4 2" xfId="37288"/>
    <cellStyle name="Normal 10 3 2 5" xfId="27331"/>
    <cellStyle name="Normal 10 3 2_Table 2A-1_EFT (Annual)" xfId="3100"/>
    <cellStyle name="Normal 10 3 3" xfId="1688"/>
    <cellStyle name="Normal 10 3 3 2" xfId="5249"/>
    <cellStyle name="Normal 10 3 3 2 2" xfId="16346"/>
    <cellStyle name="Normal 10 3 3 2 2 2" xfId="37535"/>
    <cellStyle name="Normal 10 3 3 2 3" xfId="30906"/>
    <cellStyle name="Normal 10 3 3 3" xfId="16148"/>
    <cellStyle name="Normal 10 3 3 3 2" xfId="37338"/>
    <cellStyle name="Normal 10 3 3 4" xfId="28163"/>
    <cellStyle name="Normal 10 3 3_Table 2A-1_EFT (Annual)" xfId="3102"/>
    <cellStyle name="Normal 10 3 4" xfId="3876"/>
    <cellStyle name="Normal 10 3 4 2" xfId="16246"/>
    <cellStyle name="Normal 10 3 4 2 2" xfId="37436"/>
    <cellStyle name="Normal 10 3 4 3" xfId="29564"/>
    <cellStyle name="Normal 10 3 5" xfId="16049"/>
    <cellStyle name="Normal 10 3 5 2" xfId="37239"/>
    <cellStyle name="Normal 10 3 6" xfId="26821"/>
    <cellStyle name="Normal 10 3_Table 2A-1_EFT (Annual)" xfId="3099"/>
    <cellStyle name="Normal 10 4" xfId="652"/>
    <cellStyle name="Normal 10 4 2" xfId="1773"/>
    <cellStyle name="Normal 10 4 2 2" xfId="5334"/>
    <cellStyle name="Normal 10 4 2 2 2" xfId="16370"/>
    <cellStyle name="Normal 10 4 2 2 2 2" xfId="37559"/>
    <cellStyle name="Normal 10 4 2 2 3" xfId="30991"/>
    <cellStyle name="Normal 10 4 2 3" xfId="16172"/>
    <cellStyle name="Normal 10 4 2 3 2" xfId="37362"/>
    <cellStyle name="Normal 10 4 2 4" xfId="28248"/>
    <cellStyle name="Normal 10 4 2_Table 2A-1_EFT (Annual)" xfId="3104"/>
    <cellStyle name="Normal 10 4 3" xfId="4222"/>
    <cellStyle name="Normal 10 4 3 2" xfId="16270"/>
    <cellStyle name="Normal 10 4 3 2 2" xfId="37460"/>
    <cellStyle name="Normal 10 4 3 3" xfId="29910"/>
    <cellStyle name="Normal 10 4 4" xfId="16073"/>
    <cellStyle name="Normal 10 4 4 2" xfId="37263"/>
    <cellStyle name="Normal 10 4 5" xfId="27167"/>
    <cellStyle name="Normal 10 4_Table 2A-1_EFT (Annual)" xfId="3103"/>
    <cellStyle name="Normal 10 5" xfId="1631"/>
    <cellStyle name="Normal 10 5 2" xfId="5192"/>
    <cellStyle name="Normal 10 5 2 2" xfId="16321"/>
    <cellStyle name="Normal 10 5 2 2 2" xfId="37510"/>
    <cellStyle name="Normal 10 5 2 3" xfId="30849"/>
    <cellStyle name="Normal 10 5 3" xfId="16123"/>
    <cellStyle name="Normal 10 5 3 2" xfId="37313"/>
    <cellStyle name="Normal 10 5 4" xfId="28106"/>
    <cellStyle name="Normal 10 5_Table 2A-1_EFT (Annual)" xfId="3105"/>
    <cellStyle name="Normal 10 6" xfId="3663"/>
    <cellStyle name="Normal 10 6 2" xfId="16221"/>
    <cellStyle name="Normal 10 6 2 2" xfId="37411"/>
    <cellStyle name="Normal 10 6 3" xfId="29373"/>
    <cellStyle name="Normal 10 7" xfId="16024"/>
    <cellStyle name="Normal 10 7 2" xfId="37214"/>
    <cellStyle name="Normal 10 8" xfId="26630"/>
    <cellStyle name="Normal 10 9" xfId="47818"/>
    <cellStyle name="Normal 10_Table 2A-1_EFT (Annual)" xfId="3090"/>
    <cellStyle name="Normal 11" xfId="73"/>
    <cellStyle name="Normal 11 2" xfId="228"/>
    <cellStyle name="Normal 11 2 2" xfId="455"/>
    <cellStyle name="Normal 11 2 2 2" xfId="979"/>
    <cellStyle name="Normal 11 2 2 2 2" xfId="2399"/>
    <cellStyle name="Normal 11 2 2 2 2 2" xfId="5960"/>
    <cellStyle name="Normal 11 2 2 2 2 2 2" xfId="16408"/>
    <cellStyle name="Normal 11 2 2 2 2 2 2 2" xfId="37597"/>
    <cellStyle name="Normal 11 2 2 2 2 2 3" xfId="31616"/>
    <cellStyle name="Normal 11 2 2 2 2 3" xfId="16210"/>
    <cellStyle name="Normal 11 2 2 2 2 3 2" xfId="37400"/>
    <cellStyle name="Normal 11 2 2 2 2 4" xfId="28873"/>
    <cellStyle name="Normal 11 2 2 2 2_Table 2A-1_EFT (Annual)" xfId="3110"/>
    <cellStyle name="Normal 11 2 2 2 3" xfId="4540"/>
    <cellStyle name="Normal 11 2 2 2 3 2" xfId="16308"/>
    <cellStyle name="Normal 11 2 2 2 3 2 2" xfId="37498"/>
    <cellStyle name="Normal 11 2 2 2 3 3" xfId="30197"/>
    <cellStyle name="Normal 11 2 2 2 4" xfId="16111"/>
    <cellStyle name="Normal 11 2 2 2 4 2" xfId="37301"/>
    <cellStyle name="Normal 11 2 2 2 5" xfId="27454"/>
    <cellStyle name="Normal 11 2 2 2_Table 2A-1_EFT (Annual)" xfId="3109"/>
    <cellStyle name="Normal 11 2 2 3" xfId="1727"/>
    <cellStyle name="Normal 11 2 2 3 2" xfId="5288"/>
    <cellStyle name="Normal 11 2 2 3 2 2" xfId="16359"/>
    <cellStyle name="Normal 11 2 2 3 2 2 2" xfId="37548"/>
    <cellStyle name="Normal 11 2 2 3 2 3" xfId="30945"/>
    <cellStyle name="Normal 11 2 2 3 3" xfId="16161"/>
    <cellStyle name="Normal 11 2 2 3 3 2" xfId="37351"/>
    <cellStyle name="Normal 11 2 2 3 4" xfId="28202"/>
    <cellStyle name="Normal 11 2 2 3_Table 2A-1_EFT (Annual)" xfId="3111"/>
    <cellStyle name="Normal 11 2 2 4" xfId="4025"/>
    <cellStyle name="Normal 11 2 2 4 2" xfId="16259"/>
    <cellStyle name="Normal 11 2 2 4 2 2" xfId="37449"/>
    <cellStyle name="Normal 11 2 2 4 3" xfId="29713"/>
    <cellStyle name="Normal 11 2 2 5" xfId="16062"/>
    <cellStyle name="Normal 11 2 2 5 2" xfId="37252"/>
    <cellStyle name="Normal 11 2 2 6" xfId="26970"/>
    <cellStyle name="Normal 11 2 2_Table 2A-1_EFT (Annual)" xfId="3108"/>
    <cellStyle name="Normal 11 2 3" xfId="823"/>
    <cellStyle name="Normal 11 2 3 2" xfId="2374"/>
    <cellStyle name="Normal 11 2 3 2 2" xfId="5935"/>
    <cellStyle name="Normal 11 2 3 2 2 2" xfId="16383"/>
    <cellStyle name="Normal 11 2 3 2 2 2 2" xfId="37572"/>
    <cellStyle name="Normal 11 2 3 2 2 3" xfId="31591"/>
    <cellStyle name="Normal 11 2 3 2 3" xfId="16185"/>
    <cellStyle name="Normal 11 2 3 2 3 2" xfId="37375"/>
    <cellStyle name="Normal 11 2 3 2 4" xfId="28848"/>
    <cellStyle name="Normal 11 2 3 2_Table 2A-1_EFT (Annual)" xfId="3113"/>
    <cellStyle name="Normal 11 2 3 3" xfId="4384"/>
    <cellStyle name="Normal 11 2 3 3 2" xfId="16283"/>
    <cellStyle name="Normal 11 2 3 3 2 2" xfId="37473"/>
    <cellStyle name="Normal 11 2 3 3 3" xfId="30041"/>
    <cellStyle name="Normal 11 2 3 4" xfId="16086"/>
    <cellStyle name="Normal 11 2 3 4 2" xfId="37276"/>
    <cellStyle name="Normal 11 2 3 5" xfId="27298"/>
    <cellStyle name="Normal 11 2 3_Table 2A-1_EFT (Annual)" xfId="3112"/>
    <cellStyle name="Normal 11 2 4" xfId="1671"/>
    <cellStyle name="Normal 11 2 4 2" xfId="5232"/>
    <cellStyle name="Normal 11 2 4 2 2" xfId="16334"/>
    <cellStyle name="Normal 11 2 4 2 2 2" xfId="37523"/>
    <cellStyle name="Normal 11 2 4 2 3" xfId="30889"/>
    <cellStyle name="Normal 11 2 4 3" xfId="16136"/>
    <cellStyle name="Normal 11 2 4 3 2" xfId="37326"/>
    <cellStyle name="Normal 11 2 4 4" xfId="28146"/>
    <cellStyle name="Normal 11 2 4_Table 2A-1_EFT (Annual)" xfId="3114"/>
    <cellStyle name="Normal 11 2 5" xfId="3817"/>
    <cellStyle name="Normal 11 2 5 2" xfId="16234"/>
    <cellStyle name="Normal 11 2 5 2 2" xfId="37424"/>
    <cellStyle name="Normal 11 2 5 3" xfId="29526"/>
    <cellStyle name="Normal 11 2 6" xfId="16037"/>
    <cellStyle name="Normal 11 2 6 2" xfId="37227"/>
    <cellStyle name="Normal 11 2 7" xfId="26783"/>
    <cellStyle name="Normal 11 2_Table 2A-1_EFT (Annual)" xfId="3107"/>
    <cellStyle name="Normal 11 3" xfId="307"/>
    <cellStyle name="Normal 11 3 2" xfId="857"/>
    <cellStyle name="Normal 11 3 2 2" xfId="2387"/>
    <cellStyle name="Normal 11 3 2 2 2" xfId="5948"/>
    <cellStyle name="Normal 11 3 2 2 2 2" xfId="16396"/>
    <cellStyle name="Normal 11 3 2 2 2 2 2" xfId="37585"/>
    <cellStyle name="Normal 11 3 2 2 2 3" xfId="31604"/>
    <cellStyle name="Normal 11 3 2 2 3" xfId="16198"/>
    <cellStyle name="Normal 11 3 2 2 3 2" xfId="37388"/>
    <cellStyle name="Normal 11 3 2 2 4" xfId="28861"/>
    <cellStyle name="Normal 11 3 2 2_Table 2A-1_EFT (Annual)" xfId="3117"/>
    <cellStyle name="Normal 11 3 2 3" xfId="4418"/>
    <cellStyle name="Normal 11 3 2 3 2" xfId="16296"/>
    <cellStyle name="Normal 11 3 2 3 2 2" xfId="37486"/>
    <cellStyle name="Normal 11 3 2 3 3" xfId="30075"/>
    <cellStyle name="Normal 11 3 2 4" xfId="16099"/>
    <cellStyle name="Normal 11 3 2 4 2" xfId="37289"/>
    <cellStyle name="Normal 11 3 2 5" xfId="27332"/>
    <cellStyle name="Normal 11 3 2_Table 2A-1_EFT (Annual)" xfId="3116"/>
    <cellStyle name="Normal 11 3 3" xfId="1689"/>
    <cellStyle name="Normal 11 3 3 2" xfId="5250"/>
    <cellStyle name="Normal 11 3 3 2 2" xfId="16347"/>
    <cellStyle name="Normal 11 3 3 2 2 2" xfId="37536"/>
    <cellStyle name="Normal 11 3 3 2 3" xfId="30907"/>
    <cellStyle name="Normal 11 3 3 3" xfId="16149"/>
    <cellStyle name="Normal 11 3 3 3 2" xfId="37339"/>
    <cellStyle name="Normal 11 3 3 4" xfId="28164"/>
    <cellStyle name="Normal 11 3 3_Table 2A-1_EFT (Annual)" xfId="3118"/>
    <cellStyle name="Normal 11 3 4" xfId="3877"/>
    <cellStyle name="Normal 11 3 4 2" xfId="16247"/>
    <cellStyle name="Normal 11 3 4 2 2" xfId="37437"/>
    <cellStyle name="Normal 11 3 4 3" xfId="29565"/>
    <cellStyle name="Normal 11 3 5" xfId="16050"/>
    <cellStyle name="Normal 11 3 5 2" xfId="37240"/>
    <cellStyle name="Normal 11 3 6" xfId="26822"/>
    <cellStyle name="Normal 11 3_Table 2A-1_EFT (Annual)" xfId="3115"/>
    <cellStyle name="Normal 11 4" xfId="653"/>
    <cellStyle name="Normal 11 4 2" xfId="1774"/>
    <cellStyle name="Normal 11 4 2 2" xfId="5335"/>
    <cellStyle name="Normal 11 4 2 2 2" xfId="16371"/>
    <cellStyle name="Normal 11 4 2 2 2 2" xfId="37560"/>
    <cellStyle name="Normal 11 4 2 2 3" xfId="30992"/>
    <cellStyle name="Normal 11 4 2 3" xfId="16173"/>
    <cellStyle name="Normal 11 4 2 3 2" xfId="37363"/>
    <cellStyle name="Normal 11 4 2 4" xfId="28249"/>
    <cellStyle name="Normal 11 4 2_Table 2A-1_EFT (Annual)" xfId="3120"/>
    <cellStyle name="Normal 11 4 3" xfId="4223"/>
    <cellStyle name="Normal 11 4 3 2" xfId="16271"/>
    <cellStyle name="Normal 11 4 3 2 2" xfId="37461"/>
    <cellStyle name="Normal 11 4 3 3" xfId="29911"/>
    <cellStyle name="Normal 11 4 4" xfId="16074"/>
    <cellStyle name="Normal 11 4 4 2" xfId="37264"/>
    <cellStyle name="Normal 11 4 5" xfId="27168"/>
    <cellStyle name="Normal 11 4_Table 2A-1_EFT (Annual)" xfId="3119"/>
    <cellStyle name="Normal 11 5" xfId="1632"/>
    <cellStyle name="Normal 11 5 2" xfId="5193"/>
    <cellStyle name="Normal 11 5 2 2" xfId="16322"/>
    <cellStyle name="Normal 11 5 2 2 2" xfId="37511"/>
    <cellStyle name="Normal 11 5 2 3" xfId="30850"/>
    <cellStyle name="Normal 11 5 3" xfId="16124"/>
    <cellStyle name="Normal 11 5 3 2" xfId="37314"/>
    <cellStyle name="Normal 11 5 4" xfId="28107"/>
    <cellStyle name="Normal 11 5_Table 2A-1_EFT (Annual)" xfId="3121"/>
    <cellStyle name="Normal 11 6" xfId="3664"/>
    <cellStyle name="Normal 11 6 2" xfId="16222"/>
    <cellStyle name="Normal 11 6 2 2" xfId="37412"/>
    <cellStyle name="Normal 11 6 3" xfId="29374"/>
    <cellStyle name="Normal 11 7" xfId="16025"/>
    <cellStyle name="Normal 11 7 2" xfId="37215"/>
    <cellStyle name="Normal 11 8" xfId="26631"/>
    <cellStyle name="Normal 11 9" xfId="47819"/>
    <cellStyle name="Normal 11_Table 2A-1_EFT (Annual)" xfId="3106"/>
    <cellStyle name="Normal 12" xfId="74"/>
    <cellStyle name="Normal 12 2" xfId="229"/>
    <cellStyle name="Normal 12 2 2" xfId="456"/>
    <cellStyle name="Normal 12 2 2 2" xfId="980"/>
    <cellStyle name="Normal 12 2 2 2 2" xfId="2400"/>
    <cellStyle name="Normal 12 2 2 2 2 2" xfId="5961"/>
    <cellStyle name="Normal 12 2 2 2 2 2 2" xfId="16409"/>
    <cellStyle name="Normal 12 2 2 2 2 2 2 2" xfId="37598"/>
    <cellStyle name="Normal 12 2 2 2 2 2 3" xfId="31617"/>
    <cellStyle name="Normal 12 2 2 2 2 3" xfId="16211"/>
    <cellStyle name="Normal 12 2 2 2 2 3 2" xfId="37401"/>
    <cellStyle name="Normal 12 2 2 2 2 4" xfId="28874"/>
    <cellStyle name="Normal 12 2 2 2 2_Table 2A-1_EFT (Annual)" xfId="3126"/>
    <cellStyle name="Normal 12 2 2 2 3" xfId="4541"/>
    <cellStyle name="Normal 12 2 2 2 3 2" xfId="16309"/>
    <cellStyle name="Normal 12 2 2 2 3 2 2" xfId="37499"/>
    <cellStyle name="Normal 12 2 2 2 3 3" xfId="30198"/>
    <cellStyle name="Normal 12 2 2 2 4" xfId="16112"/>
    <cellStyle name="Normal 12 2 2 2 4 2" xfId="37302"/>
    <cellStyle name="Normal 12 2 2 2 5" xfId="27455"/>
    <cellStyle name="Normal 12 2 2 2_Table 2A-1_EFT (Annual)" xfId="3125"/>
    <cellStyle name="Normal 12 2 2 3" xfId="1728"/>
    <cellStyle name="Normal 12 2 2 3 2" xfId="5289"/>
    <cellStyle name="Normal 12 2 2 3 2 2" xfId="16360"/>
    <cellStyle name="Normal 12 2 2 3 2 2 2" xfId="37549"/>
    <cellStyle name="Normal 12 2 2 3 2 3" xfId="30946"/>
    <cellStyle name="Normal 12 2 2 3 3" xfId="16162"/>
    <cellStyle name="Normal 12 2 2 3 3 2" xfId="37352"/>
    <cellStyle name="Normal 12 2 2 3 4" xfId="28203"/>
    <cellStyle name="Normal 12 2 2 3_Table 2A-1_EFT (Annual)" xfId="3127"/>
    <cellStyle name="Normal 12 2 2 4" xfId="4026"/>
    <cellStyle name="Normal 12 2 2 4 2" xfId="16260"/>
    <cellStyle name="Normal 12 2 2 4 2 2" xfId="37450"/>
    <cellStyle name="Normal 12 2 2 4 3" xfId="29714"/>
    <cellStyle name="Normal 12 2 2 5" xfId="16063"/>
    <cellStyle name="Normal 12 2 2 5 2" xfId="37253"/>
    <cellStyle name="Normal 12 2 2 6" xfId="26971"/>
    <cellStyle name="Normal 12 2 2_Table 2A-1_EFT (Annual)" xfId="3124"/>
    <cellStyle name="Normal 12 2 3" xfId="824"/>
    <cellStyle name="Normal 12 2 3 2" xfId="2375"/>
    <cellStyle name="Normal 12 2 3 2 2" xfId="5936"/>
    <cellStyle name="Normal 12 2 3 2 2 2" xfId="16384"/>
    <cellStyle name="Normal 12 2 3 2 2 2 2" xfId="37573"/>
    <cellStyle name="Normal 12 2 3 2 2 3" xfId="31592"/>
    <cellStyle name="Normal 12 2 3 2 3" xfId="16186"/>
    <cellStyle name="Normal 12 2 3 2 3 2" xfId="37376"/>
    <cellStyle name="Normal 12 2 3 2 4" xfId="28849"/>
    <cellStyle name="Normal 12 2 3 2_Table 2A-1_EFT (Annual)" xfId="3129"/>
    <cellStyle name="Normal 12 2 3 3" xfId="4385"/>
    <cellStyle name="Normal 12 2 3 3 2" xfId="16284"/>
    <cellStyle name="Normal 12 2 3 3 2 2" xfId="37474"/>
    <cellStyle name="Normal 12 2 3 3 3" xfId="30042"/>
    <cellStyle name="Normal 12 2 3 4" xfId="16087"/>
    <cellStyle name="Normal 12 2 3 4 2" xfId="37277"/>
    <cellStyle name="Normal 12 2 3 5" xfId="27299"/>
    <cellStyle name="Normal 12 2 3_Table 2A-1_EFT (Annual)" xfId="3128"/>
    <cellStyle name="Normal 12 2 4" xfId="1672"/>
    <cellStyle name="Normal 12 2 4 2" xfId="5233"/>
    <cellStyle name="Normal 12 2 4 2 2" xfId="16335"/>
    <cellStyle name="Normal 12 2 4 2 2 2" xfId="37524"/>
    <cellStyle name="Normal 12 2 4 2 3" xfId="30890"/>
    <cellStyle name="Normal 12 2 4 3" xfId="16137"/>
    <cellStyle name="Normal 12 2 4 3 2" xfId="37327"/>
    <cellStyle name="Normal 12 2 4 4" xfId="28147"/>
    <cellStyle name="Normal 12 2 4_Table 2A-1_EFT (Annual)" xfId="3130"/>
    <cellStyle name="Normal 12 2 5" xfId="3818"/>
    <cellStyle name="Normal 12 2 5 2" xfId="16235"/>
    <cellStyle name="Normal 12 2 5 2 2" xfId="37425"/>
    <cellStyle name="Normal 12 2 5 3" xfId="29527"/>
    <cellStyle name="Normal 12 2 6" xfId="16038"/>
    <cellStyle name="Normal 12 2 6 2" xfId="37228"/>
    <cellStyle name="Normal 12 2 7" xfId="26784"/>
    <cellStyle name="Normal 12 2_Table 2A-1_EFT (Annual)" xfId="3123"/>
    <cellStyle name="Normal 12 3" xfId="308"/>
    <cellStyle name="Normal 12 3 2" xfId="858"/>
    <cellStyle name="Normal 12 3 2 2" xfId="2388"/>
    <cellStyle name="Normal 12 3 2 2 2" xfId="5949"/>
    <cellStyle name="Normal 12 3 2 2 2 2" xfId="16397"/>
    <cellStyle name="Normal 12 3 2 2 2 2 2" xfId="37586"/>
    <cellStyle name="Normal 12 3 2 2 2 3" xfId="31605"/>
    <cellStyle name="Normal 12 3 2 2 3" xfId="16199"/>
    <cellStyle name="Normal 12 3 2 2 3 2" xfId="37389"/>
    <cellStyle name="Normal 12 3 2 2 4" xfId="28862"/>
    <cellStyle name="Normal 12 3 2 2_Table 2A-1_EFT (Annual)" xfId="3133"/>
    <cellStyle name="Normal 12 3 2 3" xfId="4419"/>
    <cellStyle name="Normal 12 3 2 3 2" xfId="16297"/>
    <cellStyle name="Normal 12 3 2 3 2 2" xfId="37487"/>
    <cellStyle name="Normal 12 3 2 3 3" xfId="30076"/>
    <cellStyle name="Normal 12 3 2 4" xfId="16100"/>
    <cellStyle name="Normal 12 3 2 4 2" xfId="37290"/>
    <cellStyle name="Normal 12 3 2 5" xfId="27333"/>
    <cellStyle name="Normal 12 3 2_Table 2A-1_EFT (Annual)" xfId="3132"/>
    <cellStyle name="Normal 12 3 3" xfId="1690"/>
    <cellStyle name="Normal 12 3 3 2" xfId="5251"/>
    <cellStyle name="Normal 12 3 3 2 2" xfId="16348"/>
    <cellStyle name="Normal 12 3 3 2 2 2" xfId="37537"/>
    <cellStyle name="Normal 12 3 3 2 3" xfId="30908"/>
    <cellStyle name="Normal 12 3 3 3" xfId="16150"/>
    <cellStyle name="Normal 12 3 3 3 2" xfId="37340"/>
    <cellStyle name="Normal 12 3 3 4" xfId="28165"/>
    <cellStyle name="Normal 12 3 3_Table 2A-1_EFT (Annual)" xfId="3134"/>
    <cellStyle name="Normal 12 3 4" xfId="3878"/>
    <cellStyle name="Normal 12 3 4 2" xfId="16248"/>
    <cellStyle name="Normal 12 3 4 2 2" xfId="37438"/>
    <cellStyle name="Normal 12 3 4 3" xfId="29566"/>
    <cellStyle name="Normal 12 3 5" xfId="16051"/>
    <cellStyle name="Normal 12 3 5 2" xfId="37241"/>
    <cellStyle name="Normal 12 3 6" xfId="26823"/>
    <cellStyle name="Normal 12 3_Table 2A-1_EFT (Annual)" xfId="3131"/>
    <cellStyle name="Normal 12 4" xfId="654"/>
    <cellStyle name="Normal 12 4 2" xfId="1775"/>
    <cellStyle name="Normal 12 4 2 2" xfId="5336"/>
    <cellStyle name="Normal 12 4 2 2 2" xfId="16372"/>
    <cellStyle name="Normal 12 4 2 2 2 2" xfId="37561"/>
    <cellStyle name="Normal 12 4 2 2 3" xfId="30993"/>
    <cellStyle name="Normal 12 4 2 3" xfId="16174"/>
    <cellStyle name="Normal 12 4 2 3 2" xfId="37364"/>
    <cellStyle name="Normal 12 4 2 4" xfId="28250"/>
    <cellStyle name="Normal 12 4 2_Table 2A-1_EFT (Annual)" xfId="3136"/>
    <cellStyle name="Normal 12 4 3" xfId="4224"/>
    <cellStyle name="Normal 12 4 3 2" xfId="16272"/>
    <cellStyle name="Normal 12 4 3 2 2" xfId="37462"/>
    <cellStyle name="Normal 12 4 3 3" xfId="29912"/>
    <cellStyle name="Normal 12 4 4" xfId="16075"/>
    <cellStyle name="Normal 12 4 4 2" xfId="37265"/>
    <cellStyle name="Normal 12 4 5" xfId="27169"/>
    <cellStyle name="Normal 12 4_Table 2A-1_EFT (Annual)" xfId="3135"/>
    <cellStyle name="Normal 12 5" xfId="1633"/>
    <cellStyle name="Normal 12 5 2" xfId="5194"/>
    <cellStyle name="Normal 12 5 2 2" xfId="16323"/>
    <cellStyle name="Normal 12 5 2 2 2" xfId="37512"/>
    <cellStyle name="Normal 12 5 2 3" xfId="30851"/>
    <cellStyle name="Normal 12 5 3" xfId="16125"/>
    <cellStyle name="Normal 12 5 3 2" xfId="37315"/>
    <cellStyle name="Normal 12 5 4" xfId="28108"/>
    <cellStyle name="Normal 12 5_Table 2A-1_EFT (Annual)" xfId="3137"/>
    <cellStyle name="Normal 12 6" xfId="3665"/>
    <cellStyle name="Normal 12 6 2" xfId="16223"/>
    <cellStyle name="Normal 12 6 2 2" xfId="37413"/>
    <cellStyle name="Normal 12 6 3" xfId="29375"/>
    <cellStyle name="Normal 12 7" xfId="16026"/>
    <cellStyle name="Normal 12 7 2" xfId="37216"/>
    <cellStyle name="Normal 12 8" xfId="26632"/>
    <cellStyle name="Normal 12 9" xfId="47820"/>
    <cellStyle name="Normal 12_Table 2A-1_EFT (Annual)" xfId="3122"/>
    <cellStyle name="Normal 13" xfId="252"/>
    <cellStyle name="Normal 14" xfId="251"/>
    <cellStyle name="Normal 14 2" xfId="842"/>
    <cellStyle name="Normal 14 2 2" xfId="2376"/>
    <cellStyle name="Normal 14 2 2 2" xfId="5937"/>
    <cellStyle name="Normal 14 2 2 2 2" xfId="16385"/>
    <cellStyle name="Normal 14 2 2 2 2 2" xfId="37574"/>
    <cellStyle name="Normal 14 2 2 2 3" xfId="31593"/>
    <cellStyle name="Normal 14 2 2 3" xfId="16187"/>
    <cellStyle name="Normal 14 2 2 3 2" xfId="37377"/>
    <cellStyle name="Normal 14 2 2 4" xfId="28850"/>
    <cellStyle name="Normal 14 2 2_Table 2A-1_EFT (Annual)" xfId="3140"/>
    <cellStyle name="Normal 14 2 3" xfId="4403"/>
    <cellStyle name="Normal 14 2 3 2" xfId="16285"/>
    <cellStyle name="Normal 14 2 3 2 2" xfId="37475"/>
    <cellStyle name="Normal 14 2 3 3" xfId="30060"/>
    <cellStyle name="Normal 14 2 4" xfId="16088"/>
    <cellStyle name="Normal 14 2 4 2" xfId="37278"/>
    <cellStyle name="Normal 14 2 5" xfId="27317"/>
    <cellStyle name="Normal 14 2_Table 2A-1_EFT (Annual)" xfId="3139"/>
    <cellStyle name="Normal 14 3" xfId="1677"/>
    <cellStyle name="Normal 14 3 2" xfId="5238"/>
    <cellStyle name="Normal 14 3 2 2" xfId="16336"/>
    <cellStyle name="Normal 14 3 2 2 2" xfId="37525"/>
    <cellStyle name="Normal 14 3 2 3" xfId="30895"/>
    <cellStyle name="Normal 14 3 3" xfId="16138"/>
    <cellStyle name="Normal 14 3 3 2" xfId="37328"/>
    <cellStyle name="Normal 14 3 4" xfId="28152"/>
    <cellStyle name="Normal 14 3_Table 2A-1_EFT (Annual)" xfId="3141"/>
    <cellStyle name="Normal 14 4" xfId="3840"/>
    <cellStyle name="Normal 14 4 2" xfId="16236"/>
    <cellStyle name="Normal 14 4 2 2" xfId="37426"/>
    <cellStyle name="Normal 14 4 3" xfId="29549"/>
    <cellStyle name="Normal 14 5" xfId="16039"/>
    <cellStyle name="Normal 14 5 2" xfId="37229"/>
    <cellStyle name="Normal 14 6" xfId="26806"/>
    <cellStyle name="Normal 14_Table 2A-1_EFT (Annual)" xfId="3138"/>
    <cellStyle name="Normal 15" xfId="656"/>
    <cellStyle name="Normal 15 2" xfId="2359"/>
    <cellStyle name="Normal 15_Table 2A-1_EFT (Annual)" xfId="15427"/>
    <cellStyle name="Normal 16" xfId="1620"/>
    <cellStyle name="Normal 16 2" xfId="5181"/>
    <cellStyle name="Normal 16 2 2" xfId="16311"/>
    <cellStyle name="Normal 16 2 2 2" xfId="37500"/>
    <cellStyle name="Normal 16 2 3" xfId="30838"/>
    <cellStyle name="Normal 16 3" xfId="16113"/>
    <cellStyle name="Normal 16 3 2" xfId="37303"/>
    <cellStyle name="Normal 16 4" xfId="28095"/>
    <cellStyle name="Normal 16_Table 2A-1_EFT (Annual)" xfId="3142"/>
    <cellStyle name="Normal 17" xfId="15970"/>
    <cellStyle name="Normal 17 2" xfId="16310"/>
    <cellStyle name="Normal 18" xfId="16411"/>
    <cellStyle name="Normal 18 2" xfId="26618"/>
    <cellStyle name="Normal 19" xfId="21524"/>
    <cellStyle name="Normal 19 2" xfId="16410"/>
    <cellStyle name="Normal 2" xfId="44"/>
    <cellStyle name="Normal 2 2" xfId="64"/>
    <cellStyle name="Normal 2 3" xfId="75"/>
    <cellStyle name="Normal 2 3 2" xfId="47839"/>
    <cellStyle name="Normal 2 4" xfId="76"/>
    <cellStyle name="Normal 2 5" xfId="47840"/>
    <cellStyle name="Normal 2_Table 2A-1_EFT (Annual)" xfId="3143"/>
    <cellStyle name="Normal 20" xfId="26617"/>
    <cellStyle name="Normal 20 2" xfId="26619"/>
    <cellStyle name="Normal 21" xfId="15969"/>
    <cellStyle name="Normal 21 2" xfId="37199"/>
    <cellStyle name="Normal 22" xfId="26620"/>
    <cellStyle name="Normal 23" xfId="47803"/>
    <cellStyle name="Normal 24" xfId="47822"/>
    <cellStyle name="Normal 25" xfId="47823"/>
    <cellStyle name="Normal 26" xfId="47827"/>
    <cellStyle name="Normal 27" xfId="47830"/>
    <cellStyle name="Normal 28" xfId="47834"/>
    <cellStyle name="Normal 29" xfId="47844"/>
    <cellStyle name="Normal 3" xfId="53"/>
    <cellStyle name="Normal 3 2" xfId="47841"/>
    <cellStyle name="Normal 30" xfId="47843"/>
    <cellStyle name="Normal 31" xfId="47845"/>
    <cellStyle name="Normal 32" xfId="47846"/>
    <cellStyle name="Normal 4" xfId="60"/>
    <cellStyle name="Normal 4 2" xfId="103"/>
    <cellStyle name="Normal 4 2 2" xfId="334"/>
    <cellStyle name="Normal 4 2 2 2" xfId="878"/>
    <cellStyle name="Normal 4 2 2 2 2" xfId="2391"/>
    <cellStyle name="Normal 4 2 2 2 2 2" xfId="5952"/>
    <cellStyle name="Normal 4 2 2 2 2 2 2" xfId="16400"/>
    <cellStyle name="Normal 4 2 2 2 2 2 2 2" xfId="37589"/>
    <cellStyle name="Normal 4 2 2 2 2 2 3" xfId="31608"/>
    <cellStyle name="Normal 4 2 2 2 2 3" xfId="16202"/>
    <cellStyle name="Normal 4 2 2 2 2 3 2" xfId="37392"/>
    <cellStyle name="Normal 4 2 2 2 2 4" xfId="28865"/>
    <cellStyle name="Normal 4 2 2 2 2_Table 2A-1_EFT (Annual)" xfId="3148"/>
    <cellStyle name="Normal 4 2 2 2 3" xfId="4439"/>
    <cellStyle name="Normal 4 2 2 2 3 2" xfId="16300"/>
    <cellStyle name="Normal 4 2 2 2 3 2 2" xfId="37490"/>
    <cellStyle name="Normal 4 2 2 2 3 3" xfId="30096"/>
    <cellStyle name="Normal 4 2 2 2 4" xfId="16103"/>
    <cellStyle name="Normal 4 2 2 2 4 2" xfId="37293"/>
    <cellStyle name="Normal 4 2 2 2 5" xfId="27353"/>
    <cellStyle name="Normal 4 2 2 2_Table 2A-1_EFT (Annual)" xfId="3147"/>
    <cellStyle name="Normal 4 2 2 3" xfId="1699"/>
    <cellStyle name="Normal 4 2 2 3 2" xfId="5260"/>
    <cellStyle name="Normal 4 2 2 3 2 2" xfId="16351"/>
    <cellStyle name="Normal 4 2 2 3 2 2 2" xfId="37540"/>
    <cellStyle name="Normal 4 2 2 3 2 3" xfId="30917"/>
    <cellStyle name="Normal 4 2 2 3 3" xfId="16153"/>
    <cellStyle name="Normal 4 2 2 3 3 2" xfId="37343"/>
    <cellStyle name="Normal 4 2 2 3 4" xfId="28174"/>
    <cellStyle name="Normal 4 2 2 3_Table 2A-1_EFT (Annual)" xfId="3149"/>
    <cellStyle name="Normal 4 2 2 4" xfId="3904"/>
    <cellStyle name="Normal 4 2 2 4 2" xfId="16251"/>
    <cellStyle name="Normal 4 2 2 4 2 2" xfId="37441"/>
    <cellStyle name="Normal 4 2 2 4 3" xfId="29592"/>
    <cellStyle name="Normal 4 2 2 5" xfId="16054"/>
    <cellStyle name="Normal 4 2 2 5 2" xfId="37244"/>
    <cellStyle name="Normal 4 2 2 6" xfId="26849"/>
    <cellStyle name="Normal 4 2 2_Table 2A-1_EFT (Annual)" xfId="3146"/>
    <cellStyle name="Normal 4 2 3" xfId="719"/>
    <cellStyle name="Normal 4 2 3 2" xfId="2366"/>
    <cellStyle name="Normal 4 2 3 2 2" xfId="5927"/>
    <cellStyle name="Normal 4 2 3 2 2 2" xfId="16375"/>
    <cellStyle name="Normal 4 2 3 2 2 2 2" xfId="37564"/>
    <cellStyle name="Normal 4 2 3 2 2 3" xfId="31583"/>
    <cellStyle name="Normal 4 2 3 2 3" xfId="16177"/>
    <cellStyle name="Normal 4 2 3 2 3 2" xfId="37367"/>
    <cellStyle name="Normal 4 2 3 2 4" xfId="28840"/>
    <cellStyle name="Normal 4 2 3 2_Table 2A-1_EFT (Annual)" xfId="3151"/>
    <cellStyle name="Normal 4 2 3 3" xfId="4280"/>
    <cellStyle name="Normal 4 2 3 3 2" xfId="16275"/>
    <cellStyle name="Normal 4 2 3 3 2 2" xfId="37465"/>
    <cellStyle name="Normal 4 2 3 3 3" xfId="29937"/>
    <cellStyle name="Normal 4 2 3 4" xfId="16078"/>
    <cellStyle name="Normal 4 2 3 4 2" xfId="37268"/>
    <cellStyle name="Normal 4 2 3 5" xfId="27194"/>
    <cellStyle name="Normal 4 2 3_Table 2A-1_EFT (Annual)" xfId="3150"/>
    <cellStyle name="Normal 4 2 4" xfId="1642"/>
    <cellStyle name="Normal 4 2 4 2" xfId="5203"/>
    <cellStyle name="Normal 4 2 4 2 2" xfId="16326"/>
    <cellStyle name="Normal 4 2 4 2 2 2" xfId="37515"/>
    <cellStyle name="Normal 4 2 4 2 3" xfId="30860"/>
    <cellStyle name="Normal 4 2 4 3" xfId="16128"/>
    <cellStyle name="Normal 4 2 4 3 2" xfId="37318"/>
    <cellStyle name="Normal 4 2 4 4" xfId="28117"/>
    <cellStyle name="Normal 4 2 4_Table 2A-1_EFT (Annual)" xfId="3152"/>
    <cellStyle name="Normal 4 2 5" xfId="3692"/>
    <cellStyle name="Normal 4 2 5 2" xfId="16226"/>
    <cellStyle name="Normal 4 2 5 2 2" xfId="37416"/>
    <cellStyle name="Normal 4 2 5 3" xfId="29401"/>
    <cellStyle name="Normal 4 2 6" xfId="16029"/>
    <cellStyle name="Normal 4 2 6 2" xfId="37219"/>
    <cellStyle name="Normal 4 2 7" xfId="26658"/>
    <cellStyle name="Normal 4 2_Table 2A-1_EFT (Annual)" xfId="3145"/>
    <cellStyle name="Normal 4 3" xfId="299"/>
    <cellStyle name="Normal 4 3 2" xfId="849"/>
    <cellStyle name="Normal 4 3 2 2" xfId="2379"/>
    <cellStyle name="Normal 4 3 2 2 2" xfId="5940"/>
    <cellStyle name="Normal 4 3 2 2 2 2" xfId="16388"/>
    <cellStyle name="Normal 4 3 2 2 2 2 2" xfId="37577"/>
    <cellStyle name="Normal 4 3 2 2 2 3" xfId="31596"/>
    <cellStyle name="Normal 4 3 2 2 3" xfId="16190"/>
    <cellStyle name="Normal 4 3 2 2 3 2" xfId="37380"/>
    <cellStyle name="Normal 4 3 2 2 4" xfId="28853"/>
    <cellStyle name="Normal 4 3 2 2_Table 2A-1_EFT (Annual)" xfId="3155"/>
    <cellStyle name="Normal 4 3 2 3" xfId="4410"/>
    <cellStyle name="Normal 4 3 2 3 2" xfId="16288"/>
    <cellStyle name="Normal 4 3 2 3 2 2" xfId="37478"/>
    <cellStyle name="Normal 4 3 2 3 3" xfId="30067"/>
    <cellStyle name="Normal 4 3 2 4" xfId="16091"/>
    <cellStyle name="Normal 4 3 2 4 2" xfId="37281"/>
    <cellStyle name="Normal 4 3 2 5" xfId="27324"/>
    <cellStyle name="Normal 4 3 2_Table 2A-1_EFT (Annual)" xfId="3154"/>
    <cellStyle name="Normal 4 3 3" xfId="1681"/>
    <cellStyle name="Normal 4 3 3 2" xfId="5242"/>
    <cellStyle name="Normal 4 3 3 2 2" xfId="16339"/>
    <cellStyle name="Normal 4 3 3 2 2 2" xfId="37528"/>
    <cellStyle name="Normal 4 3 3 2 3" xfId="30899"/>
    <cellStyle name="Normal 4 3 3 3" xfId="16141"/>
    <cellStyle name="Normal 4 3 3 3 2" xfId="37331"/>
    <cellStyle name="Normal 4 3 3 4" xfId="28156"/>
    <cellStyle name="Normal 4 3 3_Table 2A-1_EFT (Annual)" xfId="3156"/>
    <cellStyle name="Normal 4 3 4" xfId="3869"/>
    <cellStyle name="Normal 4 3 4 2" xfId="16239"/>
    <cellStyle name="Normal 4 3 4 2 2" xfId="37429"/>
    <cellStyle name="Normal 4 3 4 3" xfId="29557"/>
    <cellStyle name="Normal 4 3 5" xfId="16042"/>
    <cellStyle name="Normal 4 3 5 2" xfId="37232"/>
    <cellStyle name="Normal 4 3 6" xfId="26814"/>
    <cellStyle name="Normal 4 3_Table 2A-1_EFT (Annual)" xfId="3153"/>
    <cellStyle name="Normal 4 4" xfId="645"/>
    <cellStyle name="Normal 4 4 2" xfId="1766"/>
    <cellStyle name="Normal 4 4 2 2" xfId="5327"/>
    <cellStyle name="Normal 4 4 2 2 2" xfId="16363"/>
    <cellStyle name="Normal 4 4 2 2 2 2" xfId="37552"/>
    <cellStyle name="Normal 4 4 2 2 3" xfId="30984"/>
    <cellStyle name="Normal 4 4 2 3" xfId="16165"/>
    <cellStyle name="Normal 4 4 2 3 2" xfId="37355"/>
    <cellStyle name="Normal 4 4 2 4" xfId="28241"/>
    <cellStyle name="Normal 4 4 2_Table 2A-1_EFT (Annual)" xfId="3158"/>
    <cellStyle name="Normal 4 4 3" xfId="4215"/>
    <cellStyle name="Normal 4 4 3 2" xfId="16263"/>
    <cellStyle name="Normal 4 4 3 2 2" xfId="37453"/>
    <cellStyle name="Normal 4 4 3 3" xfId="29903"/>
    <cellStyle name="Normal 4 4 4" xfId="16066"/>
    <cellStyle name="Normal 4 4 4 2" xfId="37256"/>
    <cellStyle name="Normal 4 4 5" xfId="27160"/>
    <cellStyle name="Normal 4 4_Table 2A-1_EFT (Annual)" xfId="3157"/>
    <cellStyle name="Normal 4 5" xfId="1624"/>
    <cellStyle name="Normal 4 5 2" xfId="5185"/>
    <cellStyle name="Normal 4 5 2 2" xfId="16314"/>
    <cellStyle name="Normal 4 5 2 2 2" xfId="37503"/>
    <cellStyle name="Normal 4 5 2 3" xfId="30842"/>
    <cellStyle name="Normal 4 5 3" xfId="16116"/>
    <cellStyle name="Normal 4 5 3 2" xfId="37306"/>
    <cellStyle name="Normal 4 5 4" xfId="28099"/>
    <cellStyle name="Normal 4 5_Table 2A-1_EFT (Annual)" xfId="3159"/>
    <cellStyle name="Normal 4 6" xfId="3650"/>
    <cellStyle name="Normal 4 6 2" xfId="16214"/>
    <cellStyle name="Normal 4 6 2 2" xfId="37404"/>
    <cellStyle name="Normal 4 6 3" xfId="29366"/>
    <cellStyle name="Normal 4 7" xfId="16017"/>
    <cellStyle name="Normal 4 7 2" xfId="37207"/>
    <cellStyle name="Normal 4 8" xfId="26623"/>
    <cellStyle name="Normal 4 9" xfId="47811"/>
    <cellStyle name="Normal 4_Table 2A-1_EFT (Annual)" xfId="3144"/>
    <cellStyle name="Normal 5" xfId="61"/>
    <cellStyle name="Normal 5 2" xfId="104"/>
    <cellStyle name="Normal 5 2 2" xfId="335"/>
    <cellStyle name="Normal 5 2 2 2" xfId="879"/>
    <cellStyle name="Normal 5 2 2 2 2" xfId="2392"/>
    <cellStyle name="Normal 5 2 2 2 2 2" xfId="5953"/>
    <cellStyle name="Normal 5 2 2 2 2 2 2" xfId="16401"/>
    <cellStyle name="Normal 5 2 2 2 2 2 2 2" xfId="37590"/>
    <cellStyle name="Normal 5 2 2 2 2 2 3" xfId="31609"/>
    <cellStyle name="Normal 5 2 2 2 2 3" xfId="16203"/>
    <cellStyle name="Normal 5 2 2 2 2 3 2" xfId="37393"/>
    <cellStyle name="Normal 5 2 2 2 2 4" xfId="28866"/>
    <cellStyle name="Normal 5 2 2 2 2_Table 2A-1_EFT (Annual)" xfId="3164"/>
    <cellStyle name="Normal 5 2 2 2 3" xfId="4440"/>
    <cellStyle name="Normal 5 2 2 2 3 2" xfId="16301"/>
    <cellStyle name="Normal 5 2 2 2 3 2 2" xfId="37491"/>
    <cellStyle name="Normal 5 2 2 2 3 3" xfId="30097"/>
    <cellStyle name="Normal 5 2 2 2 4" xfId="16104"/>
    <cellStyle name="Normal 5 2 2 2 4 2" xfId="37294"/>
    <cellStyle name="Normal 5 2 2 2 5" xfId="27354"/>
    <cellStyle name="Normal 5 2 2 2_Table 2A-1_EFT (Annual)" xfId="3163"/>
    <cellStyle name="Normal 5 2 2 3" xfId="1700"/>
    <cellStyle name="Normal 5 2 2 3 2" xfId="5261"/>
    <cellStyle name="Normal 5 2 2 3 2 2" xfId="16352"/>
    <cellStyle name="Normal 5 2 2 3 2 2 2" xfId="37541"/>
    <cellStyle name="Normal 5 2 2 3 2 3" xfId="30918"/>
    <cellStyle name="Normal 5 2 2 3 3" xfId="16154"/>
    <cellStyle name="Normal 5 2 2 3 3 2" xfId="37344"/>
    <cellStyle name="Normal 5 2 2 3 4" xfId="28175"/>
    <cellStyle name="Normal 5 2 2 3_Table 2A-1_EFT (Annual)" xfId="3165"/>
    <cellStyle name="Normal 5 2 2 4" xfId="3905"/>
    <cellStyle name="Normal 5 2 2 4 2" xfId="16252"/>
    <cellStyle name="Normal 5 2 2 4 2 2" xfId="37442"/>
    <cellStyle name="Normal 5 2 2 4 3" xfId="29593"/>
    <cellStyle name="Normal 5 2 2 5" xfId="16055"/>
    <cellStyle name="Normal 5 2 2 5 2" xfId="37245"/>
    <cellStyle name="Normal 5 2 2 6" xfId="26850"/>
    <cellStyle name="Normal 5 2 2_Table 2A-1_EFT (Annual)" xfId="3162"/>
    <cellStyle name="Normal 5 2 3" xfId="720"/>
    <cellStyle name="Normal 5 2 3 2" xfId="2367"/>
    <cellStyle name="Normal 5 2 3 2 2" xfId="5928"/>
    <cellStyle name="Normal 5 2 3 2 2 2" xfId="16376"/>
    <cellStyle name="Normal 5 2 3 2 2 2 2" xfId="37565"/>
    <cellStyle name="Normal 5 2 3 2 2 3" xfId="31584"/>
    <cellStyle name="Normal 5 2 3 2 3" xfId="16178"/>
    <cellStyle name="Normal 5 2 3 2 3 2" xfId="37368"/>
    <cellStyle name="Normal 5 2 3 2 4" xfId="28841"/>
    <cellStyle name="Normal 5 2 3 2_Table 2A-1_EFT (Annual)" xfId="3167"/>
    <cellStyle name="Normal 5 2 3 3" xfId="4281"/>
    <cellStyle name="Normal 5 2 3 3 2" xfId="16276"/>
    <cellStyle name="Normal 5 2 3 3 2 2" xfId="37466"/>
    <cellStyle name="Normal 5 2 3 3 3" xfId="29938"/>
    <cellStyle name="Normal 5 2 3 4" xfId="16079"/>
    <cellStyle name="Normal 5 2 3 4 2" xfId="37269"/>
    <cellStyle name="Normal 5 2 3 5" xfId="27195"/>
    <cellStyle name="Normal 5 2 3_Table 2A-1_EFT (Annual)" xfId="3166"/>
    <cellStyle name="Normal 5 2 4" xfId="1643"/>
    <cellStyle name="Normal 5 2 4 2" xfId="5204"/>
    <cellStyle name="Normal 5 2 4 2 2" xfId="16327"/>
    <cellStyle name="Normal 5 2 4 2 2 2" xfId="37516"/>
    <cellStyle name="Normal 5 2 4 2 3" xfId="30861"/>
    <cellStyle name="Normal 5 2 4 3" xfId="16129"/>
    <cellStyle name="Normal 5 2 4 3 2" xfId="37319"/>
    <cellStyle name="Normal 5 2 4 4" xfId="28118"/>
    <cellStyle name="Normal 5 2 4_Table 2A-1_EFT (Annual)" xfId="3168"/>
    <cellStyle name="Normal 5 2 5" xfId="3693"/>
    <cellStyle name="Normal 5 2 5 2" xfId="16227"/>
    <cellStyle name="Normal 5 2 5 2 2" xfId="37417"/>
    <cellStyle name="Normal 5 2 5 3" xfId="29402"/>
    <cellStyle name="Normal 5 2 6" xfId="16030"/>
    <cellStyle name="Normal 5 2 6 2" xfId="37220"/>
    <cellStyle name="Normal 5 2 7" xfId="26659"/>
    <cellStyle name="Normal 5 2_Table 2A-1_EFT (Annual)" xfId="3161"/>
    <cellStyle name="Normal 5 3" xfId="300"/>
    <cellStyle name="Normal 5 3 2" xfId="850"/>
    <cellStyle name="Normal 5 3 2 2" xfId="2380"/>
    <cellStyle name="Normal 5 3 2 2 2" xfId="5941"/>
    <cellStyle name="Normal 5 3 2 2 2 2" xfId="16389"/>
    <cellStyle name="Normal 5 3 2 2 2 2 2" xfId="37578"/>
    <cellStyle name="Normal 5 3 2 2 2 3" xfId="31597"/>
    <cellStyle name="Normal 5 3 2 2 3" xfId="16191"/>
    <cellStyle name="Normal 5 3 2 2 3 2" xfId="37381"/>
    <cellStyle name="Normal 5 3 2 2 4" xfId="28854"/>
    <cellStyle name="Normal 5 3 2 2_Table 2A-1_EFT (Annual)" xfId="3171"/>
    <cellStyle name="Normal 5 3 2 3" xfId="4411"/>
    <cellStyle name="Normal 5 3 2 3 2" xfId="16289"/>
    <cellStyle name="Normal 5 3 2 3 2 2" xfId="37479"/>
    <cellStyle name="Normal 5 3 2 3 3" xfId="30068"/>
    <cellStyle name="Normal 5 3 2 4" xfId="16092"/>
    <cellStyle name="Normal 5 3 2 4 2" xfId="37282"/>
    <cellStyle name="Normal 5 3 2 5" xfId="27325"/>
    <cellStyle name="Normal 5 3 2_Table 2A-1_EFT (Annual)" xfId="3170"/>
    <cellStyle name="Normal 5 3 3" xfId="1682"/>
    <cellStyle name="Normal 5 3 3 2" xfId="5243"/>
    <cellStyle name="Normal 5 3 3 2 2" xfId="16340"/>
    <cellStyle name="Normal 5 3 3 2 2 2" xfId="37529"/>
    <cellStyle name="Normal 5 3 3 2 3" xfId="30900"/>
    <cellStyle name="Normal 5 3 3 3" xfId="16142"/>
    <cellStyle name="Normal 5 3 3 3 2" xfId="37332"/>
    <cellStyle name="Normal 5 3 3 4" xfId="28157"/>
    <cellStyle name="Normal 5 3 3_Table 2A-1_EFT (Annual)" xfId="3172"/>
    <cellStyle name="Normal 5 3 4" xfId="3870"/>
    <cellStyle name="Normal 5 3 4 2" xfId="16240"/>
    <cellStyle name="Normal 5 3 4 2 2" xfId="37430"/>
    <cellStyle name="Normal 5 3 4 3" xfId="29558"/>
    <cellStyle name="Normal 5 3 5" xfId="16043"/>
    <cellStyle name="Normal 5 3 5 2" xfId="37233"/>
    <cellStyle name="Normal 5 3 6" xfId="26815"/>
    <cellStyle name="Normal 5 3_Table 2A-1_EFT (Annual)" xfId="3169"/>
    <cellStyle name="Normal 5 4" xfId="646"/>
    <cellStyle name="Normal 5 4 2" xfId="1767"/>
    <cellStyle name="Normal 5 4 2 2" xfId="5328"/>
    <cellStyle name="Normal 5 4 2 2 2" xfId="16364"/>
    <cellStyle name="Normal 5 4 2 2 2 2" xfId="37553"/>
    <cellStyle name="Normal 5 4 2 2 3" xfId="30985"/>
    <cellStyle name="Normal 5 4 2 3" xfId="16166"/>
    <cellStyle name="Normal 5 4 2 3 2" xfId="37356"/>
    <cellStyle name="Normal 5 4 2 4" xfId="28242"/>
    <cellStyle name="Normal 5 4 2_Table 2A-1_EFT (Annual)" xfId="3174"/>
    <cellStyle name="Normal 5 4 3" xfId="4216"/>
    <cellStyle name="Normal 5 4 3 2" xfId="16264"/>
    <cellStyle name="Normal 5 4 3 2 2" xfId="37454"/>
    <cellStyle name="Normal 5 4 3 3" xfId="29904"/>
    <cellStyle name="Normal 5 4 4" xfId="16067"/>
    <cellStyle name="Normal 5 4 4 2" xfId="37257"/>
    <cellStyle name="Normal 5 4 5" xfId="27161"/>
    <cellStyle name="Normal 5 4_Table 2A-1_EFT (Annual)" xfId="3173"/>
    <cellStyle name="Normal 5 5" xfId="1625"/>
    <cellStyle name="Normal 5 5 2" xfId="5186"/>
    <cellStyle name="Normal 5 5 2 2" xfId="16315"/>
    <cellStyle name="Normal 5 5 2 2 2" xfId="37504"/>
    <cellStyle name="Normal 5 5 2 3" xfId="30843"/>
    <cellStyle name="Normal 5 5 3" xfId="16117"/>
    <cellStyle name="Normal 5 5 3 2" xfId="37307"/>
    <cellStyle name="Normal 5 5 4" xfId="28100"/>
    <cellStyle name="Normal 5 5_Table 2A-1_EFT (Annual)" xfId="3175"/>
    <cellStyle name="Normal 5 6" xfId="3651"/>
    <cellStyle name="Normal 5 6 2" xfId="16215"/>
    <cellStyle name="Normal 5 6 2 2" xfId="37405"/>
    <cellStyle name="Normal 5 6 3" xfId="29367"/>
    <cellStyle name="Normal 5 7" xfId="16018"/>
    <cellStyle name="Normal 5 7 2" xfId="37208"/>
    <cellStyle name="Normal 5 8" xfId="26624"/>
    <cellStyle name="Normal 5 9" xfId="47812"/>
    <cellStyle name="Normal 5_Table 2A-1_EFT (Annual)" xfId="3160"/>
    <cellStyle name="Normal 6" xfId="62"/>
    <cellStyle name="Normal 6 10" xfId="47825"/>
    <cellStyle name="Normal 6 2" xfId="105"/>
    <cellStyle name="Normal 6 2 2" xfId="336"/>
    <cellStyle name="Normal 6 2 2 2" xfId="880"/>
    <cellStyle name="Normal 6 2 2 2 2" xfId="2393"/>
    <cellStyle name="Normal 6 2 2 2 2 2" xfId="5954"/>
    <cellStyle name="Normal 6 2 2 2 2 2 2" xfId="16402"/>
    <cellStyle name="Normal 6 2 2 2 2 2 2 2" xfId="37591"/>
    <cellStyle name="Normal 6 2 2 2 2 2 3" xfId="31610"/>
    <cellStyle name="Normal 6 2 2 2 2 3" xfId="16204"/>
    <cellStyle name="Normal 6 2 2 2 2 3 2" xfId="37394"/>
    <cellStyle name="Normal 6 2 2 2 2 4" xfId="28867"/>
    <cellStyle name="Normal 6 2 2 2 2_Table 2A-1_EFT (Annual)" xfId="3180"/>
    <cellStyle name="Normal 6 2 2 2 3" xfId="4441"/>
    <cellStyle name="Normal 6 2 2 2 3 2" xfId="16302"/>
    <cellStyle name="Normal 6 2 2 2 3 2 2" xfId="37492"/>
    <cellStyle name="Normal 6 2 2 2 3 3" xfId="30098"/>
    <cellStyle name="Normal 6 2 2 2 4" xfId="16105"/>
    <cellStyle name="Normal 6 2 2 2 4 2" xfId="37295"/>
    <cellStyle name="Normal 6 2 2 2 5" xfId="27355"/>
    <cellStyle name="Normal 6 2 2 2_Table 2A-1_EFT (Annual)" xfId="3179"/>
    <cellStyle name="Normal 6 2 2 3" xfId="1701"/>
    <cellStyle name="Normal 6 2 2 3 2" xfId="5262"/>
    <cellStyle name="Normal 6 2 2 3 2 2" xfId="16353"/>
    <cellStyle name="Normal 6 2 2 3 2 2 2" xfId="37542"/>
    <cellStyle name="Normal 6 2 2 3 2 3" xfId="30919"/>
    <cellStyle name="Normal 6 2 2 3 3" xfId="16155"/>
    <cellStyle name="Normal 6 2 2 3 3 2" xfId="37345"/>
    <cellStyle name="Normal 6 2 2 3 4" xfId="28176"/>
    <cellStyle name="Normal 6 2 2 3_Table 2A-1_EFT (Annual)" xfId="3181"/>
    <cellStyle name="Normal 6 2 2 4" xfId="3906"/>
    <cellStyle name="Normal 6 2 2 4 2" xfId="16253"/>
    <cellStyle name="Normal 6 2 2 4 2 2" xfId="37443"/>
    <cellStyle name="Normal 6 2 2 4 3" xfId="29594"/>
    <cellStyle name="Normal 6 2 2 5" xfId="16056"/>
    <cellStyle name="Normal 6 2 2 5 2" xfId="37246"/>
    <cellStyle name="Normal 6 2 2 6" xfId="26851"/>
    <cellStyle name="Normal 6 2 2_Table 2A-1_EFT (Annual)" xfId="3178"/>
    <cellStyle name="Normal 6 2 3" xfId="721"/>
    <cellStyle name="Normal 6 2 3 2" xfId="2368"/>
    <cellStyle name="Normal 6 2 3 2 2" xfId="5929"/>
    <cellStyle name="Normal 6 2 3 2 2 2" xfId="16377"/>
    <cellStyle name="Normal 6 2 3 2 2 2 2" xfId="37566"/>
    <cellStyle name="Normal 6 2 3 2 2 3" xfId="31585"/>
    <cellStyle name="Normal 6 2 3 2 3" xfId="16179"/>
    <cellStyle name="Normal 6 2 3 2 3 2" xfId="37369"/>
    <cellStyle name="Normal 6 2 3 2 4" xfId="28842"/>
    <cellStyle name="Normal 6 2 3 2_Table 2A-1_EFT (Annual)" xfId="3183"/>
    <cellStyle name="Normal 6 2 3 3" xfId="4282"/>
    <cellStyle name="Normal 6 2 3 3 2" xfId="16277"/>
    <cellStyle name="Normal 6 2 3 3 2 2" xfId="37467"/>
    <cellStyle name="Normal 6 2 3 3 3" xfId="29939"/>
    <cellStyle name="Normal 6 2 3 4" xfId="16080"/>
    <cellStyle name="Normal 6 2 3 4 2" xfId="37270"/>
    <cellStyle name="Normal 6 2 3 5" xfId="27196"/>
    <cellStyle name="Normal 6 2 3_Table 2A-1_EFT (Annual)" xfId="3182"/>
    <cellStyle name="Normal 6 2 4" xfId="1644"/>
    <cellStyle name="Normal 6 2 4 2" xfId="5205"/>
    <cellStyle name="Normal 6 2 4 2 2" xfId="16328"/>
    <cellStyle name="Normal 6 2 4 2 2 2" xfId="37517"/>
    <cellStyle name="Normal 6 2 4 2 3" xfId="30862"/>
    <cellStyle name="Normal 6 2 4 3" xfId="16130"/>
    <cellStyle name="Normal 6 2 4 3 2" xfId="37320"/>
    <cellStyle name="Normal 6 2 4 4" xfId="28119"/>
    <cellStyle name="Normal 6 2 4_Table 2A-1_EFT (Annual)" xfId="3184"/>
    <cellStyle name="Normal 6 2 5" xfId="3694"/>
    <cellStyle name="Normal 6 2 5 2" xfId="16228"/>
    <cellStyle name="Normal 6 2 5 2 2" xfId="37418"/>
    <cellStyle name="Normal 6 2 5 3" xfId="29403"/>
    <cellStyle name="Normal 6 2 6" xfId="16031"/>
    <cellStyle name="Normal 6 2 6 2" xfId="37221"/>
    <cellStyle name="Normal 6 2 7" xfId="26660"/>
    <cellStyle name="Normal 6 2_Table 2A-1_EFT (Annual)" xfId="3177"/>
    <cellStyle name="Normal 6 3" xfId="301"/>
    <cellStyle name="Normal 6 3 2" xfId="851"/>
    <cellStyle name="Normal 6 3 2 2" xfId="2381"/>
    <cellStyle name="Normal 6 3 2 2 2" xfId="5942"/>
    <cellStyle name="Normal 6 3 2 2 2 2" xfId="16390"/>
    <cellStyle name="Normal 6 3 2 2 2 2 2" xfId="37579"/>
    <cellStyle name="Normal 6 3 2 2 2 3" xfId="31598"/>
    <cellStyle name="Normal 6 3 2 2 3" xfId="16192"/>
    <cellStyle name="Normal 6 3 2 2 3 2" xfId="37382"/>
    <cellStyle name="Normal 6 3 2 2 4" xfId="28855"/>
    <cellStyle name="Normal 6 3 2 2_Table 2A-1_EFT (Annual)" xfId="3187"/>
    <cellStyle name="Normal 6 3 2 3" xfId="4412"/>
    <cellStyle name="Normal 6 3 2 3 2" xfId="16290"/>
    <cellStyle name="Normal 6 3 2 3 2 2" xfId="37480"/>
    <cellStyle name="Normal 6 3 2 3 3" xfId="30069"/>
    <cellStyle name="Normal 6 3 2 4" xfId="16093"/>
    <cellStyle name="Normal 6 3 2 4 2" xfId="37283"/>
    <cellStyle name="Normal 6 3 2 5" xfId="27326"/>
    <cellStyle name="Normal 6 3 2_Table 2A-1_EFT (Annual)" xfId="3186"/>
    <cellStyle name="Normal 6 3 3" xfId="1683"/>
    <cellStyle name="Normal 6 3 3 2" xfId="5244"/>
    <cellStyle name="Normal 6 3 3 2 2" xfId="16341"/>
    <cellStyle name="Normal 6 3 3 2 2 2" xfId="37530"/>
    <cellStyle name="Normal 6 3 3 2 3" xfId="30901"/>
    <cellStyle name="Normal 6 3 3 3" xfId="16143"/>
    <cellStyle name="Normal 6 3 3 3 2" xfId="37333"/>
    <cellStyle name="Normal 6 3 3 4" xfId="28158"/>
    <cellStyle name="Normal 6 3 3_Table 2A-1_EFT (Annual)" xfId="3188"/>
    <cellStyle name="Normal 6 3 4" xfId="3871"/>
    <cellStyle name="Normal 6 3 4 2" xfId="16241"/>
    <cellStyle name="Normal 6 3 4 2 2" xfId="37431"/>
    <cellStyle name="Normal 6 3 4 3" xfId="29559"/>
    <cellStyle name="Normal 6 3 5" xfId="16044"/>
    <cellStyle name="Normal 6 3 5 2" xfId="37234"/>
    <cellStyle name="Normal 6 3 6" xfId="26816"/>
    <cellStyle name="Normal 6 3_Table 2A-1_EFT (Annual)" xfId="3185"/>
    <cellStyle name="Normal 6 4" xfId="647"/>
    <cellStyle name="Normal 6 4 2" xfId="1768"/>
    <cellStyle name="Normal 6 4 2 2" xfId="5329"/>
    <cellStyle name="Normal 6 4 2 2 2" xfId="16365"/>
    <cellStyle name="Normal 6 4 2 2 2 2" xfId="37554"/>
    <cellStyle name="Normal 6 4 2 2 3" xfId="30986"/>
    <cellStyle name="Normal 6 4 2 3" xfId="16167"/>
    <cellStyle name="Normal 6 4 2 3 2" xfId="37357"/>
    <cellStyle name="Normal 6 4 2 4" xfId="28243"/>
    <cellStyle name="Normal 6 4 2_Table 2A-1_EFT (Annual)" xfId="3190"/>
    <cellStyle name="Normal 6 4 3" xfId="4217"/>
    <cellStyle name="Normal 6 4 3 2" xfId="16265"/>
    <cellStyle name="Normal 6 4 3 2 2" xfId="37455"/>
    <cellStyle name="Normal 6 4 3 3" xfId="29905"/>
    <cellStyle name="Normal 6 4 4" xfId="16068"/>
    <cellStyle name="Normal 6 4 4 2" xfId="37258"/>
    <cellStyle name="Normal 6 4 5" xfId="27162"/>
    <cellStyle name="Normal 6 4_Table 2A-1_EFT (Annual)" xfId="3189"/>
    <cellStyle name="Normal 6 5" xfId="1626"/>
    <cellStyle name="Normal 6 5 2" xfId="5187"/>
    <cellStyle name="Normal 6 5 2 2" xfId="16316"/>
    <cellStyle name="Normal 6 5 2 2 2" xfId="37505"/>
    <cellStyle name="Normal 6 5 2 3" xfId="30844"/>
    <cellStyle name="Normal 6 5 3" xfId="16118"/>
    <cellStyle name="Normal 6 5 3 2" xfId="37308"/>
    <cellStyle name="Normal 6 5 4" xfId="28101"/>
    <cellStyle name="Normal 6 5_Table 2A-1_EFT (Annual)" xfId="3191"/>
    <cellStyle name="Normal 6 6" xfId="3652"/>
    <cellStyle name="Normal 6 6 2" xfId="16216"/>
    <cellStyle name="Normal 6 6 2 2" xfId="37406"/>
    <cellStyle name="Normal 6 6 3" xfId="29368"/>
    <cellStyle name="Normal 6 7" xfId="16019"/>
    <cellStyle name="Normal 6 7 2" xfId="37209"/>
    <cellStyle name="Normal 6 8" xfId="26625"/>
    <cellStyle name="Normal 6 9" xfId="47813"/>
    <cellStyle name="Normal 6_Table 2A-1_EFT (Annual)" xfId="3176"/>
    <cellStyle name="Normal 7" xfId="69"/>
    <cellStyle name="Normal 7 10" xfId="47824"/>
    <cellStyle name="Normal 7 2" xfId="223"/>
    <cellStyle name="Normal 7 2 2" xfId="450"/>
    <cellStyle name="Normal 7 2 2 2" xfId="974"/>
    <cellStyle name="Normal 7 2 2 2 2" xfId="2396"/>
    <cellStyle name="Normal 7 2 2 2 2 2" xfId="5957"/>
    <cellStyle name="Normal 7 2 2 2 2 2 2" xfId="16405"/>
    <cellStyle name="Normal 7 2 2 2 2 2 2 2" xfId="37594"/>
    <cellStyle name="Normal 7 2 2 2 2 2 3" xfId="31613"/>
    <cellStyle name="Normal 7 2 2 2 2 3" xfId="16207"/>
    <cellStyle name="Normal 7 2 2 2 2 3 2" xfId="37397"/>
    <cellStyle name="Normal 7 2 2 2 2 4" xfId="28870"/>
    <cellStyle name="Normal 7 2 2 2 2_Table 2A-1_EFT (Annual)" xfId="3196"/>
    <cellStyle name="Normal 7 2 2 2 3" xfId="4535"/>
    <cellStyle name="Normal 7 2 2 2 3 2" xfId="16305"/>
    <cellStyle name="Normal 7 2 2 2 3 2 2" xfId="37495"/>
    <cellStyle name="Normal 7 2 2 2 3 3" xfId="30192"/>
    <cellStyle name="Normal 7 2 2 2 4" xfId="16108"/>
    <cellStyle name="Normal 7 2 2 2 4 2" xfId="37298"/>
    <cellStyle name="Normal 7 2 2 2 5" xfId="27449"/>
    <cellStyle name="Normal 7 2 2 2_Table 2A-1_EFT (Annual)" xfId="3195"/>
    <cellStyle name="Normal 7 2 2 3" xfId="1724"/>
    <cellStyle name="Normal 7 2 2 3 2" xfId="5285"/>
    <cellStyle name="Normal 7 2 2 3 2 2" xfId="16356"/>
    <cellStyle name="Normal 7 2 2 3 2 2 2" xfId="37545"/>
    <cellStyle name="Normal 7 2 2 3 2 3" xfId="30942"/>
    <cellStyle name="Normal 7 2 2 3 3" xfId="16158"/>
    <cellStyle name="Normal 7 2 2 3 3 2" xfId="37348"/>
    <cellStyle name="Normal 7 2 2 3 4" xfId="28199"/>
    <cellStyle name="Normal 7 2 2 3_Table 2A-1_EFT (Annual)" xfId="3197"/>
    <cellStyle name="Normal 7 2 2 4" xfId="4020"/>
    <cellStyle name="Normal 7 2 2 4 2" xfId="16256"/>
    <cellStyle name="Normal 7 2 2 4 2 2" xfId="37446"/>
    <cellStyle name="Normal 7 2 2 4 3" xfId="29708"/>
    <cellStyle name="Normal 7 2 2 5" xfId="16059"/>
    <cellStyle name="Normal 7 2 2 5 2" xfId="37249"/>
    <cellStyle name="Normal 7 2 2 6" xfId="26965"/>
    <cellStyle name="Normal 7 2 2_Table 2A-1_EFT (Annual)" xfId="3194"/>
    <cellStyle name="Normal 7 2 3" xfId="818"/>
    <cellStyle name="Normal 7 2 3 2" xfId="2371"/>
    <cellStyle name="Normal 7 2 3 2 2" xfId="5932"/>
    <cellStyle name="Normal 7 2 3 2 2 2" xfId="16380"/>
    <cellStyle name="Normal 7 2 3 2 2 2 2" xfId="37569"/>
    <cellStyle name="Normal 7 2 3 2 2 3" xfId="31588"/>
    <cellStyle name="Normal 7 2 3 2 3" xfId="16182"/>
    <cellStyle name="Normal 7 2 3 2 3 2" xfId="37372"/>
    <cellStyle name="Normal 7 2 3 2 4" xfId="28845"/>
    <cellStyle name="Normal 7 2 3 2_Table 2A-1_EFT (Annual)" xfId="3199"/>
    <cellStyle name="Normal 7 2 3 3" xfId="4379"/>
    <cellStyle name="Normal 7 2 3 3 2" xfId="16280"/>
    <cellStyle name="Normal 7 2 3 3 2 2" xfId="37470"/>
    <cellStyle name="Normal 7 2 3 3 3" xfId="30036"/>
    <cellStyle name="Normal 7 2 3 4" xfId="16083"/>
    <cellStyle name="Normal 7 2 3 4 2" xfId="37273"/>
    <cellStyle name="Normal 7 2 3 5" xfId="27293"/>
    <cellStyle name="Normal 7 2 3_Table 2A-1_EFT (Annual)" xfId="3198"/>
    <cellStyle name="Normal 7 2 4" xfId="1668"/>
    <cellStyle name="Normal 7 2 4 2" xfId="5229"/>
    <cellStyle name="Normal 7 2 4 2 2" xfId="16331"/>
    <cellStyle name="Normal 7 2 4 2 2 2" xfId="37520"/>
    <cellStyle name="Normal 7 2 4 2 3" xfId="30886"/>
    <cellStyle name="Normal 7 2 4 3" xfId="16133"/>
    <cellStyle name="Normal 7 2 4 3 2" xfId="37323"/>
    <cellStyle name="Normal 7 2 4 4" xfId="28143"/>
    <cellStyle name="Normal 7 2 4_Table 2A-1_EFT (Annual)" xfId="3200"/>
    <cellStyle name="Normal 7 2 5" xfId="3812"/>
    <cellStyle name="Normal 7 2 5 2" xfId="16231"/>
    <cellStyle name="Normal 7 2 5 2 2" xfId="37421"/>
    <cellStyle name="Normal 7 2 5 3" xfId="29521"/>
    <cellStyle name="Normal 7 2 6" xfId="16034"/>
    <cellStyle name="Normal 7 2 6 2" xfId="37224"/>
    <cellStyle name="Normal 7 2 7" xfId="26778"/>
    <cellStyle name="Normal 7 2_Table 2A-1_EFT (Annual)" xfId="3193"/>
    <cellStyle name="Normal 7 3" xfId="304"/>
    <cellStyle name="Normal 7 3 2" xfId="854"/>
    <cellStyle name="Normal 7 3 2 2" xfId="2384"/>
    <cellStyle name="Normal 7 3 2 2 2" xfId="5945"/>
    <cellStyle name="Normal 7 3 2 2 2 2" xfId="16393"/>
    <cellStyle name="Normal 7 3 2 2 2 2 2" xfId="37582"/>
    <cellStyle name="Normal 7 3 2 2 2 3" xfId="31601"/>
    <cellStyle name="Normal 7 3 2 2 3" xfId="16195"/>
    <cellStyle name="Normal 7 3 2 2 3 2" xfId="37385"/>
    <cellStyle name="Normal 7 3 2 2 4" xfId="28858"/>
    <cellStyle name="Normal 7 3 2 2_Table 2A-1_EFT (Annual)" xfId="3203"/>
    <cellStyle name="Normal 7 3 2 3" xfId="4415"/>
    <cellStyle name="Normal 7 3 2 3 2" xfId="16293"/>
    <cellStyle name="Normal 7 3 2 3 2 2" xfId="37483"/>
    <cellStyle name="Normal 7 3 2 3 3" xfId="30072"/>
    <cellStyle name="Normal 7 3 2 4" xfId="16096"/>
    <cellStyle name="Normal 7 3 2 4 2" xfId="37286"/>
    <cellStyle name="Normal 7 3 2 5" xfId="27329"/>
    <cellStyle name="Normal 7 3 2_Table 2A-1_EFT (Annual)" xfId="3202"/>
    <cellStyle name="Normal 7 3 3" xfId="1686"/>
    <cellStyle name="Normal 7 3 3 2" xfId="5247"/>
    <cellStyle name="Normal 7 3 3 2 2" xfId="16344"/>
    <cellStyle name="Normal 7 3 3 2 2 2" xfId="37533"/>
    <cellStyle name="Normal 7 3 3 2 3" xfId="30904"/>
    <cellStyle name="Normal 7 3 3 3" xfId="16146"/>
    <cellStyle name="Normal 7 3 3 3 2" xfId="37336"/>
    <cellStyle name="Normal 7 3 3 4" xfId="28161"/>
    <cellStyle name="Normal 7 3 3_Table 2A-1_EFT (Annual)" xfId="3204"/>
    <cellStyle name="Normal 7 3 4" xfId="3874"/>
    <cellStyle name="Normal 7 3 4 2" xfId="16244"/>
    <cellStyle name="Normal 7 3 4 2 2" xfId="37434"/>
    <cellStyle name="Normal 7 3 4 3" xfId="29562"/>
    <cellStyle name="Normal 7 3 5" xfId="16047"/>
    <cellStyle name="Normal 7 3 5 2" xfId="37237"/>
    <cellStyle name="Normal 7 3 6" xfId="26819"/>
    <cellStyle name="Normal 7 3_Table 2A-1_EFT (Annual)" xfId="3201"/>
    <cellStyle name="Normal 7 4" xfId="650"/>
    <cellStyle name="Normal 7 4 2" xfId="1771"/>
    <cellStyle name="Normal 7 4 2 2" xfId="5332"/>
    <cellStyle name="Normal 7 4 2 2 2" xfId="16368"/>
    <cellStyle name="Normal 7 4 2 2 2 2" xfId="37557"/>
    <cellStyle name="Normal 7 4 2 2 3" xfId="30989"/>
    <cellStyle name="Normal 7 4 2 3" xfId="16170"/>
    <cellStyle name="Normal 7 4 2 3 2" xfId="37360"/>
    <cellStyle name="Normal 7 4 2 4" xfId="28246"/>
    <cellStyle name="Normal 7 4 2_Table 2A-1_EFT (Annual)" xfId="3206"/>
    <cellStyle name="Normal 7 4 3" xfId="4220"/>
    <cellStyle name="Normal 7 4 3 2" xfId="16268"/>
    <cellStyle name="Normal 7 4 3 2 2" xfId="37458"/>
    <cellStyle name="Normal 7 4 3 3" xfId="29908"/>
    <cellStyle name="Normal 7 4 4" xfId="16071"/>
    <cellStyle name="Normal 7 4 4 2" xfId="37261"/>
    <cellStyle name="Normal 7 4 5" xfId="27165"/>
    <cellStyle name="Normal 7 4_Table 2A-1_EFT (Annual)" xfId="3205"/>
    <cellStyle name="Normal 7 5" xfId="1629"/>
    <cellStyle name="Normal 7 5 2" xfId="5190"/>
    <cellStyle name="Normal 7 5 2 2" xfId="16319"/>
    <cellStyle name="Normal 7 5 2 2 2" xfId="37508"/>
    <cellStyle name="Normal 7 5 2 3" xfId="30847"/>
    <cellStyle name="Normal 7 5 3" xfId="16121"/>
    <cellStyle name="Normal 7 5 3 2" xfId="37311"/>
    <cellStyle name="Normal 7 5 4" xfId="28104"/>
    <cellStyle name="Normal 7 5_Table 2A-1_EFT (Annual)" xfId="3207"/>
    <cellStyle name="Normal 7 6" xfId="3659"/>
    <cellStyle name="Normal 7 6 2" xfId="16219"/>
    <cellStyle name="Normal 7 6 2 2" xfId="37409"/>
    <cellStyle name="Normal 7 6 3" xfId="29371"/>
    <cellStyle name="Normal 7 7" xfId="16022"/>
    <cellStyle name="Normal 7 7 2" xfId="37212"/>
    <cellStyle name="Normal 7 8" xfId="26628"/>
    <cellStyle name="Normal 7 9" xfId="47816"/>
    <cellStyle name="Normal 7_Table 2A-1_EFT (Annual)" xfId="3192"/>
    <cellStyle name="Normal 8" xfId="58"/>
    <cellStyle name="Normal 8 2" xfId="47842"/>
    <cellStyle name="Normal 9" xfId="59"/>
    <cellStyle name="Normal 9 2" xfId="102"/>
    <cellStyle name="Normal 9 2 2" xfId="333"/>
    <cellStyle name="Normal 9 2 2 2" xfId="877"/>
    <cellStyle name="Normal 9 2 2 2 2" xfId="2390"/>
    <cellStyle name="Normal 9 2 2 2 2 2" xfId="5951"/>
    <cellStyle name="Normal 9 2 2 2 2 2 2" xfId="16399"/>
    <cellStyle name="Normal 9 2 2 2 2 2 2 2" xfId="37588"/>
    <cellStyle name="Normal 9 2 2 2 2 2 3" xfId="31607"/>
    <cellStyle name="Normal 9 2 2 2 2 3" xfId="16201"/>
    <cellStyle name="Normal 9 2 2 2 2 3 2" xfId="37391"/>
    <cellStyle name="Normal 9 2 2 2 2 4" xfId="28864"/>
    <cellStyle name="Normal 9 2 2 2 2_Table 2A-1_EFT (Annual)" xfId="3212"/>
    <cellStyle name="Normal 9 2 2 2 3" xfId="4438"/>
    <cellStyle name="Normal 9 2 2 2 3 2" xfId="16299"/>
    <cellStyle name="Normal 9 2 2 2 3 2 2" xfId="37489"/>
    <cellStyle name="Normal 9 2 2 2 3 3" xfId="30095"/>
    <cellStyle name="Normal 9 2 2 2 4" xfId="16102"/>
    <cellStyle name="Normal 9 2 2 2 4 2" xfId="37292"/>
    <cellStyle name="Normal 9 2 2 2 5" xfId="27352"/>
    <cellStyle name="Normal 9 2 2 2_Table 2A-1_EFT (Annual)" xfId="3211"/>
    <cellStyle name="Normal 9 2 2 3" xfId="1698"/>
    <cellStyle name="Normal 9 2 2 3 2" xfId="5259"/>
    <cellStyle name="Normal 9 2 2 3 2 2" xfId="16350"/>
    <cellStyle name="Normal 9 2 2 3 2 2 2" xfId="37539"/>
    <cellStyle name="Normal 9 2 2 3 2 3" xfId="30916"/>
    <cellStyle name="Normal 9 2 2 3 3" xfId="16152"/>
    <cellStyle name="Normal 9 2 2 3 3 2" xfId="37342"/>
    <cellStyle name="Normal 9 2 2 3 4" xfId="28173"/>
    <cellStyle name="Normal 9 2 2 3_Table 2A-1_EFT (Annual)" xfId="3213"/>
    <cellStyle name="Normal 9 2 2 4" xfId="3903"/>
    <cellStyle name="Normal 9 2 2 4 2" xfId="16250"/>
    <cellStyle name="Normal 9 2 2 4 2 2" xfId="37440"/>
    <cellStyle name="Normal 9 2 2 4 3" xfId="29591"/>
    <cellStyle name="Normal 9 2 2 5" xfId="16053"/>
    <cellStyle name="Normal 9 2 2 5 2" xfId="37243"/>
    <cellStyle name="Normal 9 2 2 6" xfId="26848"/>
    <cellStyle name="Normal 9 2 2_Table 2A-1_EFT (Annual)" xfId="3210"/>
    <cellStyle name="Normal 9 2 3" xfId="718"/>
    <cellStyle name="Normal 9 2 3 2" xfId="2365"/>
    <cellStyle name="Normal 9 2 3 2 2" xfId="5926"/>
    <cellStyle name="Normal 9 2 3 2 2 2" xfId="16374"/>
    <cellStyle name="Normal 9 2 3 2 2 2 2" xfId="37563"/>
    <cellStyle name="Normal 9 2 3 2 2 3" xfId="31582"/>
    <cellStyle name="Normal 9 2 3 2 3" xfId="16176"/>
    <cellStyle name="Normal 9 2 3 2 3 2" xfId="37366"/>
    <cellStyle name="Normal 9 2 3 2 4" xfId="28839"/>
    <cellStyle name="Normal 9 2 3 2_Table 2A-1_EFT (Annual)" xfId="3215"/>
    <cellStyle name="Normal 9 2 3 3" xfId="4279"/>
    <cellStyle name="Normal 9 2 3 3 2" xfId="16274"/>
    <cellStyle name="Normal 9 2 3 3 2 2" xfId="37464"/>
    <cellStyle name="Normal 9 2 3 3 3" xfId="29936"/>
    <cellStyle name="Normal 9 2 3 4" xfId="16077"/>
    <cellStyle name="Normal 9 2 3 4 2" xfId="37267"/>
    <cellStyle name="Normal 9 2 3 5" xfId="27193"/>
    <cellStyle name="Normal 9 2 3_Table 2A-1_EFT (Annual)" xfId="3214"/>
    <cellStyle name="Normal 9 2 4" xfId="1641"/>
    <cellStyle name="Normal 9 2 4 2" xfId="5202"/>
    <cellStyle name="Normal 9 2 4 2 2" xfId="16325"/>
    <cellStyle name="Normal 9 2 4 2 2 2" xfId="37514"/>
    <cellStyle name="Normal 9 2 4 2 3" xfId="30859"/>
    <cellStyle name="Normal 9 2 4 3" xfId="16127"/>
    <cellStyle name="Normal 9 2 4 3 2" xfId="37317"/>
    <cellStyle name="Normal 9 2 4 4" xfId="28116"/>
    <cellStyle name="Normal 9 2 4_Table 2A-1_EFT (Annual)" xfId="3216"/>
    <cellStyle name="Normal 9 2 5" xfId="3691"/>
    <cellStyle name="Normal 9 2 5 2" xfId="16225"/>
    <cellStyle name="Normal 9 2 5 2 2" xfId="37415"/>
    <cellStyle name="Normal 9 2 5 3" xfId="29400"/>
    <cellStyle name="Normal 9 2 6" xfId="16028"/>
    <cellStyle name="Normal 9 2 6 2" xfId="37218"/>
    <cellStyle name="Normal 9 2 7" xfId="26657"/>
    <cellStyle name="Normal 9 2_Table 2A-1_EFT (Annual)" xfId="3209"/>
    <cellStyle name="Normal 9 3" xfId="298"/>
    <cellStyle name="Normal 9 3 2" xfId="848"/>
    <cellStyle name="Normal 9 3 2 2" xfId="2378"/>
    <cellStyle name="Normal 9 3 2 2 2" xfId="5939"/>
    <cellStyle name="Normal 9 3 2 2 2 2" xfId="16387"/>
    <cellStyle name="Normal 9 3 2 2 2 2 2" xfId="37576"/>
    <cellStyle name="Normal 9 3 2 2 2 3" xfId="31595"/>
    <cellStyle name="Normal 9 3 2 2 3" xfId="16189"/>
    <cellStyle name="Normal 9 3 2 2 3 2" xfId="37379"/>
    <cellStyle name="Normal 9 3 2 2 4" xfId="28852"/>
    <cellStyle name="Normal 9 3 2 2_Table 2A-1_EFT (Annual)" xfId="3219"/>
    <cellStyle name="Normal 9 3 2 3" xfId="4409"/>
    <cellStyle name="Normal 9 3 2 3 2" xfId="16287"/>
    <cellStyle name="Normal 9 3 2 3 2 2" xfId="37477"/>
    <cellStyle name="Normal 9 3 2 3 3" xfId="30066"/>
    <cellStyle name="Normal 9 3 2 4" xfId="16090"/>
    <cellStyle name="Normal 9 3 2 4 2" xfId="37280"/>
    <cellStyle name="Normal 9 3 2 5" xfId="27323"/>
    <cellStyle name="Normal 9 3 2_Table 2A-1_EFT (Annual)" xfId="3218"/>
    <cellStyle name="Normal 9 3 3" xfId="1680"/>
    <cellStyle name="Normal 9 3 3 2" xfId="5241"/>
    <cellStyle name="Normal 9 3 3 2 2" xfId="16338"/>
    <cellStyle name="Normal 9 3 3 2 2 2" xfId="37527"/>
    <cellStyle name="Normal 9 3 3 2 3" xfId="30898"/>
    <cellStyle name="Normal 9 3 3 3" xfId="16140"/>
    <cellStyle name="Normal 9 3 3 3 2" xfId="37330"/>
    <cellStyle name="Normal 9 3 3 4" xfId="28155"/>
    <cellStyle name="Normal 9 3 3_Table 2A-1_EFT (Annual)" xfId="3220"/>
    <cellStyle name="Normal 9 3 4" xfId="3868"/>
    <cellStyle name="Normal 9 3 4 2" xfId="16238"/>
    <cellStyle name="Normal 9 3 4 2 2" xfId="37428"/>
    <cellStyle name="Normal 9 3 4 3" xfId="29556"/>
    <cellStyle name="Normal 9 3 5" xfId="16041"/>
    <cellStyle name="Normal 9 3 5 2" xfId="37231"/>
    <cellStyle name="Normal 9 3 6" xfId="26813"/>
    <cellStyle name="Normal 9 3_Table 2A-1_EFT (Annual)" xfId="3217"/>
    <cellStyle name="Normal 9 4" xfId="644"/>
    <cellStyle name="Normal 9 4 2" xfId="1765"/>
    <cellStyle name="Normal 9 4 2 2" xfId="5326"/>
    <cellStyle name="Normal 9 4 2 2 2" xfId="16362"/>
    <cellStyle name="Normal 9 4 2 2 2 2" xfId="37551"/>
    <cellStyle name="Normal 9 4 2 2 3" xfId="30983"/>
    <cellStyle name="Normal 9 4 2 3" xfId="16164"/>
    <cellStyle name="Normal 9 4 2 3 2" xfId="37354"/>
    <cellStyle name="Normal 9 4 2 4" xfId="28240"/>
    <cellStyle name="Normal 9 4 2_Table 2A-1_EFT (Annual)" xfId="3222"/>
    <cellStyle name="Normal 9 4 3" xfId="4214"/>
    <cellStyle name="Normal 9 4 3 2" xfId="16262"/>
    <cellStyle name="Normal 9 4 3 2 2" xfId="37452"/>
    <cellStyle name="Normal 9 4 3 3" xfId="29902"/>
    <cellStyle name="Normal 9 4 4" xfId="16065"/>
    <cellStyle name="Normal 9 4 4 2" xfId="37255"/>
    <cellStyle name="Normal 9 4 5" xfId="27159"/>
    <cellStyle name="Normal 9 4_Table 2A-1_EFT (Annual)" xfId="3221"/>
    <cellStyle name="Normal 9 5" xfId="1623"/>
    <cellStyle name="Normal 9 5 2" xfId="5184"/>
    <cellStyle name="Normal 9 5 2 2" xfId="16313"/>
    <cellStyle name="Normal 9 5 2 2 2" xfId="37502"/>
    <cellStyle name="Normal 9 5 2 3" xfId="30841"/>
    <cellStyle name="Normal 9 5 3" xfId="16115"/>
    <cellStyle name="Normal 9 5 3 2" xfId="37305"/>
    <cellStyle name="Normal 9 5 4" xfId="28098"/>
    <cellStyle name="Normal 9 5_Table 2A-1_EFT (Annual)" xfId="3223"/>
    <cellStyle name="Normal 9 6" xfId="3649"/>
    <cellStyle name="Normal 9 6 2" xfId="16213"/>
    <cellStyle name="Normal 9 6 2 2" xfId="37403"/>
    <cellStyle name="Normal 9 6 3" xfId="29365"/>
    <cellStyle name="Normal 9 7" xfId="16016"/>
    <cellStyle name="Normal 9 7 2" xfId="37206"/>
    <cellStyle name="Normal 9 8" xfId="26622"/>
    <cellStyle name="Normal 9 9" xfId="47810"/>
    <cellStyle name="Normal 9_Table 2A-1_EFT (Annual)" xfId="3208"/>
    <cellStyle name="Normal_Sheet1" xfId="45"/>
    <cellStyle name="Normal_Sheet1 2 2" xfId="47833"/>
    <cellStyle name="Normal_Sheet1 3 2" xfId="70"/>
    <cellStyle name="Note" xfId="46" builtinId="10" customBuiltin="1"/>
    <cellStyle name="Note 10" xfId="135"/>
    <cellStyle name="Note 10 10" xfId="26690"/>
    <cellStyle name="Note 10 2" xfId="528"/>
    <cellStyle name="Note 10 2 2" xfId="1505"/>
    <cellStyle name="Note 10 2 2 2" xfId="2775"/>
    <cellStyle name="Note 10 2 2 2 2" xfId="6336"/>
    <cellStyle name="Note 10 2 2 2 2 2" xfId="14530"/>
    <cellStyle name="Note 10 2 2 2 2 2 2" xfId="26502"/>
    <cellStyle name="Note 10 2 2 2 2 2 2 2" xfId="47688"/>
    <cellStyle name="Note 10 2 2 2 2 2 3" xfId="37084"/>
    <cellStyle name="Note 10 2 2 2 2 3" xfId="21389"/>
    <cellStyle name="Note 10 2 2 2 2 3 2" xfId="42576"/>
    <cellStyle name="Note 10 2 2 2 2 4" xfId="31992"/>
    <cellStyle name="Note 10 2 2 2 2_Table 2A-1_EFT (Annual)" xfId="15428"/>
    <cellStyle name="Note 10 2 2 2 3" xfId="11872"/>
    <cellStyle name="Note 10 2 2 2 3 2" xfId="23956"/>
    <cellStyle name="Note 10 2 2 2 3 2 2" xfId="45142"/>
    <cellStyle name="Note 10 2 2 2 3 3" xfId="34538"/>
    <cellStyle name="Note 10 2 2 2 4" xfId="18843"/>
    <cellStyle name="Note 10 2 2 2 4 2" xfId="40030"/>
    <cellStyle name="Note 10 2 2 2 5" xfId="29249"/>
    <cellStyle name="Note 10 2 2 2_Table 2A-1_EFT (Annual)" xfId="7155"/>
    <cellStyle name="Note 10 2 2 3" xfId="5066"/>
    <cellStyle name="Note 10 2 2 3 2" xfId="13326"/>
    <cellStyle name="Note 10 2 2 3 2 2" xfId="25332"/>
    <cellStyle name="Note 10 2 2 3 2 2 2" xfId="46518"/>
    <cellStyle name="Note 10 2 2 3 2 3" xfId="35914"/>
    <cellStyle name="Note 10 2 2 3 3" xfId="20219"/>
    <cellStyle name="Note 10 2 2 3 3 2" xfId="41406"/>
    <cellStyle name="Note 10 2 2 3 4" xfId="30723"/>
    <cellStyle name="Note 10 2 2 3_Table 2A-1_EFT (Annual)" xfId="15429"/>
    <cellStyle name="Note 10 2 2 4" xfId="10670"/>
    <cellStyle name="Note 10 2 2 4 2" xfId="22786"/>
    <cellStyle name="Note 10 2 2 4 2 2" xfId="43972"/>
    <cellStyle name="Note 10 2 2 4 3" xfId="33368"/>
    <cellStyle name="Note 10 2 2 5" xfId="17673"/>
    <cellStyle name="Note 10 2 2 5 2" xfId="38860"/>
    <cellStyle name="Note 10 2 2 6" xfId="27980"/>
    <cellStyle name="Note 10 2 2_Table 2A-1_EFT (Annual)" xfId="7154"/>
    <cellStyle name="Note 10 2 3" xfId="1038"/>
    <cellStyle name="Note 10 2 3 2" xfId="4599"/>
    <cellStyle name="Note 10 2 3 2 2" xfId="12859"/>
    <cellStyle name="Note 10 2 3 2 2 2" xfId="24865"/>
    <cellStyle name="Note 10 2 3 2 2 2 2" xfId="46051"/>
    <cellStyle name="Note 10 2 3 2 2 3" xfId="35447"/>
    <cellStyle name="Note 10 2 3 2 3" xfId="19752"/>
    <cellStyle name="Note 10 2 3 2 3 2" xfId="40939"/>
    <cellStyle name="Note 10 2 3 2 4" xfId="30256"/>
    <cellStyle name="Note 10 2 3 2_Table 2A-1_EFT (Annual)" xfId="15430"/>
    <cellStyle name="Note 10 2 3 3" xfId="10203"/>
    <cellStyle name="Note 10 2 3 3 2" xfId="22319"/>
    <cellStyle name="Note 10 2 3 3 2 2" xfId="43505"/>
    <cellStyle name="Note 10 2 3 3 3" xfId="32901"/>
    <cellStyle name="Note 10 2 3 4" xfId="17206"/>
    <cellStyle name="Note 10 2 3 4 2" xfId="38393"/>
    <cellStyle name="Note 10 2 3 5" xfId="27513"/>
    <cellStyle name="Note 10 2 3_Table 2A-1_EFT (Annual)" xfId="7156"/>
    <cellStyle name="Note 10 2 4" xfId="2244"/>
    <cellStyle name="Note 10 2 4 2" xfId="5805"/>
    <cellStyle name="Note 10 2 4 2 2" xfId="14020"/>
    <cellStyle name="Note 10 2 4 2 2 2" xfId="26008"/>
    <cellStyle name="Note 10 2 4 2 2 2 2" xfId="47194"/>
    <cellStyle name="Note 10 2 4 2 2 3" xfId="36590"/>
    <cellStyle name="Note 10 2 4 2 3" xfId="20895"/>
    <cellStyle name="Note 10 2 4 2 3 2" xfId="42082"/>
    <cellStyle name="Note 10 2 4 2 4" xfId="31462"/>
    <cellStyle name="Note 10 2 4 2_Table 2A-1_EFT (Annual)" xfId="15431"/>
    <cellStyle name="Note 10 2 4 3" xfId="11364"/>
    <cellStyle name="Note 10 2 4 3 2" xfId="23462"/>
    <cellStyle name="Note 10 2 4 3 2 2" xfId="44648"/>
    <cellStyle name="Note 10 2 4 3 3" xfId="34044"/>
    <cellStyle name="Note 10 2 4 4" xfId="18349"/>
    <cellStyle name="Note 10 2 4 4 2" xfId="39536"/>
    <cellStyle name="Note 10 2 4 5" xfId="28719"/>
    <cellStyle name="Note 10 2 4_Table 2A-1_EFT (Annual)" xfId="7157"/>
    <cellStyle name="Note 10 2 5" xfId="4098"/>
    <cellStyle name="Note 10 2 5 2" xfId="12422"/>
    <cellStyle name="Note 10 2 5 2 2" xfId="24444"/>
    <cellStyle name="Note 10 2 5 2 2 2" xfId="45630"/>
    <cellStyle name="Note 10 2 5 2 3" xfId="35026"/>
    <cellStyle name="Note 10 2 5 3" xfId="19331"/>
    <cellStyle name="Note 10 2 5 3 2" xfId="40518"/>
    <cellStyle name="Note 10 2 5 4" xfId="29786"/>
    <cellStyle name="Note 10 2 5_Table 2A-1_EFT (Annual)" xfId="15432"/>
    <cellStyle name="Note 10 2 6" xfId="9761"/>
    <cellStyle name="Note 10 2 6 2" xfId="21898"/>
    <cellStyle name="Note 10 2 6 2 2" xfId="43084"/>
    <cellStyle name="Note 10 2 6 3" xfId="32480"/>
    <cellStyle name="Note 10 2 7" xfId="16785"/>
    <cellStyle name="Note 10 2 7 2" xfId="37972"/>
    <cellStyle name="Note 10 2 8" xfId="27043"/>
    <cellStyle name="Note 10 2_Table 2A-1_EFT (Annual)" xfId="3225"/>
    <cellStyle name="Note 10 3" xfId="366"/>
    <cellStyle name="Note 10 3 2" xfId="1349"/>
    <cellStyle name="Note 10 3 2 2" xfId="2619"/>
    <cellStyle name="Note 10 3 2 2 2" xfId="6180"/>
    <cellStyle name="Note 10 3 2 2 2 2" xfId="14374"/>
    <cellStyle name="Note 10 3 2 2 2 2 2" xfId="26346"/>
    <cellStyle name="Note 10 3 2 2 2 2 2 2" xfId="47532"/>
    <cellStyle name="Note 10 3 2 2 2 2 3" xfId="36928"/>
    <cellStyle name="Note 10 3 2 2 2 3" xfId="21233"/>
    <cellStyle name="Note 10 3 2 2 2 3 2" xfId="42420"/>
    <cellStyle name="Note 10 3 2 2 2 4" xfId="31836"/>
    <cellStyle name="Note 10 3 2 2 2_Table 2A-1_EFT (Annual)" xfId="15433"/>
    <cellStyle name="Note 10 3 2 2 3" xfId="11716"/>
    <cellStyle name="Note 10 3 2 2 3 2" xfId="23800"/>
    <cellStyle name="Note 10 3 2 2 3 2 2" xfId="44986"/>
    <cellStyle name="Note 10 3 2 2 3 3" xfId="34382"/>
    <cellStyle name="Note 10 3 2 2 4" xfId="18687"/>
    <cellStyle name="Note 10 3 2 2 4 2" xfId="39874"/>
    <cellStyle name="Note 10 3 2 2 5" xfId="29093"/>
    <cellStyle name="Note 10 3 2 2_Table 2A-1_EFT (Annual)" xfId="7159"/>
    <cellStyle name="Note 10 3 2 3" xfId="4910"/>
    <cellStyle name="Note 10 3 2 3 2" xfId="13170"/>
    <cellStyle name="Note 10 3 2 3 2 2" xfId="25176"/>
    <cellStyle name="Note 10 3 2 3 2 2 2" xfId="46362"/>
    <cellStyle name="Note 10 3 2 3 2 3" xfId="35758"/>
    <cellStyle name="Note 10 3 2 3 3" xfId="20063"/>
    <cellStyle name="Note 10 3 2 3 3 2" xfId="41250"/>
    <cellStyle name="Note 10 3 2 3 4" xfId="30567"/>
    <cellStyle name="Note 10 3 2 3_Table 2A-1_EFT (Annual)" xfId="15434"/>
    <cellStyle name="Note 10 3 2 4" xfId="10514"/>
    <cellStyle name="Note 10 3 2 4 2" xfId="22630"/>
    <cellStyle name="Note 10 3 2 4 2 2" xfId="43816"/>
    <cellStyle name="Note 10 3 2 4 3" xfId="33212"/>
    <cellStyle name="Note 10 3 2 5" xfId="17517"/>
    <cellStyle name="Note 10 3 2 5 2" xfId="38704"/>
    <cellStyle name="Note 10 3 2 6" xfId="27824"/>
    <cellStyle name="Note 10 3 2_Table 2A-1_EFT (Annual)" xfId="7158"/>
    <cellStyle name="Note 10 3 3" xfId="906"/>
    <cellStyle name="Note 10 3 3 2" xfId="4467"/>
    <cellStyle name="Note 10 3 3 2 2" xfId="12729"/>
    <cellStyle name="Note 10 3 3 2 2 2" xfId="24739"/>
    <cellStyle name="Note 10 3 3 2 2 2 2" xfId="45925"/>
    <cellStyle name="Note 10 3 3 2 2 3" xfId="35321"/>
    <cellStyle name="Note 10 3 3 2 3" xfId="19626"/>
    <cellStyle name="Note 10 3 3 2 3 2" xfId="40813"/>
    <cellStyle name="Note 10 3 3 2 4" xfId="30124"/>
    <cellStyle name="Note 10 3 3 2_Table 2A-1_EFT (Annual)" xfId="15435"/>
    <cellStyle name="Note 10 3 3 3" xfId="10076"/>
    <cellStyle name="Note 10 3 3 3 2" xfId="22193"/>
    <cellStyle name="Note 10 3 3 3 2 2" xfId="43379"/>
    <cellStyle name="Note 10 3 3 3 3" xfId="32775"/>
    <cellStyle name="Note 10 3 3 4" xfId="17080"/>
    <cellStyle name="Note 10 3 3 4 2" xfId="38267"/>
    <cellStyle name="Note 10 3 3 5" xfId="27381"/>
    <cellStyle name="Note 10 3 3_Table 2A-1_EFT (Annual)" xfId="7160"/>
    <cellStyle name="Note 10 3 4" xfId="2088"/>
    <cellStyle name="Note 10 3 4 2" xfId="5649"/>
    <cellStyle name="Note 10 3 4 2 2" xfId="13864"/>
    <cellStyle name="Note 10 3 4 2 2 2" xfId="25852"/>
    <cellStyle name="Note 10 3 4 2 2 2 2" xfId="47038"/>
    <cellStyle name="Note 10 3 4 2 2 3" xfId="36434"/>
    <cellStyle name="Note 10 3 4 2 3" xfId="20739"/>
    <cellStyle name="Note 10 3 4 2 3 2" xfId="41926"/>
    <cellStyle name="Note 10 3 4 2 4" xfId="31306"/>
    <cellStyle name="Note 10 3 4 2_Table 2A-1_EFT (Annual)" xfId="15436"/>
    <cellStyle name="Note 10 3 4 3" xfId="11208"/>
    <cellStyle name="Note 10 3 4 3 2" xfId="23306"/>
    <cellStyle name="Note 10 3 4 3 2 2" xfId="44492"/>
    <cellStyle name="Note 10 3 4 3 3" xfId="33888"/>
    <cellStyle name="Note 10 3 4 4" xfId="18193"/>
    <cellStyle name="Note 10 3 4 4 2" xfId="39380"/>
    <cellStyle name="Note 10 3 4 5" xfId="28563"/>
    <cellStyle name="Note 10 3 4_Table 2A-1_EFT (Annual)" xfId="7161"/>
    <cellStyle name="Note 10 3 5" xfId="3936"/>
    <cellStyle name="Note 10 3 5 2" xfId="12264"/>
    <cellStyle name="Note 10 3 5 2 2" xfId="24288"/>
    <cellStyle name="Note 10 3 5 2 2 2" xfId="45474"/>
    <cellStyle name="Note 10 3 5 2 3" xfId="34870"/>
    <cellStyle name="Note 10 3 5 3" xfId="19175"/>
    <cellStyle name="Note 10 3 5 3 2" xfId="40362"/>
    <cellStyle name="Note 10 3 5 4" xfId="29624"/>
    <cellStyle name="Note 10 3 5_Table 2A-1_EFT (Annual)" xfId="15437"/>
    <cellStyle name="Note 10 3 6" xfId="9601"/>
    <cellStyle name="Note 10 3 6 2" xfId="21742"/>
    <cellStyle name="Note 10 3 6 2 2" xfId="42928"/>
    <cellStyle name="Note 10 3 6 3" xfId="32324"/>
    <cellStyle name="Note 10 3 7" xfId="16629"/>
    <cellStyle name="Note 10 3 7 2" xfId="37816"/>
    <cellStyle name="Note 10 3 8" xfId="26881"/>
    <cellStyle name="Note 10 3_Table 2A-1_EFT (Annual)" xfId="3226"/>
    <cellStyle name="Note 10 4" xfId="1183"/>
    <cellStyle name="Note 10 4 2" xfId="2453"/>
    <cellStyle name="Note 10 4 2 2" xfId="6014"/>
    <cellStyle name="Note 10 4 2 2 2" xfId="14208"/>
    <cellStyle name="Note 10 4 2 2 2 2" xfId="26180"/>
    <cellStyle name="Note 10 4 2 2 2 2 2" xfId="47366"/>
    <cellStyle name="Note 10 4 2 2 2 3" xfId="36762"/>
    <cellStyle name="Note 10 4 2 2 3" xfId="21067"/>
    <cellStyle name="Note 10 4 2 2 3 2" xfId="42254"/>
    <cellStyle name="Note 10 4 2 2 4" xfId="31670"/>
    <cellStyle name="Note 10 4 2 2_Table 2A-1_EFT (Annual)" xfId="15438"/>
    <cellStyle name="Note 10 4 2 3" xfId="11550"/>
    <cellStyle name="Note 10 4 2 3 2" xfId="23634"/>
    <cellStyle name="Note 10 4 2 3 2 2" xfId="44820"/>
    <cellStyle name="Note 10 4 2 3 3" xfId="34216"/>
    <cellStyle name="Note 10 4 2 4" xfId="18521"/>
    <cellStyle name="Note 10 4 2 4 2" xfId="39708"/>
    <cellStyle name="Note 10 4 2 5" xfId="28927"/>
    <cellStyle name="Note 10 4 2_Table 2A-1_EFT (Annual)" xfId="7163"/>
    <cellStyle name="Note 10 4 3" xfId="4744"/>
    <cellStyle name="Note 10 4 3 2" xfId="13004"/>
    <cellStyle name="Note 10 4 3 2 2" xfId="25010"/>
    <cellStyle name="Note 10 4 3 2 2 2" xfId="46196"/>
    <cellStyle name="Note 10 4 3 2 3" xfId="35592"/>
    <cellStyle name="Note 10 4 3 3" xfId="19897"/>
    <cellStyle name="Note 10 4 3 3 2" xfId="41084"/>
    <cellStyle name="Note 10 4 3 4" xfId="30401"/>
    <cellStyle name="Note 10 4 3_Table 2A-1_EFT (Annual)" xfId="15439"/>
    <cellStyle name="Note 10 4 4" xfId="10348"/>
    <cellStyle name="Note 10 4 4 2" xfId="22464"/>
    <cellStyle name="Note 10 4 4 2 2" xfId="43650"/>
    <cellStyle name="Note 10 4 4 3" xfId="33046"/>
    <cellStyle name="Note 10 4 5" xfId="17351"/>
    <cellStyle name="Note 10 4 5 2" xfId="38538"/>
    <cellStyle name="Note 10 4 6" xfId="27658"/>
    <cellStyle name="Note 10 4_Table 2A-1_EFT (Annual)" xfId="7162"/>
    <cellStyle name="Note 10 5" xfId="747"/>
    <cellStyle name="Note 10 5 2" xfId="4308"/>
    <cellStyle name="Note 10 5 2 2" xfId="12588"/>
    <cellStyle name="Note 10 5 2 2 2" xfId="24605"/>
    <cellStyle name="Note 10 5 2 2 2 2" xfId="45791"/>
    <cellStyle name="Note 10 5 2 2 3" xfId="35187"/>
    <cellStyle name="Note 10 5 2 3" xfId="19492"/>
    <cellStyle name="Note 10 5 2 3 2" xfId="40679"/>
    <cellStyle name="Note 10 5 2 4" xfId="29965"/>
    <cellStyle name="Note 10 5 2_Table 2A-1_EFT (Annual)" xfId="15440"/>
    <cellStyle name="Note 10 5 3" xfId="9936"/>
    <cellStyle name="Note 10 5 3 2" xfId="22059"/>
    <cellStyle name="Note 10 5 3 2 2" xfId="43245"/>
    <cellStyle name="Note 10 5 3 3" xfId="32641"/>
    <cellStyle name="Note 10 5 4" xfId="16946"/>
    <cellStyle name="Note 10 5 4 2" xfId="38133"/>
    <cellStyle name="Note 10 5 5" xfId="27222"/>
    <cellStyle name="Note 10 5_Table 2A-1_EFT (Annual)" xfId="7164"/>
    <cellStyle name="Note 10 6" xfId="1855"/>
    <cellStyle name="Note 10 6 2" xfId="5416"/>
    <cellStyle name="Note 10 6 2 2" xfId="13631"/>
    <cellStyle name="Note 10 6 2 2 2" xfId="25619"/>
    <cellStyle name="Note 10 6 2 2 2 2" xfId="46805"/>
    <cellStyle name="Note 10 6 2 2 3" xfId="36201"/>
    <cellStyle name="Note 10 6 2 3" xfId="20506"/>
    <cellStyle name="Note 10 6 2 3 2" xfId="41693"/>
    <cellStyle name="Note 10 6 2 4" xfId="31073"/>
    <cellStyle name="Note 10 6 2_Table 2A-1_EFT (Annual)" xfId="15441"/>
    <cellStyle name="Note 10 6 3" xfId="10975"/>
    <cellStyle name="Note 10 6 3 2" xfId="23073"/>
    <cellStyle name="Note 10 6 3 2 2" xfId="44259"/>
    <cellStyle name="Note 10 6 3 3" xfId="33655"/>
    <cellStyle name="Note 10 6 4" xfId="17960"/>
    <cellStyle name="Note 10 6 4 2" xfId="39147"/>
    <cellStyle name="Note 10 6 5" xfId="28330"/>
    <cellStyle name="Note 10 6_Table 2A-1_EFT (Annual)" xfId="7165"/>
    <cellStyle name="Note 10 7" xfId="3724"/>
    <cellStyle name="Note 10 7 2" xfId="12092"/>
    <cellStyle name="Note 10 7 2 2" xfId="24122"/>
    <cellStyle name="Note 10 7 2 2 2" xfId="45308"/>
    <cellStyle name="Note 10 7 2 3" xfId="34704"/>
    <cellStyle name="Note 10 7 3" xfId="19009"/>
    <cellStyle name="Note 10 7 3 2" xfId="40196"/>
    <cellStyle name="Note 10 7 4" xfId="29433"/>
    <cellStyle name="Note 10 7_Table 2A-1_EFT (Annual)" xfId="15442"/>
    <cellStyle name="Note 10 8" xfId="9411"/>
    <cellStyle name="Note 10 8 2" xfId="21576"/>
    <cellStyle name="Note 10 8 2 2" xfId="42762"/>
    <cellStyle name="Note 10 8 3" xfId="32158"/>
    <cellStyle name="Note 10 9" xfId="16463"/>
    <cellStyle name="Note 10 9 2" xfId="37650"/>
    <cellStyle name="Note 10_Table 2A-1_EFT (Annual)" xfId="3224"/>
    <cellStyle name="Note 11" xfId="134"/>
    <cellStyle name="Note 11 10" xfId="26689"/>
    <cellStyle name="Note 11 2" xfId="527"/>
    <cellStyle name="Note 11 2 2" xfId="1504"/>
    <cellStyle name="Note 11 2 2 2" xfId="2774"/>
    <cellStyle name="Note 11 2 2 2 2" xfId="6335"/>
    <cellStyle name="Note 11 2 2 2 2 2" xfId="14529"/>
    <cellStyle name="Note 11 2 2 2 2 2 2" xfId="26501"/>
    <cellStyle name="Note 11 2 2 2 2 2 2 2" xfId="47687"/>
    <cellStyle name="Note 11 2 2 2 2 2 3" xfId="37083"/>
    <cellStyle name="Note 11 2 2 2 2 3" xfId="21388"/>
    <cellStyle name="Note 11 2 2 2 2 3 2" xfId="42575"/>
    <cellStyle name="Note 11 2 2 2 2 4" xfId="31991"/>
    <cellStyle name="Note 11 2 2 2 2_Table 2A-1_EFT (Annual)" xfId="15443"/>
    <cellStyle name="Note 11 2 2 2 3" xfId="11871"/>
    <cellStyle name="Note 11 2 2 2 3 2" xfId="23955"/>
    <cellStyle name="Note 11 2 2 2 3 2 2" xfId="45141"/>
    <cellStyle name="Note 11 2 2 2 3 3" xfId="34537"/>
    <cellStyle name="Note 11 2 2 2 4" xfId="18842"/>
    <cellStyle name="Note 11 2 2 2 4 2" xfId="40029"/>
    <cellStyle name="Note 11 2 2 2 5" xfId="29248"/>
    <cellStyle name="Note 11 2 2 2_Table 2A-1_EFT (Annual)" xfId="7167"/>
    <cellStyle name="Note 11 2 2 3" xfId="5065"/>
    <cellStyle name="Note 11 2 2 3 2" xfId="13325"/>
    <cellStyle name="Note 11 2 2 3 2 2" xfId="25331"/>
    <cellStyle name="Note 11 2 2 3 2 2 2" xfId="46517"/>
    <cellStyle name="Note 11 2 2 3 2 3" xfId="35913"/>
    <cellStyle name="Note 11 2 2 3 3" xfId="20218"/>
    <cellStyle name="Note 11 2 2 3 3 2" xfId="41405"/>
    <cellStyle name="Note 11 2 2 3 4" xfId="30722"/>
    <cellStyle name="Note 11 2 2 3_Table 2A-1_EFT (Annual)" xfId="15444"/>
    <cellStyle name="Note 11 2 2 4" xfId="10669"/>
    <cellStyle name="Note 11 2 2 4 2" xfId="22785"/>
    <cellStyle name="Note 11 2 2 4 2 2" xfId="43971"/>
    <cellStyle name="Note 11 2 2 4 3" xfId="33367"/>
    <cellStyle name="Note 11 2 2 5" xfId="17672"/>
    <cellStyle name="Note 11 2 2 5 2" xfId="38859"/>
    <cellStyle name="Note 11 2 2 6" xfId="27979"/>
    <cellStyle name="Note 11 2 2_Table 2A-1_EFT (Annual)" xfId="7166"/>
    <cellStyle name="Note 11 2 3" xfId="1037"/>
    <cellStyle name="Note 11 2 3 2" xfId="4598"/>
    <cellStyle name="Note 11 2 3 2 2" xfId="12858"/>
    <cellStyle name="Note 11 2 3 2 2 2" xfId="24864"/>
    <cellStyle name="Note 11 2 3 2 2 2 2" xfId="46050"/>
    <cellStyle name="Note 11 2 3 2 2 3" xfId="35446"/>
    <cellStyle name="Note 11 2 3 2 3" xfId="19751"/>
    <cellStyle name="Note 11 2 3 2 3 2" xfId="40938"/>
    <cellStyle name="Note 11 2 3 2 4" xfId="30255"/>
    <cellStyle name="Note 11 2 3 2_Table 2A-1_EFT (Annual)" xfId="15445"/>
    <cellStyle name="Note 11 2 3 3" xfId="10202"/>
    <cellStyle name="Note 11 2 3 3 2" xfId="22318"/>
    <cellStyle name="Note 11 2 3 3 2 2" xfId="43504"/>
    <cellStyle name="Note 11 2 3 3 3" xfId="32900"/>
    <cellStyle name="Note 11 2 3 4" xfId="17205"/>
    <cellStyle name="Note 11 2 3 4 2" xfId="38392"/>
    <cellStyle name="Note 11 2 3 5" xfId="27512"/>
    <cellStyle name="Note 11 2 3_Table 2A-1_EFT (Annual)" xfId="7168"/>
    <cellStyle name="Note 11 2 4" xfId="2243"/>
    <cellStyle name="Note 11 2 4 2" xfId="5804"/>
    <cellStyle name="Note 11 2 4 2 2" xfId="14019"/>
    <cellStyle name="Note 11 2 4 2 2 2" xfId="26007"/>
    <cellStyle name="Note 11 2 4 2 2 2 2" xfId="47193"/>
    <cellStyle name="Note 11 2 4 2 2 3" xfId="36589"/>
    <cellStyle name="Note 11 2 4 2 3" xfId="20894"/>
    <cellStyle name="Note 11 2 4 2 3 2" xfId="42081"/>
    <cellStyle name="Note 11 2 4 2 4" xfId="31461"/>
    <cellStyle name="Note 11 2 4 2_Table 2A-1_EFT (Annual)" xfId="15446"/>
    <cellStyle name="Note 11 2 4 3" xfId="11363"/>
    <cellStyle name="Note 11 2 4 3 2" xfId="23461"/>
    <cellStyle name="Note 11 2 4 3 2 2" xfId="44647"/>
    <cellStyle name="Note 11 2 4 3 3" xfId="34043"/>
    <cellStyle name="Note 11 2 4 4" xfId="18348"/>
    <cellStyle name="Note 11 2 4 4 2" xfId="39535"/>
    <cellStyle name="Note 11 2 4 5" xfId="28718"/>
    <cellStyle name="Note 11 2 4_Table 2A-1_EFT (Annual)" xfId="7169"/>
    <cellStyle name="Note 11 2 5" xfId="4097"/>
    <cellStyle name="Note 11 2 5 2" xfId="12421"/>
    <cellStyle name="Note 11 2 5 2 2" xfId="24443"/>
    <cellStyle name="Note 11 2 5 2 2 2" xfId="45629"/>
    <cellStyle name="Note 11 2 5 2 3" xfId="35025"/>
    <cellStyle name="Note 11 2 5 3" xfId="19330"/>
    <cellStyle name="Note 11 2 5 3 2" xfId="40517"/>
    <cellStyle name="Note 11 2 5 4" xfId="29785"/>
    <cellStyle name="Note 11 2 5_Table 2A-1_EFT (Annual)" xfId="15447"/>
    <cellStyle name="Note 11 2 6" xfId="9760"/>
    <cellStyle name="Note 11 2 6 2" xfId="21897"/>
    <cellStyle name="Note 11 2 6 2 2" xfId="43083"/>
    <cellStyle name="Note 11 2 6 3" xfId="32479"/>
    <cellStyle name="Note 11 2 7" xfId="16784"/>
    <cellStyle name="Note 11 2 7 2" xfId="37971"/>
    <cellStyle name="Note 11 2 8" xfId="27042"/>
    <cellStyle name="Note 11 2_Table 2A-1_EFT (Annual)" xfId="3228"/>
    <cellStyle name="Note 11 3" xfId="365"/>
    <cellStyle name="Note 11 3 2" xfId="1348"/>
    <cellStyle name="Note 11 3 2 2" xfId="2618"/>
    <cellStyle name="Note 11 3 2 2 2" xfId="6179"/>
    <cellStyle name="Note 11 3 2 2 2 2" xfId="14373"/>
    <cellStyle name="Note 11 3 2 2 2 2 2" xfId="26345"/>
    <cellStyle name="Note 11 3 2 2 2 2 2 2" xfId="47531"/>
    <cellStyle name="Note 11 3 2 2 2 2 3" xfId="36927"/>
    <cellStyle name="Note 11 3 2 2 2 3" xfId="21232"/>
    <cellStyle name="Note 11 3 2 2 2 3 2" xfId="42419"/>
    <cellStyle name="Note 11 3 2 2 2 4" xfId="31835"/>
    <cellStyle name="Note 11 3 2 2 2_Table 2A-1_EFT (Annual)" xfId="15448"/>
    <cellStyle name="Note 11 3 2 2 3" xfId="11715"/>
    <cellStyle name="Note 11 3 2 2 3 2" xfId="23799"/>
    <cellStyle name="Note 11 3 2 2 3 2 2" xfId="44985"/>
    <cellStyle name="Note 11 3 2 2 3 3" xfId="34381"/>
    <cellStyle name="Note 11 3 2 2 4" xfId="18686"/>
    <cellStyle name="Note 11 3 2 2 4 2" xfId="39873"/>
    <cellStyle name="Note 11 3 2 2 5" xfId="29092"/>
    <cellStyle name="Note 11 3 2 2_Table 2A-1_EFT (Annual)" xfId="7171"/>
    <cellStyle name="Note 11 3 2 3" xfId="4909"/>
    <cellStyle name="Note 11 3 2 3 2" xfId="13169"/>
    <cellStyle name="Note 11 3 2 3 2 2" xfId="25175"/>
    <cellStyle name="Note 11 3 2 3 2 2 2" xfId="46361"/>
    <cellStyle name="Note 11 3 2 3 2 3" xfId="35757"/>
    <cellStyle name="Note 11 3 2 3 3" xfId="20062"/>
    <cellStyle name="Note 11 3 2 3 3 2" xfId="41249"/>
    <cellStyle name="Note 11 3 2 3 4" xfId="30566"/>
    <cellStyle name="Note 11 3 2 3_Table 2A-1_EFT (Annual)" xfId="15449"/>
    <cellStyle name="Note 11 3 2 4" xfId="10513"/>
    <cellStyle name="Note 11 3 2 4 2" xfId="22629"/>
    <cellStyle name="Note 11 3 2 4 2 2" xfId="43815"/>
    <cellStyle name="Note 11 3 2 4 3" xfId="33211"/>
    <cellStyle name="Note 11 3 2 5" xfId="17516"/>
    <cellStyle name="Note 11 3 2 5 2" xfId="38703"/>
    <cellStyle name="Note 11 3 2 6" xfId="27823"/>
    <cellStyle name="Note 11 3 2_Table 2A-1_EFT (Annual)" xfId="7170"/>
    <cellStyle name="Note 11 3 3" xfId="905"/>
    <cellStyle name="Note 11 3 3 2" xfId="4466"/>
    <cellStyle name="Note 11 3 3 2 2" xfId="12728"/>
    <cellStyle name="Note 11 3 3 2 2 2" xfId="24738"/>
    <cellStyle name="Note 11 3 3 2 2 2 2" xfId="45924"/>
    <cellStyle name="Note 11 3 3 2 2 3" xfId="35320"/>
    <cellStyle name="Note 11 3 3 2 3" xfId="19625"/>
    <cellStyle name="Note 11 3 3 2 3 2" xfId="40812"/>
    <cellStyle name="Note 11 3 3 2 4" xfId="30123"/>
    <cellStyle name="Note 11 3 3 2_Table 2A-1_EFT (Annual)" xfId="15450"/>
    <cellStyle name="Note 11 3 3 3" xfId="10075"/>
    <cellStyle name="Note 11 3 3 3 2" xfId="22192"/>
    <cellStyle name="Note 11 3 3 3 2 2" xfId="43378"/>
    <cellStyle name="Note 11 3 3 3 3" xfId="32774"/>
    <cellStyle name="Note 11 3 3 4" xfId="17079"/>
    <cellStyle name="Note 11 3 3 4 2" xfId="38266"/>
    <cellStyle name="Note 11 3 3 5" xfId="27380"/>
    <cellStyle name="Note 11 3 3_Table 2A-1_EFT (Annual)" xfId="7172"/>
    <cellStyle name="Note 11 3 4" xfId="2087"/>
    <cellStyle name="Note 11 3 4 2" xfId="5648"/>
    <cellStyle name="Note 11 3 4 2 2" xfId="13863"/>
    <cellStyle name="Note 11 3 4 2 2 2" xfId="25851"/>
    <cellStyle name="Note 11 3 4 2 2 2 2" xfId="47037"/>
    <cellStyle name="Note 11 3 4 2 2 3" xfId="36433"/>
    <cellStyle name="Note 11 3 4 2 3" xfId="20738"/>
    <cellStyle name="Note 11 3 4 2 3 2" xfId="41925"/>
    <cellStyle name="Note 11 3 4 2 4" xfId="31305"/>
    <cellStyle name="Note 11 3 4 2_Table 2A-1_EFT (Annual)" xfId="15451"/>
    <cellStyle name="Note 11 3 4 3" xfId="11207"/>
    <cellStyle name="Note 11 3 4 3 2" xfId="23305"/>
    <cellStyle name="Note 11 3 4 3 2 2" xfId="44491"/>
    <cellStyle name="Note 11 3 4 3 3" xfId="33887"/>
    <cellStyle name="Note 11 3 4 4" xfId="18192"/>
    <cellStyle name="Note 11 3 4 4 2" xfId="39379"/>
    <cellStyle name="Note 11 3 4 5" xfId="28562"/>
    <cellStyle name="Note 11 3 4_Table 2A-1_EFT (Annual)" xfId="7173"/>
    <cellStyle name="Note 11 3 5" xfId="3935"/>
    <cellStyle name="Note 11 3 5 2" xfId="12263"/>
    <cellStyle name="Note 11 3 5 2 2" xfId="24287"/>
    <cellStyle name="Note 11 3 5 2 2 2" xfId="45473"/>
    <cellStyle name="Note 11 3 5 2 3" xfId="34869"/>
    <cellStyle name="Note 11 3 5 3" xfId="19174"/>
    <cellStyle name="Note 11 3 5 3 2" xfId="40361"/>
    <cellStyle name="Note 11 3 5 4" xfId="29623"/>
    <cellStyle name="Note 11 3 5_Table 2A-1_EFT (Annual)" xfId="15452"/>
    <cellStyle name="Note 11 3 6" xfId="9600"/>
    <cellStyle name="Note 11 3 6 2" xfId="21741"/>
    <cellStyle name="Note 11 3 6 2 2" xfId="42927"/>
    <cellStyle name="Note 11 3 6 3" xfId="32323"/>
    <cellStyle name="Note 11 3 7" xfId="16628"/>
    <cellStyle name="Note 11 3 7 2" xfId="37815"/>
    <cellStyle name="Note 11 3 8" xfId="26880"/>
    <cellStyle name="Note 11 3_Table 2A-1_EFT (Annual)" xfId="3229"/>
    <cellStyle name="Note 11 4" xfId="1182"/>
    <cellStyle name="Note 11 4 2" xfId="2452"/>
    <cellStyle name="Note 11 4 2 2" xfId="6013"/>
    <cellStyle name="Note 11 4 2 2 2" xfId="14207"/>
    <cellStyle name="Note 11 4 2 2 2 2" xfId="26179"/>
    <cellStyle name="Note 11 4 2 2 2 2 2" xfId="47365"/>
    <cellStyle name="Note 11 4 2 2 2 3" xfId="36761"/>
    <cellStyle name="Note 11 4 2 2 3" xfId="21066"/>
    <cellStyle name="Note 11 4 2 2 3 2" xfId="42253"/>
    <cellStyle name="Note 11 4 2 2 4" xfId="31669"/>
    <cellStyle name="Note 11 4 2 2_Table 2A-1_EFT (Annual)" xfId="15453"/>
    <cellStyle name="Note 11 4 2 3" xfId="11549"/>
    <cellStyle name="Note 11 4 2 3 2" xfId="23633"/>
    <cellStyle name="Note 11 4 2 3 2 2" xfId="44819"/>
    <cellStyle name="Note 11 4 2 3 3" xfId="34215"/>
    <cellStyle name="Note 11 4 2 4" xfId="18520"/>
    <cellStyle name="Note 11 4 2 4 2" xfId="39707"/>
    <cellStyle name="Note 11 4 2 5" xfId="28926"/>
    <cellStyle name="Note 11 4 2_Table 2A-1_EFT (Annual)" xfId="7175"/>
    <cellStyle name="Note 11 4 3" xfId="4743"/>
    <cellStyle name="Note 11 4 3 2" xfId="13003"/>
    <cellStyle name="Note 11 4 3 2 2" xfId="25009"/>
    <cellStyle name="Note 11 4 3 2 2 2" xfId="46195"/>
    <cellStyle name="Note 11 4 3 2 3" xfId="35591"/>
    <cellStyle name="Note 11 4 3 3" xfId="19896"/>
    <cellStyle name="Note 11 4 3 3 2" xfId="41083"/>
    <cellStyle name="Note 11 4 3 4" xfId="30400"/>
    <cellStyle name="Note 11 4 3_Table 2A-1_EFT (Annual)" xfId="15454"/>
    <cellStyle name="Note 11 4 4" xfId="10347"/>
    <cellStyle name="Note 11 4 4 2" xfId="22463"/>
    <cellStyle name="Note 11 4 4 2 2" xfId="43649"/>
    <cellStyle name="Note 11 4 4 3" xfId="33045"/>
    <cellStyle name="Note 11 4 5" xfId="17350"/>
    <cellStyle name="Note 11 4 5 2" xfId="38537"/>
    <cellStyle name="Note 11 4 6" xfId="27657"/>
    <cellStyle name="Note 11 4_Table 2A-1_EFT (Annual)" xfId="7174"/>
    <cellStyle name="Note 11 5" xfId="746"/>
    <cellStyle name="Note 11 5 2" xfId="4307"/>
    <cellStyle name="Note 11 5 2 2" xfId="12587"/>
    <cellStyle name="Note 11 5 2 2 2" xfId="24604"/>
    <cellStyle name="Note 11 5 2 2 2 2" xfId="45790"/>
    <cellStyle name="Note 11 5 2 2 3" xfId="35186"/>
    <cellStyle name="Note 11 5 2 3" xfId="19491"/>
    <cellStyle name="Note 11 5 2 3 2" xfId="40678"/>
    <cellStyle name="Note 11 5 2 4" xfId="29964"/>
    <cellStyle name="Note 11 5 2_Table 2A-1_EFT (Annual)" xfId="15455"/>
    <cellStyle name="Note 11 5 3" xfId="9935"/>
    <cellStyle name="Note 11 5 3 2" xfId="22058"/>
    <cellStyle name="Note 11 5 3 2 2" xfId="43244"/>
    <cellStyle name="Note 11 5 3 3" xfId="32640"/>
    <cellStyle name="Note 11 5 4" xfId="16945"/>
    <cellStyle name="Note 11 5 4 2" xfId="38132"/>
    <cellStyle name="Note 11 5 5" xfId="27221"/>
    <cellStyle name="Note 11 5_Table 2A-1_EFT (Annual)" xfId="7176"/>
    <cellStyle name="Note 11 6" xfId="1788"/>
    <cellStyle name="Note 11 6 2" xfId="5349"/>
    <cellStyle name="Note 11 6 2 2" xfId="13564"/>
    <cellStyle name="Note 11 6 2 2 2" xfId="25552"/>
    <cellStyle name="Note 11 6 2 2 2 2" xfId="46738"/>
    <cellStyle name="Note 11 6 2 2 3" xfId="36134"/>
    <cellStyle name="Note 11 6 2 3" xfId="20439"/>
    <cellStyle name="Note 11 6 2 3 2" xfId="41626"/>
    <cellStyle name="Note 11 6 2 4" xfId="31006"/>
    <cellStyle name="Note 11 6 2_Table 2A-1_EFT (Annual)" xfId="15456"/>
    <cellStyle name="Note 11 6 3" xfId="10908"/>
    <cellStyle name="Note 11 6 3 2" xfId="23006"/>
    <cellStyle name="Note 11 6 3 2 2" xfId="44192"/>
    <cellStyle name="Note 11 6 3 3" xfId="33588"/>
    <cellStyle name="Note 11 6 4" xfId="17893"/>
    <cellStyle name="Note 11 6 4 2" xfId="39080"/>
    <cellStyle name="Note 11 6 5" xfId="28263"/>
    <cellStyle name="Note 11 6_Table 2A-1_EFT (Annual)" xfId="7177"/>
    <cellStyle name="Note 11 7" xfId="3723"/>
    <cellStyle name="Note 11 7 2" xfId="12091"/>
    <cellStyle name="Note 11 7 2 2" xfId="24121"/>
    <cellStyle name="Note 11 7 2 2 2" xfId="45307"/>
    <cellStyle name="Note 11 7 2 3" xfId="34703"/>
    <cellStyle name="Note 11 7 3" xfId="19008"/>
    <cellStyle name="Note 11 7 3 2" xfId="40195"/>
    <cellStyle name="Note 11 7 4" xfId="29432"/>
    <cellStyle name="Note 11 7_Table 2A-1_EFT (Annual)" xfId="15457"/>
    <cellStyle name="Note 11 8" xfId="9410"/>
    <cellStyle name="Note 11 8 2" xfId="21575"/>
    <cellStyle name="Note 11 8 2 2" xfId="42761"/>
    <cellStyle name="Note 11 8 3" xfId="32157"/>
    <cellStyle name="Note 11 9" xfId="16462"/>
    <cellStyle name="Note 11 9 2" xfId="37649"/>
    <cellStyle name="Note 11_Table 2A-1_EFT (Annual)" xfId="3227"/>
    <cellStyle name="Note 12" xfId="142"/>
    <cellStyle name="Note 12 10" xfId="26697"/>
    <cellStyle name="Note 12 2" xfId="535"/>
    <cellStyle name="Note 12 2 2" xfId="1512"/>
    <cellStyle name="Note 12 2 2 2" xfId="2782"/>
    <cellStyle name="Note 12 2 2 2 2" xfId="6343"/>
    <cellStyle name="Note 12 2 2 2 2 2" xfId="14537"/>
    <cellStyle name="Note 12 2 2 2 2 2 2" xfId="26509"/>
    <cellStyle name="Note 12 2 2 2 2 2 2 2" xfId="47695"/>
    <cellStyle name="Note 12 2 2 2 2 2 3" xfId="37091"/>
    <cellStyle name="Note 12 2 2 2 2 3" xfId="21396"/>
    <cellStyle name="Note 12 2 2 2 2 3 2" xfId="42583"/>
    <cellStyle name="Note 12 2 2 2 2 4" xfId="31999"/>
    <cellStyle name="Note 12 2 2 2 2_Table 2A-1_EFT (Annual)" xfId="15458"/>
    <cellStyle name="Note 12 2 2 2 3" xfId="11879"/>
    <cellStyle name="Note 12 2 2 2 3 2" xfId="23963"/>
    <cellStyle name="Note 12 2 2 2 3 2 2" xfId="45149"/>
    <cellStyle name="Note 12 2 2 2 3 3" xfId="34545"/>
    <cellStyle name="Note 12 2 2 2 4" xfId="18850"/>
    <cellStyle name="Note 12 2 2 2 4 2" xfId="40037"/>
    <cellStyle name="Note 12 2 2 2 5" xfId="29256"/>
    <cellStyle name="Note 12 2 2 2_Table 2A-1_EFT (Annual)" xfId="7179"/>
    <cellStyle name="Note 12 2 2 3" xfId="5073"/>
    <cellStyle name="Note 12 2 2 3 2" xfId="13333"/>
    <cellStyle name="Note 12 2 2 3 2 2" xfId="25339"/>
    <cellStyle name="Note 12 2 2 3 2 2 2" xfId="46525"/>
    <cellStyle name="Note 12 2 2 3 2 3" xfId="35921"/>
    <cellStyle name="Note 12 2 2 3 3" xfId="20226"/>
    <cellStyle name="Note 12 2 2 3 3 2" xfId="41413"/>
    <cellStyle name="Note 12 2 2 3 4" xfId="30730"/>
    <cellStyle name="Note 12 2 2 3_Table 2A-1_EFT (Annual)" xfId="15459"/>
    <cellStyle name="Note 12 2 2 4" xfId="10677"/>
    <cellStyle name="Note 12 2 2 4 2" xfId="22793"/>
    <cellStyle name="Note 12 2 2 4 2 2" xfId="43979"/>
    <cellStyle name="Note 12 2 2 4 3" xfId="33375"/>
    <cellStyle name="Note 12 2 2 5" xfId="17680"/>
    <cellStyle name="Note 12 2 2 5 2" xfId="38867"/>
    <cellStyle name="Note 12 2 2 6" xfId="27987"/>
    <cellStyle name="Note 12 2 2_Table 2A-1_EFT (Annual)" xfId="7178"/>
    <cellStyle name="Note 12 2 3" xfId="1044"/>
    <cellStyle name="Note 12 2 3 2" xfId="4605"/>
    <cellStyle name="Note 12 2 3 2 2" xfId="12865"/>
    <cellStyle name="Note 12 2 3 2 2 2" xfId="24871"/>
    <cellStyle name="Note 12 2 3 2 2 2 2" xfId="46057"/>
    <cellStyle name="Note 12 2 3 2 2 3" xfId="35453"/>
    <cellStyle name="Note 12 2 3 2 3" xfId="19758"/>
    <cellStyle name="Note 12 2 3 2 3 2" xfId="40945"/>
    <cellStyle name="Note 12 2 3 2 4" xfId="30262"/>
    <cellStyle name="Note 12 2 3 2_Table 2A-1_EFT (Annual)" xfId="15460"/>
    <cellStyle name="Note 12 2 3 3" xfId="10209"/>
    <cellStyle name="Note 12 2 3 3 2" xfId="22325"/>
    <cellStyle name="Note 12 2 3 3 2 2" xfId="43511"/>
    <cellStyle name="Note 12 2 3 3 3" xfId="32907"/>
    <cellStyle name="Note 12 2 3 4" xfId="17212"/>
    <cellStyle name="Note 12 2 3 4 2" xfId="38399"/>
    <cellStyle name="Note 12 2 3 5" xfId="27519"/>
    <cellStyle name="Note 12 2 3_Table 2A-1_EFT (Annual)" xfId="7180"/>
    <cellStyle name="Note 12 2 4" xfId="2251"/>
    <cellStyle name="Note 12 2 4 2" xfId="5812"/>
    <cellStyle name="Note 12 2 4 2 2" xfId="14027"/>
    <cellStyle name="Note 12 2 4 2 2 2" xfId="26015"/>
    <cellStyle name="Note 12 2 4 2 2 2 2" xfId="47201"/>
    <cellStyle name="Note 12 2 4 2 2 3" xfId="36597"/>
    <cellStyle name="Note 12 2 4 2 3" xfId="20902"/>
    <cellStyle name="Note 12 2 4 2 3 2" xfId="42089"/>
    <cellStyle name="Note 12 2 4 2 4" xfId="31469"/>
    <cellStyle name="Note 12 2 4 2_Table 2A-1_EFT (Annual)" xfId="15461"/>
    <cellStyle name="Note 12 2 4 3" xfId="11371"/>
    <cellStyle name="Note 12 2 4 3 2" xfId="23469"/>
    <cellStyle name="Note 12 2 4 3 2 2" xfId="44655"/>
    <cellStyle name="Note 12 2 4 3 3" xfId="34051"/>
    <cellStyle name="Note 12 2 4 4" xfId="18356"/>
    <cellStyle name="Note 12 2 4 4 2" xfId="39543"/>
    <cellStyle name="Note 12 2 4 5" xfId="28726"/>
    <cellStyle name="Note 12 2 4_Table 2A-1_EFT (Annual)" xfId="7181"/>
    <cellStyle name="Note 12 2 5" xfId="4105"/>
    <cellStyle name="Note 12 2 5 2" xfId="12429"/>
    <cellStyle name="Note 12 2 5 2 2" xfId="24451"/>
    <cellStyle name="Note 12 2 5 2 2 2" xfId="45637"/>
    <cellStyle name="Note 12 2 5 2 3" xfId="35033"/>
    <cellStyle name="Note 12 2 5 3" xfId="19338"/>
    <cellStyle name="Note 12 2 5 3 2" xfId="40525"/>
    <cellStyle name="Note 12 2 5 4" xfId="29793"/>
    <cellStyle name="Note 12 2 5_Table 2A-1_EFT (Annual)" xfId="15462"/>
    <cellStyle name="Note 12 2 6" xfId="9768"/>
    <cellStyle name="Note 12 2 6 2" xfId="21905"/>
    <cellStyle name="Note 12 2 6 2 2" xfId="43091"/>
    <cellStyle name="Note 12 2 6 3" xfId="32487"/>
    <cellStyle name="Note 12 2 7" xfId="16792"/>
    <cellStyle name="Note 12 2 7 2" xfId="37979"/>
    <cellStyle name="Note 12 2 8" xfId="27050"/>
    <cellStyle name="Note 12 2_Table 2A-1_EFT (Annual)" xfId="3231"/>
    <cellStyle name="Note 12 3" xfId="373"/>
    <cellStyle name="Note 12 3 2" xfId="1356"/>
    <cellStyle name="Note 12 3 2 2" xfId="2626"/>
    <cellStyle name="Note 12 3 2 2 2" xfId="6187"/>
    <cellStyle name="Note 12 3 2 2 2 2" xfId="14381"/>
    <cellStyle name="Note 12 3 2 2 2 2 2" xfId="26353"/>
    <cellStyle name="Note 12 3 2 2 2 2 2 2" xfId="47539"/>
    <cellStyle name="Note 12 3 2 2 2 2 3" xfId="36935"/>
    <cellStyle name="Note 12 3 2 2 2 3" xfId="21240"/>
    <cellStyle name="Note 12 3 2 2 2 3 2" xfId="42427"/>
    <cellStyle name="Note 12 3 2 2 2 4" xfId="31843"/>
    <cellStyle name="Note 12 3 2 2 2_Table 2A-1_EFT (Annual)" xfId="15463"/>
    <cellStyle name="Note 12 3 2 2 3" xfId="11723"/>
    <cellStyle name="Note 12 3 2 2 3 2" xfId="23807"/>
    <cellStyle name="Note 12 3 2 2 3 2 2" xfId="44993"/>
    <cellStyle name="Note 12 3 2 2 3 3" xfId="34389"/>
    <cellStyle name="Note 12 3 2 2 4" xfId="18694"/>
    <cellStyle name="Note 12 3 2 2 4 2" xfId="39881"/>
    <cellStyle name="Note 12 3 2 2 5" xfId="29100"/>
    <cellStyle name="Note 12 3 2 2_Table 2A-1_EFT (Annual)" xfId="7183"/>
    <cellStyle name="Note 12 3 2 3" xfId="4917"/>
    <cellStyle name="Note 12 3 2 3 2" xfId="13177"/>
    <cellStyle name="Note 12 3 2 3 2 2" xfId="25183"/>
    <cellStyle name="Note 12 3 2 3 2 2 2" xfId="46369"/>
    <cellStyle name="Note 12 3 2 3 2 3" xfId="35765"/>
    <cellStyle name="Note 12 3 2 3 3" xfId="20070"/>
    <cellStyle name="Note 12 3 2 3 3 2" xfId="41257"/>
    <cellStyle name="Note 12 3 2 3 4" xfId="30574"/>
    <cellStyle name="Note 12 3 2 3_Table 2A-1_EFT (Annual)" xfId="15464"/>
    <cellStyle name="Note 12 3 2 4" xfId="10521"/>
    <cellStyle name="Note 12 3 2 4 2" xfId="22637"/>
    <cellStyle name="Note 12 3 2 4 2 2" xfId="43823"/>
    <cellStyle name="Note 12 3 2 4 3" xfId="33219"/>
    <cellStyle name="Note 12 3 2 5" xfId="17524"/>
    <cellStyle name="Note 12 3 2 5 2" xfId="38711"/>
    <cellStyle name="Note 12 3 2 6" xfId="27831"/>
    <cellStyle name="Note 12 3 2_Table 2A-1_EFT (Annual)" xfId="7182"/>
    <cellStyle name="Note 12 3 3" xfId="912"/>
    <cellStyle name="Note 12 3 3 2" xfId="4473"/>
    <cellStyle name="Note 12 3 3 2 2" xfId="12735"/>
    <cellStyle name="Note 12 3 3 2 2 2" xfId="24745"/>
    <cellStyle name="Note 12 3 3 2 2 2 2" xfId="45931"/>
    <cellStyle name="Note 12 3 3 2 2 3" xfId="35327"/>
    <cellStyle name="Note 12 3 3 2 3" xfId="19632"/>
    <cellStyle name="Note 12 3 3 2 3 2" xfId="40819"/>
    <cellStyle name="Note 12 3 3 2 4" xfId="30130"/>
    <cellStyle name="Note 12 3 3 2_Table 2A-1_EFT (Annual)" xfId="15465"/>
    <cellStyle name="Note 12 3 3 3" xfId="10082"/>
    <cellStyle name="Note 12 3 3 3 2" xfId="22199"/>
    <cellStyle name="Note 12 3 3 3 2 2" xfId="43385"/>
    <cellStyle name="Note 12 3 3 3 3" xfId="32781"/>
    <cellStyle name="Note 12 3 3 4" xfId="17086"/>
    <cellStyle name="Note 12 3 3 4 2" xfId="38273"/>
    <cellStyle name="Note 12 3 3 5" xfId="27387"/>
    <cellStyle name="Note 12 3 3_Table 2A-1_EFT (Annual)" xfId="7184"/>
    <cellStyle name="Note 12 3 4" xfId="2095"/>
    <cellStyle name="Note 12 3 4 2" xfId="5656"/>
    <cellStyle name="Note 12 3 4 2 2" xfId="13871"/>
    <cellStyle name="Note 12 3 4 2 2 2" xfId="25859"/>
    <cellStyle name="Note 12 3 4 2 2 2 2" xfId="47045"/>
    <cellStyle name="Note 12 3 4 2 2 3" xfId="36441"/>
    <cellStyle name="Note 12 3 4 2 3" xfId="20746"/>
    <cellStyle name="Note 12 3 4 2 3 2" xfId="41933"/>
    <cellStyle name="Note 12 3 4 2 4" xfId="31313"/>
    <cellStyle name="Note 12 3 4 2_Table 2A-1_EFT (Annual)" xfId="15466"/>
    <cellStyle name="Note 12 3 4 3" xfId="11215"/>
    <cellStyle name="Note 12 3 4 3 2" xfId="23313"/>
    <cellStyle name="Note 12 3 4 3 2 2" xfId="44499"/>
    <cellStyle name="Note 12 3 4 3 3" xfId="33895"/>
    <cellStyle name="Note 12 3 4 4" xfId="18200"/>
    <cellStyle name="Note 12 3 4 4 2" xfId="39387"/>
    <cellStyle name="Note 12 3 4 5" xfId="28570"/>
    <cellStyle name="Note 12 3 4_Table 2A-1_EFT (Annual)" xfId="7185"/>
    <cellStyle name="Note 12 3 5" xfId="3943"/>
    <cellStyle name="Note 12 3 5 2" xfId="12271"/>
    <cellStyle name="Note 12 3 5 2 2" xfId="24295"/>
    <cellStyle name="Note 12 3 5 2 2 2" xfId="45481"/>
    <cellStyle name="Note 12 3 5 2 3" xfId="34877"/>
    <cellStyle name="Note 12 3 5 3" xfId="19182"/>
    <cellStyle name="Note 12 3 5 3 2" xfId="40369"/>
    <cellStyle name="Note 12 3 5 4" xfId="29631"/>
    <cellStyle name="Note 12 3 5_Table 2A-1_EFT (Annual)" xfId="15467"/>
    <cellStyle name="Note 12 3 6" xfId="9608"/>
    <cellStyle name="Note 12 3 6 2" xfId="21749"/>
    <cellStyle name="Note 12 3 6 2 2" xfId="42935"/>
    <cellStyle name="Note 12 3 6 3" xfId="32331"/>
    <cellStyle name="Note 12 3 7" xfId="16636"/>
    <cellStyle name="Note 12 3 7 2" xfId="37823"/>
    <cellStyle name="Note 12 3 8" xfId="26888"/>
    <cellStyle name="Note 12 3_Table 2A-1_EFT (Annual)" xfId="3232"/>
    <cellStyle name="Note 12 4" xfId="1190"/>
    <cellStyle name="Note 12 4 2" xfId="2460"/>
    <cellStyle name="Note 12 4 2 2" xfId="6021"/>
    <cellStyle name="Note 12 4 2 2 2" xfId="14215"/>
    <cellStyle name="Note 12 4 2 2 2 2" xfId="26187"/>
    <cellStyle name="Note 12 4 2 2 2 2 2" xfId="47373"/>
    <cellStyle name="Note 12 4 2 2 2 3" xfId="36769"/>
    <cellStyle name="Note 12 4 2 2 3" xfId="21074"/>
    <cellStyle name="Note 12 4 2 2 3 2" xfId="42261"/>
    <cellStyle name="Note 12 4 2 2 4" xfId="31677"/>
    <cellStyle name="Note 12 4 2 2_Table 2A-1_EFT (Annual)" xfId="15468"/>
    <cellStyle name="Note 12 4 2 3" xfId="11557"/>
    <cellStyle name="Note 12 4 2 3 2" xfId="23641"/>
    <cellStyle name="Note 12 4 2 3 2 2" xfId="44827"/>
    <cellStyle name="Note 12 4 2 3 3" xfId="34223"/>
    <cellStyle name="Note 12 4 2 4" xfId="18528"/>
    <cellStyle name="Note 12 4 2 4 2" xfId="39715"/>
    <cellStyle name="Note 12 4 2 5" xfId="28934"/>
    <cellStyle name="Note 12 4 2_Table 2A-1_EFT (Annual)" xfId="7187"/>
    <cellStyle name="Note 12 4 3" xfId="4751"/>
    <cellStyle name="Note 12 4 3 2" xfId="13011"/>
    <cellStyle name="Note 12 4 3 2 2" xfId="25017"/>
    <cellStyle name="Note 12 4 3 2 2 2" xfId="46203"/>
    <cellStyle name="Note 12 4 3 2 3" xfId="35599"/>
    <cellStyle name="Note 12 4 3 3" xfId="19904"/>
    <cellStyle name="Note 12 4 3 3 2" xfId="41091"/>
    <cellStyle name="Note 12 4 3 4" xfId="30408"/>
    <cellStyle name="Note 12 4 3_Table 2A-1_EFT (Annual)" xfId="15469"/>
    <cellStyle name="Note 12 4 4" xfId="10355"/>
    <cellStyle name="Note 12 4 4 2" xfId="22471"/>
    <cellStyle name="Note 12 4 4 2 2" xfId="43657"/>
    <cellStyle name="Note 12 4 4 3" xfId="33053"/>
    <cellStyle name="Note 12 4 5" xfId="17358"/>
    <cellStyle name="Note 12 4 5 2" xfId="38545"/>
    <cellStyle name="Note 12 4 6" xfId="27665"/>
    <cellStyle name="Note 12 4_Table 2A-1_EFT (Annual)" xfId="7186"/>
    <cellStyle name="Note 12 5" xfId="753"/>
    <cellStyle name="Note 12 5 2" xfId="4314"/>
    <cellStyle name="Note 12 5 2 2" xfId="12594"/>
    <cellStyle name="Note 12 5 2 2 2" xfId="24611"/>
    <cellStyle name="Note 12 5 2 2 2 2" xfId="45797"/>
    <cellStyle name="Note 12 5 2 2 3" xfId="35193"/>
    <cellStyle name="Note 12 5 2 3" xfId="19498"/>
    <cellStyle name="Note 12 5 2 3 2" xfId="40685"/>
    <cellStyle name="Note 12 5 2 4" xfId="29971"/>
    <cellStyle name="Note 12 5 2_Table 2A-1_EFT (Annual)" xfId="15470"/>
    <cellStyle name="Note 12 5 3" xfId="9942"/>
    <cellStyle name="Note 12 5 3 2" xfId="22065"/>
    <cellStyle name="Note 12 5 3 2 2" xfId="43251"/>
    <cellStyle name="Note 12 5 3 3" xfId="32647"/>
    <cellStyle name="Note 12 5 4" xfId="16952"/>
    <cellStyle name="Note 12 5 4 2" xfId="38139"/>
    <cellStyle name="Note 12 5 5" xfId="27228"/>
    <cellStyle name="Note 12 5_Table 2A-1_EFT (Annual)" xfId="7188"/>
    <cellStyle name="Note 12 6" xfId="1784"/>
    <cellStyle name="Note 12 6 2" xfId="5345"/>
    <cellStyle name="Note 12 6 2 2" xfId="13560"/>
    <cellStyle name="Note 12 6 2 2 2" xfId="25548"/>
    <cellStyle name="Note 12 6 2 2 2 2" xfId="46734"/>
    <cellStyle name="Note 12 6 2 2 3" xfId="36130"/>
    <cellStyle name="Note 12 6 2 3" xfId="20435"/>
    <cellStyle name="Note 12 6 2 3 2" xfId="41622"/>
    <cellStyle name="Note 12 6 2 4" xfId="31002"/>
    <cellStyle name="Note 12 6 2_Table 2A-1_EFT (Annual)" xfId="15471"/>
    <cellStyle name="Note 12 6 3" xfId="10904"/>
    <cellStyle name="Note 12 6 3 2" xfId="23002"/>
    <cellStyle name="Note 12 6 3 2 2" xfId="44188"/>
    <cellStyle name="Note 12 6 3 3" xfId="33584"/>
    <cellStyle name="Note 12 6 4" xfId="17889"/>
    <cellStyle name="Note 12 6 4 2" xfId="39076"/>
    <cellStyle name="Note 12 6 5" xfId="28259"/>
    <cellStyle name="Note 12 6_Table 2A-1_EFT (Annual)" xfId="7189"/>
    <cellStyle name="Note 12 7" xfId="3731"/>
    <cellStyle name="Note 12 7 2" xfId="12099"/>
    <cellStyle name="Note 12 7 2 2" xfId="24129"/>
    <cellStyle name="Note 12 7 2 2 2" xfId="45315"/>
    <cellStyle name="Note 12 7 2 3" xfId="34711"/>
    <cellStyle name="Note 12 7 3" xfId="19016"/>
    <cellStyle name="Note 12 7 3 2" xfId="40203"/>
    <cellStyle name="Note 12 7 4" xfId="29440"/>
    <cellStyle name="Note 12 7_Table 2A-1_EFT (Annual)" xfId="15472"/>
    <cellStyle name="Note 12 8" xfId="9418"/>
    <cellStyle name="Note 12 8 2" xfId="21583"/>
    <cellStyle name="Note 12 8 2 2" xfId="42769"/>
    <cellStyle name="Note 12 8 3" xfId="32165"/>
    <cellStyle name="Note 12 9" xfId="16470"/>
    <cellStyle name="Note 12 9 2" xfId="37657"/>
    <cellStyle name="Note 12_Table 2A-1_EFT (Annual)" xfId="3230"/>
    <cellStyle name="Note 13" xfId="149"/>
    <cellStyle name="Note 13 10" xfId="26704"/>
    <cellStyle name="Note 13 2" xfId="542"/>
    <cellStyle name="Note 13 2 2" xfId="1519"/>
    <cellStyle name="Note 13 2 2 2" xfId="2789"/>
    <cellStyle name="Note 13 2 2 2 2" xfId="6350"/>
    <cellStyle name="Note 13 2 2 2 2 2" xfId="14544"/>
    <cellStyle name="Note 13 2 2 2 2 2 2" xfId="26516"/>
    <cellStyle name="Note 13 2 2 2 2 2 2 2" xfId="47702"/>
    <cellStyle name="Note 13 2 2 2 2 2 3" xfId="37098"/>
    <cellStyle name="Note 13 2 2 2 2 3" xfId="21403"/>
    <cellStyle name="Note 13 2 2 2 2 3 2" xfId="42590"/>
    <cellStyle name="Note 13 2 2 2 2 4" xfId="32006"/>
    <cellStyle name="Note 13 2 2 2 2_Table 2A-1_EFT (Annual)" xfId="15473"/>
    <cellStyle name="Note 13 2 2 2 3" xfId="11886"/>
    <cellStyle name="Note 13 2 2 2 3 2" xfId="23970"/>
    <cellStyle name="Note 13 2 2 2 3 2 2" xfId="45156"/>
    <cellStyle name="Note 13 2 2 2 3 3" xfId="34552"/>
    <cellStyle name="Note 13 2 2 2 4" xfId="18857"/>
    <cellStyle name="Note 13 2 2 2 4 2" xfId="40044"/>
    <cellStyle name="Note 13 2 2 2 5" xfId="29263"/>
    <cellStyle name="Note 13 2 2 2_Table 2A-1_EFT (Annual)" xfId="7191"/>
    <cellStyle name="Note 13 2 2 3" xfId="5080"/>
    <cellStyle name="Note 13 2 2 3 2" xfId="13340"/>
    <cellStyle name="Note 13 2 2 3 2 2" xfId="25346"/>
    <cellStyle name="Note 13 2 2 3 2 2 2" xfId="46532"/>
    <cellStyle name="Note 13 2 2 3 2 3" xfId="35928"/>
    <cellStyle name="Note 13 2 2 3 3" xfId="20233"/>
    <cellStyle name="Note 13 2 2 3 3 2" xfId="41420"/>
    <cellStyle name="Note 13 2 2 3 4" xfId="30737"/>
    <cellStyle name="Note 13 2 2 3_Table 2A-1_EFT (Annual)" xfId="15474"/>
    <cellStyle name="Note 13 2 2 4" xfId="10684"/>
    <cellStyle name="Note 13 2 2 4 2" xfId="22800"/>
    <cellStyle name="Note 13 2 2 4 2 2" xfId="43986"/>
    <cellStyle name="Note 13 2 2 4 3" xfId="33382"/>
    <cellStyle name="Note 13 2 2 5" xfId="17687"/>
    <cellStyle name="Note 13 2 2 5 2" xfId="38874"/>
    <cellStyle name="Note 13 2 2 6" xfId="27994"/>
    <cellStyle name="Note 13 2 2_Table 2A-1_EFT (Annual)" xfId="7190"/>
    <cellStyle name="Note 13 2 3" xfId="1050"/>
    <cellStyle name="Note 13 2 3 2" xfId="4611"/>
    <cellStyle name="Note 13 2 3 2 2" xfId="12871"/>
    <cellStyle name="Note 13 2 3 2 2 2" xfId="24877"/>
    <cellStyle name="Note 13 2 3 2 2 2 2" xfId="46063"/>
    <cellStyle name="Note 13 2 3 2 2 3" xfId="35459"/>
    <cellStyle name="Note 13 2 3 2 3" xfId="19764"/>
    <cellStyle name="Note 13 2 3 2 3 2" xfId="40951"/>
    <cellStyle name="Note 13 2 3 2 4" xfId="30268"/>
    <cellStyle name="Note 13 2 3 2_Table 2A-1_EFT (Annual)" xfId="15475"/>
    <cellStyle name="Note 13 2 3 3" xfId="10215"/>
    <cellStyle name="Note 13 2 3 3 2" xfId="22331"/>
    <cellStyle name="Note 13 2 3 3 2 2" xfId="43517"/>
    <cellStyle name="Note 13 2 3 3 3" xfId="32913"/>
    <cellStyle name="Note 13 2 3 4" xfId="17218"/>
    <cellStyle name="Note 13 2 3 4 2" xfId="38405"/>
    <cellStyle name="Note 13 2 3 5" xfId="27525"/>
    <cellStyle name="Note 13 2 3_Table 2A-1_EFT (Annual)" xfId="7192"/>
    <cellStyle name="Note 13 2 4" xfId="2258"/>
    <cellStyle name="Note 13 2 4 2" xfId="5819"/>
    <cellStyle name="Note 13 2 4 2 2" xfId="14034"/>
    <cellStyle name="Note 13 2 4 2 2 2" xfId="26022"/>
    <cellStyle name="Note 13 2 4 2 2 2 2" xfId="47208"/>
    <cellStyle name="Note 13 2 4 2 2 3" xfId="36604"/>
    <cellStyle name="Note 13 2 4 2 3" xfId="20909"/>
    <cellStyle name="Note 13 2 4 2 3 2" xfId="42096"/>
    <cellStyle name="Note 13 2 4 2 4" xfId="31476"/>
    <cellStyle name="Note 13 2 4 2_Table 2A-1_EFT (Annual)" xfId="15476"/>
    <cellStyle name="Note 13 2 4 3" xfId="11378"/>
    <cellStyle name="Note 13 2 4 3 2" xfId="23476"/>
    <cellStyle name="Note 13 2 4 3 2 2" xfId="44662"/>
    <cellStyle name="Note 13 2 4 3 3" xfId="34058"/>
    <cellStyle name="Note 13 2 4 4" xfId="18363"/>
    <cellStyle name="Note 13 2 4 4 2" xfId="39550"/>
    <cellStyle name="Note 13 2 4 5" xfId="28733"/>
    <cellStyle name="Note 13 2 4_Table 2A-1_EFT (Annual)" xfId="7193"/>
    <cellStyle name="Note 13 2 5" xfId="4112"/>
    <cellStyle name="Note 13 2 5 2" xfId="12436"/>
    <cellStyle name="Note 13 2 5 2 2" xfId="24458"/>
    <cellStyle name="Note 13 2 5 2 2 2" xfId="45644"/>
    <cellStyle name="Note 13 2 5 2 3" xfId="35040"/>
    <cellStyle name="Note 13 2 5 3" xfId="19345"/>
    <cellStyle name="Note 13 2 5 3 2" xfId="40532"/>
    <cellStyle name="Note 13 2 5 4" xfId="29800"/>
    <cellStyle name="Note 13 2 5_Table 2A-1_EFT (Annual)" xfId="15477"/>
    <cellStyle name="Note 13 2 6" xfId="9775"/>
    <cellStyle name="Note 13 2 6 2" xfId="21912"/>
    <cellStyle name="Note 13 2 6 2 2" xfId="43098"/>
    <cellStyle name="Note 13 2 6 3" xfId="32494"/>
    <cellStyle name="Note 13 2 7" xfId="16799"/>
    <cellStyle name="Note 13 2 7 2" xfId="37986"/>
    <cellStyle name="Note 13 2 8" xfId="27057"/>
    <cellStyle name="Note 13 2_Table 2A-1_EFT (Annual)" xfId="3234"/>
    <cellStyle name="Note 13 3" xfId="380"/>
    <cellStyle name="Note 13 3 2" xfId="1363"/>
    <cellStyle name="Note 13 3 2 2" xfId="2633"/>
    <cellStyle name="Note 13 3 2 2 2" xfId="6194"/>
    <cellStyle name="Note 13 3 2 2 2 2" xfId="14388"/>
    <cellStyle name="Note 13 3 2 2 2 2 2" xfId="26360"/>
    <cellStyle name="Note 13 3 2 2 2 2 2 2" xfId="47546"/>
    <cellStyle name="Note 13 3 2 2 2 2 3" xfId="36942"/>
    <cellStyle name="Note 13 3 2 2 2 3" xfId="21247"/>
    <cellStyle name="Note 13 3 2 2 2 3 2" xfId="42434"/>
    <cellStyle name="Note 13 3 2 2 2 4" xfId="31850"/>
    <cellStyle name="Note 13 3 2 2 2_Table 2A-1_EFT (Annual)" xfId="15478"/>
    <cellStyle name="Note 13 3 2 2 3" xfId="11730"/>
    <cellStyle name="Note 13 3 2 2 3 2" xfId="23814"/>
    <cellStyle name="Note 13 3 2 2 3 2 2" xfId="45000"/>
    <cellStyle name="Note 13 3 2 2 3 3" xfId="34396"/>
    <cellStyle name="Note 13 3 2 2 4" xfId="18701"/>
    <cellStyle name="Note 13 3 2 2 4 2" xfId="39888"/>
    <cellStyle name="Note 13 3 2 2 5" xfId="29107"/>
    <cellStyle name="Note 13 3 2 2_Table 2A-1_EFT (Annual)" xfId="7195"/>
    <cellStyle name="Note 13 3 2 3" xfId="4924"/>
    <cellStyle name="Note 13 3 2 3 2" xfId="13184"/>
    <cellStyle name="Note 13 3 2 3 2 2" xfId="25190"/>
    <cellStyle name="Note 13 3 2 3 2 2 2" xfId="46376"/>
    <cellStyle name="Note 13 3 2 3 2 3" xfId="35772"/>
    <cellStyle name="Note 13 3 2 3 3" xfId="20077"/>
    <cellStyle name="Note 13 3 2 3 3 2" xfId="41264"/>
    <cellStyle name="Note 13 3 2 3 4" xfId="30581"/>
    <cellStyle name="Note 13 3 2 3_Table 2A-1_EFT (Annual)" xfId="15479"/>
    <cellStyle name="Note 13 3 2 4" xfId="10528"/>
    <cellStyle name="Note 13 3 2 4 2" xfId="22644"/>
    <cellStyle name="Note 13 3 2 4 2 2" xfId="43830"/>
    <cellStyle name="Note 13 3 2 4 3" xfId="33226"/>
    <cellStyle name="Note 13 3 2 5" xfId="17531"/>
    <cellStyle name="Note 13 3 2 5 2" xfId="38718"/>
    <cellStyle name="Note 13 3 2 6" xfId="27838"/>
    <cellStyle name="Note 13 3 2_Table 2A-1_EFT (Annual)" xfId="7194"/>
    <cellStyle name="Note 13 3 3" xfId="918"/>
    <cellStyle name="Note 13 3 3 2" xfId="4479"/>
    <cellStyle name="Note 13 3 3 2 2" xfId="12741"/>
    <cellStyle name="Note 13 3 3 2 2 2" xfId="24751"/>
    <cellStyle name="Note 13 3 3 2 2 2 2" xfId="45937"/>
    <cellStyle name="Note 13 3 3 2 2 3" xfId="35333"/>
    <cellStyle name="Note 13 3 3 2 3" xfId="19638"/>
    <cellStyle name="Note 13 3 3 2 3 2" xfId="40825"/>
    <cellStyle name="Note 13 3 3 2 4" xfId="30136"/>
    <cellStyle name="Note 13 3 3 2_Table 2A-1_EFT (Annual)" xfId="15480"/>
    <cellStyle name="Note 13 3 3 3" xfId="10088"/>
    <cellStyle name="Note 13 3 3 3 2" xfId="22205"/>
    <cellStyle name="Note 13 3 3 3 2 2" xfId="43391"/>
    <cellStyle name="Note 13 3 3 3 3" xfId="32787"/>
    <cellStyle name="Note 13 3 3 4" xfId="17092"/>
    <cellStyle name="Note 13 3 3 4 2" xfId="38279"/>
    <cellStyle name="Note 13 3 3 5" xfId="27393"/>
    <cellStyle name="Note 13 3 3_Table 2A-1_EFT (Annual)" xfId="7196"/>
    <cellStyle name="Note 13 3 4" xfId="2102"/>
    <cellStyle name="Note 13 3 4 2" xfId="5663"/>
    <cellStyle name="Note 13 3 4 2 2" xfId="13878"/>
    <cellStyle name="Note 13 3 4 2 2 2" xfId="25866"/>
    <cellStyle name="Note 13 3 4 2 2 2 2" xfId="47052"/>
    <cellStyle name="Note 13 3 4 2 2 3" xfId="36448"/>
    <cellStyle name="Note 13 3 4 2 3" xfId="20753"/>
    <cellStyle name="Note 13 3 4 2 3 2" xfId="41940"/>
    <cellStyle name="Note 13 3 4 2 4" xfId="31320"/>
    <cellStyle name="Note 13 3 4 2_Table 2A-1_EFT (Annual)" xfId="15481"/>
    <cellStyle name="Note 13 3 4 3" xfId="11222"/>
    <cellStyle name="Note 13 3 4 3 2" xfId="23320"/>
    <cellStyle name="Note 13 3 4 3 2 2" xfId="44506"/>
    <cellStyle name="Note 13 3 4 3 3" xfId="33902"/>
    <cellStyle name="Note 13 3 4 4" xfId="18207"/>
    <cellStyle name="Note 13 3 4 4 2" xfId="39394"/>
    <cellStyle name="Note 13 3 4 5" xfId="28577"/>
    <cellStyle name="Note 13 3 4_Table 2A-1_EFT (Annual)" xfId="7197"/>
    <cellStyle name="Note 13 3 5" xfId="3950"/>
    <cellStyle name="Note 13 3 5 2" xfId="12278"/>
    <cellStyle name="Note 13 3 5 2 2" xfId="24302"/>
    <cellStyle name="Note 13 3 5 2 2 2" xfId="45488"/>
    <cellStyle name="Note 13 3 5 2 3" xfId="34884"/>
    <cellStyle name="Note 13 3 5 3" xfId="19189"/>
    <cellStyle name="Note 13 3 5 3 2" xfId="40376"/>
    <cellStyle name="Note 13 3 5 4" xfId="29638"/>
    <cellStyle name="Note 13 3 5_Table 2A-1_EFT (Annual)" xfId="15482"/>
    <cellStyle name="Note 13 3 6" xfId="9615"/>
    <cellStyle name="Note 13 3 6 2" xfId="21756"/>
    <cellStyle name="Note 13 3 6 2 2" xfId="42942"/>
    <cellStyle name="Note 13 3 6 3" xfId="32338"/>
    <cellStyle name="Note 13 3 7" xfId="16643"/>
    <cellStyle name="Note 13 3 7 2" xfId="37830"/>
    <cellStyle name="Note 13 3 8" xfId="26895"/>
    <cellStyle name="Note 13 3_Table 2A-1_EFT (Annual)" xfId="3235"/>
    <cellStyle name="Note 13 4" xfId="1197"/>
    <cellStyle name="Note 13 4 2" xfId="2467"/>
    <cellStyle name="Note 13 4 2 2" xfId="6028"/>
    <cellStyle name="Note 13 4 2 2 2" xfId="14222"/>
    <cellStyle name="Note 13 4 2 2 2 2" xfId="26194"/>
    <cellStyle name="Note 13 4 2 2 2 2 2" xfId="47380"/>
    <cellStyle name="Note 13 4 2 2 2 3" xfId="36776"/>
    <cellStyle name="Note 13 4 2 2 3" xfId="21081"/>
    <cellStyle name="Note 13 4 2 2 3 2" xfId="42268"/>
    <cellStyle name="Note 13 4 2 2 4" xfId="31684"/>
    <cellStyle name="Note 13 4 2 2_Table 2A-1_EFT (Annual)" xfId="15483"/>
    <cellStyle name="Note 13 4 2 3" xfId="11564"/>
    <cellStyle name="Note 13 4 2 3 2" xfId="23648"/>
    <cellStyle name="Note 13 4 2 3 2 2" xfId="44834"/>
    <cellStyle name="Note 13 4 2 3 3" xfId="34230"/>
    <cellStyle name="Note 13 4 2 4" xfId="18535"/>
    <cellStyle name="Note 13 4 2 4 2" xfId="39722"/>
    <cellStyle name="Note 13 4 2 5" xfId="28941"/>
    <cellStyle name="Note 13 4 2_Table 2A-1_EFT (Annual)" xfId="7199"/>
    <cellStyle name="Note 13 4 3" xfId="4758"/>
    <cellStyle name="Note 13 4 3 2" xfId="13018"/>
    <cellStyle name="Note 13 4 3 2 2" xfId="25024"/>
    <cellStyle name="Note 13 4 3 2 2 2" xfId="46210"/>
    <cellStyle name="Note 13 4 3 2 3" xfId="35606"/>
    <cellStyle name="Note 13 4 3 3" xfId="19911"/>
    <cellStyle name="Note 13 4 3 3 2" xfId="41098"/>
    <cellStyle name="Note 13 4 3 4" xfId="30415"/>
    <cellStyle name="Note 13 4 3_Table 2A-1_EFT (Annual)" xfId="15484"/>
    <cellStyle name="Note 13 4 4" xfId="10362"/>
    <cellStyle name="Note 13 4 4 2" xfId="22478"/>
    <cellStyle name="Note 13 4 4 2 2" xfId="43664"/>
    <cellStyle name="Note 13 4 4 3" xfId="33060"/>
    <cellStyle name="Note 13 4 5" xfId="17365"/>
    <cellStyle name="Note 13 4 5 2" xfId="38552"/>
    <cellStyle name="Note 13 4 6" xfId="27672"/>
    <cellStyle name="Note 13 4_Table 2A-1_EFT (Annual)" xfId="7198"/>
    <cellStyle name="Note 13 5" xfId="759"/>
    <cellStyle name="Note 13 5 2" xfId="4320"/>
    <cellStyle name="Note 13 5 2 2" xfId="12600"/>
    <cellStyle name="Note 13 5 2 2 2" xfId="24617"/>
    <cellStyle name="Note 13 5 2 2 2 2" xfId="45803"/>
    <cellStyle name="Note 13 5 2 2 3" xfId="35199"/>
    <cellStyle name="Note 13 5 2 3" xfId="19504"/>
    <cellStyle name="Note 13 5 2 3 2" xfId="40691"/>
    <cellStyle name="Note 13 5 2 4" xfId="29977"/>
    <cellStyle name="Note 13 5 2_Table 2A-1_EFT (Annual)" xfId="15485"/>
    <cellStyle name="Note 13 5 3" xfId="9948"/>
    <cellStyle name="Note 13 5 3 2" xfId="22071"/>
    <cellStyle name="Note 13 5 3 2 2" xfId="43257"/>
    <cellStyle name="Note 13 5 3 3" xfId="32653"/>
    <cellStyle name="Note 13 5 4" xfId="16958"/>
    <cellStyle name="Note 13 5 4 2" xfId="38145"/>
    <cellStyle name="Note 13 5 5" xfId="27234"/>
    <cellStyle name="Note 13 5_Table 2A-1_EFT (Annual)" xfId="7200"/>
    <cellStyle name="Note 13 6" xfId="1848"/>
    <cellStyle name="Note 13 6 2" xfId="5409"/>
    <cellStyle name="Note 13 6 2 2" xfId="13624"/>
    <cellStyle name="Note 13 6 2 2 2" xfId="25612"/>
    <cellStyle name="Note 13 6 2 2 2 2" xfId="46798"/>
    <cellStyle name="Note 13 6 2 2 3" xfId="36194"/>
    <cellStyle name="Note 13 6 2 3" xfId="20499"/>
    <cellStyle name="Note 13 6 2 3 2" xfId="41686"/>
    <cellStyle name="Note 13 6 2 4" xfId="31066"/>
    <cellStyle name="Note 13 6 2_Table 2A-1_EFT (Annual)" xfId="15486"/>
    <cellStyle name="Note 13 6 3" xfId="10968"/>
    <cellStyle name="Note 13 6 3 2" xfId="23066"/>
    <cellStyle name="Note 13 6 3 2 2" xfId="44252"/>
    <cellStyle name="Note 13 6 3 3" xfId="33648"/>
    <cellStyle name="Note 13 6 4" xfId="17953"/>
    <cellStyle name="Note 13 6 4 2" xfId="39140"/>
    <cellStyle name="Note 13 6 5" xfId="28323"/>
    <cellStyle name="Note 13 6_Table 2A-1_EFT (Annual)" xfId="7201"/>
    <cellStyle name="Note 13 7" xfId="3738"/>
    <cellStyle name="Note 13 7 2" xfId="12106"/>
    <cellStyle name="Note 13 7 2 2" xfId="24136"/>
    <cellStyle name="Note 13 7 2 2 2" xfId="45322"/>
    <cellStyle name="Note 13 7 2 3" xfId="34718"/>
    <cellStyle name="Note 13 7 3" xfId="19023"/>
    <cellStyle name="Note 13 7 3 2" xfId="40210"/>
    <cellStyle name="Note 13 7 4" xfId="29447"/>
    <cellStyle name="Note 13 7_Table 2A-1_EFT (Annual)" xfId="15487"/>
    <cellStyle name="Note 13 8" xfId="9425"/>
    <cellStyle name="Note 13 8 2" xfId="21590"/>
    <cellStyle name="Note 13 8 2 2" xfId="42776"/>
    <cellStyle name="Note 13 8 3" xfId="32172"/>
    <cellStyle name="Note 13 9" xfId="16477"/>
    <cellStyle name="Note 13 9 2" xfId="37664"/>
    <cellStyle name="Note 13_Table 2A-1_EFT (Annual)" xfId="3233"/>
    <cellStyle name="Note 14" xfId="132"/>
    <cellStyle name="Note 14 10" xfId="26687"/>
    <cellStyle name="Note 14 2" xfId="525"/>
    <cellStyle name="Note 14 2 2" xfId="1502"/>
    <cellStyle name="Note 14 2 2 2" xfId="2772"/>
    <cellStyle name="Note 14 2 2 2 2" xfId="6333"/>
    <cellStyle name="Note 14 2 2 2 2 2" xfId="14527"/>
    <cellStyle name="Note 14 2 2 2 2 2 2" xfId="26499"/>
    <cellStyle name="Note 14 2 2 2 2 2 2 2" xfId="47685"/>
    <cellStyle name="Note 14 2 2 2 2 2 3" xfId="37081"/>
    <cellStyle name="Note 14 2 2 2 2 3" xfId="21386"/>
    <cellStyle name="Note 14 2 2 2 2 3 2" xfId="42573"/>
    <cellStyle name="Note 14 2 2 2 2 4" xfId="31989"/>
    <cellStyle name="Note 14 2 2 2 2_Table 2A-1_EFT (Annual)" xfId="15488"/>
    <cellStyle name="Note 14 2 2 2 3" xfId="11869"/>
    <cellStyle name="Note 14 2 2 2 3 2" xfId="23953"/>
    <cellStyle name="Note 14 2 2 2 3 2 2" xfId="45139"/>
    <cellStyle name="Note 14 2 2 2 3 3" xfId="34535"/>
    <cellStyle name="Note 14 2 2 2 4" xfId="18840"/>
    <cellStyle name="Note 14 2 2 2 4 2" xfId="40027"/>
    <cellStyle name="Note 14 2 2 2 5" xfId="29246"/>
    <cellStyle name="Note 14 2 2 2_Table 2A-1_EFT (Annual)" xfId="7203"/>
    <cellStyle name="Note 14 2 2 3" xfId="5063"/>
    <cellStyle name="Note 14 2 2 3 2" xfId="13323"/>
    <cellStyle name="Note 14 2 2 3 2 2" xfId="25329"/>
    <cellStyle name="Note 14 2 2 3 2 2 2" xfId="46515"/>
    <cellStyle name="Note 14 2 2 3 2 3" xfId="35911"/>
    <cellStyle name="Note 14 2 2 3 3" xfId="20216"/>
    <cellStyle name="Note 14 2 2 3 3 2" xfId="41403"/>
    <cellStyle name="Note 14 2 2 3 4" xfId="30720"/>
    <cellStyle name="Note 14 2 2 3_Table 2A-1_EFT (Annual)" xfId="15489"/>
    <cellStyle name="Note 14 2 2 4" xfId="10667"/>
    <cellStyle name="Note 14 2 2 4 2" xfId="22783"/>
    <cellStyle name="Note 14 2 2 4 2 2" xfId="43969"/>
    <cellStyle name="Note 14 2 2 4 3" xfId="33365"/>
    <cellStyle name="Note 14 2 2 5" xfId="17670"/>
    <cellStyle name="Note 14 2 2 5 2" xfId="38857"/>
    <cellStyle name="Note 14 2 2 6" xfId="27977"/>
    <cellStyle name="Note 14 2 2_Table 2A-1_EFT (Annual)" xfId="7202"/>
    <cellStyle name="Note 14 2 3" xfId="1035"/>
    <cellStyle name="Note 14 2 3 2" xfId="4596"/>
    <cellStyle name="Note 14 2 3 2 2" xfId="12856"/>
    <cellStyle name="Note 14 2 3 2 2 2" xfId="24862"/>
    <cellStyle name="Note 14 2 3 2 2 2 2" xfId="46048"/>
    <cellStyle name="Note 14 2 3 2 2 3" xfId="35444"/>
    <cellStyle name="Note 14 2 3 2 3" xfId="19749"/>
    <cellStyle name="Note 14 2 3 2 3 2" xfId="40936"/>
    <cellStyle name="Note 14 2 3 2 4" xfId="30253"/>
    <cellStyle name="Note 14 2 3 2_Table 2A-1_EFT (Annual)" xfId="15490"/>
    <cellStyle name="Note 14 2 3 3" xfId="10200"/>
    <cellStyle name="Note 14 2 3 3 2" xfId="22316"/>
    <cellStyle name="Note 14 2 3 3 2 2" xfId="43502"/>
    <cellStyle name="Note 14 2 3 3 3" xfId="32898"/>
    <cellStyle name="Note 14 2 3 4" xfId="17203"/>
    <cellStyle name="Note 14 2 3 4 2" xfId="38390"/>
    <cellStyle name="Note 14 2 3 5" xfId="27510"/>
    <cellStyle name="Note 14 2 3_Table 2A-1_EFT (Annual)" xfId="7204"/>
    <cellStyle name="Note 14 2 4" xfId="2241"/>
    <cellStyle name="Note 14 2 4 2" xfId="5802"/>
    <cellStyle name="Note 14 2 4 2 2" xfId="14017"/>
    <cellStyle name="Note 14 2 4 2 2 2" xfId="26005"/>
    <cellStyle name="Note 14 2 4 2 2 2 2" xfId="47191"/>
    <cellStyle name="Note 14 2 4 2 2 3" xfId="36587"/>
    <cellStyle name="Note 14 2 4 2 3" xfId="20892"/>
    <cellStyle name="Note 14 2 4 2 3 2" xfId="42079"/>
    <cellStyle name="Note 14 2 4 2 4" xfId="31459"/>
    <cellStyle name="Note 14 2 4 2_Table 2A-1_EFT (Annual)" xfId="15491"/>
    <cellStyle name="Note 14 2 4 3" xfId="11361"/>
    <cellStyle name="Note 14 2 4 3 2" xfId="23459"/>
    <cellStyle name="Note 14 2 4 3 2 2" xfId="44645"/>
    <cellStyle name="Note 14 2 4 3 3" xfId="34041"/>
    <cellStyle name="Note 14 2 4 4" xfId="18346"/>
    <cellStyle name="Note 14 2 4 4 2" xfId="39533"/>
    <cellStyle name="Note 14 2 4 5" xfId="28716"/>
    <cellStyle name="Note 14 2 4_Table 2A-1_EFT (Annual)" xfId="7205"/>
    <cellStyle name="Note 14 2 5" xfId="4095"/>
    <cellStyle name="Note 14 2 5 2" xfId="12419"/>
    <cellStyle name="Note 14 2 5 2 2" xfId="24441"/>
    <cellStyle name="Note 14 2 5 2 2 2" xfId="45627"/>
    <cellStyle name="Note 14 2 5 2 3" xfId="35023"/>
    <cellStyle name="Note 14 2 5 3" xfId="19328"/>
    <cellStyle name="Note 14 2 5 3 2" xfId="40515"/>
    <cellStyle name="Note 14 2 5 4" xfId="29783"/>
    <cellStyle name="Note 14 2 5_Table 2A-1_EFT (Annual)" xfId="15492"/>
    <cellStyle name="Note 14 2 6" xfId="9758"/>
    <cellStyle name="Note 14 2 6 2" xfId="21895"/>
    <cellStyle name="Note 14 2 6 2 2" xfId="43081"/>
    <cellStyle name="Note 14 2 6 3" xfId="32477"/>
    <cellStyle name="Note 14 2 7" xfId="16782"/>
    <cellStyle name="Note 14 2 7 2" xfId="37969"/>
    <cellStyle name="Note 14 2 8" xfId="27040"/>
    <cellStyle name="Note 14 2_Table 2A-1_EFT (Annual)" xfId="3237"/>
    <cellStyle name="Note 14 3" xfId="363"/>
    <cellStyle name="Note 14 3 2" xfId="1346"/>
    <cellStyle name="Note 14 3 2 2" xfId="2616"/>
    <cellStyle name="Note 14 3 2 2 2" xfId="6177"/>
    <cellStyle name="Note 14 3 2 2 2 2" xfId="14371"/>
    <cellStyle name="Note 14 3 2 2 2 2 2" xfId="26343"/>
    <cellStyle name="Note 14 3 2 2 2 2 2 2" xfId="47529"/>
    <cellStyle name="Note 14 3 2 2 2 2 3" xfId="36925"/>
    <cellStyle name="Note 14 3 2 2 2 3" xfId="21230"/>
    <cellStyle name="Note 14 3 2 2 2 3 2" xfId="42417"/>
    <cellStyle name="Note 14 3 2 2 2 4" xfId="31833"/>
    <cellStyle name="Note 14 3 2 2 2_Table 2A-1_EFT (Annual)" xfId="15493"/>
    <cellStyle name="Note 14 3 2 2 3" xfId="11713"/>
    <cellStyle name="Note 14 3 2 2 3 2" xfId="23797"/>
    <cellStyle name="Note 14 3 2 2 3 2 2" xfId="44983"/>
    <cellStyle name="Note 14 3 2 2 3 3" xfId="34379"/>
    <cellStyle name="Note 14 3 2 2 4" xfId="18684"/>
    <cellStyle name="Note 14 3 2 2 4 2" xfId="39871"/>
    <cellStyle name="Note 14 3 2 2 5" xfId="29090"/>
    <cellStyle name="Note 14 3 2 2_Table 2A-1_EFT (Annual)" xfId="7207"/>
    <cellStyle name="Note 14 3 2 3" xfId="4907"/>
    <cellStyle name="Note 14 3 2 3 2" xfId="13167"/>
    <cellStyle name="Note 14 3 2 3 2 2" xfId="25173"/>
    <cellStyle name="Note 14 3 2 3 2 2 2" xfId="46359"/>
    <cellStyle name="Note 14 3 2 3 2 3" xfId="35755"/>
    <cellStyle name="Note 14 3 2 3 3" xfId="20060"/>
    <cellStyle name="Note 14 3 2 3 3 2" xfId="41247"/>
    <cellStyle name="Note 14 3 2 3 4" xfId="30564"/>
    <cellStyle name="Note 14 3 2 3_Table 2A-1_EFT (Annual)" xfId="15494"/>
    <cellStyle name="Note 14 3 2 4" xfId="10511"/>
    <cellStyle name="Note 14 3 2 4 2" xfId="22627"/>
    <cellStyle name="Note 14 3 2 4 2 2" xfId="43813"/>
    <cellStyle name="Note 14 3 2 4 3" xfId="33209"/>
    <cellStyle name="Note 14 3 2 5" xfId="17514"/>
    <cellStyle name="Note 14 3 2 5 2" xfId="38701"/>
    <cellStyle name="Note 14 3 2 6" xfId="27821"/>
    <cellStyle name="Note 14 3 2_Table 2A-1_EFT (Annual)" xfId="7206"/>
    <cellStyle name="Note 14 3 3" xfId="903"/>
    <cellStyle name="Note 14 3 3 2" xfId="4464"/>
    <cellStyle name="Note 14 3 3 2 2" xfId="12726"/>
    <cellStyle name="Note 14 3 3 2 2 2" xfId="24736"/>
    <cellStyle name="Note 14 3 3 2 2 2 2" xfId="45922"/>
    <cellStyle name="Note 14 3 3 2 2 3" xfId="35318"/>
    <cellStyle name="Note 14 3 3 2 3" xfId="19623"/>
    <cellStyle name="Note 14 3 3 2 3 2" xfId="40810"/>
    <cellStyle name="Note 14 3 3 2 4" xfId="30121"/>
    <cellStyle name="Note 14 3 3 2_Table 2A-1_EFT (Annual)" xfId="15495"/>
    <cellStyle name="Note 14 3 3 3" xfId="10073"/>
    <cellStyle name="Note 14 3 3 3 2" xfId="22190"/>
    <cellStyle name="Note 14 3 3 3 2 2" xfId="43376"/>
    <cellStyle name="Note 14 3 3 3 3" xfId="32772"/>
    <cellStyle name="Note 14 3 3 4" xfId="17077"/>
    <cellStyle name="Note 14 3 3 4 2" xfId="38264"/>
    <cellStyle name="Note 14 3 3 5" xfId="27378"/>
    <cellStyle name="Note 14 3 3_Table 2A-1_EFT (Annual)" xfId="7208"/>
    <cellStyle name="Note 14 3 4" xfId="2085"/>
    <cellStyle name="Note 14 3 4 2" xfId="5646"/>
    <cellStyle name="Note 14 3 4 2 2" xfId="13861"/>
    <cellStyle name="Note 14 3 4 2 2 2" xfId="25849"/>
    <cellStyle name="Note 14 3 4 2 2 2 2" xfId="47035"/>
    <cellStyle name="Note 14 3 4 2 2 3" xfId="36431"/>
    <cellStyle name="Note 14 3 4 2 3" xfId="20736"/>
    <cellStyle name="Note 14 3 4 2 3 2" xfId="41923"/>
    <cellStyle name="Note 14 3 4 2 4" xfId="31303"/>
    <cellStyle name="Note 14 3 4 2_Table 2A-1_EFT (Annual)" xfId="15496"/>
    <cellStyle name="Note 14 3 4 3" xfId="11205"/>
    <cellStyle name="Note 14 3 4 3 2" xfId="23303"/>
    <cellStyle name="Note 14 3 4 3 2 2" xfId="44489"/>
    <cellStyle name="Note 14 3 4 3 3" xfId="33885"/>
    <cellStyle name="Note 14 3 4 4" xfId="18190"/>
    <cellStyle name="Note 14 3 4 4 2" xfId="39377"/>
    <cellStyle name="Note 14 3 4 5" xfId="28560"/>
    <cellStyle name="Note 14 3 4_Table 2A-1_EFT (Annual)" xfId="7209"/>
    <cellStyle name="Note 14 3 5" xfId="3933"/>
    <cellStyle name="Note 14 3 5 2" xfId="12261"/>
    <cellStyle name="Note 14 3 5 2 2" xfId="24285"/>
    <cellStyle name="Note 14 3 5 2 2 2" xfId="45471"/>
    <cellStyle name="Note 14 3 5 2 3" xfId="34867"/>
    <cellStyle name="Note 14 3 5 3" xfId="19172"/>
    <cellStyle name="Note 14 3 5 3 2" xfId="40359"/>
    <cellStyle name="Note 14 3 5 4" xfId="29621"/>
    <cellStyle name="Note 14 3 5_Table 2A-1_EFT (Annual)" xfId="15497"/>
    <cellStyle name="Note 14 3 6" xfId="9598"/>
    <cellStyle name="Note 14 3 6 2" xfId="21739"/>
    <cellStyle name="Note 14 3 6 2 2" xfId="42925"/>
    <cellStyle name="Note 14 3 6 3" xfId="32321"/>
    <cellStyle name="Note 14 3 7" xfId="16626"/>
    <cellStyle name="Note 14 3 7 2" xfId="37813"/>
    <cellStyle name="Note 14 3 8" xfId="26878"/>
    <cellStyle name="Note 14 3_Table 2A-1_EFT (Annual)" xfId="3238"/>
    <cellStyle name="Note 14 4" xfId="1180"/>
    <cellStyle name="Note 14 4 2" xfId="2450"/>
    <cellStyle name="Note 14 4 2 2" xfId="6011"/>
    <cellStyle name="Note 14 4 2 2 2" xfId="14205"/>
    <cellStyle name="Note 14 4 2 2 2 2" xfId="26177"/>
    <cellStyle name="Note 14 4 2 2 2 2 2" xfId="47363"/>
    <cellStyle name="Note 14 4 2 2 2 3" xfId="36759"/>
    <cellStyle name="Note 14 4 2 2 3" xfId="21064"/>
    <cellStyle name="Note 14 4 2 2 3 2" xfId="42251"/>
    <cellStyle name="Note 14 4 2 2 4" xfId="31667"/>
    <cellStyle name="Note 14 4 2 2_Table 2A-1_EFT (Annual)" xfId="15498"/>
    <cellStyle name="Note 14 4 2 3" xfId="11547"/>
    <cellStyle name="Note 14 4 2 3 2" xfId="23631"/>
    <cellStyle name="Note 14 4 2 3 2 2" xfId="44817"/>
    <cellStyle name="Note 14 4 2 3 3" xfId="34213"/>
    <cellStyle name="Note 14 4 2 4" xfId="18518"/>
    <cellStyle name="Note 14 4 2 4 2" xfId="39705"/>
    <cellStyle name="Note 14 4 2 5" xfId="28924"/>
    <cellStyle name="Note 14 4 2_Table 2A-1_EFT (Annual)" xfId="7211"/>
    <cellStyle name="Note 14 4 3" xfId="4741"/>
    <cellStyle name="Note 14 4 3 2" xfId="13001"/>
    <cellStyle name="Note 14 4 3 2 2" xfId="25007"/>
    <cellStyle name="Note 14 4 3 2 2 2" xfId="46193"/>
    <cellStyle name="Note 14 4 3 2 3" xfId="35589"/>
    <cellStyle name="Note 14 4 3 3" xfId="19894"/>
    <cellStyle name="Note 14 4 3 3 2" xfId="41081"/>
    <cellStyle name="Note 14 4 3 4" xfId="30398"/>
    <cellStyle name="Note 14 4 3_Table 2A-1_EFT (Annual)" xfId="15499"/>
    <cellStyle name="Note 14 4 4" xfId="10345"/>
    <cellStyle name="Note 14 4 4 2" xfId="22461"/>
    <cellStyle name="Note 14 4 4 2 2" xfId="43647"/>
    <cellStyle name="Note 14 4 4 3" xfId="33043"/>
    <cellStyle name="Note 14 4 5" xfId="17348"/>
    <cellStyle name="Note 14 4 5 2" xfId="38535"/>
    <cellStyle name="Note 14 4 6" xfId="27655"/>
    <cellStyle name="Note 14 4_Table 2A-1_EFT (Annual)" xfId="7210"/>
    <cellStyle name="Note 14 5" xfId="744"/>
    <cellStyle name="Note 14 5 2" xfId="4305"/>
    <cellStyle name="Note 14 5 2 2" xfId="12585"/>
    <cellStyle name="Note 14 5 2 2 2" xfId="24602"/>
    <cellStyle name="Note 14 5 2 2 2 2" xfId="45788"/>
    <cellStyle name="Note 14 5 2 2 3" xfId="35184"/>
    <cellStyle name="Note 14 5 2 3" xfId="19489"/>
    <cellStyle name="Note 14 5 2 3 2" xfId="40676"/>
    <cellStyle name="Note 14 5 2 4" xfId="29962"/>
    <cellStyle name="Note 14 5 2_Table 2A-1_EFT (Annual)" xfId="15500"/>
    <cellStyle name="Note 14 5 3" xfId="9933"/>
    <cellStyle name="Note 14 5 3 2" xfId="22056"/>
    <cellStyle name="Note 14 5 3 2 2" xfId="43242"/>
    <cellStyle name="Note 14 5 3 3" xfId="32638"/>
    <cellStyle name="Note 14 5 4" xfId="16943"/>
    <cellStyle name="Note 14 5 4 2" xfId="38130"/>
    <cellStyle name="Note 14 5 5" xfId="27219"/>
    <cellStyle name="Note 14 5_Table 2A-1_EFT (Annual)" xfId="7212"/>
    <cellStyle name="Note 14 6" xfId="1789"/>
    <cellStyle name="Note 14 6 2" xfId="5350"/>
    <cellStyle name="Note 14 6 2 2" xfId="13565"/>
    <cellStyle name="Note 14 6 2 2 2" xfId="25553"/>
    <cellStyle name="Note 14 6 2 2 2 2" xfId="46739"/>
    <cellStyle name="Note 14 6 2 2 3" xfId="36135"/>
    <cellStyle name="Note 14 6 2 3" xfId="20440"/>
    <cellStyle name="Note 14 6 2 3 2" xfId="41627"/>
    <cellStyle name="Note 14 6 2 4" xfId="31007"/>
    <cellStyle name="Note 14 6 2_Table 2A-1_EFT (Annual)" xfId="15501"/>
    <cellStyle name="Note 14 6 3" xfId="10909"/>
    <cellStyle name="Note 14 6 3 2" xfId="23007"/>
    <cellStyle name="Note 14 6 3 2 2" xfId="44193"/>
    <cellStyle name="Note 14 6 3 3" xfId="33589"/>
    <cellStyle name="Note 14 6 4" xfId="17894"/>
    <cellStyle name="Note 14 6 4 2" xfId="39081"/>
    <cellStyle name="Note 14 6 5" xfId="28264"/>
    <cellStyle name="Note 14 6_Table 2A-1_EFT (Annual)" xfId="7213"/>
    <cellStyle name="Note 14 7" xfId="3721"/>
    <cellStyle name="Note 14 7 2" xfId="12089"/>
    <cellStyle name="Note 14 7 2 2" xfId="24119"/>
    <cellStyle name="Note 14 7 2 2 2" xfId="45305"/>
    <cellStyle name="Note 14 7 2 3" xfId="34701"/>
    <cellStyle name="Note 14 7 3" xfId="19006"/>
    <cellStyle name="Note 14 7 3 2" xfId="40193"/>
    <cellStyle name="Note 14 7 4" xfId="29430"/>
    <cellStyle name="Note 14 7_Table 2A-1_EFT (Annual)" xfId="15502"/>
    <cellStyle name="Note 14 8" xfId="9408"/>
    <cellStyle name="Note 14 8 2" xfId="21573"/>
    <cellStyle name="Note 14 8 2 2" xfId="42759"/>
    <cellStyle name="Note 14 8 3" xfId="32155"/>
    <cellStyle name="Note 14 9" xfId="16460"/>
    <cellStyle name="Note 14 9 2" xfId="37647"/>
    <cellStyle name="Note 14_Table 2A-1_EFT (Annual)" xfId="3236"/>
    <cellStyle name="Note 15" xfId="145"/>
    <cellStyle name="Note 15 10" xfId="26700"/>
    <cellStyle name="Note 15 2" xfId="538"/>
    <cellStyle name="Note 15 2 2" xfId="1515"/>
    <cellStyle name="Note 15 2 2 2" xfId="2785"/>
    <cellStyle name="Note 15 2 2 2 2" xfId="6346"/>
    <cellStyle name="Note 15 2 2 2 2 2" xfId="14540"/>
    <cellStyle name="Note 15 2 2 2 2 2 2" xfId="26512"/>
    <cellStyle name="Note 15 2 2 2 2 2 2 2" xfId="47698"/>
    <cellStyle name="Note 15 2 2 2 2 2 3" xfId="37094"/>
    <cellStyle name="Note 15 2 2 2 2 3" xfId="21399"/>
    <cellStyle name="Note 15 2 2 2 2 3 2" xfId="42586"/>
    <cellStyle name="Note 15 2 2 2 2 4" xfId="32002"/>
    <cellStyle name="Note 15 2 2 2 2_Table 2A-1_EFT (Annual)" xfId="15503"/>
    <cellStyle name="Note 15 2 2 2 3" xfId="11882"/>
    <cellStyle name="Note 15 2 2 2 3 2" xfId="23966"/>
    <cellStyle name="Note 15 2 2 2 3 2 2" xfId="45152"/>
    <cellStyle name="Note 15 2 2 2 3 3" xfId="34548"/>
    <cellStyle name="Note 15 2 2 2 4" xfId="18853"/>
    <cellStyle name="Note 15 2 2 2 4 2" xfId="40040"/>
    <cellStyle name="Note 15 2 2 2 5" xfId="29259"/>
    <cellStyle name="Note 15 2 2 2_Table 2A-1_EFT (Annual)" xfId="7215"/>
    <cellStyle name="Note 15 2 2 3" xfId="5076"/>
    <cellStyle name="Note 15 2 2 3 2" xfId="13336"/>
    <cellStyle name="Note 15 2 2 3 2 2" xfId="25342"/>
    <cellStyle name="Note 15 2 2 3 2 2 2" xfId="46528"/>
    <cellStyle name="Note 15 2 2 3 2 3" xfId="35924"/>
    <cellStyle name="Note 15 2 2 3 3" xfId="20229"/>
    <cellStyle name="Note 15 2 2 3 3 2" xfId="41416"/>
    <cellStyle name="Note 15 2 2 3 4" xfId="30733"/>
    <cellStyle name="Note 15 2 2 3_Table 2A-1_EFT (Annual)" xfId="15504"/>
    <cellStyle name="Note 15 2 2 4" xfId="10680"/>
    <cellStyle name="Note 15 2 2 4 2" xfId="22796"/>
    <cellStyle name="Note 15 2 2 4 2 2" xfId="43982"/>
    <cellStyle name="Note 15 2 2 4 3" xfId="33378"/>
    <cellStyle name="Note 15 2 2 5" xfId="17683"/>
    <cellStyle name="Note 15 2 2 5 2" xfId="38870"/>
    <cellStyle name="Note 15 2 2 6" xfId="27990"/>
    <cellStyle name="Note 15 2 2_Table 2A-1_EFT (Annual)" xfId="7214"/>
    <cellStyle name="Note 15 2 3" xfId="1046"/>
    <cellStyle name="Note 15 2 3 2" xfId="4607"/>
    <cellStyle name="Note 15 2 3 2 2" xfId="12867"/>
    <cellStyle name="Note 15 2 3 2 2 2" xfId="24873"/>
    <cellStyle name="Note 15 2 3 2 2 2 2" xfId="46059"/>
    <cellStyle name="Note 15 2 3 2 2 3" xfId="35455"/>
    <cellStyle name="Note 15 2 3 2 3" xfId="19760"/>
    <cellStyle name="Note 15 2 3 2 3 2" xfId="40947"/>
    <cellStyle name="Note 15 2 3 2 4" xfId="30264"/>
    <cellStyle name="Note 15 2 3 2_Table 2A-1_EFT (Annual)" xfId="15505"/>
    <cellStyle name="Note 15 2 3 3" xfId="10211"/>
    <cellStyle name="Note 15 2 3 3 2" xfId="22327"/>
    <cellStyle name="Note 15 2 3 3 2 2" xfId="43513"/>
    <cellStyle name="Note 15 2 3 3 3" xfId="32909"/>
    <cellStyle name="Note 15 2 3 4" xfId="17214"/>
    <cellStyle name="Note 15 2 3 4 2" xfId="38401"/>
    <cellStyle name="Note 15 2 3 5" xfId="27521"/>
    <cellStyle name="Note 15 2 3_Table 2A-1_EFT (Annual)" xfId="7216"/>
    <cellStyle name="Note 15 2 4" xfId="2254"/>
    <cellStyle name="Note 15 2 4 2" xfId="5815"/>
    <cellStyle name="Note 15 2 4 2 2" xfId="14030"/>
    <cellStyle name="Note 15 2 4 2 2 2" xfId="26018"/>
    <cellStyle name="Note 15 2 4 2 2 2 2" xfId="47204"/>
    <cellStyle name="Note 15 2 4 2 2 3" xfId="36600"/>
    <cellStyle name="Note 15 2 4 2 3" xfId="20905"/>
    <cellStyle name="Note 15 2 4 2 3 2" xfId="42092"/>
    <cellStyle name="Note 15 2 4 2 4" xfId="31472"/>
    <cellStyle name="Note 15 2 4 2_Table 2A-1_EFT (Annual)" xfId="15506"/>
    <cellStyle name="Note 15 2 4 3" xfId="11374"/>
    <cellStyle name="Note 15 2 4 3 2" xfId="23472"/>
    <cellStyle name="Note 15 2 4 3 2 2" xfId="44658"/>
    <cellStyle name="Note 15 2 4 3 3" xfId="34054"/>
    <cellStyle name="Note 15 2 4 4" xfId="18359"/>
    <cellStyle name="Note 15 2 4 4 2" xfId="39546"/>
    <cellStyle name="Note 15 2 4 5" xfId="28729"/>
    <cellStyle name="Note 15 2 4_Table 2A-1_EFT (Annual)" xfId="7217"/>
    <cellStyle name="Note 15 2 5" xfId="4108"/>
    <cellStyle name="Note 15 2 5 2" xfId="12432"/>
    <cellStyle name="Note 15 2 5 2 2" xfId="24454"/>
    <cellStyle name="Note 15 2 5 2 2 2" xfId="45640"/>
    <cellStyle name="Note 15 2 5 2 3" xfId="35036"/>
    <cellStyle name="Note 15 2 5 3" xfId="19341"/>
    <cellStyle name="Note 15 2 5 3 2" xfId="40528"/>
    <cellStyle name="Note 15 2 5 4" xfId="29796"/>
    <cellStyle name="Note 15 2 5_Table 2A-1_EFT (Annual)" xfId="15507"/>
    <cellStyle name="Note 15 2 6" xfId="9771"/>
    <cellStyle name="Note 15 2 6 2" xfId="21908"/>
    <cellStyle name="Note 15 2 6 2 2" xfId="43094"/>
    <cellStyle name="Note 15 2 6 3" xfId="32490"/>
    <cellStyle name="Note 15 2 7" xfId="16795"/>
    <cellStyle name="Note 15 2 7 2" xfId="37982"/>
    <cellStyle name="Note 15 2 8" xfId="27053"/>
    <cellStyle name="Note 15 2_Table 2A-1_EFT (Annual)" xfId="3240"/>
    <cellStyle name="Note 15 3" xfId="376"/>
    <cellStyle name="Note 15 3 2" xfId="1359"/>
    <cellStyle name="Note 15 3 2 2" xfId="2629"/>
    <cellStyle name="Note 15 3 2 2 2" xfId="6190"/>
    <cellStyle name="Note 15 3 2 2 2 2" xfId="14384"/>
    <cellStyle name="Note 15 3 2 2 2 2 2" xfId="26356"/>
    <cellStyle name="Note 15 3 2 2 2 2 2 2" xfId="47542"/>
    <cellStyle name="Note 15 3 2 2 2 2 3" xfId="36938"/>
    <cellStyle name="Note 15 3 2 2 2 3" xfId="21243"/>
    <cellStyle name="Note 15 3 2 2 2 3 2" xfId="42430"/>
    <cellStyle name="Note 15 3 2 2 2 4" xfId="31846"/>
    <cellStyle name="Note 15 3 2 2 2_Table 2A-1_EFT (Annual)" xfId="15508"/>
    <cellStyle name="Note 15 3 2 2 3" xfId="11726"/>
    <cellStyle name="Note 15 3 2 2 3 2" xfId="23810"/>
    <cellStyle name="Note 15 3 2 2 3 2 2" xfId="44996"/>
    <cellStyle name="Note 15 3 2 2 3 3" xfId="34392"/>
    <cellStyle name="Note 15 3 2 2 4" xfId="18697"/>
    <cellStyle name="Note 15 3 2 2 4 2" xfId="39884"/>
    <cellStyle name="Note 15 3 2 2 5" xfId="29103"/>
    <cellStyle name="Note 15 3 2 2_Table 2A-1_EFT (Annual)" xfId="7219"/>
    <cellStyle name="Note 15 3 2 3" xfId="4920"/>
    <cellStyle name="Note 15 3 2 3 2" xfId="13180"/>
    <cellStyle name="Note 15 3 2 3 2 2" xfId="25186"/>
    <cellStyle name="Note 15 3 2 3 2 2 2" xfId="46372"/>
    <cellStyle name="Note 15 3 2 3 2 3" xfId="35768"/>
    <cellStyle name="Note 15 3 2 3 3" xfId="20073"/>
    <cellStyle name="Note 15 3 2 3 3 2" xfId="41260"/>
    <cellStyle name="Note 15 3 2 3 4" xfId="30577"/>
    <cellStyle name="Note 15 3 2 3_Table 2A-1_EFT (Annual)" xfId="15509"/>
    <cellStyle name="Note 15 3 2 4" xfId="10524"/>
    <cellStyle name="Note 15 3 2 4 2" xfId="22640"/>
    <cellStyle name="Note 15 3 2 4 2 2" xfId="43826"/>
    <cellStyle name="Note 15 3 2 4 3" xfId="33222"/>
    <cellStyle name="Note 15 3 2 5" xfId="17527"/>
    <cellStyle name="Note 15 3 2 5 2" xfId="38714"/>
    <cellStyle name="Note 15 3 2 6" xfId="27834"/>
    <cellStyle name="Note 15 3 2_Table 2A-1_EFT (Annual)" xfId="7218"/>
    <cellStyle name="Note 15 3 3" xfId="914"/>
    <cellStyle name="Note 15 3 3 2" xfId="4475"/>
    <cellStyle name="Note 15 3 3 2 2" xfId="12737"/>
    <cellStyle name="Note 15 3 3 2 2 2" xfId="24747"/>
    <cellStyle name="Note 15 3 3 2 2 2 2" xfId="45933"/>
    <cellStyle name="Note 15 3 3 2 2 3" xfId="35329"/>
    <cellStyle name="Note 15 3 3 2 3" xfId="19634"/>
    <cellStyle name="Note 15 3 3 2 3 2" xfId="40821"/>
    <cellStyle name="Note 15 3 3 2 4" xfId="30132"/>
    <cellStyle name="Note 15 3 3 2_Table 2A-1_EFT (Annual)" xfId="15510"/>
    <cellStyle name="Note 15 3 3 3" xfId="10084"/>
    <cellStyle name="Note 15 3 3 3 2" xfId="22201"/>
    <cellStyle name="Note 15 3 3 3 2 2" xfId="43387"/>
    <cellStyle name="Note 15 3 3 3 3" xfId="32783"/>
    <cellStyle name="Note 15 3 3 4" xfId="17088"/>
    <cellStyle name="Note 15 3 3 4 2" xfId="38275"/>
    <cellStyle name="Note 15 3 3 5" xfId="27389"/>
    <cellStyle name="Note 15 3 3_Table 2A-1_EFT (Annual)" xfId="7220"/>
    <cellStyle name="Note 15 3 4" xfId="2098"/>
    <cellStyle name="Note 15 3 4 2" xfId="5659"/>
    <cellStyle name="Note 15 3 4 2 2" xfId="13874"/>
    <cellStyle name="Note 15 3 4 2 2 2" xfId="25862"/>
    <cellStyle name="Note 15 3 4 2 2 2 2" xfId="47048"/>
    <cellStyle name="Note 15 3 4 2 2 3" xfId="36444"/>
    <cellStyle name="Note 15 3 4 2 3" xfId="20749"/>
    <cellStyle name="Note 15 3 4 2 3 2" xfId="41936"/>
    <cellStyle name="Note 15 3 4 2 4" xfId="31316"/>
    <cellStyle name="Note 15 3 4 2_Table 2A-1_EFT (Annual)" xfId="15511"/>
    <cellStyle name="Note 15 3 4 3" xfId="11218"/>
    <cellStyle name="Note 15 3 4 3 2" xfId="23316"/>
    <cellStyle name="Note 15 3 4 3 2 2" xfId="44502"/>
    <cellStyle name="Note 15 3 4 3 3" xfId="33898"/>
    <cellStyle name="Note 15 3 4 4" xfId="18203"/>
    <cellStyle name="Note 15 3 4 4 2" xfId="39390"/>
    <cellStyle name="Note 15 3 4 5" xfId="28573"/>
    <cellStyle name="Note 15 3 4_Table 2A-1_EFT (Annual)" xfId="7221"/>
    <cellStyle name="Note 15 3 5" xfId="3946"/>
    <cellStyle name="Note 15 3 5 2" xfId="12274"/>
    <cellStyle name="Note 15 3 5 2 2" xfId="24298"/>
    <cellStyle name="Note 15 3 5 2 2 2" xfId="45484"/>
    <cellStyle name="Note 15 3 5 2 3" xfId="34880"/>
    <cellStyle name="Note 15 3 5 3" xfId="19185"/>
    <cellStyle name="Note 15 3 5 3 2" xfId="40372"/>
    <cellStyle name="Note 15 3 5 4" xfId="29634"/>
    <cellStyle name="Note 15 3 5_Table 2A-1_EFT (Annual)" xfId="15512"/>
    <cellStyle name="Note 15 3 6" xfId="9611"/>
    <cellStyle name="Note 15 3 6 2" xfId="21752"/>
    <cellStyle name="Note 15 3 6 2 2" xfId="42938"/>
    <cellStyle name="Note 15 3 6 3" xfId="32334"/>
    <cellStyle name="Note 15 3 7" xfId="16639"/>
    <cellStyle name="Note 15 3 7 2" xfId="37826"/>
    <cellStyle name="Note 15 3 8" xfId="26891"/>
    <cellStyle name="Note 15 3_Table 2A-1_EFT (Annual)" xfId="3241"/>
    <cellStyle name="Note 15 4" xfId="1193"/>
    <cellStyle name="Note 15 4 2" xfId="2463"/>
    <cellStyle name="Note 15 4 2 2" xfId="6024"/>
    <cellStyle name="Note 15 4 2 2 2" xfId="14218"/>
    <cellStyle name="Note 15 4 2 2 2 2" xfId="26190"/>
    <cellStyle name="Note 15 4 2 2 2 2 2" xfId="47376"/>
    <cellStyle name="Note 15 4 2 2 2 3" xfId="36772"/>
    <cellStyle name="Note 15 4 2 2 3" xfId="21077"/>
    <cellStyle name="Note 15 4 2 2 3 2" xfId="42264"/>
    <cellStyle name="Note 15 4 2 2 4" xfId="31680"/>
    <cellStyle name="Note 15 4 2 2_Table 2A-1_EFT (Annual)" xfId="15513"/>
    <cellStyle name="Note 15 4 2 3" xfId="11560"/>
    <cellStyle name="Note 15 4 2 3 2" xfId="23644"/>
    <cellStyle name="Note 15 4 2 3 2 2" xfId="44830"/>
    <cellStyle name="Note 15 4 2 3 3" xfId="34226"/>
    <cellStyle name="Note 15 4 2 4" xfId="18531"/>
    <cellStyle name="Note 15 4 2 4 2" xfId="39718"/>
    <cellStyle name="Note 15 4 2 5" xfId="28937"/>
    <cellStyle name="Note 15 4 2_Table 2A-1_EFT (Annual)" xfId="7223"/>
    <cellStyle name="Note 15 4 3" xfId="4754"/>
    <cellStyle name="Note 15 4 3 2" xfId="13014"/>
    <cellStyle name="Note 15 4 3 2 2" xfId="25020"/>
    <cellStyle name="Note 15 4 3 2 2 2" xfId="46206"/>
    <cellStyle name="Note 15 4 3 2 3" xfId="35602"/>
    <cellStyle name="Note 15 4 3 3" xfId="19907"/>
    <cellStyle name="Note 15 4 3 3 2" xfId="41094"/>
    <cellStyle name="Note 15 4 3 4" xfId="30411"/>
    <cellStyle name="Note 15 4 3_Table 2A-1_EFT (Annual)" xfId="15514"/>
    <cellStyle name="Note 15 4 4" xfId="10358"/>
    <cellStyle name="Note 15 4 4 2" xfId="22474"/>
    <cellStyle name="Note 15 4 4 2 2" xfId="43660"/>
    <cellStyle name="Note 15 4 4 3" xfId="33056"/>
    <cellStyle name="Note 15 4 5" xfId="17361"/>
    <cellStyle name="Note 15 4 5 2" xfId="38548"/>
    <cellStyle name="Note 15 4 6" xfId="27668"/>
    <cellStyle name="Note 15 4_Table 2A-1_EFT (Annual)" xfId="7222"/>
    <cellStyle name="Note 15 5" xfId="755"/>
    <cellStyle name="Note 15 5 2" xfId="4316"/>
    <cellStyle name="Note 15 5 2 2" xfId="12596"/>
    <cellStyle name="Note 15 5 2 2 2" xfId="24613"/>
    <cellStyle name="Note 15 5 2 2 2 2" xfId="45799"/>
    <cellStyle name="Note 15 5 2 2 3" xfId="35195"/>
    <cellStyle name="Note 15 5 2 3" xfId="19500"/>
    <cellStyle name="Note 15 5 2 3 2" xfId="40687"/>
    <cellStyle name="Note 15 5 2 4" xfId="29973"/>
    <cellStyle name="Note 15 5 2_Table 2A-1_EFT (Annual)" xfId="15515"/>
    <cellStyle name="Note 15 5 3" xfId="9944"/>
    <cellStyle name="Note 15 5 3 2" xfId="22067"/>
    <cellStyle name="Note 15 5 3 2 2" xfId="43253"/>
    <cellStyle name="Note 15 5 3 3" xfId="32649"/>
    <cellStyle name="Note 15 5 4" xfId="16954"/>
    <cellStyle name="Note 15 5 4 2" xfId="38141"/>
    <cellStyle name="Note 15 5 5" xfId="27230"/>
    <cellStyle name="Note 15 5_Table 2A-1_EFT (Annual)" xfId="7224"/>
    <cellStyle name="Note 15 6" xfId="1850"/>
    <cellStyle name="Note 15 6 2" xfId="5411"/>
    <cellStyle name="Note 15 6 2 2" xfId="13626"/>
    <cellStyle name="Note 15 6 2 2 2" xfId="25614"/>
    <cellStyle name="Note 15 6 2 2 2 2" xfId="46800"/>
    <cellStyle name="Note 15 6 2 2 3" xfId="36196"/>
    <cellStyle name="Note 15 6 2 3" xfId="20501"/>
    <cellStyle name="Note 15 6 2 3 2" xfId="41688"/>
    <cellStyle name="Note 15 6 2 4" xfId="31068"/>
    <cellStyle name="Note 15 6 2_Table 2A-1_EFT (Annual)" xfId="15516"/>
    <cellStyle name="Note 15 6 3" xfId="10970"/>
    <cellStyle name="Note 15 6 3 2" xfId="23068"/>
    <cellStyle name="Note 15 6 3 2 2" xfId="44254"/>
    <cellStyle name="Note 15 6 3 3" xfId="33650"/>
    <cellStyle name="Note 15 6 4" xfId="17955"/>
    <cellStyle name="Note 15 6 4 2" xfId="39142"/>
    <cellStyle name="Note 15 6 5" xfId="28325"/>
    <cellStyle name="Note 15 6_Table 2A-1_EFT (Annual)" xfId="7225"/>
    <cellStyle name="Note 15 7" xfId="3734"/>
    <cellStyle name="Note 15 7 2" xfId="12102"/>
    <cellStyle name="Note 15 7 2 2" xfId="24132"/>
    <cellStyle name="Note 15 7 2 2 2" xfId="45318"/>
    <cellStyle name="Note 15 7 2 3" xfId="34714"/>
    <cellStyle name="Note 15 7 3" xfId="19019"/>
    <cellStyle name="Note 15 7 3 2" xfId="40206"/>
    <cellStyle name="Note 15 7 4" xfId="29443"/>
    <cellStyle name="Note 15 7_Table 2A-1_EFT (Annual)" xfId="15517"/>
    <cellStyle name="Note 15 8" xfId="9421"/>
    <cellStyle name="Note 15 8 2" xfId="21586"/>
    <cellStyle name="Note 15 8 2 2" xfId="42772"/>
    <cellStyle name="Note 15 8 3" xfId="32168"/>
    <cellStyle name="Note 15 9" xfId="16473"/>
    <cellStyle name="Note 15 9 2" xfId="37660"/>
    <cellStyle name="Note 15_Table 2A-1_EFT (Annual)" xfId="3239"/>
    <cellStyle name="Note 16" xfId="161"/>
    <cellStyle name="Note 16 10" xfId="26716"/>
    <cellStyle name="Note 16 2" xfId="554"/>
    <cellStyle name="Note 16 2 2" xfId="1531"/>
    <cellStyle name="Note 16 2 2 2" xfId="2801"/>
    <cellStyle name="Note 16 2 2 2 2" xfId="6362"/>
    <cellStyle name="Note 16 2 2 2 2 2" xfId="14556"/>
    <cellStyle name="Note 16 2 2 2 2 2 2" xfId="26528"/>
    <cellStyle name="Note 16 2 2 2 2 2 2 2" xfId="47714"/>
    <cellStyle name="Note 16 2 2 2 2 2 3" xfId="37110"/>
    <cellStyle name="Note 16 2 2 2 2 3" xfId="21415"/>
    <cellStyle name="Note 16 2 2 2 2 3 2" xfId="42602"/>
    <cellStyle name="Note 16 2 2 2 2 4" xfId="32018"/>
    <cellStyle name="Note 16 2 2 2 2_Table 2A-1_EFT (Annual)" xfId="15518"/>
    <cellStyle name="Note 16 2 2 2 3" xfId="11898"/>
    <cellStyle name="Note 16 2 2 2 3 2" xfId="23982"/>
    <cellStyle name="Note 16 2 2 2 3 2 2" xfId="45168"/>
    <cellStyle name="Note 16 2 2 2 3 3" xfId="34564"/>
    <cellStyle name="Note 16 2 2 2 4" xfId="18869"/>
    <cellStyle name="Note 16 2 2 2 4 2" xfId="40056"/>
    <cellStyle name="Note 16 2 2 2 5" xfId="29275"/>
    <cellStyle name="Note 16 2 2 2_Table 2A-1_EFT (Annual)" xfId="7227"/>
    <cellStyle name="Note 16 2 2 3" xfId="5092"/>
    <cellStyle name="Note 16 2 2 3 2" xfId="13352"/>
    <cellStyle name="Note 16 2 2 3 2 2" xfId="25358"/>
    <cellStyle name="Note 16 2 2 3 2 2 2" xfId="46544"/>
    <cellStyle name="Note 16 2 2 3 2 3" xfId="35940"/>
    <cellStyle name="Note 16 2 2 3 3" xfId="20245"/>
    <cellStyle name="Note 16 2 2 3 3 2" xfId="41432"/>
    <cellStyle name="Note 16 2 2 3 4" xfId="30749"/>
    <cellStyle name="Note 16 2 2 3_Table 2A-1_EFT (Annual)" xfId="15519"/>
    <cellStyle name="Note 16 2 2 4" xfId="10696"/>
    <cellStyle name="Note 16 2 2 4 2" xfId="22812"/>
    <cellStyle name="Note 16 2 2 4 2 2" xfId="43998"/>
    <cellStyle name="Note 16 2 2 4 3" xfId="33394"/>
    <cellStyle name="Note 16 2 2 5" xfId="17699"/>
    <cellStyle name="Note 16 2 2 5 2" xfId="38886"/>
    <cellStyle name="Note 16 2 2 6" xfId="28006"/>
    <cellStyle name="Note 16 2 2_Table 2A-1_EFT (Annual)" xfId="7226"/>
    <cellStyle name="Note 16 2 3" xfId="1059"/>
    <cellStyle name="Note 16 2 3 2" xfId="4620"/>
    <cellStyle name="Note 16 2 3 2 2" xfId="12880"/>
    <cellStyle name="Note 16 2 3 2 2 2" xfId="24886"/>
    <cellStyle name="Note 16 2 3 2 2 2 2" xfId="46072"/>
    <cellStyle name="Note 16 2 3 2 2 3" xfId="35468"/>
    <cellStyle name="Note 16 2 3 2 3" xfId="19773"/>
    <cellStyle name="Note 16 2 3 2 3 2" xfId="40960"/>
    <cellStyle name="Note 16 2 3 2 4" xfId="30277"/>
    <cellStyle name="Note 16 2 3 2_Table 2A-1_EFT (Annual)" xfId="15520"/>
    <cellStyle name="Note 16 2 3 3" xfId="10224"/>
    <cellStyle name="Note 16 2 3 3 2" xfId="22340"/>
    <cellStyle name="Note 16 2 3 3 2 2" xfId="43526"/>
    <cellStyle name="Note 16 2 3 3 3" xfId="32922"/>
    <cellStyle name="Note 16 2 3 4" xfId="17227"/>
    <cellStyle name="Note 16 2 3 4 2" xfId="38414"/>
    <cellStyle name="Note 16 2 3 5" xfId="27534"/>
    <cellStyle name="Note 16 2 3_Table 2A-1_EFT (Annual)" xfId="7228"/>
    <cellStyle name="Note 16 2 4" xfId="2270"/>
    <cellStyle name="Note 16 2 4 2" xfId="5831"/>
    <cellStyle name="Note 16 2 4 2 2" xfId="14046"/>
    <cellStyle name="Note 16 2 4 2 2 2" xfId="26034"/>
    <cellStyle name="Note 16 2 4 2 2 2 2" xfId="47220"/>
    <cellStyle name="Note 16 2 4 2 2 3" xfId="36616"/>
    <cellStyle name="Note 16 2 4 2 3" xfId="20921"/>
    <cellStyle name="Note 16 2 4 2 3 2" xfId="42108"/>
    <cellStyle name="Note 16 2 4 2 4" xfId="31488"/>
    <cellStyle name="Note 16 2 4 2_Table 2A-1_EFT (Annual)" xfId="15521"/>
    <cellStyle name="Note 16 2 4 3" xfId="11390"/>
    <cellStyle name="Note 16 2 4 3 2" xfId="23488"/>
    <cellStyle name="Note 16 2 4 3 2 2" xfId="44674"/>
    <cellStyle name="Note 16 2 4 3 3" xfId="34070"/>
    <cellStyle name="Note 16 2 4 4" xfId="18375"/>
    <cellStyle name="Note 16 2 4 4 2" xfId="39562"/>
    <cellStyle name="Note 16 2 4 5" xfId="28745"/>
    <cellStyle name="Note 16 2 4_Table 2A-1_EFT (Annual)" xfId="7229"/>
    <cellStyle name="Note 16 2 5" xfId="4124"/>
    <cellStyle name="Note 16 2 5 2" xfId="12448"/>
    <cellStyle name="Note 16 2 5 2 2" xfId="24470"/>
    <cellStyle name="Note 16 2 5 2 2 2" xfId="45656"/>
    <cellStyle name="Note 16 2 5 2 3" xfId="35052"/>
    <cellStyle name="Note 16 2 5 3" xfId="19357"/>
    <cellStyle name="Note 16 2 5 3 2" xfId="40544"/>
    <cellStyle name="Note 16 2 5 4" xfId="29812"/>
    <cellStyle name="Note 16 2 5_Table 2A-1_EFT (Annual)" xfId="15522"/>
    <cellStyle name="Note 16 2 6" xfId="9787"/>
    <cellStyle name="Note 16 2 6 2" xfId="21924"/>
    <cellStyle name="Note 16 2 6 2 2" xfId="43110"/>
    <cellStyle name="Note 16 2 6 3" xfId="32506"/>
    <cellStyle name="Note 16 2 7" xfId="16811"/>
    <cellStyle name="Note 16 2 7 2" xfId="37998"/>
    <cellStyle name="Note 16 2 8" xfId="27069"/>
    <cellStyle name="Note 16 2_Table 2A-1_EFT (Annual)" xfId="3243"/>
    <cellStyle name="Note 16 3" xfId="392"/>
    <cellStyle name="Note 16 3 2" xfId="1375"/>
    <cellStyle name="Note 16 3 2 2" xfId="2645"/>
    <cellStyle name="Note 16 3 2 2 2" xfId="6206"/>
    <cellStyle name="Note 16 3 2 2 2 2" xfId="14400"/>
    <cellStyle name="Note 16 3 2 2 2 2 2" xfId="26372"/>
    <cellStyle name="Note 16 3 2 2 2 2 2 2" xfId="47558"/>
    <cellStyle name="Note 16 3 2 2 2 2 3" xfId="36954"/>
    <cellStyle name="Note 16 3 2 2 2 3" xfId="21259"/>
    <cellStyle name="Note 16 3 2 2 2 3 2" xfId="42446"/>
    <cellStyle name="Note 16 3 2 2 2 4" xfId="31862"/>
    <cellStyle name="Note 16 3 2 2 2_Table 2A-1_EFT (Annual)" xfId="15523"/>
    <cellStyle name="Note 16 3 2 2 3" xfId="11742"/>
    <cellStyle name="Note 16 3 2 2 3 2" xfId="23826"/>
    <cellStyle name="Note 16 3 2 2 3 2 2" xfId="45012"/>
    <cellStyle name="Note 16 3 2 2 3 3" xfId="34408"/>
    <cellStyle name="Note 16 3 2 2 4" xfId="18713"/>
    <cellStyle name="Note 16 3 2 2 4 2" xfId="39900"/>
    <cellStyle name="Note 16 3 2 2 5" xfId="29119"/>
    <cellStyle name="Note 16 3 2 2_Table 2A-1_EFT (Annual)" xfId="7231"/>
    <cellStyle name="Note 16 3 2 3" xfId="4936"/>
    <cellStyle name="Note 16 3 2 3 2" xfId="13196"/>
    <cellStyle name="Note 16 3 2 3 2 2" xfId="25202"/>
    <cellStyle name="Note 16 3 2 3 2 2 2" xfId="46388"/>
    <cellStyle name="Note 16 3 2 3 2 3" xfId="35784"/>
    <cellStyle name="Note 16 3 2 3 3" xfId="20089"/>
    <cellStyle name="Note 16 3 2 3 3 2" xfId="41276"/>
    <cellStyle name="Note 16 3 2 3 4" xfId="30593"/>
    <cellStyle name="Note 16 3 2 3_Table 2A-1_EFT (Annual)" xfId="15524"/>
    <cellStyle name="Note 16 3 2 4" xfId="10540"/>
    <cellStyle name="Note 16 3 2 4 2" xfId="22656"/>
    <cellStyle name="Note 16 3 2 4 2 2" xfId="43842"/>
    <cellStyle name="Note 16 3 2 4 3" xfId="33238"/>
    <cellStyle name="Note 16 3 2 5" xfId="17543"/>
    <cellStyle name="Note 16 3 2 5 2" xfId="38730"/>
    <cellStyle name="Note 16 3 2 6" xfId="27850"/>
    <cellStyle name="Note 16 3 2_Table 2A-1_EFT (Annual)" xfId="7230"/>
    <cellStyle name="Note 16 3 3" xfId="927"/>
    <cellStyle name="Note 16 3 3 2" xfId="4488"/>
    <cellStyle name="Note 16 3 3 2 2" xfId="12750"/>
    <cellStyle name="Note 16 3 3 2 2 2" xfId="24760"/>
    <cellStyle name="Note 16 3 3 2 2 2 2" xfId="45946"/>
    <cellStyle name="Note 16 3 3 2 2 3" xfId="35342"/>
    <cellStyle name="Note 16 3 3 2 3" xfId="19647"/>
    <cellStyle name="Note 16 3 3 2 3 2" xfId="40834"/>
    <cellStyle name="Note 16 3 3 2 4" xfId="30145"/>
    <cellStyle name="Note 16 3 3 2_Table 2A-1_EFT (Annual)" xfId="15525"/>
    <cellStyle name="Note 16 3 3 3" xfId="10097"/>
    <cellStyle name="Note 16 3 3 3 2" xfId="22214"/>
    <cellStyle name="Note 16 3 3 3 2 2" xfId="43400"/>
    <cellStyle name="Note 16 3 3 3 3" xfId="32796"/>
    <cellStyle name="Note 16 3 3 4" xfId="17101"/>
    <cellStyle name="Note 16 3 3 4 2" xfId="38288"/>
    <cellStyle name="Note 16 3 3 5" xfId="27402"/>
    <cellStyle name="Note 16 3 3_Table 2A-1_EFT (Annual)" xfId="7232"/>
    <cellStyle name="Note 16 3 4" xfId="2114"/>
    <cellStyle name="Note 16 3 4 2" xfId="5675"/>
    <cellStyle name="Note 16 3 4 2 2" xfId="13890"/>
    <cellStyle name="Note 16 3 4 2 2 2" xfId="25878"/>
    <cellStyle name="Note 16 3 4 2 2 2 2" xfId="47064"/>
    <cellStyle name="Note 16 3 4 2 2 3" xfId="36460"/>
    <cellStyle name="Note 16 3 4 2 3" xfId="20765"/>
    <cellStyle name="Note 16 3 4 2 3 2" xfId="41952"/>
    <cellStyle name="Note 16 3 4 2 4" xfId="31332"/>
    <cellStyle name="Note 16 3 4 2_Table 2A-1_EFT (Annual)" xfId="15526"/>
    <cellStyle name="Note 16 3 4 3" xfId="11234"/>
    <cellStyle name="Note 16 3 4 3 2" xfId="23332"/>
    <cellStyle name="Note 16 3 4 3 2 2" xfId="44518"/>
    <cellStyle name="Note 16 3 4 3 3" xfId="33914"/>
    <cellStyle name="Note 16 3 4 4" xfId="18219"/>
    <cellStyle name="Note 16 3 4 4 2" xfId="39406"/>
    <cellStyle name="Note 16 3 4 5" xfId="28589"/>
    <cellStyle name="Note 16 3 4_Table 2A-1_EFT (Annual)" xfId="7233"/>
    <cellStyle name="Note 16 3 5" xfId="3962"/>
    <cellStyle name="Note 16 3 5 2" xfId="12290"/>
    <cellStyle name="Note 16 3 5 2 2" xfId="24314"/>
    <cellStyle name="Note 16 3 5 2 2 2" xfId="45500"/>
    <cellStyle name="Note 16 3 5 2 3" xfId="34896"/>
    <cellStyle name="Note 16 3 5 3" xfId="19201"/>
    <cellStyle name="Note 16 3 5 3 2" xfId="40388"/>
    <cellStyle name="Note 16 3 5 4" xfId="29650"/>
    <cellStyle name="Note 16 3 5_Table 2A-1_EFT (Annual)" xfId="15527"/>
    <cellStyle name="Note 16 3 6" xfId="9627"/>
    <cellStyle name="Note 16 3 6 2" xfId="21768"/>
    <cellStyle name="Note 16 3 6 2 2" xfId="42954"/>
    <cellStyle name="Note 16 3 6 3" xfId="32350"/>
    <cellStyle name="Note 16 3 7" xfId="16655"/>
    <cellStyle name="Note 16 3 7 2" xfId="37842"/>
    <cellStyle name="Note 16 3 8" xfId="26907"/>
    <cellStyle name="Note 16 3_Table 2A-1_EFT (Annual)" xfId="3244"/>
    <cellStyle name="Note 16 4" xfId="1209"/>
    <cellStyle name="Note 16 4 2" xfId="2479"/>
    <cellStyle name="Note 16 4 2 2" xfId="6040"/>
    <cellStyle name="Note 16 4 2 2 2" xfId="14234"/>
    <cellStyle name="Note 16 4 2 2 2 2" xfId="26206"/>
    <cellStyle name="Note 16 4 2 2 2 2 2" xfId="47392"/>
    <cellStyle name="Note 16 4 2 2 2 3" xfId="36788"/>
    <cellStyle name="Note 16 4 2 2 3" xfId="21093"/>
    <cellStyle name="Note 16 4 2 2 3 2" xfId="42280"/>
    <cellStyle name="Note 16 4 2 2 4" xfId="31696"/>
    <cellStyle name="Note 16 4 2 2_Table 2A-1_EFT (Annual)" xfId="15528"/>
    <cellStyle name="Note 16 4 2 3" xfId="11576"/>
    <cellStyle name="Note 16 4 2 3 2" xfId="23660"/>
    <cellStyle name="Note 16 4 2 3 2 2" xfId="44846"/>
    <cellStyle name="Note 16 4 2 3 3" xfId="34242"/>
    <cellStyle name="Note 16 4 2 4" xfId="18547"/>
    <cellStyle name="Note 16 4 2 4 2" xfId="39734"/>
    <cellStyle name="Note 16 4 2 5" xfId="28953"/>
    <cellStyle name="Note 16 4 2_Table 2A-1_EFT (Annual)" xfId="7235"/>
    <cellStyle name="Note 16 4 3" xfId="4770"/>
    <cellStyle name="Note 16 4 3 2" xfId="13030"/>
    <cellStyle name="Note 16 4 3 2 2" xfId="25036"/>
    <cellStyle name="Note 16 4 3 2 2 2" xfId="46222"/>
    <cellStyle name="Note 16 4 3 2 3" xfId="35618"/>
    <cellStyle name="Note 16 4 3 3" xfId="19923"/>
    <cellStyle name="Note 16 4 3 3 2" xfId="41110"/>
    <cellStyle name="Note 16 4 3 4" xfId="30427"/>
    <cellStyle name="Note 16 4 3_Table 2A-1_EFT (Annual)" xfId="15529"/>
    <cellStyle name="Note 16 4 4" xfId="10374"/>
    <cellStyle name="Note 16 4 4 2" xfId="22490"/>
    <cellStyle name="Note 16 4 4 2 2" xfId="43676"/>
    <cellStyle name="Note 16 4 4 3" xfId="33072"/>
    <cellStyle name="Note 16 4 5" xfId="17377"/>
    <cellStyle name="Note 16 4 5 2" xfId="38564"/>
    <cellStyle name="Note 16 4 6" xfId="27684"/>
    <cellStyle name="Note 16 4_Table 2A-1_EFT (Annual)" xfId="7234"/>
    <cellStyle name="Note 16 5" xfId="768"/>
    <cellStyle name="Note 16 5 2" xfId="4329"/>
    <cellStyle name="Note 16 5 2 2" xfId="12609"/>
    <cellStyle name="Note 16 5 2 2 2" xfId="24626"/>
    <cellStyle name="Note 16 5 2 2 2 2" xfId="45812"/>
    <cellStyle name="Note 16 5 2 2 3" xfId="35208"/>
    <cellStyle name="Note 16 5 2 3" xfId="19513"/>
    <cellStyle name="Note 16 5 2 3 2" xfId="40700"/>
    <cellStyle name="Note 16 5 2 4" xfId="29986"/>
    <cellStyle name="Note 16 5 2_Table 2A-1_EFT (Annual)" xfId="15530"/>
    <cellStyle name="Note 16 5 3" xfId="9957"/>
    <cellStyle name="Note 16 5 3 2" xfId="22080"/>
    <cellStyle name="Note 16 5 3 2 2" xfId="43266"/>
    <cellStyle name="Note 16 5 3 3" xfId="32662"/>
    <cellStyle name="Note 16 5 4" xfId="16967"/>
    <cellStyle name="Note 16 5 4 2" xfId="38154"/>
    <cellStyle name="Note 16 5 5" xfId="27243"/>
    <cellStyle name="Note 16 5_Table 2A-1_EFT (Annual)" xfId="7236"/>
    <cellStyle name="Note 16 6" xfId="1948"/>
    <cellStyle name="Note 16 6 2" xfId="5509"/>
    <cellStyle name="Note 16 6 2 2" xfId="13724"/>
    <cellStyle name="Note 16 6 2 2 2" xfId="25712"/>
    <cellStyle name="Note 16 6 2 2 2 2" xfId="46898"/>
    <cellStyle name="Note 16 6 2 2 3" xfId="36294"/>
    <cellStyle name="Note 16 6 2 3" xfId="20599"/>
    <cellStyle name="Note 16 6 2 3 2" xfId="41786"/>
    <cellStyle name="Note 16 6 2 4" xfId="31166"/>
    <cellStyle name="Note 16 6 2_Table 2A-1_EFT (Annual)" xfId="15531"/>
    <cellStyle name="Note 16 6 3" xfId="11068"/>
    <cellStyle name="Note 16 6 3 2" xfId="23166"/>
    <cellStyle name="Note 16 6 3 2 2" xfId="44352"/>
    <cellStyle name="Note 16 6 3 3" xfId="33748"/>
    <cellStyle name="Note 16 6 4" xfId="18053"/>
    <cellStyle name="Note 16 6 4 2" xfId="39240"/>
    <cellStyle name="Note 16 6 5" xfId="28423"/>
    <cellStyle name="Note 16 6_Table 2A-1_EFT (Annual)" xfId="7237"/>
    <cellStyle name="Note 16 7" xfId="3750"/>
    <cellStyle name="Note 16 7 2" xfId="12118"/>
    <cellStyle name="Note 16 7 2 2" xfId="24148"/>
    <cellStyle name="Note 16 7 2 2 2" xfId="45334"/>
    <cellStyle name="Note 16 7 2 3" xfId="34730"/>
    <cellStyle name="Note 16 7 3" xfId="19035"/>
    <cellStyle name="Note 16 7 3 2" xfId="40222"/>
    <cellStyle name="Note 16 7 4" xfId="29459"/>
    <cellStyle name="Note 16 7_Table 2A-1_EFT (Annual)" xfId="15532"/>
    <cellStyle name="Note 16 8" xfId="9437"/>
    <cellStyle name="Note 16 8 2" xfId="21602"/>
    <cellStyle name="Note 16 8 2 2" xfId="42788"/>
    <cellStyle name="Note 16 8 3" xfId="32184"/>
    <cellStyle name="Note 16 9" xfId="16489"/>
    <cellStyle name="Note 16 9 2" xfId="37676"/>
    <cellStyle name="Note 16_Table 2A-1_EFT (Annual)" xfId="3242"/>
    <cellStyle name="Note 17" xfId="154"/>
    <cellStyle name="Note 17 10" xfId="26709"/>
    <cellStyle name="Note 17 2" xfId="547"/>
    <cellStyle name="Note 17 2 2" xfId="1524"/>
    <cellStyle name="Note 17 2 2 2" xfId="2794"/>
    <cellStyle name="Note 17 2 2 2 2" xfId="6355"/>
    <cellStyle name="Note 17 2 2 2 2 2" xfId="14549"/>
    <cellStyle name="Note 17 2 2 2 2 2 2" xfId="26521"/>
    <cellStyle name="Note 17 2 2 2 2 2 2 2" xfId="47707"/>
    <cellStyle name="Note 17 2 2 2 2 2 3" xfId="37103"/>
    <cellStyle name="Note 17 2 2 2 2 3" xfId="21408"/>
    <cellStyle name="Note 17 2 2 2 2 3 2" xfId="42595"/>
    <cellStyle name="Note 17 2 2 2 2 4" xfId="32011"/>
    <cellStyle name="Note 17 2 2 2 2_Table 2A-1_EFT (Annual)" xfId="15533"/>
    <cellStyle name="Note 17 2 2 2 3" xfId="11891"/>
    <cellStyle name="Note 17 2 2 2 3 2" xfId="23975"/>
    <cellStyle name="Note 17 2 2 2 3 2 2" xfId="45161"/>
    <cellStyle name="Note 17 2 2 2 3 3" xfId="34557"/>
    <cellStyle name="Note 17 2 2 2 4" xfId="18862"/>
    <cellStyle name="Note 17 2 2 2 4 2" xfId="40049"/>
    <cellStyle name="Note 17 2 2 2 5" xfId="29268"/>
    <cellStyle name="Note 17 2 2 2_Table 2A-1_EFT (Annual)" xfId="7239"/>
    <cellStyle name="Note 17 2 2 3" xfId="5085"/>
    <cellStyle name="Note 17 2 2 3 2" xfId="13345"/>
    <cellStyle name="Note 17 2 2 3 2 2" xfId="25351"/>
    <cellStyle name="Note 17 2 2 3 2 2 2" xfId="46537"/>
    <cellStyle name="Note 17 2 2 3 2 3" xfId="35933"/>
    <cellStyle name="Note 17 2 2 3 3" xfId="20238"/>
    <cellStyle name="Note 17 2 2 3 3 2" xfId="41425"/>
    <cellStyle name="Note 17 2 2 3 4" xfId="30742"/>
    <cellStyle name="Note 17 2 2 3_Table 2A-1_EFT (Annual)" xfId="15534"/>
    <cellStyle name="Note 17 2 2 4" xfId="10689"/>
    <cellStyle name="Note 17 2 2 4 2" xfId="22805"/>
    <cellStyle name="Note 17 2 2 4 2 2" xfId="43991"/>
    <cellStyle name="Note 17 2 2 4 3" xfId="33387"/>
    <cellStyle name="Note 17 2 2 5" xfId="17692"/>
    <cellStyle name="Note 17 2 2 5 2" xfId="38879"/>
    <cellStyle name="Note 17 2 2 6" xfId="27999"/>
    <cellStyle name="Note 17 2 2_Table 2A-1_EFT (Annual)" xfId="7238"/>
    <cellStyle name="Note 17 2 3" xfId="1053"/>
    <cellStyle name="Note 17 2 3 2" xfId="4614"/>
    <cellStyle name="Note 17 2 3 2 2" xfId="12874"/>
    <cellStyle name="Note 17 2 3 2 2 2" xfId="24880"/>
    <cellStyle name="Note 17 2 3 2 2 2 2" xfId="46066"/>
    <cellStyle name="Note 17 2 3 2 2 3" xfId="35462"/>
    <cellStyle name="Note 17 2 3 2 3" xfId="19767"/>
    <cellStyle name="Note 17 2 3 2 3 2" xfId="40954"/>
    <cellStyle name="Note 17 2 3 2 4" xfId="30271"/>
    <cellStyle name="Note 17 2 3 2_Table 2A-1_EFT (Annual)" xfId="15535"/>
    <cellStyle name="Note 17 2 3 3" xfId="10218"/>
    <cellStyle name="Note 17 2 3 3 2" xfId="22334"/>
    <cellStyle name="Note 17 2 3 3 2 2" xfId="43520"/>
    <cellStyle name="Note 17 2 3 3 3" xfId="32916"/>
    <cellStyle name="Note 17 2 3 4" xfId="17221"/>
    <cellStyle name="Note 17 2 3 4 2" xfId="38408"/>
    <cellStyle name="Note 17 2 3 5" xfId="27528"/>
    <cellStyle name="Note 17 2 3_Table 2A-1_EFT (Annual)" xfId="7240"/>
    <cellStyle name="Note 17 2 4" xfId="2263"/>
    <cellStyle name="Note 17 2 4 2" xfId="5824"/>
    <cellStyle name="Note 17 2 4 2 2" xfId="14039"/>
    <cellStyle name="Note 17 2 4 2 2 2" xfId="26027"/>
    <cellStyle name="Note 17 2 4 2 2 2 2" xfId="47213"/>
    <cellStyle name="Note 17 2 4 2 2 3" xfId="36609"/>
    <cellStyle name="Note 17 2 4 2 3" xfId="20914"/>
    <cellStyle name="Note 17 2 4 2 3 2" xfId="42101"/>
    <cellStyle name="Note 17 2 4 2 4" xfId="31481"/>
    <cellStyle name="Note 17 2 4 2_Table 2A-1_EFT (Annual)" xfId="15536"/>
    <cellStyle name="Note 17 2 4 3" xfId="11383"/>
    <cellStyle name="Note 17 2 4 3 2" xfId="23481"/>
    <cellStyle name="Note 17 2 4 3 2 2" xfId="44667"/>
    <cellStyle name="Note 17 2 4 3 3" xfId="34063"/>
    <cellStyle name="Note 17 2 4 4" xfId="18368"/>
    <cellStyle name="Note 17 2 4 4 2" xfId="39555"/>
    <cellStyle name="Note 17 2 4 5" xfId="28738"/>
    <cellStyle name="Note 17 2 4_Table 2A-1_EFT (Annual)" xfId="7241"/>
    <cellStyle name="Note 17 2 5" xfId="4117"/>
    <cellStyle name="Note 17 2 5 2" xfId="12441"/>
    <cellStyle name="Note 17 2 5 2 2" xfId="24463"/>
    <cellStyle name="Note 17 2 5 2 2 2" xfId="45649"/>
    <cellStyle name="Note 17 2 5 2 3" xfId="35045"/>
    <cellStyle name="Note 17 2 5 3" xfId="19350"/>
    <cellStyle name="Note 17 2 5 3 2" xfId="40537"/>
    <cellStyle name="Note 17 2 5 4" xfId="29805"/>
    <cellStyle name="Note 17 2 5_Table 2A-1_EFT (Annual)" xfId="15537"/>
    <cellStyle name="Note 17 2 6" xfId="9780"/>
    <cellStyle name="Note 17 2 6 2" xfId="21917"/>
    <cellStyle name="Note 17 2 6 2 2" xfId="43103"/>
    <cellStyle name="Note 17 2 6 3" xfId="32499"/>
    <cellStyle name="Note 17 2 7" xfId="16804"/>
    <cellStyle name="Note 17 2 7 2" xfId="37991"/>
    <cellStyle name="Note 17 2 8" xfId="27062"/>
    <cellStyle name="Note 17 2_Table 2A-1_EFT (Annual)" xfId="3246"/>
    <cellStyle name="Note 17 3" xfId="385"/>
    <cellStyle name="Note 17 3 2" xfId="1368"/>
    <cellStyle name="Note 17 3 2 2" xfId="2638"/>
    <cellStyle name="Note 17 3 2 2 2" xfId="6199"/>
    <cellStyle name="Note 17 3 2 2 2 2" xfId="14393"/>
    <cellStyle name="Note 17 3 2 2 2 2 2" xfId="26365"/>
    <cellStyle name="Note 17 3 2 2 2 2 2 2" xfId="47551"/>
    <cellStyle name="Note 17 3 2 2 2 2 3" xfId="36947"/>
    <cellStyle name="Note 17 3 2 2 2 3" xfId="21252"/>
    <cellStyle name="Note 17 3 2 2 2 3 2" xfId="42439"/>
    <cellStyle name="Note 17 3 2 2 2 4" xfId="31855"/>
    <cellStyle name="Note 17 3 2 2 2_Table 2A-1_EFT (Annual)" xfId="15538"/>
    <cellStyle name="Note 17 3 2 2 3" xfId="11735"/>
    <cellStyle name="Note 17 3 2 2 3 2" xfId="23819"/>
    <cellStyle name="Note 17 3 2 2 3 2 2" xfId="45005"/>
    <cellStyle name="Note 17 3 2 2 3 3" xfId="34401"/>
    <cellStyle name="Note 17 3 2 2 4" xfId="18706"/>
    <cellStyle name="Note 17 3 2 2 4 2" xfId="39893"/>
    <cellStyle name="Note 17 3 2 2 5" xfId="29112"/>
    <cellStyle name="Note 17 3 2 2_Table 2A-1_EFT (Annual)" xfId="7243"/>
    <cellStyle name="Note 17 3 2 3" xfId="4929"/>
    <cellStyle name="Note 17 3 2 3 2" xfId="13189"/>
    <cellStyle name="Note 17 3 2 3 2 2" xfId="25195"/>
    <cellStyle name="Note 17 3 2 3 2 2 2" xfId="46381"/>
    <cellStyle name="Note 17 3 2 3 2 3" xfId="35777"/>
    <cellStyle name="Note 17 3 2 3 3" xfId="20082"/>
    <cellStyle name="Note 17 3 2 3 3 2" xfId="41269"/>
    <cellStyle name="Note 17 3 2 3 4" xfId="30586"/>
    <cellStyle name="Note 17 3 2 3_Table 2A-1_EFT (Annual)" xfId="15539"/>
    <cellStyle name="Note 17 3 2 4" xfId="10533"/>
    <cellStyle name="Note 17 3 2 4 2" xfId="22649"/>
    <cellStyle name="Note 17 3 2 4 2 2" xfId="43835"/>
    <cellStyle name="Note 17 3 2 4 3" xfId="33231"/>
    <cellStyle name="Note 17 3 2 5" xfId="17536"/>
    <cellStyle name="Note 17 3 2 5 2" xfId="38723"/>
    <cellStyle name="Note 17 3 2 6" xfId="27843"/>
    <cellStyle name="Note 17 3 2_Table 2A-1_EFT (Annual)" xfId="7242"/>
    <cellStyle name="Note 17 3 3" xfId="921"/>
    <cellStyle name="Note 17 3 3 2" xfId="4482"/>
    <cellStyle name="Note 17 3 3 2 2" xfId="12744"/>
    <cellStyle name="Note 17 3 3 2 2 2" xfId="24754"/>
    <cellStyle name="Note 17 3 3 2 2 2 2" xfId="45940"/>
    <cellStyle name="Note 17 3 3 2 2 3" xfId="35336"/>
    <cellStyle name="Note 17 3 3 2 3" xfId="19641"/>
    <cellStyle name="Note 17 3 3 2 3 2" xfId="40828"/>
    <cellStyle name="Note 17 3 3 2 4" xfId="30139"/>
    <cellStyle name="Note 17 3 3 2_Table 2A-1_EFT (Annual)" xfId="15540"/>
    <cellStyle name="Note 17 3 3 3" xfId="10091"/>
    <cellStyle name="Note 17 3 3 3 2" xfId="22208"/>
    <cellStyle name="Note 17 3 3 3 2 2" xfId="43394"/>
    <cellStyle name="Note 17 3 3 3 3" xfId="32790"/>
    <cellStyle name="Note 17 3 3 4" xfId="17095"/>
    <cellStyle name="Note 17 3 3 4 2" xfId="38282"/>
    <cellStyle name="Note 17 3 3 5" xfId="27396"/>
    <cellStyle name="Note 17 3 3_Table 2A-1_EFT (Annual)" xfId="7244"/>
    <cellStyle name="Note 17 3 4" xfId="2107"/>
    <cellStyle name="Note 17 3 4 2" xfId="5668"/>
    <cellStyle name="Note 17 3 4 2 2" xfId="13883"/>
    <cellStyle name="Note 17 3 4 2 2 2" xfId="25871"/>
    <cellStyle name="Note 17 3 4 2 2 2 2" xfId="47057"/>
    <cellStyle name="Note 17 3 4 2 2 3" xfId="36453"/>
    <cellStyle name="Note 17 3 4 2 3" xfId="20758"/>
    <cellStyle name="Note 17 3 4 2 3 2" xfId="41945"/>
    <cellStyle name="Note 17 3 4 2 4" xfId="31325"/>
    <cellStyle name="Note 17 3 4 2_Table 2A-1_EFT (Annual)" xfId="15541"/>
    <cellStyle name="Note 17 3 4 3" xfId="11227"/>
    <cellStyle name="Note 17 3 4 3 2" xfId="23325"/>
    <cellStyle name="Note 17 3 4 3 2 2" xfId="44511"/>
    <cellStyle name="Note 17 3 4 3 3" xfId="33907"/>
    <cellStyle name="Note 17 3 4 4" xfId="18212"/>
    <cellStyle name="Note 17 3 4 4 2" xfId="39399"/>
    <cellStyle name="Note 17 3 4 5" xfId="28582"/>
    <cellStyle name="Note 17 3 4_Table 2A-1_EFT (Annual)" xfId="7245"/>
    <cellStyle name="Note 17 3 5" xfId="3955"/>
    <cellStyle name="Note 17 3 5 2" xfId="12283"/>
    <cellStyle name="Note 17 3 5 2 2" xfId="24307"/>
    <cellStyle name="Note 17 3 5 2 2 2" xfId="45493"/>
    <cellStyle name="Note 17 3 5 2 3" xfId="34889"/>
    <cellStyle name="Note 17 3 5 3" xfId="19194"/>
    <cellStyle name="Note 17 3 5 3 2" xfId="40381"/>
    <cellStyle name="Note 17 3 5 4" xfId="29643"/>
    <cellStyle name="Note 17 3 5_Table 2A-1_EFT (Annual)" xfId="15542"/>
    <cellStyle name="Note 17 3 6" xfId="9620"/>
    <cellStyle name="Note 17 3 6 2" xfId="21761"/>
    <cellStyle name="Note 17 3 6 2 2" xfId="42947"/>
    <cellStyle name="Note 17 3 6 3" xfId="32343"/>
    <cellStyle name="Note 17 3 7" xfId="16648"/>
    <cellStyle name="Note 17 3 7 2" xfId="37835"/>
    <cellStyle name="Note 17 3 8" xfId="26900"/>
    <cellStyle name="Note 17 3_Table 2A-1_EFT (Annual)" xfId="3247"/>
    <cellStyle name="Note 17 4" xfId="1202"/>
    <cellStyle name="Note 17 4 2" xfId="2472"/>
    <cellStyle name="Note 17 4 2 2" xfId="6033"/>
    <cellStyle name="Note 17 4 2 2 2" xfId="14227"/>
    <cellStyle name="Note 17 4 2 2 2 2" xfId="26199"/>
    <cellStyle name="Note 17 4 2 2 2 2 2" xfId="47385"/>
    <cellStyle name="Note 17 4 2 2 2 3" xfId="36781"/>
    <cellStyle name="Note 17 4 2 2 3" xfId="21086"/>
    <cellStyle name="Note 17 4 2 2 3 2" xfId="42273"/>
    <cellStyle name="Note 17 4 2 2 4" xfId="31689"/>
    <cellStyle name="Note 17 4 2 2_Table 2A-1_EFT (Annual)" xfId="15543"/>
    <cellStyle name="Note 17 4 2 3" xfId="11569"/>
    <cellStyle name="Note 17 4 2 3 2" xfId="23653"/>
    <cellStyle name="Note 17 4 2 3 2 2" xfId="44839"/>
    <cellStyle name="Note 17 4 2 3 3" xfId="34235"/>
    <cellStyle name="Note 17 4 2 4" xfId="18540"/>
    <cellStyle name="Note 17 4 2 4 2" xfId="39727"/>
    <cellStyle name="Note 17 4 2 5" xfId="28946"/>
    <cellStyle name="Note 17 4 2_Table 2A-1_EFT (Annual)" xfId="7247"/>
    <cellStyle name="Note 17 4 3" xfId="4763"/>
    <cellStyle name="Note 17 4 3 2" xfId="13023"/>
    <cellStyle name="Note 17 4 3 2 2" xfId="25029"/>
    <cellStyle name="Note 17 4 3 2 2 2" xfId="46215"/>
    <cellStyle name="Note 17 4 3 2 3" xfId="35611"/>
    <cellStyle name="Note 17 4 3 3" xfId="19916"/>
    <cellStyle name="Note 17 4 3 3 2" xfId="41103"/>
    <cellStyle name="Note 17 4 3 4" xfId="30420"/>
    <cellStyle name="Note 17 4 3_Table 2A-1_EFT (Annual)" xfId="15544"/>
    <cellStyle name="Note 17 4 4" xfId="10367"/>
    <cellStyle name="Note 17 4 4 2" xfId="22483"/>
    <cellStyle name="Note 17 4 4 2 2" xfId="43669"/>
    <cellStyle name="Note 17 4 4 3" xfId="33065"/>
    <cellStyle name="Note 17 4 5" xfId="17370"/>
    <cellStyle name="Note 17 4 5 2" xfId="38557"/>
    <cellStyle name="Note 17 4 6" xfId="27677"/>
    <cellStyle name="Note 17 4_Table 2A-1_EFT (Annual)" xfId="7246"/>
    <cellStyle name="Note 17 5" xfId="762"/>
    <cellStyle name="Note 17 5 2" xfId="4323"/>
    <cellStyle name="Note 17 5 2 2" xfId="12603"/>
    <cellStyle name="Note 17 5 2 2 2" xfId="24620"/>
    <cellStyle name="Note 17 5 2 2 2 2" xfId="45806"/>
    <cellStyle name="Note 17 5 2 2 3" xfId="35202"/>
    <cellStyle name="Note 17 5 2 3" xfId="19507"/>
    <cellStyle name="Note 17 5 2 3 2" xfId="40694"/>
    <cellStyle name="Note 17 5 2 4" xfId="29980"/>
    <cellStyle name="Note 17 5 2_Table 2A-1_EFT (Annual)" xfId="15545"/>
    <cellStyle name="Note 17 5 3" xfId="9951"/>
    <cellStyle name="Note 17 5 3 2" xfId="22074"/>
    <cellStyle name="Note 17 5 3 2 2" xfId="43260"/>
    <cellStyle name="Note 17 5 3 3" xfId="32656"/>
    <cellStyle name="Note 17 5 4" xfId="16961"/>
    <cellStyle name="Note 17 5 4 2" xfId="38148"/>
    <cellStyle name="Note 17 5 5" xfId="27237"/>
    <cellStyle name="Note 17 5_Table 2A-1_EFT (Annual)" xfId="7248"/>
    <cellStyle name="Note 17 6" xfId="1778"/>
    <cellStyle name="Note 17 6 2" xfId="5339"/>
    <cellStyle name="Note 17 6 2 2" xfId="13554"/>
    <cellStyle name="Note 17 6 2 2 2" xfId="25542"/>
    <cellStyle name="Note 17 6 2 2 2 2" xfId="46728"/>
    <cellStyle name="Note 17 6 2 2 3" xfId="36124"/>
    <cellStyle name="Note 17 6 2 3" xfId="20429"/>
    <cellStyle name="Note 17 6 2 3 2" xfId="41616"/>
    <cellStyle name="Note 17 6 2 4" xfId="30996"/>
    <cellStyle name="Note 17 6 2_Table 2A-1_EFT (Annual)" xfId="15546"/>
    <cellStyle name="Note 17 6 3" xfId="10898"/>
    <cellStyle name="Note 17 6 3 2" xfId="22996"/>
    <cellStyle name="Note 17 6 3 2 2" xfId="44182"/>
    <cellStyle name="Note 17 6 3 3" xfId="33578"/>
    <cellStyle name="Note 17 6 4" xfId="17883"/>
    <cellStyle name="Note 17 6 4 2" xfId="39070"/>
    <cellStyle name="Note 17 6 5" xfId="28253"/>
    <cellStyle name="Note 17 6_Table 2A-1_EFT (Annual)" xfId="7249"/>
    <cellStyle name="Note 17 7" xfId="3743"/>
    <cellStyle name="Note 17 7 2" xfId="12111"/>
    <cellStyle name="Note 17 7 2 2" xfId="24141"/>
    <cellStyle name="Note 17 7 2 2 2" xfId="45327"/>
    <cellStyle name="Note 17 7 2 3" xfId="34723"/>
    <cellStyle name="Note 17 7 3" xfId="19028"/>
    <cellStyle name="Note 17 7 3 2" xfId="40215"/>
    <cellStyle name="Note 17 7 4" xfId="29452"/>
    <cellStyle name="Note 17 7_Table 2A-1_EFT (Annual)" xfId="15547"/>
    <cellStyle name="Note 17 8" xfId="9430"/>
    <cellStyle name="Note 17 8 2" xfId="21595"/>
    <cellStyle name="Note 17 8 2 2" xfId="42781"/>
    <cellStyle name="Note 17 8 3" xfId="32177"/>
    <cellStyle name="Note 17 9" xfId="16482"/>
    <cellStyle name="Note 17 9 2" xfId="37669"/>
    <cellStyle name="Note 17_Table 2A-1_EFT (Annual)" xfId="3245"/>
    <cellStyle name="Note 18" xfId="171"/>
    <cellStyle name="Note 18 10" xfId="26726"/>
    <cellStyle name="Note 18 2" xfId="564"/>
    <cellStyle name="Note 18 2 2" xfId="1541"/>
    <cellStyle name="Note 18 2 2 2" xfId="2811"/>
    <cellStyle name="Note 18 2 2 2 2" xfId="6372"/>
    <cellStyle name="Note 18 2 2 2 2 2" xfId="14566"/>
    <cellStyle name="Note 18 2 2 2 2 2 2" xfId="26538"/>
    <cellStyle name="Note 18 2 2 2 2 2 2 2" xfId="47724"/>
    <cellStyle name="Note 18 2 2 2 2 2 3" xfId="37120"/>
    <cellStyle name="Note 18 2 2 2 2 3" xfId="21425"/>
    <cellStyle name="Note 18 2 2 2 2 3 2" xfId="42612"/>
    <cellStyle name="Note 18 2 2 2 2 4" xfId="32028"/>
    <cellStyle name="Note 18 2 2 2 2_Table 2A-1_EFT (Annual)" xfId="15548"/>
    <cellStyle name="Note 18 2 2 2 3" xfId="11908"/>
    <cellStyle name="Note 18 2 2 2 3 2" xfId="23992"/>
    <cellStyle name="Note 18 2 2 2 3 2 2" xfId="45178"/>
    <cellStyle name="Note 18 2 2 2 3 3" xfId="34574"/>
    <cellStyle name="Note 18 2 2 2 4" xfId="18879"/>
    <cellStyle name="Note 18 2 2 2 4 2" xfId="40066"/>
    <cellStyle name="Note 18 2 2 2 5" xfId="29285"/>
    <cellStyle name="Note 18 2 2 2_Table 2A-1_EFT (Annual)" xfId="7251"/>
    <cellStyle name="Note 18 2 2 3" xfId="5102"/>
    <cellStyle name="Note 18 2 2 3 2" xfId="13362"/>
    <cellStyle name="Note 18 2 2 3 2 2" xfId="25368"/>
    <cellStyle name="Note 18 2 2 3 2 2 2" xfId="46554"/>
    <cellStyle name="Note 18 2 2 3 2 3" xfId="35950"/>
    <cellStyle name="Note 18 2 2 3 3" xfId="20255"/>
    <cellStyle name="Note 18 2 2 3 3 2" xfId="41442"/>
    <cellStyle name="Note 18 2 2 3 4" xfId="30759"/>
    <cellStyle name="Note 18 2 2 3_Table 2A-1_EFT (Annual)" xfId="15549"/>
    <cellStyle name="Note 18 2 2 4" xfId="10706"/>
    <cellStyle name="Note 18 2 2 4 2" xfId="22822"/>
    <cellStyle name="Note 18 2 2 4 2 2" xfId="44008"/>
    <cellStyle name="Note 18 2 2 4 3" xfId="33404"/>
    <cellStyle name="Note 18 2 2 5" xfId="17709"/>
    <cellStyle name="Note 18 2 2 5 2" xfId="38896"/>
    <cellStyle name="Note 18 2 2 6" xfId="28016"/>
    <cellStyle name="Note 18 2 2_Table 2A-1_EFT (Annual)" xfId="7250"/>
    <cellStyle name="Note 18 2 3" xfId="1067"/>
    <cellStyle name="Note 18 2 3 2" xfId="4628"/>
    <cellStyle name="Note 18 2 3 2 2" xfId="12888"/>
    <cellStyle name="Note 18 2 3 2 2 2" xfId="24894"/>
    <cellStyle name="Note 18 2 3 2 2 2 2" xfId="46080"/>
    <cellStyle name="Note 18 2 3 2 2 3" xfId="35476"/>
    <cellStyle name="Note 18 2 3 2 3" xfId="19781"/>
    <cellStyle name="Note 18 2 3 2 3 2" xfId="40968"/>
    <cellStyle name="Note 18 2 3 2 4" xfId="30285"/>
    <cellStyle name="Note 18 2 3 2_Table 2A-1_EFT (Annual)" xfId="15550"/>
    <cellStyle name="Note 18 2 3 3" xfId="10232"/>
    <cellStyle name="Note 18 2 3 3 2" xfId="22348"/>
    <cellStyle name="Note 18 2 3 3 2 2" xfId="43534"/>
    <cellStyle name="Note 18 2 3 3 3" xfId="32930"/>
    <cellStyle name="Note 18 2 3 4" xfId="17235"/>
    <cellStyle name="Note 18 2 3 4 2" xfId="38422"/>
    <cellStyle name="Note 18 2 3 5" xfId="27542"/>
    <cellStyle name="Note 18 2 3_Table 2A-1_EFT (Annual)" xfId="7252"/>
    <cellStyle name="Note 18 2 4" xfId="2280"/>
    <cellStyle name="Note 18 2 4 2" xfId="5841"/>
    <cellStyle name="Note 18 2 4 2 2" xfId="14056"/>
    <cellStyle name="Note 18 2 4 2 2 2" xfId="26044"/>
    <cellStyle name="Note 18 2 4 2 2 2 2" xfId="47230"/>
    <cellStyle name="Note 18 2 4 2 2 3" xfId="36626"/>
    <cellStyle name="Note 18 2 4 2 3" xfId="20931"/>
    <cellStyle name="Note 18 2 4 2 3 2" xfId="42118"/>
    <cellStyle name="Note 18 2 4 2 4" xfId="31498"/>
    <cellStyle name="Note 18 2 4 2_Table 2A-1_EFT (Annual)" xfId="15551"/>
    <cellStyle name="Note 18 2 4 3" xfId="11400"/>
    <cellStyle name="Note 18 2 4 3 2" xfId="23498"/>
    <cellStyle name="Note 18 2 4 3 2 2" xfId="44684"/>
    <cellStyle name="Note 18 2 4 3 3" xfId="34080"/>
    <cellStyle name="Note 18 2 4 4" xfId="18385"/>
    <cellStyle name="Note 18 2 4 4 2" xfId="39572"/>
    <cellStyle name="Note 18 2 4 5" xfId="28755"/>
    <cellStyle name="Note 18 2 4_Table 2A-1_EFT (Annual)" xfId="7253"/>
    <cellStyle name="Note 18 2 5" xfId="4134"/>
    <cellStyle name="Note 18 2 5 2" xfId="12458"/>
    <cellStyle name="Note 18 2 5 2 2" xfId="24480"/>
    <cellStyle name="Note 18 2 5 2 2 2" xfId="45666"/>
    <cellStyle name="Note 18 2 5 2 3" xfId="35062"/>
    <cellStyle name="Note 18 2 5 3" xfId="19367"/>
    <cellStyle name="Note 18 2 5 3 2" xfId="40554"/>
    <cellStyle name="Note 18 2 5 4" xfId="29822"/>
    <cellStyle name="Note 18 2 5_Table 2A-1_EFT (Annual)" xfId="15552"/>
    <cellStyle name="Note 18 2 6" xfId="9797"/>
    <cellStyle name="Note 18 2 6 2" xfId="21934"/>
    <cellStyle name="Note 18 2 6 2 2" xfId="43120"/>
    <cellStyle name="Note 18 2 6 3" xfId="32516"/>
    <cellStyle name="Note 18 2 7" xfId="16821"/>
    <cellStyle name="Note 18 2 7 2" xfId="38008"/>
    <cellStyle name="Note 18 2 8" xfId="27079"/>
    <cellStyle name="Note 18 2_Table 2A-1_EFT (Annual)" xfId="3249"/>
    <cellStyle name="Note 18 3" xfId="402"/>
    <cellStyle name="Note 18 3 2" xfId="1385"/>
    <cellStyle name="Note 18 3 2 2" xfId="2655"/>
    <cellStyle name="Note 18 3 2 2 2" xfId="6216"/>
    <cellStyle name="Note 18 3 2 2 2 2" xfId="14410"/>
    <cellStyle name="Note 18 3 2 2 2 2 2" xfId="26382"/>
    <cellStyle name="Note 18 3 2 2 2 2 2 2" xfId="47568"/>
    <cellStyle name="Note 18 3 2 2 2 2 3" xfId="36964"/>
    <cellStyle name="Note 18 3 2 2 2 3" xfId="21269"/>
    <cellStyle name="Note 18 3 2 2 2 3 2" xfId="42456"/>
    <cellStyle name="Note 18 3 2 2 2 4" xfId="31872"/>
    <cellStyle name="Note 18 3 2 2 2_Table 2A-1_EFT (Annual)" xfId="15553"/>
    <cellStyle name="Note 18 3 2 2 3" xfId="11752"/>
    <cellStyle name="Note 18 3 2 2 3 2" xfId="23836"/>
    <cellStyle name="Note 18 3 2 2 3 2 2" xfId="45022"/>
    <cellStyle name="Note 18 3 2 2 3 3" xfId="34418"/>
    <cellStyle name="Note 18 3 2 2 4" xfId="18723"/>
    <cellStyle name="Note 18 3 2 2 4 2" xfId="39910"/>
    <cellStyle name="Note 18 3 2 2 5" xfId="29129"/>
    <cellStyle name="Note 18 3 2 2_Table 2A-1_EFT (Annual)" xfId="7255"/>
    <cellStyle name="Note 18 3 2 3" xfId="4946"/>
    <cellStyle name="Note 18 3 2 3 2" xfId="13206"/>
    <cellStyle name="Note 18 3 2 3 2 2" xfId="25212"/>
    <cellStyle name="Note 18 3 2 3 2 2 2" xfId="46398"/>
    <cellStyle name="Note 18 3 2 3 2 3" xfId="35794"/>
    <cellStyle name="Note 18 3 2 3 3" xfId="20099"/>
    <cellStyle name="Note 18 3 2 3 3 2" xfId="41286"/>
    <cellStyle name="Note 18 3 2 3 4" xfId="30603"/>
    <cellStyle name="Note 18 3 2 3_Table 2A-1_EFT (Annual)" xfId="15554"/>
    <cellStyle name="Note 18 3 2 4" xfId="10550"/>
    <cellStyle name="Note 18 3 2 4 2" xfId="22666"/>
    <cellStyle name="Note 18 3 2 4 2 2" xfId="43852"/>
    <cellStyle name="Note 18 3 2 4 3" xfId="33248"/>
    <cellStyle name="Note 18 3 2 5" xfId="17553"/>
    <cellStyle name="Note 18 3 2 5 2" xfId="38740"/>
    <cellStyle name="Note 18 3 2 6" xfId="27860"/>
    <cellStyle name="Note 18 3 2_Table 2A-1_EFT (Annual)" xfId="7254"/>
    <cellStyle name="Note 18 3 3" xfId="935"/>
    <cellStyle name="Note 18 3 3 2" xfId="4496"/>
    <cellStyle name="Note 18 3 3 2 2" xfId="12758"/>
    <cellStyle name="Note 18 3 3 2 2 2" xfId="24768"/>
    <cellStyle name="Note 18 3 3 2 2 2 2" xfId="45954"/>
    <cellStyle name="Note 18 3 3 2 2 3" xfId="35350"/>
    <cellStyle name="Note 18 3 3 2 3" xfId="19655"/>
    <cellStyle name="Note 18 3 3 2 3 2" xfId="40842"/>
    <cellStyle name="Note 18 3 3 2 4" xfId="30153"/>
    <cellStyle name="Note 18 3 3 2_Table 2A-1_EFT (Annual)" xfId="15555"/>
    <cellStyle name="Note 18 3 3 3" xfId="10105"/>
    <cellStyle name="Note 18 3 3 3 2" xfId="22222"/>
    <cellStyle name="Note 18 3 3 3 2 2" xfId="43408"/>
    <cellStyle name="Note 18 3 3 3 3" xfId="32804"/>
    <cellStyle name="Note 18 3 3 4" xfId="17109"/>
    <cellStyle name="Note 18 3 3 4 2" xfId="38296"/>
    <cellStyle name="Note 18 3 3 5" xfId="27410"/>
    <cellStyle name="Note 18 3 3_Table 2A-1_EFT (Annual)" xfId="7256"/>
    <cellStyle name="Note 18 3 4" xfId="2124"/>
    <cellStyle name="Note 18 3 4 2" xfId="5685"/>
    <cellStyle name="Note 18 3 4 2 2" xfId="13900"/>
    <cellStyle name="Note 18 3 4 2 2 2" xfId="25888"/>
    <cellStyle name="Note 18 3 4 2 2 2 2" xfId="47074"/>
    <cellStyle name="Note 18 3 4 2 2 3" xfId="36470"/>
    <cellStyle name="Note 18 3 4 2 3" xfId="20775"/>
    <cellStyle name="Note 18 3 4 2 3 2" xfId="41962"/>
    <cellStyle name="Note 18 3 4 2 4" xfId="31342"/>
    <cellStyle name="Note 18 3 4 2_Table 2A-1_EFT (Annual)" xfId="15556"/>
    <cellStyle name="Note 18 3 4 3" xfId="11244"/>
    <cellStyle name="Note 18 3 4 3 2" xfId="23342"/>
    <cellStyle name="Note 18 3 4 3 2 2" xfId="44528"/>
    <cellStyle name="Note 18 3 4 3 3" xfId="33924"/>
    <cellStyle name="Note 18 3 4 4" xfId="18229"/>
    <cellStyle name="Note 18 3 4 4 2" xfId="39416"/>
    <cellStyle name="Note 18 3 4 5" xfId="28599"/>
    <cellStyle name="Note 18 3 4_Table 2A-1_EFT (Annual)" xfId="7257"/>
    <cellStyle name="Note 18 3 5" xfId="3972"/>
    <cellStyle name="Note 18 3 5 2" xfId="12300"/>
    <cellStyle name="Note 18 3 5 2 2" xfId="24324"/>
    <cellStyle name="Note 18 3 5 2 2 2" xfId="45510"/>
    <cellStyle name="Note 18 3 5 2 3" xfId="34906"/>
    <cellStyle name="Note 18 3 5 3" xfId="19211"/>
    <cellStyle name="Note 18 3 5 3 2" xfId="40398"/>
    <cellStyle name="Note 18 3 5 4" xfId="29660"/>
    <cellStyle name="Note 18 3 5_Table 2A-1_EFT (Annual)" xfId="15557"/>
    <cellStyle name="Note 18 3 6" xfId="9637"/>
    <cellStyle name="Note 18 3 6 2" xfId="21778"/>
    <cellStyle name="Note 18 3 6 2 2" xfId="42964"/>
    <cellStyle name="Note 18 3 6 3" xfId="32360"/>
    <cellStyle name="Note 18 3 7" xfId="16665"/>
    <cellStyle name="Note 18 3 7 2" xfId="37852"/>
    <cellStyle name="Note 18 3 8" xfId="26917"/>
    <cellStyle name="Note 18 3_Table 2A-1_EFT (Annual)" xfId="3250"/>
    <cellStyle name="Note 18 4" xfId="1219"/>
    <cellStyle name="Note 18 4 2" xfId="2489"/>
    <cellStyle name="Note 18 4 2 2" xfId="6050"/>
    <cellStyle name="Note 18 4 2 2 2" xfId="14244"/>
    <cellStyle name="Note 18 4 2 2 2 2" xfId="26216"/>
    <cellStyle name="Note 18 4 2 2 2 2 2" xfId="47402"/>
    <cellStyle name="Note 18 4 2 2 2 3" xfId="36798"/>
    <cellStyle name="Note 18 4 2 2 3" xfId="21103"/>
    <cellStyle name="Note 18 4 2 2 3 2" xfId="42290"/>
    <cellStyle name="Note 18 4 2 2 4" xfId="31706"/>
    <cellStyle name="Note 18 4 2 2_Table 2A-1_EFT (Annual)" xfId="15558"/>
    <cellStyle name="Note 18 4 2 3" xfId="11586"/>
    <cellStyle name="Note 18 4 2 3 2" xfId="23670"/>
    <cellStyle name="Note 18 4 2 3 2 2" xfId="44856"/>
    <cellStyle name="Note 18 4 2 3 3" xfId="34252"/>
    <cellStyle name="Note 18 4 2 4" xfId="18557"/>
    <cellStyle name="Note 18 4 2 4 2" xfId="39744"/>
    <cellStyle name="Note 18 4 2 5" xfId="28963"/>
    <cellStyle name="Note 18 4 2_Table 2A-1_EFT (Annual)" xfId="7259"/>
    <cellStyle name="Note 18 4 3" xfId="4780"/>
    <cellStyle name="Note 18 4 3 2" xfId="13040"/>
    <cellStyle name="Note 18 4 3 2 2" xfId="25046"/>
    <cellStyle name="Note 18 4 3 2 2 2" xfId="46232"/>
    <cellStyle name="Note 18 4 3 2 3" xfId="35628"/>
    <cellStyle name="Note 18 4 3 3" xfId="19933"/>
    <cellStyle name="Note 18 4 3 3 2" xfId="41120"/>
    <cellStyle name="Note 18 4 3 4" xfId="30437"/>
    <cellStyle name="Note 18 4 3_Table 2A-1_EFT (Annual)" xfId="15559"/>
    <cellStyle name="Note 18 4 4" xfId="10384"/>
    <cellStyle name="Note 18 4 4 2" xfId="22500"/>
    <cellStyle name="Note 18 4 4 2 2" xfId="43686"/>
    <cellStyle name="Note 18 4 4 3" xfId="33082"/>
    <cellStyle name="Note 18 4 5" xfId="17387"/>
    <cellStyle name="Note 18 4 5 2" xfId="38574"/>
    <cellStyle name="Note 18 4 6" xfId="27694"/>
    <cellStyle name="Note 18 4_Table 2A-1_EFT (Annual)" xfId="7258"/>
    <cellStyle name="Note 18 5" xfId="776"/>
    <cellStyle name="Note 18 5 2" xfId="4337"/>
    <cellStyle name="Note 18 5 2 2" xfId="12617"/>
    <cellStyle name="Note 18 5 2 2 2" xfId="24634"/>
    <cellStyle name="Note 18 5 2 2 2 2" xfId="45820"/>
    <cellStyle name="Note 18 5 2 2 3" xfId="35216"/>
    <cellStyle name="Note 18 5 2 3" xfId="19521"/>
    <cellStyle name="Note 18 5 2 3 2" xfId="40708"/>
    <cellStyle name="Note 18 5 2 4" xfId="29994"/>
    <cellStyle name="Note 18 5 2_Table 2A-1_EFT (Annual)" xfId="15560"/>
    <cellStyle name="Note 18 5 3" xfId="9965"/>
    <cellStyle name="Note 18 5 3 2" xfId="22088"/>
    <cellStyle name="Note 18 5 3 2 2" xfId="43274"/>
    <cellStyle name="Note 18 5 3 3" xfId="32670"/>
    <cellStyle name="Note 18 5 4" xfId="16975"/>
    <cellStyle name="Note 18 5 4 2" xfId="38162"/>
    <cellStyle name="Note 18 5 5" xfId="27251"/>
    <cellStyle name="Note 18 5_Table 2A-1_EFT (Annual)" xfId="7260"/>
    <cellStyle name="Note 18 6" xfId="1958"/>
    <cellStyle name="Note 18 6 2" xfId="5519"/>
    <cellStyle name="Note 18 6 2 2" xfId="13734"/>
    <cellStyle name="Note 18 6 2 2 2" xfId="25722"/>
    <cellStyle name="Note 18 6 2 2 2 2" xfId="46908"/>
    <cellStyle name="Note 18 6 2 2 3" xfId="36304"/>
    <cellStyle name="Note 18 6 2 3" xfId="20609"/>
    <cellStyle name="Note 18 6 2 3 2" xfId="41796"/>
    <cellStyle name="Note 18 6 2 4" xfId="31176"/>
    <cellStyle name="Note 18 6 2_Table 2A-1_EFT (Annual)" xfId="15561"/>
    <cellStyle name="Note 18 6 3" xfId="11078"/>
    <cellStyle name="Note 18 6 3 2" xfId="23176"/>
    <cellStyle name="Note 18 6 3 2 2" xfId="44362"/>
    <cellStyle name="Note 18 6 3 3" xfId="33758"/>
    <cellStyle name="Note 18 6 4" xfId="18063"/>
    <cellStyle name="Note 18 6 4 2" xfId="39250"/>
    <cellStyle name="Note 18 6 5" xfId="28433"/>
    <cellStyle name="Note 18 6_Table 2A-1_EFT (Annual)" xfId="7261"/>
    <cellStyle name="Note 18 7" xfId="3760"/>
    <cellStyle name="Note 18 7 2" xfId="12128"/>
    <cellStyle name="Note 18 7 2 2" xfId="24158"/>
    <cellStyle name="Note 18 7 2 2 2" xfId="45344"/>
    <cellStyle name="Note 18 7 2 3" xfId="34740"/>
    <cellStyle name="Note 18 7 3" xfId="19045"/>
    <cellStyle name="Note 18 7 3 2" xfId="40232"/>
    <cellStyle name="Note 18 7 4" xfId="29469"/>
    <cellStyle name="Note 18 7_Table 2A-1_EFT (Annual)" xfId="15562"/>
    <cellStyle name="Note 18 8" xfId="9447"/>
    <cellStyle name="Note 18 8 2" xfId="21612"/>
    <cellStyle name="Note 18 8 2 2" xfId="42798"/>
    <cellStyle name="Note 18 8 3" xfId="32194"/>
    <cellStyle name="Note 18 9" xfId="16499"/>
    <cellStyle name="Note 18 9 2" xfId="37686"/>
    <cellStyle name="Note 18_Table 2A-1_EFT (Annual)" xfId="3248"/>
    <cellStyle name="Note 19" xfId="170"/>
    <cellStyle name="Note 19 10" xfId="26725"/>
    <cellStyle name="Note 19 2" xfId="563"/>
    <cellStyle name="Note 19 2 2" xfId="1540"/>
    <cellStyle name="Note 19 2 2 2" xfId="2810"/>
    <cellStyle name="Note 19 2 2 2 2" xfId="6371"/>
    <cellStyle name="Note 19 2 2 2 2 2" xfId="14565"/>
    <cellStyle name="Note 19 2 2 2 2 2 2" xfId="26537"/>
    <cellStyle name="Note 19 2 2 2 2 2 2 2" xfId="47723"/>
    <cellStyle name="Note 19 2 2 2 2 2 3" xfId="37119"/>
    <cellStyle name="Note 19 2 2 2 2 3" xfId="21424"/>
    <cellStyle name="Note 19 2 2 2 2 3 2" xfId="42611"/>
    <cellStyle name="Note 19 2 2 2 2 4" xfId="32027"/>
    <cellStyle name="Note 19 2 2 2 2_Table 2A-1_EFT (Annual)" xfId="15563"/>
    <cellStyle name="Note 19 2 2 2 3" xfId="11907"/>
    <cellStyle name="Note 19 2 2 2 3 2" xfId="23991"/>
    <cellStyle name="Note 19 2 2 2 3 2 2" xfId="45177"/>
    <cellStyle name="Note 19 2 2 2 3 3" xfId="34573"/>
    <cellStyle name="Note 19 2 2 2 4" xfId="18878"/>
    <cellStyle name="Note 19 2 2 2 4 2" xfId="40065"/>
    <cellStyle name="Note 19 2 2 2 5" xfId="29284"/>
    <cellStyle name="Note 19 2 2 2_Table 2A-1_EFT (Annual)" xfId="7263"/>
    <cellStyle name="Note 19 2 2 3" xfId="5101"/>
    <cellStyle name="Note 19 2 2 3 2" xfId="13361"/>
    <cellStyle name="Note 19 2 2 3 2 2" xfId="25367"/>
    <cellStyle name="Note 19 2 2 3 2 2 2" xfId="46553"/>
    <cellStyle name="Note 19 2 2 3 2 3" xfId="35949"/>
    <cellStyle name="Note 19 2 2 3 3" xfId="20254"/>
    <cellStyle name="Note 19 2 2 3 3 2" xfId="41441"/>
    <cellStyle name="Note 19 2 2 3 4" xfId="30758"/>
    <cellStyle name="Note 19 2 2 3_Table 2A-1_EFT (Annual)" xfId="15564"/>
    <cellStyle name="Note 19 2 2 4" xfId="10705"/>
    <cellStyle name="Note 19 2 2 4 2" xfId="22821"/>
    <cellStyle name="Note 19 2 2 4 2 2" xfId="44007"/>
    <cellStyle name="Note 19 2 2 4 3" xfId="33403"/>
    <cellStyle name="Note 19 2 2 5" xfId="17708"/>
    <cellStyle name="Note 19 2 2 5 2" xfId="38895"/>
    <cellStyle name="Note 19 2 2 6" xfId="28015"/>
    <cellStyle name="Note 19 2 2_Table 2A-1_EFT (Annual)" xfId="7262"/>
    <cellStyle name="Note 19 2 3" xfId="1066"/>
    <cellStyle name="Note 19 2 3 2" xfId="4627"/>
    <cellStyle name="Note 19 2 3 2 2" xfId="12887"/>
    <cellStyle name="Note 19 2 3 2 2 2" xfId="24893"/>
    <cellStyle name="Note 19 2 3 2 2 2 2" xfId="46079"/>
    <cellStyle name="Note 19 2 3 2 2 3" xfId="35475"/>
    <cellStyle name="Note 19 2 3 2 3" xfId="19780"/>
    <cellStyle name="Note 19 2 3 2 3 2" xfId="40967"/>
    <cellStyle name="Note 19 2 3 2 4" xfId="30284"/>
    <cellStyle name="Note 19 2 3 2_Table 2A-1_EFT (Annual)" xfId="15565"/>
    <cellStyle name="Note 19 2 3 3" xfId="10231"/>
    <cellStyle name="Note 19 2 3 3 2" xfId="22347"/>
    <cellStyle name="Note 19 2 3 3 2 2" xfId="43533"/>
    <cellStyle name="Note 19 2 3 3 3" xfId="32929"/>
    <cellStyle name="Note 19 2 3 4" xfId="17234"/>
    <cellStyle name="Note 19 2 3 4 2" xfId="38421"/>
    <cellStyle name="Note 19 2 3 5" xfId="27541"/>
    <cellStyle name="Note 19 2 3_Table 2A-1_EFT (Annual)" xfId="7264"/>
    <cellStyle name="Note 19 2 4" xfId="2279"/>
    <cellStyle name="Note 19 2 4 2" xfId="5840"/>
    <cellStyle name="Note 19 2 4 2 2" xfId="14055"/>
    <cellStyle name="Note 19 2 4 2 2 2" xfId="26043"/>
    <cellStyle name="Note 19 2 4 2 2 2 2" xfId="47229"/>
    <cellStyle name="Note 19 2 4 2 2 3" xfId="36625"/>
    <cellStyle name="Note 19 2 4 2 3" xfId="20930"/>
    <cellStyle name="Note 19 2 4 2 3 2" xfId="42117"/>
    <cellStyle name="Note 19 2 4 2 4" xfId="31497"/>
    <cellStyle name="Note 19 2 4 2_Table 2A-1_EFT (Annual)" xfId="15566"/>
    <cellStyle name="Note 19 2 4 3" xfId="11399"/>
    <cellStyle name="Note 19 2 4 3 2" xfId="23497"/>
    <cellStyle name="Note 19 2 4 3 2 2" xfId="44683"/>
    <cellStyle name="Note 19 2 4 3 3" xfId="34079"/>
    <cellStyle name="Note 19 2 4 4" xfId="18384"/>
    <cellStyle name="Note 19 2 4 4 2" xfId="39571"/>
    <cellStyle name="Note 19 2 4 5" xfId="28754"/>
    <cellStyle name="Note 19 2 4_Table 2A-1_EFT (Annual)" xfId="7265"/>
    <cellStyle name="Note 19 2 5" xfId="4133"/>
    <cellStyle name="Note 19 2 5 2" xfId="12457"/>
    <cellStyle name="Note 19 2 5 2 2" xfId="24479"/>
    <cellStyle name="Note 19 2 5 2 2 2" xfId="45665"/>
    <cellStyle name="Note 19 2 5 2 3" xfId="35061"/>
    <cellStyle name="Note 19 2 5 3" xfId="19366"/>
    <cellStyle name="Note 19 2 5 3 2" xfId="40553"/>
    <cellStyle name="Note 19 2 5 4" xfId="29821"/>
    <cellStyle name="Note 19 2 5_Table 2A-1_EFT (Annual)" xfId="15567"/>
    <cellStyle name="Note 19 2 6" xfId="9796"/>
    <cellStyle name="Note 19 2 6 2" xfId="21933"/>
    <cellStyle name="Note 19 2 6 2 2" xfId="43119"/>
    <cellStyle name="Note 19 2 6 3" xfId="32515"/>
    <cellStyle name="Note 19 2 7" xfId="16820"/>
    <cellStyle name="Note 19 2 7 2" xfId="38007"/>
    <cellStyle name="Note 19 2 8" xfId="27078"/>
    <cellStyle name="Note 19 2_Table 2A-1_EFT (Annual)" xfId="3252"/>
    <cellStyle name="Note 19 3" xfId="401"/>
    <cellStyle name="Note 19 3 2" xfId="1384"/>
    <cellStyle name="Note 19 3 2 2" xfId="2654"/>
    <cellStyle name="Note 19 3 2 2 2" xfId="6215"/>
    <cellStyle name="Note 19 3 2 2 2 2" xfId="14409"/>
    <cellStyle name="Note 19 3 2 2 2 2 2" xfId="26381"/>
    <cellStyle name="Note 19 3 2 2 2 2 2 2" xfId="47567"/>
    <cellStyle name="Note 19 3 2 2 2 2 3" xfId="36963"/>
    <cellStyle name="Note 19 3 2 2 2 3" xfId="21268"/>
    <cellStyle name="Note 19 3 2 2 2 3 2" xfId="42455"/>
    <cellStyle name="Note 19 3 2 2 2 4" xfId="31871"/>
    <cellStyle name="Note 19 3 2 2 2_Table 2A-1_EFT (Annual)" xfId="15568"/>
    <cellStyle name="Note 19 3 2 2 3" xfId="11751"/>
    <cellStyle name="Note 19 3 2 2 3 2" xfId="23835"/>
    <cellStyle name="Note 19 3 2 2 3 2 2" xfId="45021"/>
    <cellStyle name="Note 19 3 2 2 3 3" xfId="34417"/>
    <cellStyle name="Note 19 3 2 2 4" xfId="18722"/>
    <cellStyle name="Note 19 3 2 2 4 2" xfId="39909"/>
    <cellStyle name="Note 19 3 2 2 5" xfId="29128"/>
    <cellStyle name="Note 19 3 2 2_Table 2A-1_EFT (Annual)" xfId="7267"/>
    <cellStyle name="Note 19 3 2 3" xfId="4945"/>
    <cellStyle name="Note 19 3 2 3 2" xfId="13205"/>
    <cellStyle name="Note 19 3 2 3 2 2" xfId="25211"/>
    <cellStyle name="Note 19 3 2 3 2 2 2" xfId="46397"/>
    <cellStyle name="Note 19 3 2 3 2 3" xfId="35793"/>
    <cellStyle name="Note 19 3 2 3 3" xfId="20098"/>
    <cellStyle name="Note 19 3 2 3 3 2" xfId="41285"/>
    <cellStyle name="Note 19 3 2 3 4" xfId="30602"/>
    <cellStyle name="Note 19 3 2 3_Table 2A-1_EFT (Annual)" xfId="15569"/>
    <cellStyle name="Note 19 3 2 4" xfId="10549"/>
    <cellStyle name="Note 19 3 2 4 2" xfId="22665"/>
    <cellStyle name="Note 19 3 2 4 2 2" xfId="43851"/>
    <cellStyle name="Note 19 3 2 4 3" xfId="33247"/>
    <cellStyle name="Note 19 3 2 5" xfId="17552"/>
    <cellStyle name="Note 19 3 2 5 2" xfId="38739"/>
    <cellStyle name="Note 19 3 2 6" xfId="27859"/>
    <cellStyle name="Note 19 3 2_Table 2A-1_EFT (Annual)" xfId="7266"/>
    <cellStyle name="Note 19 3 3" xfId="934"/>
    <cellStyle name="Note 19 3 3 2" xfId="4495"/>
    <cellStyle name="Note 19 3 3 2 2" xfId="12757"/>
    <cellStyle name="Note 19 3 3 2 2 2" xfId="24767"/>
    <cellStyle name="Note 19 3 3 2 2 2 2" xfId="45953"/>
    <cellStyle name="Note 19 3 3 2 2 3" xfId="35349"/>
    <cellStyle name="Note 19 3 3 2 3" xfId="19654"/>
    <cellStyle name="Note 19 3 3 2 3 2" xfId="40841"/>
    <cellStyle name="Note 19 3 3 2 4" xfId="30152"/>
    <cellStyle name="Note 19 3 3 2_Table 2A-1_EFT (Annual)" xfId="15570"/>
    <cellStyle name="Note 19 3 3 3" xfId="10104"/>
    <cellStyle name="Note 19 3 3 3 2" xfId="22221"/>
    <cellStyle name="Note 19 3 3 3 2 2" xfId="43407"/>
    <cellStyle name="Note 19 3 3 3 3" xfId="32803"/>
    <cellStyle name="Note 19 3 3 4" xfId="17108"/>
    <cellStyle name="Note 19 3 3 4 2" xfId="38295"/>
    <cellStyle name="Note 19 3 3 5" xfId="27409"/>
    <cellStyle name="Note 19 3 3_Table 2A-1_EFT (Annual)" xfId="7268"/>
    <cellStyle name="Note 19 3 4" xfId="2123"/>
    <cellStyle name="Note 19 3 4 2" xfId="5684"/>
    <cellStyle name="Note 19 3 4 2 2" xfId="13899"/>
    <cellStyle name="Note 19 3 4 2 2 2" xfId="25887"/>
    <cellStyle name="Note 19 3 4 2 2 2 2" xfId="47073"/>
    <cellStyle name="Note 19 3 4 2 2 3" xfId="36469"/>
    <cellStyle name="Note 19 3 4 2 3" xfId="20774"/>
    <cellStyle name="Note 19 3 4 2 3 2" xfId="41961"/>
    <cellStyle name="Note 19 3 4 2 4" xfId="31341"/>
    <cellStyle name="Note 19 3 4 2_Table 2A-1_EFT (Annual)" xfId="15571"/>
    <cellStyle name="Note 19 3 4 3" xfId="11243"/>
    <cellStyle name="Note 19 3 4 3 2" xfId="23341"/>
    <cellStyle name="Note 19 3 4 3 2 2" xfId="44527"/>
    <cellStyle name="Note 19 3 4 3 3" xfId="33923"/>
    <cellStyle name="Note 19 3 4 4" xfId="18228"/>
    <cellStyle name="Note 19 3 4 4 2" xfId="39415"/>
    <cellStyle name="Note 19 3 4 5" xfId="28598"/>
    <cellStyle name="Note 19 3 4_Table 2A-1_EFT (Annual)" xfId="7269"/>
    <cellStyle name="Note 19 3 5" xfId="3971"/>
    <cellStyle name="Note 19 3 5 2" xfId="12299"/>
    <cellStyle name="Note 19 3 5 2 2" xfId="24323"/>
    <cellStyle name="Note 19 3 5 2 2 2" xfId="45509"/>
    <cellStyle name="Note 19 3 5 2 3" xfId="34905"/>
    <cellStyle name="Note 19 3 5 3" xfId="19210"/>
    <cellStyle name="Note 19 3 5 3 2" xfId="40397"/>
    <cellStyle name="Note 19 3 5 4" xfId="29659"/>
    <cellStyle name="Note 19 3 5_Table 2A-1_EFT (Annual)" xfId="15572"/>
    <cellStyle name="Note 19 3 6" xfId="9636"/>
    <cellStyle name="Note 19 3 6 2" xfId="21777"/>
    <cellStyle name="Note 19 3 6 2 2" xfId="42963"/>
    <cellStyle name="Note 19 3 6 3" xfId="32359"/>
    <cellStyle name="Note 19 3 7" xfId="16664"/>
    <cellStyle name="Note 19 3 7 2" xfId="37851"/>
    <cellStyle name="Note 19 3 8" xfId="26916"/>
    <cellStyle name="Note 19 3_Table 2A-1_EFT (Annual)" xfId="3253"/>
    <cellStyle name="Note 19 4" xfId="1218"/>
    <cellStyle name="Note 19 4 2" xfId="2488"/>
    <cellStyle name="Note 19 4 2 2" xfId="6049"/>
    <cellStyle name="Note 19 4 2 2 2" xfId="14243"/>
    <cellStyle name="Note 19 4 2 2 2 2" xfId="26215"/>
    <cellStyle name="Note 19 4 2 2 2 2 2" xfId="47401"/>
    <cellStyle name="Note 19 4 2 2 2 3" xfId="36797"/>
    <cellStyle name="Note 19 4 2 2 3" xfId="21102"/>
    <cellStyle name="Note 19 4 2 2 3 2" xfId="42289"/>
    <cellStyle name="Note 19 4 2 2 4" xfId="31705"/>
    <cellStyle name="Note 19 4 2 2_Table 2A-1_EFT (Annual)" xfId="15573"/>
    <cellStyle name="Note 19 4 2 3" xfId="11585"/>
    <cellStyle name="Note 19 4 2 3 2" xfId="23669"/>
    <cellStyle name="Note 19 4 2 3 2 2" xfId="44855"/>
    <cellStyle name="Note 19 4 2 3 3" xfId="34251"/>
    <cellStyle name="Note 19 4 2 4" xfId="18556"/>
    <cellStyle name="Note 19 4 2 4 2" xfId="39743"/>
    <cellStyle name="Note 19 4 2 5" xfId="28962"/>
    <cellStyle name="Note 19 4 2_Table 2A-1_EFT (Annual)" xfId="7271"/>
    <cellStyle name="Note 19 4 3" xfId="4779"/>
    <cellStyle name="Note 19 4 3 2" xfId="13039"/>
    <cellStyle name="Note 19 4 3 2 2" xfId="25045"/>
    <cellStyle name="Note 19 4 3 2 2 2" xfId="46231"/>
    <cellStyle name="Note 19 4 3 2 3" xfId="35627"/>
    <cellStyle name="Note 19 4 3 3" xfId="19932"/>
    <cellStyle name="Note 19 4 3 3 2" xfId="41119"/>
    <cellStyle name="Note 19 4 3 4" xfId="30436"/>
    <cellStyle name="Note 19 4 3_Table 2A-1_EFT (Annual)" xfId="15574"/>
    <cellStyle name="Note 19 4 4" xfId="10383"/>
    <cellStyle name="Note 19 4 4 2" xfId="22499"/>
    <cellStyle name="Note 19 4 4 2 2" xfId="43685"/>
    <cellStyle name="Note 19 4 4 3" xfId="33081"/>
    <cellStyle name="Note 19 4 5" xfId="17386"/>
    <cellStyle name="Note 19 4 5 2" xfId="38573"/>
    <cellStyle name="Note 19 4 6" xfId="27693"/>
    <cellStyle name="Note 19 4_Table 2A-1_EFT (Annual)" xfId="7270"/>
    <cellStyle name="Note 19 5" xfId="775"/>
    <cellStyle name="Note 19 5 2" xfId="4336"/>
    <cellStyle name="Note 19 5 2 2" xfId="12616"/>
    <cellStyle name="Note 19 5 2 2 2" xfId="24633"/>
    <cellStyle name="Note 19 5 2 2 2 2" xfId="45819"/>
    <cellStyle name="Note 19 5 2 2 3" xfId="35215"/>
    <cellStyle name="Note 19 5 2 3" xfId="19520"/>
    <cellStyle name="Note 19 5 2 3 2" xfId="40707"/>
    <cellStyle name="Note 19 5 2 4" xfId="29993"/>
    <cellStyle name="Note 19 5 2_Table 2A-1_EFT (Annual)" xfId="15575"/>
    <cellStyle name="Note 19 5 3" xfId="9964"/>
    <cellStyle name="Note 19 5 3 2" xfId="22087"/>
    <cellStyle name="Note 19 5 3 2 2" xfId="43273"/>
    <cellStyle name="Note 19 5 3 3" xfId="32669"/>
    <cellStyle name="Note 19 5 4" xfId="16974"/>
    <cellStyle name="Note 19 5 4 2" xfId="38161"/>
    <cellStyle name="Note 19 5 5" xfId="27250"/>
    <cellStyle name="Note 19 5_Table 2A-1_EFT (Annual)" xfId="7272"/>
    <cellStyle name="Note 19 6" xfId="1957"/>
    <cellStyle name="Note 19 6 2" xfId="5518"/>
    <cellStyle name="Note 19 6 2 2" xfId="13733"/>
    <cellStyle name="Note 19 6 2 2 2" xfId="25721"/>
    <cellStyle name="Note 19 6 2 2 2 2" xfId="46907"/>
    <cellStyle name="Note 19 6 2 2 3" xfId="36303"/>
    <cellStyle name="Note 19 6 2 3" xfId="20608"/>
    <cellStyle name="Note 19 6 2 3 2" xfId="41795"/>
    <cellStyle name="Note 19 6 2 4" xfId="31175"/>
    <cellStyle name="Note 19 6 2_Table 2A-1_EFT (Annual)" xfId="15576"/>
    <cellStyle name="Note 19 6 3" xfId="11077"/>
    <cellStyle name="Note 19 6 3 2" xfId="23175"/>
    <cellStyle name="Note 19 6 3 2 2" xfId="44361"/>
    <cellStyle name="Note 19 6 3 3" xfId="33757"/>
    <cellStyle name="Note 19 6 4" xfId="18062"/>
    <cellStyle name="Note 19 6 4 2" xfId="39249"/>
    <cellStyle name="Note 19 6 5" xfId="28432"/>
    <cellStyle name="Note 19 6_Table 2A-1_EFT (Annual)" xfId="7273"/>
    <cellStyle name="Note 19 7" xfId="3759"/>
    <cellStyle name="Note 19 7 2" xfId="12127"/>
    <cellStyle name="Note 19 7 2 2" xfId="24157"/>
    <cellStyle name="Note 19 7 2 2 2" xfId="45343"/>
    <cellStyle name="Note 19 7 2 3" xfId="34739"/>
    <cellStyle name="Note 19 7 3" xfId="19044"/>
    <cellStyle name="Note 19 7 3 2" xfId="40231"/>
    <cellStyle name="Note 19 7 4" xfId="29468"/>
    <cellStyle name="Note 19 7_Table 2A-1_EFT (Annual)" xfId="15577"/>
    <cellStyle name="Note 19 8" xfId="9446"/>
    <cellStyle name="Note 19 8 2" xfId="21611"/>
    <cellStyle name="Note 19 8 2 2" xfId="42797"/>
    <cellStyle name="Note 19 8 3" xfId="32193"/>
    <cellStyle name="Note 19 9" xfId="16498"/>
    <cellStyle name="Note 19 9 2" xfId="37685"/>
    <cellStyle name="Note 19_Table 2A-1_EFT (Annual)" xfId="3251"/>
    <cellStyle name="Note 2" xfId="99"/>
    <cellStyle name="Note 2 10" xfId="21512"/>
    <cellStyle name="Note 2 10 2" xfId="42699"/>
    <cellStyle name="Note 2 11" xfId="26654"/>
    <cellStyle name="Note 2 2" xfId="497"/>
    <cellStyle name="Note 2 2 2" xfId="1474"/>
    <cellStyle name="Note 2 2 2 2" xfId="2744"/>
    <cellStyle name="Note 2 2 2 2 2" xfId="6305"/>
    <cellStyle name="Note 2 2 2 2 2 2" xfId="14499"/>
    <cellStyle name="Note 2 2 2 2 2 2 2" xfId="26471"/>
    <cellStyle name="Note 2 2 2 2 2 2 2 2" xfId="47657"/>
    <cellStyle name="Note 2 2 2 2 2 2 3" xfId="37053"/>
    <cellStyle name="Note 2 2 2 2 2 3" xfId="21358"/>
    <cellStyle name="Note 2 2 2 2 2 3 2" xfId="42545"/>
    <cellStyle name="Note 2 2 2 2 2 4" xfId="31961"/>
    <cellStyle name="Note 2 2 2 2 2_Table 2A-1_EFT (Annual)" xfId="15578"/>
    <cellStyle name="Note 2 2 2 2 3" xfId="11841"/>
    <cellStyle name="Note 2 2 2 2 3 2" xfId="23925"/>
    <cellStyle name="Note 2 2 2 2 3 2 2" xfId="45111"/>
    <cellStyle name="Note 2 2 2 2 3 3" xfId="34507"/>
    <cellStyle name="Note 2 2 2 2 4" xfId="18812"/>
    <cellStyle name="Note 2 2 2 2 4 2" xfId="39999"/>
    <cellStyle name="Note 2 2 2 2 5" xfId="29218"/>
    <cellStyle name="Note 2 2 2 2_Table 2A-1_EFT (Annual)" xfId="7275"/>
    <cellStyle name="Note 2 2 2 3" xfId="5035"/>
    <cellStyle name="Note 2 2 2 3 2" xfId="13295"/>
    <cellStyle name="Note 2 2 2 3 2 2" xfId="25301"/>
    <cellStyle name="Note 2 2 2 3 2 2 2" xfId="46487"/>
    <cellStyle name="Note 2 2 2 3 2 3" xfId="35883"/>
    <cellStyle name="Note 2 2 2 3 3" xfId="20188"/>
    <cellStyle name="Note 2 2 2 3 3 2" xfId="41375"/>
    <cellStyle name="Note 2 2 2 3 4" xfId="30692"/>
    <cellStyle name="Note 2 2 2 3_Table 2A-1_EFT (Annual)" xfId="15579"/>
    <cellStyle name="Note 2 2 2 4" xfId="10639"/>
    <cellStyle name="Note 2 2 2 4 2" xfId="22755"/>
    <cellStyle name="Note 2 2 2 4 2 2" xfId="43941"/>
    <cellStyle name="Note 2 2 2 4 3" xfId="33337"/>
    <cellStyle name="Note 2 2 2 5" xfId="17642"/>
    <cellStyle name="Note 2 2 2 5 2" xfId="38829"/>
    <cellStyle name="Note 2 2 2 6" xfId="27949"/>
    <cellStyle name="Note 2 2 2_Table 2A-1_EFT (Annual)" xfId="7274"/>
    <cellStyle name="Note 2 2 3" xfId="1012"/>
    <cellStyle name="Note 2 2 3 2" xfId="4573"/>
    <cellStyle name="Note 2 2 3 2 2" xfId="12833"/>
    <cellStyle name="Note 2 2 3 2 2 2" xfId="24839"/>
    <cellStyle name="Note 2 2 3 2 2 2 2" xfId="46025"/>
    <cellStyle name="Note 2 2 3 2 2 3" xfId="35421"/>
    <cellStyle name="Note 2 2 3 2 3" xfId="19726"/>
    <cellStyle name="Note 2 2 3 2 3 2" xfId="40913"/>
    <cellStyle name="Note 2 2 3 2 4" xfId="30230"/>
    <cellStyle name="Note 2 2 3 2_Table 2A-1_EFT (Annual)" xfId="15580"/>
    <cellStyle name="Note 2 2 3 3" xfId="10177"/>
    <cellStyle name="Note 2 2 3 3 2" xfId="22293"/>
    <cellStyle name="Note 2 2 3 3 2 2" xfId="43479"/>
    <cellStyle name="Note 2 2 3 3 3" xfId="32875"/>
    <cellStyle name="Note 2 2 3 4" xfId="17180"/>
    <cellStyle name="Note 2 2 3 4 2" xfId="38367"/>
    <cellStyle name="Note 2 2 3 5" xfId="27487"/>
    <cellStyle name="Note 2 2 3_Table 2A-1_EFT (Annual)" xfId="7276"/>
    <cellStyle name="Note 2 2 4" xfId="2213"/>
    <cellStyle name="Note 2 2 4 2" xfId="5774"/>
    <cellStyle name="Note 2 2 4 2 2" xfId="13989"/>
    <cellStyle name="Note 2 2 4 2 2 2" xfId="25977"/>
    <cellStyle name="Note 2 2 4 2 2 2 2" xfId="47163"/>
    <cellStyle name="Note 2 2 4 2 2 3" xfId="36559"/>
    <cellStyle name="Note 2 2 4 2 3" xfId="20864"/>
    <cellStyle name="Note 2 2 4 2 3 2" xfId="42051"/>
    <cellStyle name="Note 2 2 4 2 4" xfId="31431"/>
    <cellStyle name="Note 2 2 4 2_Table 2A-1_EFT (Annual)" xfId="15581"/>
    <cellStyle name="Note 2 2 4 3" xfId="11333"/>
    <cellStyle name="Note 2 2 4 3 2" xfId="23431"/>
    <cellStyle name="Note 2 2 4 3 2 2" xfId="44617"/>
    <cellStyle name="Note 2 2 4 3 3" xfId="34013"/>
    <cellStyle name="Note 2 2 4 4" xfId="18318"/>
    <cellStyle name="Note 2 2 4 4 2" xfId="39505"/>
    <cellStyle name="Note 2 2 4 5" xfId="28688"/>
    <cellStyle name="Note 2 2 4_Table 2A-1_EFT (Annual)" xfId="7277"/>
    <cellStyle name="Note 2 2 5" xfId="4067"/>
    <cellStyle name="Note 2 2 5 2" xfId="12391"/>
    <cellStyle name="Note 2 2 5 2 2" xfId="24413"/>
    <cellStyle name="Note 2 2 5 2 2 2" xfId="45599"/>
    <cellStyle name="Note 2 2 5 2 3" xfId="34995"/>
    <cellStyle name="Note 2 2 5 3" xfId="19300"/>
    <cellStyle name="Note 2 2 5 3 2" xfId="40487"/>
    <cellStyle name="Note 2 2 5 4" xfId="29755"/>
    <cellStyle name="Note 2 2 5_Table 2A-1_EFT (Annual)" xfId="15582"/>
    <cellStyle name="Note 2 2 6" xfId="9730"/>
    <cellStyle name="Note 2 2 6 2" xfId="21867"/>
    <cellStyle name="Note 2 2 6 2 2" xfId="43053"/>
    <cellStyle name="Note 2 2 6 3" xfId="32449"/>
    <cellStyle name="Note 2 2 7" xfId="16754"/>
    <cellStyle name="Note 2 2 7 2" xfId="37941"/>
    <cellStyle name="Note 2 2 8" xfId="27012"/>
    <cellStyle name="Note 2 2_Table 2A-1_EFT (Annual)" xfId="3255"/>
    <cellStyle name="Note 2 3" xfId="330"/>
    <cellStyle name="Note 2 3 2" xfId="1318"/>
    <cellStyle name="Note 2 3 2 2" xfId="2588"/>
    <cellStyle name="Note 2 3 2 2 2" xfId="6149"/>
    <cellStyle name="Note 2 3 2 2 2 2" xfId="14343"/>
    <cellStyle name="Note 2 3 2 2 2 2 2" xfId="26315"/>
    <cellStyle name="Note 2 3 2 2 2 2 2 2" xfId="47501"/>
    <cellStyle name="Note 2 3 2 2 2 2 3" xfId="36897"/>
    <cellStyle name="Note 2 3 2 2 2 3" xfId="21202"/>
    <cellStyle name="Note 2 3 2 2 2 3 2" xfId="42389"/>
    <cellStyle name="Note 2 3 2 2 2 4" xfId="31805"/>
    <cellStyle name="Note 2 3 2 2 2_Table 2A-1_EFT (Annual)" xfId="15583"/>
    <cellStyle name="Note 2 3 2 2 3" xfId="11685"/>
    <cellStyle name="Note 2 3 2 2 3 2" xfId="23769"/>
    <cellStyle name="Note 2 3 2 2 3 2 2" xfId="44955"/>
    <cellStyle name="Note 2 3 2 2 3 3" xfId="34351"/>
    <cellStyle name="Note 2 3 2 2 4" xfId="18656"/>
    <cellStyle name="Note 2 3 2 2 4 2" xfId="39843"/>
    <cellStyle name="Note 2 3 2 2 5" xfId="29062"/>
    <cellStyle name="Note 2 3 2 2_Table 2A-1_EFT (Annual)" xfId="7279"/>
    <cellStyle name="Note 2 3 2 3" xfId="4879"/>
    <cellStyle name="Note 2 3 2 3 2" xfId="13139"/>
    <cellStyle name="Note 2 3 2 3 2 2" xfId="25145"/>
    <cellStyle name="Note 2 3 2 3 2 2 2" xfId="46331"/>
    <cellStyle name="Note 2 3 2 3 2 3" xfId="35727"/>
    <cellStyle name="Note 2 3 2 3 3" xfId="20032"/>
    <cellStyle name="Note 2 3 2 3 3 2" xfId="41219"/>
    <cellStyle name="Note 2 3 2 3 4" xfId="30536"/>
    <cellStyle name="Note 2 3 2 3_Table 2A-1_EFT (Annual)" xfId="15584"/>
    <cellStyle name="Note 2 3 2 4" xfId="10483"/>
    <cellStyle name="Note 2 3 2 4 2" xfId="22599"/>
    <cellStyle name="Note 2 3 2 4 2 2" xfId="43785"/>
    <cellStyle name="Note 2 3 2 4 3" xfId="33181"/>
    <cellStyle name="Note 2 3 2 5" xfId="17486"/>
    <cellStyle name="Note 2 3 2 5 2" xfId="38673"/>
    <cellStyle name="Note 2 3 2 6" xfId="27793"/>
    <cellStyle name="Note 2 3 2_Table 2A-1_EFT (Annual)" xfId="7278"/>
    <cellStyle name="Note 2 3 3" xfId="875"/>
    <cellStyle name="Note 2 3 3 2" xfId="4436"/>
    <cellStyle name="Note 2 3 3 2 2" xfId="12701"/>
    <cellStyle name="Note 2 3 3 2 2 2" xfId="24713"/>
    <cellStyle name="Note 2 3 3 2 2 2 2" xfId="45899"/>
    <cellStyle name="Note 2 3 3 2 2 3" xfId="35295"/>
    <cellStyle name="Note 2 3 3 2 3" xfId="19600"/>
    <cellStyle name="Note 2 3 3 2 3 2" xfId="40787"/>
    <cellStyle name="Note 2 3 3 2 4" xfId="30093"/>
    <cellStyle name="Note 2 3 3 2_Table 2A-1_EFT (Annual)" xfId="15585"/>
    <cellStyle name="Note 2 3 3 3" xfId="10048"/>
    <cellStyle name="Note 2 3 3 3 2" xfId="22167"/>
    <cellStyle name="Note 2 3 3 3 2 2" xfId="43353"/>
    <cellStyle name="Note 2 3 3 3 3" xfId="32749"/>
    <cellStyle name="Note 2 3 3 4" xfId="17054"/>
    <cellStyle name="Note 2 3 3 4 2" xfId="38241"/>
    <cellStyle name="Note 2 3 3 5" xfId="27350"/>
    <cellStyle name="Note 2 3 3_Table 2A-1_EFT (Annual)" xfId="7280"/>
    <cellStyle name="Note 2 3 4" xfId="2057"/>
    <cellStyle name="Note 2 3 4 2" xfId="5618"/>
    <cellStyle name="Note 2 3 4 2 2" xfId="13833"/>
    <cellStyle name="Note 2 3 4 2 2 2" xfId="25821"/>
    <cellStyle name="Note 2 3 4 2 2 2 2" xfId="47007"/>
    <cellStyle name="Note 2 3 4 2 2 3" xfId="36403"/>
    <cellStyle name="Note 2 3 4 2 3" xfId="20708"/>
    <cellStyle name="Note 2 3 4 2 3 2" xfId="41895"/>
    <cellStyle name="Note 2 3 4 2 4" xfId="31275"/>
    <cellStyle name="Note 2 3 4 2_Table 2A-1_EFT (Annual)" xfId="15586"/>
    <cellStyle name="Note 2 3 4 3" xfId="11177"/>
    <cellStyle name="Note 2 3 4 3 2" xfId="23275"/>
    <cellStyle name="Note 2 3 4 3 2 2" xfId="44461"/>
    <cellStyle name="Note 2 3 4 3 3" xfId="33857"/>
    <cellStyle name="Note 2 3 4 4" xfId="18162"/>
    <cellStyle name="Note 2 3 4 4 2" xfId="39349"/>
    <cellStyle name="Note 2 3 4 5" xfId="28532"/>
    <cellStyle name="Note 2 3 4_Table 2A-1_EFT (Annual)" xfId="7281"/>
    <cellStyle name="Note 2 3 5" xfId="3900"/>
    <cellStyle name="Note 2 3 5 2" xfId="12232"/>
    <cellStyle name="Note 2 3 5 2 2" xfId="24257"/>
    <cellStyle name="Note 2 3 5 2 2 2" xfId="45443"/>
    <cellStyle name="Note 2 3 5 2 3" xfId="34839"/>
    <cellStyle name="Note 2 3 5 3" xfId="19144"/>
    <cellStyle name="Note 2 3 5 3 2" xfId="40331"/>
    <cellStyle name="Note 2 3 5 4" xfId="29588"/>
    <cellStyle name="Note 2 3 5_Table 2A-1_EFT (Annual)" xfId="15587"/>
    <cellStyle name="Note 2 3 6" xfId="9569"/>
    <cellStyle name="Note 2 3 6 2" xfId="21711"/>
    <cellStyle name="Note 2 3 6 2 2" xfId="42897"/>
    <cellStyle name="Note 2 3 6 3" xfId="32293"/>
    <cellStyle name="Note 2 3 7" xfId="16598"/>
    <cellStyle name="Note 2 3 7 2" xfId="37785"/>
    <cellStyle name="Note 2 3 8" xfId="26845"/>
    <cellStyle name="Note 2 3_Table 2A-1_EFT (Annual)" xfId="3256"/>
    <cellStyle name="Note 2 4" xfId="1152"/>
    <cellStyle name="Note 2 4 2" xfId="2422"/>
    <cellStyle name="Note 2 4 2 2" xfId="5983"/>
    <cellStyle name="Note 2 4 2 2 2" xfId="14177"/>
    <cellStyle name="Note 2 4 2 2 2 2" xfId="26149"/>
    <cellStyle name="Note 2 4 2 2 2 2 2" xfId="47335"/>
    <cellStyle name="Note 2 4 2 2 2 3" xfId="36731"/>
    <cellStyle name="Note 2 4 2 2 3" xfId="21036"/>
    <cellStyle name="Note 2 4 2 2 3 2" xfId="42223"/>
    <cellStyle name="Note 2 4 2 2 4" xfId="31639"/>
    <cellStyle name="Note 2 4 2 2_Table 2A-1_EFT (Annual)" xfId="15588"/>
    <cellStyle name="Note 2 4 2 3" xfId="11519"/>
    <cellStyle name="Note 2 4 2 3 2" xfId="23603"/>
    <cellStyle name="Note 2 4 2 3 2 2" xfId="44789"/>
    <cellStyle name="Note 2 4 2 3 3" xfId="34185"/>
    <cellStyle name="Note 2 4 2 4" xfId="18490"/>
    <cellStyle name="Note 2 4 2 4 2" xfId="39677"/>
    <cellStyle name="Note 2 4 2 5" xfId="28896"/>
    <cellStyle name="Note 2 4 2_Table 2A-1_EFT (Annual)" xfId="7283"/>
    <cellStyle name="Note 2 4 3" xfId="4713"/>
    <cellStyle name="Note 2 4 3 2" xfId="12973"/>
    <cellStyle name="Note 2 4 3 2 2" xfId="24979"/>
    <cellStyle name="Note 2 4 3 2 2 2" xfId="46165"/>
    <cellStyle name="Note 2 4 3 2 3" xfId="35561"/>
    <cellStyle name="Note 2 4 3 3" xfId="19866"/>
    <cellStyle name="Note 2 4 3 3 2" xfId="41053"/>
    <cellStyle name="Note 2 4 3 4" xfId="30370"/>
    <cellStyle name="Note 2 4 3_Table 2A-1_EFT (Annual)" xfId="15589"/>
    <cellStyle name="Note 2 4 4" xfId="10317"/>
    <cellStyle name="Note 2 4 4 2" xfId="22433"/>
    <cellStyle name="Note 2 4 4 2 2" xfId="43619"/>
    <cellStyle name="Note 2 4 4 3" xfId="33015"/>
    <cellStyle name="Note 2 4 5" xfId="17320"/>
    <cellStyle name="Note 2 4 5 2" xfId="38507"/>
    <cellStyle name="Note 2 4 6" xfId="27627"/>
    <cellStyle name="Note 2 4_Table 2A-1_EFT (Annual)" xfId="7282"/>
    <cellStyle name="Note 2 5" xfId="716"/>
    <cellStyle name="Note 2 5 2" xfId="4277"/>
    <cellStyle name="Note 2 5 2 2" xfId="12561"/>
    <cellStyle name="Note 2 5 2 2 2" xfId="24579"/>
    <cellStyle name="Note 2 5 2 2 2 2" xfId="45765"/>
    <cellStyle name="Note 2 5 2 2 3" xfId="35161"/>
    <cellStyle name="Note 2 5 2 3" xfId="19466"/>
    <cellStyle name="Note 2 5 2 3 2" xfId="40653"/>
    <cellStyle name="Note 2 5 2 4" xfId="29934"/>
    <cellStyle name="Note 2 5 2_Table 2A-1_EFT (Annual)" xfId="15590"/>
    <cellStyle name="Note 2 5 3" xfId="9908"/>
    <cellStyle name="Note 2 5 3 2" xfId="22033"/>
    <cellStyle name="Note 2 5 3 2 2" xfId="43219"/>
    <cellStyle name="Note 2 5 3 3" xfId="32615"/>
    <cellStyle name="Note 2 5 4" xfId="16920"/>
    <cellStyle name="Note 2 5 4 2" xfId="38107"/>
    <cellStyle name="Note 2 5 5" xfId="27191"/>
    <cellStyle name="Note 2 5_Table 2A-1_EFT (Annual)" xfId="7284"/>
    <cellStyle name="Note 2 6" xfId="1805"/>
    <cellStyle name="Note 2 6 2" xfId="5366"/>
    <cellStyle name="Note 2 6 2 2" xfId="13581"/>
    <cellStyle name="Note 2 6 2 2 2" xfId="25569"/>
    <cellStyle name="Note 2 6 2 2 2 2" xfId="46755"/>
    <cellStyle name="Note 2 6 2 2 3" xfId="36151"/>
    <cellStyle name="Note 2 6 2 3" xfId="20456"/>
    <cellStyle name="Note 2 6 2 3 2" xfId="41643"/>
    <cellStyle name="Note 2 6 2 4" xfId="31023"/>
    <cellStyle name="Note 2 6 2_Table 2A-1_EFT (Annual)" xfId="15591"/>
    <cellStyle name="Note 2 6 3" xfId="10925"/>
    <cellStyle name="Note 2 6 3 2" xfId="23023"/>
    <cellStyle name="Note 2 6 3 2 2" xfId="44209"/>
    <cellStyle name="Note 2 6 3 3" xfId="33605"/>
    <cellStyle name="Note 2 6 4" xfId="17910"/>
    <cellStyle name="Note 2 6 4 2" xfId="39097"/>
    <cellStyle name="Note 2 6 5" xfId="28280"/>
    <cellStyle name="Note 2 6_Table 2A-1_EFT (Annual)" xfId="7285"/>
    <cellStyle name="Note 2 7" xfId="3688"/>
    <cellStyle name="Note 2 7 2" xfId="12060"/>
    <cellStyle name="Note 2 7 2 2" xfId="24091"/>
    <cellStyle name="Note 2 7 2 2 2" xfId="45277"/>
    <cellStyle name="Note 2 7 2 3" xfId="34673"/>
    <cellStyle name="Note 2 7 3" xfId="18978"/>
    <cellStyle name="Note 2 7 3 2" xfId="40165"/>
    <cellStyle name="Note 2 7 4" xfId="29397"/>
    <cellStyle name="Note 2 7_Table 2A-1_EFT (Annual)" xfId="15592"/>
    <cellStyle name="Note 2 8" xfId="9378"/>
    <cellStyle name="Note 2 8 2" xfId="21545"/>
    <cellStyle name="Note 2 8 2 2" xfId="42731"/>
    <cellStyle name="Note 2 8 3" xfId="32127"/>
    <cellStyle name="Note 2 9" xfId="16432"/>
    <cellStyle name="Note 2 9 2" xfId="37619"/>
    <cellStyle name="Note 2_Table 2A-1_EFT (Annual)" xfId="3254"/>
    <cellStyle name="Note 20" xfId="178"/>
    <cellStyle name="Note 20 10" xfId="26733"/>
    <cellStyle name="Note 20 2" xfId="571"/>
    <cellStyle name="Note 20 2 2" xfId="1548"/>
    <cellStyle name="Note 20 2 2 2" xfId="2818"/>
    <cellStyle name="Note 20 2 2 2 2" xfId="6379"/>
    <cellStyle name="Note 20 2 2 2 2 2" xfId="14573"/>
    <cellStyle name="Note 20 2 2 2 2 2 2" xfId="26545"/>
    <cellStyle name="Note 20 2 2 2 2 2 2 2" xfId="47731"/>
    <cellStyle name="Note 20 2 2 2 2 2 3" xfId="37127"/>
    <cellStyle name="Note 20 2 2 2 2 3" xfId="21432"/>
    <cellStyle name="Note 20 2 2 2 2 3 2" xfId="42619"/>
    <cellStyle name="Note 20 2 2 2 2 4" xfId="32035"/>
    <cellStyle name="Note 20 2 2 2 2_Table 2A-1_EFT (Annual)" xfId="15593"/>
    <cellStyle name="Note 20 2 2 2 3" xfId="11915"/>
    <cellStyle name="Note 20 2 2 2 3 2" xfId="23999"/>
    <cellStyle name="Note 20 2 2 2 3 2 2" xfId="45185"/>
    <cellStyle name="Note 20 2 2 2 3 3" xfId="34581"/>
    <cellStyle name="Note 20 2 2 2 4" xfId="18886"/>
    <cellStyle name="Note 20 2 2 2 4 2" xfId="40073"/>
    <cellStyle name="Note 20 2 2 2 5" xfId="29292"/>
    <cellStyle name="Note 20 2 2 2_Table 2A-1_EFT (Annual)" xfId="7287"/>
    <cellStyle name="Note 20 2 2 3" xfId="5109"/>
    <cellStyle name="Note 20 2 2 3 2" xfId="13369"/>
    <cellStyle name="Note 20 2 2 3 2 2" xfId="25375"/>
    <cellStyle name="Note 20 2 2 3 2 2 2" xfId="46561"/>
    <cellStyle name="Note 20 2 2 3 2 3" xfId="35957"/>
    <cellStyle name="Note 20 2 2 3 3" xfId="20262"/>
    <cellStyle name="Note 20 2 2 3 3 2" xfId="41449"/>
    <cellStyle name="Note 20 2 2 3 4" xfId="30766"/>
    <cellStyle name="Note 20 2 2 3_Table 2A-1_EFT (Annual)" xfId="15594"/>
    <cellStyle name="Note 20 2 2 4" xfId="10713"/>
    <cellStyle name="Note 20 2 2 4 2" xfId="22829"/>
    <cellStyle name="Note 20 2 2 4 2 2" xfId="44015"/>
    <cellStyle name="Note 20 2 2 4 3" xfId="33411"/>
    <cellStyle name="Note 20 2 2 5" xfId="17716"/>
    <cellStyle name="Note 20 2 2 5 2" xfId="38903"/>
    <cellStyle name="Note 20 2 2 6" xfId="28023"/>
    <cellStyle name="Note 20 2 2_Table 2A-1_EFT (Annual)" xfId="7286"/>
    <cellStyle name="Note 20 2 3" xfId="1073"/>
    <cellStyle name="Note 20 2 3 2" xfId="4634"/>
    <cellStyle name="Note 20 2 3 2 2" xfId="12894"/>
    <cellStyle name="Note 20 2 3 2 2 2" xfId="24900"/>
    <cellStyle name="Note 20 2 3 2 2 2 2" xfId="46086"/>
    <cellStyle name="Note 20 2 3 2 2 3" xfId="35482"/>
    <cellStyle name="Note 20 2 3 2 3" xfId="19787"/>
    <cellStyle name="Note 20 2 3 2 3 2" xfId="40974"/>
    <cellStyle name="Note 20 2 3 2 4" xfId="30291"/>
    <cellStyle name="Note 20 2 3 2_Table 2A-1_EFT (Annual)" xfId="15595"/>
    <cellStyle name="Note 20 2 3 3" xfId="10238"/>
    <cellStyle name="Note 20 2 3 3 2" xfId="22354"/>
    <cellStyle name="Note 20 2 3 3 2 2" xfId="43540"/>
    <cellStyle name="Note 20 2 3 3 3" xfId="32936"/>
    <cellStyle name="Note 20 2 3 4" xfId="17241"/>
    <cellStyle name="Note 20 2 3 4 2" xfId="38428"/>
    <cellStyle name="Note 20 2 3 5" xfId="27548"/>
    <cellStyle name="Note 20 2 3_Table 2A-1_EFT (Annual)" xfId="7288"/>
    <cellStyle name="Note 20 2 4" xfId="2287"/>
    <cellStyle name="Note 20 2 4 2" xfId="5848"/>
    <cellStyle name="Note 20 2 4 2 2" xfId="14063"/>
    <cellStyle name="Note 20 2 4 2 2 2" xfId="26051"/>
    <cellStyle name="Note 20 2 4 2 2 2 2" xfId="47237"/>
    <cellStyle name="Note 20 2 4 2 2 3" xfId="36633"/>
    <cellStyle name="Note 20 2 4 2 3" xfId="20938"/>
    <cellStyle name="Note 20 2 4 2 3 2" xfId="42125"/>
    <cellStyle name="Note 20 2 4 2 4" xfId="31505"/>
    <cellStyle name="Note 20 2 4 2_Table 2A-1_EFT (Annual)" xfId="15596"/>
    <cellStyle name="Note 20 2 4 3" xfId="11407"/>
    <cellStyle name="Note 20 2 4 3 2" xfId="23505"/>
    <cellStyle name="Note 20 2 4 3 2 2" xfId="44691"/>
    <cellStyle name="Note 20 2 4 3 3" xfId="34087"/>
    <cellStyle name="Note 20 2 4 4" xfId="18392"/>
    <cellStyle name="Note 20 2 4 4 2" xfId="39579"/>
    <cellStyle name="Note 20 2 4 5" xfId="28762"/>
    <cellStyle name="Note 20 2 4_Table 2A-1_EFT (Annual)" xfId="7289"/>
    <cellStyle name="Note 20 2 5" xfId="4141"/>
    <cellStyle name="Note 20 2 5 2" xfId="12465"/>
    <cellStyle name="Note 20 2 5 2 2" xfId="24487"/>
    <cellStyle name="Note 20 2 5 2 2 2" xfId="45673"/>
    <cellStyle name="Note 20 2 5 2 3" xfId="35069"/>
    <cellStyle name="Note 20 2 5 3" xfId="19374"/>
    <cellStyle name="Note 20 2 5 3 2" xfId="40561"/>
    <cellStyle name="Note 20 2 5 4" xfId="29829"/>
    <cellStyle name="Note 20 2 5_Table 2A-1_EFT (Annual)" xfId="15597"/>
    <cellStyle name="Note 20 2 6" xfId="9804"/>
    <cellStyle name="Note 20 2 6 2" xfId="21941"/>
    <cellStyle name="Note 20 2 6 2 2" xfId="43127"/>
    <cellStyle name="Note 20 2 6 3" xfId="32523"/>
    <cellStyle name="Note 20 2 7" xfId="16828"/>
    <cellStyle name="Note 20 2 7 2" xfId="38015"/>
    <cellStyle name="Note 20 2 8" xfId="27086"/>
    <cellStyle name="Note 20 2_Table 2A-1_EFT (Annual)" xfId="3258"/>
    <cellStyle name="Note 20 3" xfId="409"/>
    <cellStyle name="Note 20 3 2" xfId="1392"/>
    <cellStyle name="Note 20 3 2 2" xfId="2662"/>
    <cellStyle name="Note 20 3 2 2 2" xfId="6223"/>
    <cellStyle name="Note 20 3 2 2 2 2" xfId="14417"/>
    <cellStyle name="Note 20 3 2 2 2 2 2" xfId="26389"/>
    <cellStyle name="Note 20 3 2 2 2 2 2 2" xfId="47575"/>
    <cellStyle name="Note 20 3 2 2 2 2 3" xfId="36971"/>
    <cellStyle name="Note 20 3 2 2 2 3" xfId="21276"/>
    <cellStyle name="Note 20 3 2 2 2 3 2" xfId="42463"/>
    <cellStyle name="Note 20 3 2 2 2 4" xfId="31879"/>
    <cellStyle name="Note 20 3 2 2 2_Table 2A-1_EFT (Annual)" xfId="15598"/>
    <cellStyle name="Note 20 3 2 2 3" xfId="11759"/>
    <cellStyle name="Note 20 3 2 2 3 2" xfId="23843"/>
    <cellStyle name="Note 20 3 2 2 3 2 2" xfId="45029"/>
    <cellStyle name="Note 20 3 2 2 3 3" xfId="34425"/>
    <cellStyle name="Note 20 3 2 2 4" xfId="18730"/>
    <cellStyle name="Note 20 3 2 2 4 2" xfId="39917"/>
    <cellStyle name="Note 20 3 2 2 5" xfId="29136"/>
    <cellStyle name="Note 20 3 2 2_Table 2A-1_EFT (Annual)" xfId="7291"/>
    <cellStyle name="Note 20 3 2 3" xfId="4953"/>
    <cellStyle name="Note 20 3 2 3 2" xfId="13213"/>
    <cellStyle name="Note 20 3 2 3 2 2" xfId="25219"/>
    <cellStyle name="Note 20 3 2 3 2 2 2" xfId="46405"/>
    <cellStyle name="Note 20 3 2 3 2 3" xfId="35801"/>
    <cellStyle name="Note 20 3 2 3 3" xfId="20106"/>
    <cellStyle name="Note 20 3 2 3 3 2" xfId="41293"/>
    <cellStyle name="Note 20 3 2 3 4" xfId="30610"/>
    <cellStyle name="Note 20 3 2 3_Table 2A-1_EFT (Annual)" xfId="15599"/>
    <cellStyle name="Note 20 3 2 4" xfId="10557"/>
    <cellStyle name="Note 20 3 2 4 2" xfId="22673"/>
    <cellStyle name="Note 20 3 2 4 2 2" xfId="43859"/>
    <cellStyle name="Note 20 3 2 4 3" xfId="33255"/>
    <cellStyle name="Note 20 3 2 5" xfId="17560"/>
    <cellStyle name="Note 20 3 2 5 2" xfId="38747"/>
    <cellStyle name="Note 20 3 2 6" xfId="27867"/>
    <cellStyle name="Note 20 3 2_Table 2A-1_EFT (Annual)" xfId="7290"/>
    <cellStyle name="Note 20 3 3" xfId="941"/>
    <cellStyle name="Note 20 3 3 2" xfId="4502"/>
    <cellStyle name="Note 20 3 3 2 2" xfId="12764"/>
    <cellStyle name="Note 20 3 3 2 2 2" xfId="24774"/>
    <cellStyle name="Note 20 3 3 2 2 2 2" xfId="45960"/>
    <cellStyle name="Note 20 3 3 2 2 3" xfId="35356"/>
    <cellStyle name="Note 20 3 3 2 3" xfId="19661"/>
    <cellStyle name="Note 20 3 3 2 3 2" xfId="40848"/>
    <cellStyle name="Note 20 3 3 2 4" xfId="30159"/>
    <cellStyle name="Note 20 3 3 2_Table 2A-1_EFT (Annual)" xfId="15600"/>
    <cellStyle name="Note 20 3 3 3" xfId="10111"/>
    <cellStyle name="Note 20 3 3 3 2" xfId="22228"/>
    <cellStyle name="Note 20 3 3 3 2 2" xfId="43414"/>
    <cellStyle name="Note 20 3 3 3 3" xfId="32810"/>
    <cellStyle name="Note 20 3 3 4" xfId="17115"/>
    <cellStyle name="Note 20 3 3 4 2" xfId="38302"/>
    <cellStyle name="Note 20 3 3 5" xfId="27416"/>
    <cellStyle name="Note 20 3 3_Table 2A-1_EFT (Annual)" xfId="7292"/>
    <cellStyle name="Note 20 3 4" xfId="2131"/>
    <cellStyle name="Note 20 3 4 2" xfId="5692"/>
    <cellStyle name="Note 20 3 4 2 2" xfId="13907"/>
    <cellStyle name="Note 20 3 4 2 2 2" xfId="25895"/>
    <cellStyle name="Note 20 3 4 2 2 2 2" xfId="47081"/>
    <cellStyle name="Note 20 3 4 2 2 3" xfId="36477"/>
    <cellStyle name="Note 20 3 4 2 3" xfId="20782"/>
    <cellStyle name="Note 20 3 4 2 3 2" xfId="41969"/>
    <cellStyle name="Note 20 3 4 2 4" xfId="31349"/>
    <cellStyle name="Note 20 3 4 2_Table 2A-1_EFT (Annual)" xfId="15601"/>
    <cellStyle name="Note 20 3 4 3" xfId="11251"/>
    <cellStyle name="Note 20 3 4 3 2" xfId="23349"/>
    <cellStyle name="Note 20 3 4 3 2 2" xfId="44535"/>
    <cellStyle name="Note 20 3 4 3 3" xfId="33931"/>
    <cellStyle name="Note 20 3 4 4" xfId="18236"/>
    <cellStyle name="Note 20 3 4 4 2" xfId="39423"/>
    <cellStyle name="Note 20 3 4 5" xfId="28606"/>
    <cellStyle name="Note 20 3 4_Table 2A-1_EFT (Annual)" xfId="7293"/>
    <cellStyle name="Note 20 3 5" xfId="3979"/>
    <cellStyle name="Note 20 3 5 2" xfId="12307"/>
    <cellStyle name="Note 20 3 5 2 2" xfId="24331"/>
    <cellStyle name="Note 20 3 5 2 2 2" xfId="45517"/>
    <cellStyle name="Note 20 3 5 2 3" xfId="34913"/>
    <cellStyle name="Note 20 3 5 3" xfId="19218"/>
    <cellStyle name="Note 20 3 5 3 2" xfId="40405"/>
    <cellStyle name="Note 20 3 5 4" xfId="29667"/>
    <cellStyle name="Note 20 3 5_Table 2A-1_EFT (Annual)" xfId="15602"/>
    <cellStyle name="Note 20 3 6" xfId="9644"/>
    <cellStyle name="Note 20 3 6 2" xfId="21785"/>
    <cellStyle name="Note 20 3 6 2 2" xfId="42971"/>
    <cellStyle name="Note 20 3 6 3" xfId="32367"/>
    <cellStyle name="Note 20 3 7" xfId="16672"/>
    <cellStyle name="Note 20 3 7 2" xfId="37859"/>
    <cellStyle name="Note 20 3 8" xfId="26924"/>
    <cellStyle name="Note 20 3_Table 2A-1_EFT (Annual)" xfId="3259"/>
    <cellStyle name="Note 20 4" xfId="1226"/>
    <cellStyle name="Note 20 4 2" xfId="2496"/>
    <cellStyle name="Note 20 4 2 2" xfId="6057"/>
    <cellStyle name="Note 20 4 2 2 2" xfId="14251"/>
    <cellStyle name="Note 20 4 2 2 2 2" xfId="26223"/>
    <cellStyle name="Note 20 4 2 2 2 2 2" xfId="47409"/>
    <cellStyle name="Note 20 4 2 2 2 3" xfId="36805"/>
    <cellStyle name="Note 20 4 2 2 3" xfId="21110"/>
    <cellStyle name="Note 20 4 2 2 3 2" xfId="42297"/>
    <cellStyle name="Note 20 4 2 2 4" xfId="31713"/>
    <cellStyle name="Note 20 4 2 2_Table 2A-1_EFT (Annual)" xfId="15603"/>
    <cellStyle name="Note 20 4 2 3" xfId="11593"/>
    <cellStyle name="Note 20 4 2 3 2" xfId="23677"/>
    <cellStyle name="Note 20 4 2 3 2 2" xfId="44863"/>
    <cellStyle name="Note 20 4 2 3 3" xfId="34259"/>
    <cellStyle name="Note 20 4 2 4" xfId="18564"/>
    <cellStyle name="Note 20 4 2 4 2" xfId="39751"/>
    <cellStyle name="Note 20 4 2 5" xfId="28970"/>
    <cellStyle name="Note 20 4 2_Table 2A-1_EFT (Annual)" xfId="7295"/>
    <cellStyle name="Note 20 4 3" xfId="4787"/>
    <cellStyle name="Note 20 4 3 2" xfId="13047"/>
    <cellStyle name="Note 20 4 3 2 2" xfId="25053"/>
    <cellStyle name="Note 20 4 3 2 2 2" xfId="46239"/>
    <cellStyle name="Note 20 4 3 2 3" xfId="35635"/>
    <cellStyle name="Note 20 4 3 3" xfId="19940"/>
    <cellStyle name="Note 20 4 3 3 2" xfId="41127"/>
    <cellStyle name="Note 20 4 3 4" xfId="30444"/>
    <cellStyle name="Note 20 4 3_Table 2A-1_EFT (Annual)" xfId="15604"/>
    <cellStyle name="Note 20 4 4" xfId="10391"/>
    <cellStyle name="Note 20 4 4 2" xfId="22507"/>
    <cellStyle name="Note 20 4 4 2 2" xfId="43693"/>
    <cellStyle name="Note 20 4 4 3" xfId="33089"/>
    <cellStyle name="Note 20 4 5" xfId="17394"/>
    <cellStyle name="Note 20 4 5 2" xfId="38581"/>
    <cellStyle name="Note 20 4 6" xfId="27701"/>
    <cellStyle name="Note 20 4_Table 2A-1_EFT (Annual)" xfId="7294"/>
    <cellStyle name="Note 20 5" xfId="782"/>
    <cellStyle name="Note 20 5 2" xfId="4343"/>
    <cellStyle name="Note 20 5 2 2" xfId="12623"/>
    <cellStyle name="Note 20 5 2 2 2" xfId="24640"/>
    <cellStyle name="Note 20 5 2 2 2 2" xfId="45826"/>
    <cellStyle name="Note 20 5 2 2 3" xfId="35222"/>
    <cellStyle name="Note 20 5 2 3" xfId="19527"/>
    <cellStyle name="Note 20 5 2 3 2" xfId="40714"/>
    <cellStyle name="Note 20 5 2 4" xfId="30000"/>
    <cellStyle name="Note 20 5 2_Table 2A-1_EFT (Annual)" xfId="15605"/>
    <cellStyle name="Note 20 5 3" xfId="9971"/>
    <cellStyle name="Note 20 5 3 2" xfId="22094"/>
    <cellStyle name="Note 20 5 3 2 2" xfId="43280"/>
    <cellStyle name="Note 20 5 3 3" xfId="32676"/>
    <cellStyle name="Note 20 5 4" xfId="16981"/>
    <cellStyle name="Note 20 5 4 2" xfId="38168"/>
    <cellStyle name="Note 20 5 5" xfId="27257"/>
    <cellStyle name="Note 20 5_Table 2A-1_EFT (Annual)" xfId="7296"/>
    <cellStyle name="Note 20 6" xfId="1965"/>
    <cellStyle name="Note 20 6 2" xfId="5526"/>
    <cellStyle name="Note 20 6 2 2" xfId="13741"/>
    <cellStyle name="Note 20 6 2 2 2" xfId="25729"/>
    <cellStyle name="Note 20 6 2 2 2 2" xfId="46915"/>
    <cellStyle name="Note 20 6 2 2 3" xfId="36311"/>
    <cellStyle name="Note 20 6 2 3" xfId="20616"/>
    <cellStyle name="Note 20 6 2 3 2" xfId="41803"/>
    <cellStyle name="Note 20 6 2 4" xfId="31183"/>
    <cellStyle name="Note 20 6 2_Table 2A-1_EFT (Annual)" xfId="15606"/>
    <cellStyle name="Note 20 6 3" xfId="11085"/>
    <cellStyle name="Note 20 6 3 2" xfId="23183"/>
    <cellStyle name="Note 20 6 3 2 2" xfId="44369"/>
    <cellStyle name="Note 20 6 3 3" xfId="33765"/>
    <cellStyle name="Note 20 6 4" xfId="18070"/>
    <cellStyle name="Note 20 6 4 2" xfId="39257"/>
    <cellStyle name="Note 20 6 5" xfId="28440"/>
    <cellStyle name="Note 20 6_Table 2A-1_EFT (Annual)" xfId="7297"/>
    <cellStyle name="Note 20 7" xfId="3767"/>
    <cellStyle name="Note 20 7 2" xfId="12135"/>
    <cellStyle name="Note 20 7 2 2" xfId="24165"/>
    <cellStyle name="Note 20 7 2 2 2" xfId="45351"/>
    <cellStyle name="Note 20 7 2 3" xfId="34747"/>
    <cellStyle name="Note 20 7 3" xfId="19052"/>
    <cellStyle name="Note 20 7 3 2" xfId="40239"/>
    <cellStyle name="Note 20 7 4" xfId="29476"/>
    <cellStyle name="Note 20 7_Table 2A-1_EFT (Annual)" xfId="15607"/>
    <cellStyle name="Note 20 8" xfId="9454"/>
    <cellStyle name="Note 20 8 2" xfId="21619"/>
    <cellStyle name="Note 20 8 2 2" xfId="42805"/>
    <cellStyle name="Note 20 8 3" xfId="32201"/>
    <cellStyle name="Note 20 9" xfId="16506"/>
    <cellStyle name="Note 20 9 2" xfId="37693"/>
    <cellStyle name="Note 20_Table 2A-1_EFT (Annual)" xfId="3257"/>
    <cellStyle name="Note 21" xfId="201"/>
    <cellStyle name="Note 21 10" xfId="26756"/>
    <cellStyle name="Note 21 2" xfId="594"/>
    <cellStyle name="Note 21 2 2" xfId="1571"/>
    <cellStyle name="Note 21 2 2 2" xfId="2841"/>
    <cellStyle name="Note 21 2 2 2 2" xfId="6402"/>
    <cellStyle name="Note 21 2 2 2 2 2" xfId="14596"/>
    <cellStyle name="Note 21 2 2 2 2 2 2" xfId="26568"/>
    <cellStyle name="Note 21 2 2 2 2 2 2 2" xfId="47754"/>
    <cellStyle name="Note 21 2 2 2 2 2 3" xfId="37150"/>
    <cellStyle name="Note 21 2 2 2 2 3" xfId="21455"/>
    <cellStyle name="Note 21 2 2 2 2 3 2" xfId="42642"/>
    <cellStyle name="Note 21 2 2 2 2 4" xfId="32058"/>
    <cellStyle name="Note 21 2 2 2 2_Table 2A-1_EFT (Annual)" xfId="15608"/>
    <cellStyle name="Note 21 2 2 2 3" xfId="11938"/>
    <cellStyle name="Note 21 2 2 2 3 2" xfId="24022"/>
    <cellStyle name="Note 21 2 2 2 3 2 2" xfId="45208"/>
    <cellStyle name="Note 21 2 2 2 3 3" xfId="34604"/>
    <cellStyle name="Note 21 2 2 2 4" xfId="18909"/>
    <cellStyle name="Note 21 2 2 2 4 2" xfId="40096"/>
    <cellStyle name="Note 21 2 2 2 5" xfId="29315"/>
    <cellStyle name="Note 21 2 2 2_Table 2A-1_EFT (Annual)" xfId="7299"/>
    <cellStyle name="Note 21 2 2 3" xfId="5132"/>
    <cellStyle name="Note 21 2 2 3 2" xfId="13392"/>
    <cellStyle name="Note 21 2 2 3 2 2" xfId="25398"/>
    <cellStyle name="Note 21 2 2 3 2 2 2" xfId="46584"/>
    <cellStyle name="Note 21 2 2 3 2 3" xfId="35980"/>
    <cellStyle name="Note 21 2 2 3 3" xfId="20285"/>
    <cellStyle name="Note 21 2 2 3 3 2" xfId="41472"/>
    <cellStyle name="Note 21 2 2 3 4" xfId="30789"/>
    <cellStyle name="Note 21 2 2 3_Table 2A-1_EFT (Annual)" xfId="15609"/>
    <cellStyle name="Note 21 2 2 4" xfId="10736"/>
    <cellStyle name="Note 21 2 2 4 2" xfId="22852"/>
    <cellStyle name="Note 21 2 2 4 2 2" xfId="44038"/>
    <cellStyle name="Note 21 2 2 4 3" xfId="33434"/>
    <cellStyle name="Note 21 2 2 5" xfId="17739"/>
    <cellStyle name="Note 21 2 2 5 2" xfId="38926"/>
    <cellStyle name="Note 21 2 2 6" xfId="28046"/>
    <cellStyle name="Note 21 2 2_Table 2A-1_EFT (Annual)" xfId="7298"/>
    <cellStyle name="Note 21 2 3" xfId="1091"/>
    <cellStyle name="Note 21 2 3 2" xfId="4652"/>
    <cellStyle name="Note 21 2 3 2 2" xfId="12912"/>
    <cellStyle name="Note 21 2 3 2 2 2" xfId="24918"/>
    <cellStyle name="Note 21 2 3 2 2 2 2" xfId="46104"/>
    <cellStyle name="Note 21 2 3 2 2 3" xfId="35500"/>
    <cellStyle name="Note 21 2 3 2 3" xfId="19805"/>
    <cellStyle name="Note 21 2 3 2 3 2" xfId="40992"/>
    <cellStyle name="Note 21 2 3 2 4" xfId="30309"/>
    <cellStyle name="Note 21 2 3 2_Table 2A-1_EFT (Annual)" xfId="15610"/>
    <cellStyle name="Note 21 2 3 3" xfId="10256"/>
    <cellStyle name="Note 21 2 3 3 2" xfId="22372"/>
    <cellStyle name="Note 21 2 3 3 2 2" xfId="43558"/>
    <cellStyle name="Note 21 2 3 3 3" xfId="32954"/>
    <cellStyle name="Note 21 2 3 4" xfId="17259"/>
    <cellStyle name="Note 21 2 3 4 2" xfId="38446"/>
    <cellStyle name="Note 21 2 3 5" xfId="27566"/>
    <cellStyle name="Note 21 2 3_Table 2A-1_EFT (Annual)" xfId="7300"/>
    <cellStyle name="Note 21 2 4" xfId="2310"/>
    <cellStyle name="Note 21 2 4 2" xfId="5871"/>
    <cellStyle name="Note 21 2 4 2 2" xfId="14086"/>
    <cellStyle name="Note 21 2 4 2 2 2" xfId="26074"/>
    <cellStyle name="Note 21 2 4 2 2 2 2" xfId="47260"/>
    <cellStyle name="Note 21 2 4 2 2 3" xfId="36656"/>
    <cellStyle name="Note 21 2 4 2 3" xfId="20961"/>
    <cellStyle name="Note 21 2 4 2 3 2" xfId="42148"/>
    <cellStyle name="Note 21 2 4 2 4" xfId="31528"/>
    <cellStyle name="Note 21 2 4 2_Table 2A-1_EFT (Annual)" xfId="15611"/>
    <cellStyle name="Note 21 2 4 3" xfId="11430"/>
    <cellStyle name="Note 21 2 4 3 2" xfId="23528"/>
    <cellStyle name="Note 21 2 4 3 2 2" xfId="44714"/>
    <cellStyle name="Note 21 2 4 3 3" xfId="34110"/>
    <cellStyle name="Note 21 2 4 4" xfId="18415"/>
    <cellStyle name="Note 21 2 4 4 2" xfId="39602"/>
    <cellStyle name="Note 21 2 4 5" xfId="28785"/>
    <cellStyle name="Note 21 2 4_Table 2A-1_EFT (Annual)" xfId="7301"/>
    <cellStyle name="Note 21 2 5" xfId="4164"/>
    <cellStyle name="Note 21 2 5 2" xfId="12488"/>
    <cellStyle name="Note 21 2 5 2 2" xfId="24510"/>
    <cellStyle name="Note 21 2 5 2 2 2" xfId="45696"/>
    <cellStyle name="Note 21 2 5 2 3" xfId="35092"/>
    <cellStyle name="Note 21 2 5 3" xfId="19397"/>
    <cellStyle name="Note 21 2 5 3 2" xfId="40584"/>
    <cellStyle name="Note 21 2 5 4" xfId="29852"/>
    <cellStyle name="Note 21 2 5_Table 2A-1_EFT (Annual)" xfId="15612"/>
    <cellStyle name="Note 21 2 6" xfId="9827"/>
    <cellStyle name="Note 21 2 6 2" xfId="21964"/>
    <cellStyle name="Note 21 2 6 2 2" xfId="43150"/>
    <cellStyle name="Note 21 2 6 3" xfId="32546"/>
    <cellStyle name="Note 21 2 7" xfId="16851"/>
    <cellStyle name="Note 21 2 7 2" xfId="38038"/>
    <cellStyle name="Note 21 2 8" xfId="27109"/>
    <cellStyle name="Note 21 2_Table 2A-1_EFT (Annual)" xfId="3261"/>
    <cellStyle name="Note 21 3" xfId="430"/>
    <cellStyle name="Note 21 3 2" xfId="1413"/>
    <cellStyle name="Note 21 3 2 2" xfId="2683"/>
    <cellStyle name="Note 21 3 2 2 2" xfId="6244"/>
    <cellStyle name="Note 21 3 2 2 2 2" xfId="14438"/>
    <cellStyle name="Note 21 3 2 2 2 2 2" xfId="26410"/>
    <cellStyle name="Note 21 3 2 2 2 2 2 2" xfId="47596"/>
    <cellStyle name="Note 21 3 2 2 2 2 3" xfId="36992"/>
    <cellStyle name="Note 21 3 2 2 2 3" xfId="21297"/>
    <cellStyle name="Note 21 3 2 2 2 3 2" xfId="42484"/>
    <cellStyle name="Note 21 3 2 2 2 4" xfId="31900"/>
    <cellStyle name="Note 21 3 2 2 2_Table 2A-1_EFT (Annual)" xfId="15613"/>
    <cellStyle name="Note 21 3 2 2 3" xfId="11780"/>
    <cellStyle name="Note 21 3 2 2 3 2" xfId="23864"/>
    <cellStyle name="Note 21 3 2 2 3 2 2" xfId="45050"/>
    <cellStyle name="Note 21 3 2 2 3 3" xfId="34446"/>
    <cellStyle name="Note 21 3 2 2 4" xfId="18751"/>
    <cellStyle name="Note 21 3 2 2 4 2" xfId="39938"/>
    <cellStyle name="Note 21 3 2 2 5" xfId="29157"/>
    <cellStyle name="Note 21 3 2 2_Table 2A-1_EFT (Annual)" xfId="7303"/>
    <cellStyle name="Note 21 3 2 3" xfId="4974"/>
    <cellStyle name="Note 21 3 2 3 2" xfId="13234"/>
    <cellStyle name="Note 21 3 2 3 2 2" xfId="25240"/>
    <cellStyle name="Note 21 3 2 3 2 2 2" xfId="46426"/>
    <cellStyle name="Note 21 3 2 3 2 3" xfId="35822"/>
    <cellStyle name="Note 21 3 2 3 3" xfId="20127"/>
    <cellStyle name="Note 21 3 2 3 3 2" xfId="41314"/>
    <cellStyle name="Note 21 3 2 3 4" xfId="30631"/>
    <cellStyle name="Note 21 3 2 3_Table 2A-1_EFT (Annual)" xfId="15614"/>
    <cellStyle name="Note 21 3 2 4" xfId="10578"/>
    <cellStyle name="Note 21 3 2 4 2" xfId="22694"/>
    <cellStyle name="Note 21 3 2 4 2 2" xfId="43880"/>
    <cellStyle name="Note 21 3 2 4 3" xfId="33276"/>
    <cellStyle name="Note 21 3 2 5" xfId="17581"/>
    <cellStyle name="Note 21 3 2 5 2" xfId="38768"/>
    <cellStyle name="Note 21 3 2 6" xfId="27888"/>
    <cellStyle name="Note 21 3 2_Table 2A-1_EFT (Annual)" xfId="7302"/>
    <cellStyle name="Note 21 3 3" xfId="957"/>
    <cellStyle name="Note 21 3 3 2" xfId="4518"/>
    <cellStyle name="Note 21 3 3 2 2" xfId="12780"/>
    <cellStyle name="Note 21 3 3 2 2 2" xfId="24790"/>
    <cellStyle name="Note 21 3 3 2 2 2 2" xfId="45976"/>
    <cellStyle name="Note 21 3 3 2 2 3" xfId="35372"/>
    <cellStyle name="Note 21 3 3 2 3" xfId="19677"/>
    <cellStyle name="Note 21 3 3 2 3 2" xfId="40864"/>
    <cellStyle name="Note 21 3 3 2 4" xfId="30175"/>
    <cellStyle name="Note 21 3 3 2_Table 2A-1_EFT (Annual)" xfId="15615"/>
    <cellStyle name="Note 21 3 3 3" xfId="10127"/>
    <cellStyle name="Note 21 3 3 3 2" xfId="22244"/>
    <cellStyle name="Note 21 3 3 3 2 2" xfId="43430"/>
    <cellStyle name="Note 21 3 3 3 3" xfId="32826"/>
    <cellStyle name="Note 21 3 3 4" xfId="17131"/>
    <cellStyle name="Note 21 3 3 4 2" xfId="38318"/>
    <cellStyle name="Note 21 3 3 5" xfId="27432"/>
    <cellStyle name="Note 21 3 3_Table 2A-1_EFT (Annual)" xfId="7304"/>
    <cellStyle name="Note 21 3 4" xfId="2152"/>
    <cellStyle name="Note 21 3 4 2" xfId="5713"/>
    <cellStyle name="Note 21 3 4 2 2" xfId="13928"/>
    <cellStyle name="Note 21 3 4 2 2 2" xfId="25916"/>
    <cellStyle name="Note 21 3 4 2 2 2 2" xfId="47102"/>
    <cellStyle name="Note 21 3 4 2 2 3" xfId="36498"/>
    <cellStyle name="Note 21 3 4 2 3" xfId="20803"/>
    <cellStyle name="Note 21 3 4 2 3 2" xfId="41990"/>
    <cellStyle name="Note 21 3 4 2 4" xfId="31370"/>
    <cellStyle name="Note 21 3 4 2_Table 2A-1_EFT (Annual)" xfId="15616"/>
    <cellStyle name="Note 21 3 4 3" xfId="11272"/>
    <cellStyle name="Note 21 3 4 3 2" xfId="23370"/>
    <cellStyle name="Note 21 3 4 3 2 2" xfId="44556"/>
    <cellStyle name="Note 21 3 4 3 3" xfId="33952"/>
    <cellStyle name="Note 21 3 4 4" xfId="18257"/>
    <cellStyle name="Note 21 3 4 4 2" xfId="39444"/>
    <cellStyle name="Note 21 3 4 5" xfId="28627"/>
    <cellStyle name="Note 21 3 4_Table 2A-1_EFT (Annual)" xfId="7305"/>
    <cellStyle name="Note 21 3 5" xfId="4000"/>
    <cellStyle name="Note 21 3 5 2" xfId="12328"/>
    <cellStyle name="Note 21 3 5 2 2" xfId="24352"/>
    <cellStyle name="Note 21 3 5 2 2 2" xfId="45538"/>
    <cellStyle name="Note 21 3 5 2 3" xfId="34934"/>
    <cellStyle name="Note 21 3 5 3" xfId="19239"/>
    <cellStyle name="Note 21 3 5 3 2" xfId="40426"/>
    <cellStyle name="Note 21 3 5 4" xfId="29688"/>
    <cellStyle name="Note 21 3 5_Table 2A-1_EFT (Annual)" xfId="15617"/>
    <cellStyle name="Note 21 3 6" xfId="9665"/>
    <cellStyle name="Note 21 3 6 2" xfId="21806"/>
    <cellStyle name="Note 21 3 6 2 2" xfId="42992"/>
    <cellStyle name="Note 21 3 6 3" xfId="32388"/>
    <cellStyle name="Note 21 3 7" xfId="16693"/>
    <cellStyle name="Note 21 3 7 2" xfId="37880"/>
    <cellStyle name="Note 21 3 8" xfId="26945"/>
    <cellStyle name="Note 21 3_Table 2A-1_EFT (Annual)" xfId="3262"/>
    <cellStyle name="Note 21 4" xfId="1249"/>
    <cellStyle name="Note 21 4 2" xfId="2519"/>
    <cellStyle name="Note 21 4 2 2" xfId="6080"/>
    <cellStyle name="Note 21 4 2 2 2" xfId="14274"/>
    <cellStyle name="Note 21 4 2 2 2 2" xfId="26246"/>
    <cellStyle name="Note 21 4 2 2 2 2 2" xfId="47432"/>
    <cellStyle name="Note 21 4 2 2 2 3" xfId="36828"/>
    <cellStyle name="Note 21 4 2 2 3" xfId="21133"/>
    <cellStyle name="Note 21 4 2 2 3 2" xfId="42320"/>
    <cellStyle name="Note 21 4 2 2 4" xfId="31736"/>
    <cellStyle name="Note 21 4 2 2_Table 2A-1_EFT (Annual)" xfId="15618"/>
    <cellStyle name="Note 21 4 2 3" xfId="11616"/>
    <cellStyle name="Note 21 4 2 3 2" xfId="23700"/>
    <cellStyle name="Note 21 4 2 3 2 2" xfId="44886"/>
    <cellStyle name="Note 21 4 2 3 3" xfId="34282"/>
    <cellStyle name="Note 21 4 2 4" xfId="18587"/>
    <cellStyle name="Note 21 4 2 4 2" xfId="39774"/>
    <cellStyle name="Note 21 4 2 5" xfId="28993"/>
    <cellStyle name="Note 21 4 2_Table 2A-1_EFT (Annual)" xfId="7307"/>
    <cellStyle name="Note 21 4 3" xfId="4810"/>
    <cellStyle name="Note 21 4 3 2" xfId="13070"/>
    <cellStyle name="Note 21 4 3 2 2" xfId="25076"/>
    <cellStyle name="Note 21 4 3 2 2 2" xfId="46262"/>
    <cellStyle name="Note 21 4 3 2 3" xfId="35658"/>
    <cellStyle name="Note 21 4 3 3" xfId="19963"/>
    <cellStyle name="Note 21 4 3 3 2" xfId="41150"/>
    <cellStyle name="Note 21 4 3 4" xfId="30467"/>
    <cellStyle name="Note 21 4 3_Table 2A-1_EFT (Annual)" xfId="15619"/>
    <cellStyle name="Note 21 4 4" xfId="10414"/>
    <cellStyle name="Note 21 4 4 2" xfId="22530"/>
    <cellStyle name="Note 21 4 4 2 2" xfId="43716"/>
    <cellStyle name="Note 21 4 4 3" xfId="33112"/>
    <cellStyle name="Note 21 4 5" xfId="17417"/>
    <cellStyle name="Note 21 4 5 2" xfId="38604"/>
    <cellStyle name="Note 21 4 6" xfId="27724"/>
    <cellStyle name="Note 21 4_Table 2A-1_EFT (Annual)" xfId="7306"/>
    <cellStyle name="Note 21 5" xfId="800"/>
    <cellStyle name="Note 21 5 2" xfId="4361"/>
    <cellStyle name="Note 21 5 2 2" xfId="12641"/>
    <cellStyle name="Note 21 5 2 2 2" xfId="24658"/>
    <cellStyle name="Note 21 5 2 2 2 2" xfId="45844"/>
    <cellStyle name="Note 21 5 2 2 3" xfId="35240"/>
    <cellStyle name="Note 21 5 2 3" xfId="19545"/>
    <cellStyle name="Note 21 5 2 3 2" xfId="40732"/>
    <cellStyle name="Note 21 5 2 4" xfId="30018"/>
    <cellStyle name="Note 21 5 2_Table 2A-1_EFT (Annual)" xfId="15620"/>
    <cellStyle name="Note 21 5 3" xfId="9989"/>
    <cellStyle name="Note 21 5 3 2" xfId="22112"/>
    <cellStyle name="Note 21 5 3 2 2" xfId="43298"/>
    <cellStyle name="Note 21 5 3 3" xfId="32694"/>
    <cellStyle name="Note 21 5 4" xfId="16999"/>
    <cellStyle name="Note 21 5 4 2" xfId="38186"/>
    <cellStyle name="Note 21 5 5" xfId="27275"/>
    <cellStyle name="Note 21 5_Table 2A-1_EFT (Annual)" xfId="7308"/>
    <cellStyle name="Note 21 6" xfId="1988"/>
    <cellStyle name="Note 21 6 2" xfId="5549"/>
    <cellStyle name="Note 21 6 2 2" xfId="13764"/>
    <cellStyle name="Note 21 6 2 2 2" xfId="25752"/>
    <cellStyle name="Note 21 6 2 2 2 2" xfId="46938"/>
    <cellStyle name="Note 21 6 2 2 3" xfId="36334"/>
    <cellStyle name="Note 21 6 2 3" xfId="20639"/>
    <cellStyle name="Note 21 6 2 3 2" xfId="41826"/>
    <cellStyle name="Note 21 6 2 4" xfId="31206"/>
    <cellStyle name="Note 21 6 2_Table 2A-1_EFT (Annual)" xfId="15621"/>
    <cellStyle name="Note 21 6 3" xfId="11108"/>
    <cellStyle name="Note 21 6 3 2" xfId="23206"/>
    <cellStyle name="Note 21 6 3 2 2" xfId="44392"/>
    <cellStyle name="Note 21 6 3 3" xfId="33788"/>
    <cellStyle name="Note 21 6 4" xfId="18093"/>
    <cellStyle name="Note 21 6 4 2" xfId="39280"/>
    <cellStyle name="Note 21 6 5" xfId="28463"/>
    <cellStyle name="Note 21 6_Table 2A-1_EFT (Annual)" xfId="7309"/>
    <cellStyle name="Note 21 7" xfId="3790"/>
    <cellStyle name="Note 21 7 2" xfId="12158"/>
    <cellStyle name="Note 21 7 2 2" xfId="24188"/>
    <cellStyle name="Note 21 7 2 2 2" xfId="45374"/>
    <cellStyle name="Note 21 7 2 3" xfId="34770"/>
    <cellStyle name="Note 21 7 3" xfId="19075"/>
    <cellStyle name="Note 21 7 3 2" xfId="40262"/>
    <cellStyle name="Note 21 7 4" xfId="29499"/>
    <cellStyle name="Note 21 7_Table 2A-1_EFT (Annual)" xfId="15622"/>
    <cellStyle name="Note 21 8" xfId="9477"/>
    <cellStyle name="Note 21 8 2" xfId="21642"/>
    <cellStyle name="Note 21 8 2 2" xfId="42828"/>
    <cellStyle name="Note 21 8 3" xfId="32224"/>
    <cellStyle name="Note 21 9" xfId="16529"/>
    <cellStyle name="Note 21 9 2" xfId="37716"/>
    <cellStyle name="Note 21_Table 2A-1_EFT (Annual)" xfId="3260"/>
    <cellStyle name="Note 22" xfId="186"/>
    <cellStyle name="Note 22 10" xfId="26741"/>
    <cellStyle name="Note 22 2" xfId="579"/>
    <cellStyle name="Note 22 2 2" xfId="1556"/>
    <cellStyle name="Note 22 2 2 2" xfId="2826"/>
    <cellStyle name="Note 22 2 2 2 2" xfId="6387"/>
    <cellStyle name="Note 22 2 2 2 2 2" xfId="14581"/>
    <cellStyle name="Note 22 2 2 2 2 2 2" xfId="26553"/>
    <cellStyle name="Note 22 2 2 2 2 2 2 2" xfId="47739"/>
    <cellStyle name="Note 22 2 2 2 2 2 3" xfId="37135"/>
    <cellStyle name="Note 22 2 2 2 2 3" xfId="21440"/>
    <cellStyle name="Note 22 2 2 2 2 3 2" xfId="42627"/>
    <cellStyle name="Note 22 2 2 2 2 4" xfId="32043"/>
    <cellStyle name="Note 22 2 2 2 2_Table 2A-1_EFT (Annual)" xfId="15623"/>
    <cellStyle name="Note 22 2 2 2 3" xfId="11923"/>
    <cellStyle name="Note 22 2 2 2 3 2" xfId="24007"/>
    <cellStyle name="Note 22 2 2 2 3 2 2" xfId="45193"/>
    <cellStyle name="Note 22 2 2 2 3 3" xfId="34589"/>
    <cellStyle name="Note 22 2 2 2 4" xfId="18894"/>
    <cellStyle name="Note 22 2 2 2 4 2" xfId="40081"/>
    <cellStyle name="Note 22 2 2 2 5" xfId="29300"/>
    <cellStyle name="Note 22 2 2 2_Table 2A-1_EFT (Annual)" xfId="7311"/>
    <cellStyle name="Note 22 2 2 3" xfId="5117"/>
    <cellStyle name="Note 22 2 2 3 2" xfId="13377"/>
    <cellStyle name="Note 22 2 2 3 2 2" xfId="25383"/>
    <cellStyle name="Note 22 2 2 3 2 2 2" xfId="46569"/>
    <cellStyle name="Note 22 2 2 3 2 3" xfId="35965"/>
    <cellStyle name="Note 22 2 2 3 3" xfId="20270"/>
    <cellStyle name="Note 22 2 2 3 3 2" xfId="41457"/>
    <cellStyle name="Note 22 2 2 3 4" xfId="30774"/>
    <cellStyle name="Note 22 2 2 3_Table 2A-1_EFT (Annual)" xfId="15624"/>
    <cellStyle name="Note 22 2 2 4" xfId="10721"/>
    <cellStyle name="Note 22 2 2 4 2" xfId="22837"/>
    <cellStyle name="Note 22 2 2 4 2 2" xfId="44023"/>
    <cellStyle name="Note 22 2 2 4 3" xfId="33419"/>
    <cellStyle name="Note 22 2 2 5" xfId="17724"/>
    <cellStyle name="Note 22 2 2 5 2" xfId="38911"/>
    <cellStyle name="Note 22 2 2 6" xfId="28031"/>
    <cellStyle name="Note 22 2 2_Table 2A-1_EFT (Annual)" xfId="7310"/>
    <cellStyle name="Note 22 2 3" xfId="1079"/>
    <cellStyle name="Note 22 2 3 2" xfId="4640"/>
    <cellStyle name="Note 22 2 3 2 2" xfId="12900"/>
    <cellStyle name="Note 22 2 3 2 2 2" xfId="24906"/>
    <cellStyle name="Note 22 2 3 2 2 2 2" xfId="46092"/>
    <cellStyle name="Note 22 2 3 2 2 3" xfId="35488"/>
    <cellStyle name="Note 22 2 3 2 3" xfId="19793"/>
    <cellStyle name="Note 22 2 3 2 3 2" xfId="40980"/>
    <cellStyle name="Note 22 2 3 2 4" xfId="30297"/>
    <cellStyle name="Note 22 2 3 2_Table 2A-1_EFT (Annual)" xfId="15625"/>
    <cellStyle name="Note 22 2 3 3" xfId="10244"/>
    <cellStyle name="Note 22 2 3 3 2" xfId="22360"/>
    <cellStyle name="Note 22 2 3 3 2 2" xfId="43546"/>
    <cellStyle name="Note 22 2 3 3 3" xfId="32942"/>
    <cellStyle name="Note 22 2 3 4" xfId="17247"/>
    <cellStyle name="Note 22 2 3 4 2" xfId="38434"/>
    <cellStyle name="Note 22 2 3 5" xfId="27554"/>
    <cellStyle name="Note 22 2 3_Table 2A-1_EFT (Annual)" xfId="7312"/>
    <cellStyle name="Note 22 2 4" xfId="2295"/>
    <cellStyle name="Note 22 2 4 2" xfId="5856"/>
    <cellStyle name="Note 22 2 4 2 2" xfId="14071"/>
    <cellStyle name="Note 22 2 4 2 2 2" xfId="26059"/>
    <cellStyle name="Note 22 2 4 2 2 2 2" xfId="47245"/>
    <cellStyle name="Note 22 2 4 2 2 3" xfId="36641"/>
    <cellStyle name="Note 22 2 4 2 3" xfId="20946"/>
    <cellStyle name="Note 22 2 4 2 3 2" xfId="42133"/>
    <cellStyle name="Note 22 2 4 2 4" xfId="31513"/>
    <cellStyle name="Note 22 2 4 2_Table 2A-1_EFT (Annual)" xfId="15626"/>
    <cellStyle name="Note 22 2 4 3" xfId="11415"/>
    <cellStyle name="Note 22 2 4 3 2" xfId="23513"/>
    <cellStyle name="Note 22 2 4 3 2 2" xfId="44699"/>
    <cellStyle name="Note 22 2 4 3 3" xfId="34095"/>
    <cellStyle name="Note 22 2 4 4" xfId="18400"/>
    <cellStyle name="Note 22 2 4 4 2" xfId="39587"/>
    <cellStyle name="Note 22 2 4 5" xfId="28770"/>
    <cellStyle name="Note 22 2 4_Table 2A-1_EFT (Annual)" xfId="7313"/>
    <cellStyle name="Note 22 2 5" xfId="4149"/>
    <cellStyle name="Note 22 2 5 2" xfId="12473"/>
    <cellStyle name="Note 22 2 5 2 2" xfId="24495"/>
    <cellStyle name="Note 22 2 5 2 2 2" xfId="45681"/>
    <cellStyle name="Note 22 2 5 2 3" xfId="35077"/>
    <cellStyle name="Note 22 2 5 3" xfId="19382"/>
    <cellStyle name="Note 22 2 5 3 2" xfId="40569"/>
    <cellStyle name="Note 22 2 5 4" xfId="29837"/>
    <cellStyle name="Note 22 2 5_Table 2A-1_EFT (Annual)" xfId="15627"/>
    <cellStyle name="Note 22 2 6" xfId="9812"/>
    <cellStyle name="Note 22 2 6 2" xfId="21949"/>
    <cellStyle name="Note 22 2 6 2 2" xfId="43135"/>
    <cellStyle name="Note 22 2 6 3" xfId="32531"/>
    <cellStyle name="Note 22 2 7" xfId="16836"/>
    <cellStyle name="Note 22 2 7 2" xfId="38023"/>
    <cellStyle name="Note 22 2 8" xfId="27094"/>
    <cellStyle name="Note 22 2_Table 2A-1_EFT (Annual)" xfId="3264"/>
    <cellStyle name="Note 22 3" xfId="416"/>
    <cellStyle name="Note 22 3 2" xfId="1399"/>
    <cellStyle name="Note 22 3 2 2" xfId="2669"/>
    <cellStyle name="Note 22 3 2 2 2" xfId="6230"/>
    <cellStyle name="Note 22 3 2 2 2 2" xfId="14424"/>
    <cellStyle name="Note 22 3 2 2 2 2 2" xfId="26396"/>
    <cellStyle name="Note 22 3 2 2 2 2 2 2" xfId="47582"/>
    <cellStyle name="Note 22 3 2 2 2 2 3" xfId="36978"/>
    <cellStyle name="Note 22 3 2 2 2 3" xfId="21283"/>
    <cellStyle name="Note 22 3 2 2 2 3 2" xfId="42470"/>
    <cellStyle name="Note 22 3 2 2 2 4" xfId="31886"/>
    <cellStyle name="Note 22 3 2 2 2_Table 2A-1_EFT (Annual)" xfId="15628"/>
    <cellStyle name="Note 22 3 2 2 3" xfId="11766"/>
    <cellStyle name="Note 22 3 2 2 3 2" xfId="23850"/>
    <cellStyle name="Note 22 3 2 2 3 2 2" xfId="45036"/>
    <cellStyle name="Note 22 3 2 2 3 3" xfId="34432"/>
    <cellStyle name="Note 22 3 2 2 4" xfId="18737"/>
    <cellStyle name="Note 22 3 2 2 4 2" xfId="39924"/>
    <cellStyle name="Note 22 3 2 2 5" xfId="29143"/>
    <cellStyle name="Note 22 3 2 2_Table 2A-1_EFT (Annual)" xfId="7315"/>
    <cellStyle name="Note 22 3 2 3" xfId="4960"/>
    <cellStyle name="Note 22 3 2 3 2" xfId="13220"/>
    <cellStyle name="Note 22 3 2 3 2 2" xfId="25226"/>
    <cellStyle name="Note 22 3 2 3 2 2 2" xfId="46412"/>
    <cellStyle name="Note 22 3 2 3 2 3" xfId="35808"/>
    <cellStyle name="Note 22 3 2 3 3" xfId="20113"/>
    <cellStyle name="Note 22 3 2 3 3 2" xfId="41300"/>
    <cellStyle name="Note 22 3 2 3 4" xfId="30617"/>
    <cellStyle name="Note 22 3 2 3_Table 2A-1_EFT (Annual)" xfId="15629"/>
    <cellStyle name="Note 22 3 2 4" xfId="10564"/>
    <cellStyle name="Note 22 3 2 4 2" xfId="22680"/>
    <cellStyle name="Note 22 3 2 4 2 2" xfId="43866"/>
    <cellStyle name="Note 22 3 2 4 3" xfId="33262"/>
    <cellStyle name="Note 22 3 2 5" xfId="17567"/>
    <cellStyle name="Note 22 3 2 5 2" xfId="38754"/>
    <cellStyle name="Note 22 3 2 6" xfId="27874"/>
    <cellStyle name="Note 22 3 2_Table 2A-1_EFT (Annual)" xfId="7314"/>
    <cellStyle name="Note 22 3 3" xfId="946"/>
    <cellStyle name="Note 22 3 3 2" xfId="4507"/>
    <cellStyle name="Note 22 3 3 2 2" xfId="12769"/>
    <cellStyle name="Note 22 3 3 2 2 2" xfId="24779"/>
    <cellStyle name="Note 22 3 3 2 2 2 2" xfId="45965"/>
    <cellStyle name="Note 22 3 3 2 2 3" xfId="35361"/>
    <cellStyle name="Note 22 3 3 2 3" xfId="19666"/>
    <cellStyle name="Note 22 3 3 2 3 2" xfId="40853"/>
    <cellStyle name="Note 22 3 3 2 4" xfId="30164"/>
    <cellStyle name="Note 22 3 3 2_Table 2A-1_EFT (Annual)" xfId="15630"/>
    <cellStyle name="Note 22 3 3 3" xfId="10116"/>
    <cellStyle name="Note 22 3 3 3 2" xfId="22233"/>
    <cellStyle name="Note 22 3 3 3 2 2" xfId="43419"/>
    <cellStyle name="Note 22 3 3 3 3" xfId="32815"/>
    <cellStyle name="Note 22 3 3 4" xfId="17120"/>
    <cellStyle name="Note 22 3 3 4 2" xfId="38307"/>
    <cellStyle name="Note 22 3 3 5" xfId="27421"/>
    <cellStyle name="Note 22 3 3_Table 2A-1_EFT (Annual)" xfId="7316"/>
    <cellStyle name="Note 22 3 4" xfId="2138"/>
    <cellStyle name="Note 22 3 4 2" xfId="5699"/>
    <cellStyle name="Note 22 3 4 2 2" xfId="13914"/>
    <cellStyle name="Note 22 3 4 2 2 2" xfId="25902"/>
    <cellStyle name="Note 22 3 4 2 2 2 2" xfId="47088"/>
    <cellStyle name="Note 22 3 4 2 2 3" xfId="36484"/>
    <cellStyle name="Note 22 3 4 2 3" xfId="20789"/>
    <cellStyle name="Note 22 3 4 2 3 2" xfId="41976"/>
    <cellStyle name="Note 22 3 4 2 4" xfId="31356"/>
    <cellStyle name="Note 22 3 4 2_Table 2A-1_EFT (Annual)" xfId="15631"/>
    <cellStyle name="Note 22 3 4 3" xfId="11258"/>
    <cellStyle name="Note 22 3 4 3 2" xfId="23356"/>
    <cellStyle name="Note 22 3 4 3 2 2" xfId="44542"/>
    <cellStyle name="Note 22 3 4 3 3" xfId="33938"/>
    <cellStyle name="Note 22 3 4 4" xfId="18243"/>
    <cellStyle name="Note 22 3 4 4 2" xfId="39430"/>
    <cellStyle name="Note 22 3 4 5" xfId="28613"/>
    <cellStyle name="Note 22 3 4_Table 2A-1_EFT (Annual)" xfId="7317"/>
    <cellStyle name="Note 22 3 5" xfId="3986"/>
    <cellStyle name="Note 22 3 5 2" xfId="12314"/>
    <cellStyle name="Note 22 3 5 2 2" xfId="24338"/>
    <cellStyle name="Note 22 3 5 2 2 2" xfId="45524"/>
    <cellStyle name="Note 22 3 5 2 3" xfId="34920"/>
    <cellStyle name="Note 22 3 5 3" xfId="19225"/>
    <cellStyle name="Note 22 3 5 3 2" xfId="40412"/>
    <cellStyle name="Note 22 3 5 4" xfId="29674"/>
    <cellStyle name="Note 22 3 5_Table 2A-1_EFT (Annual)" xfId="15632"/>
    <cellStyle name="Note 22 3 6" xfId="9651"/>
    <cellStyle name="Note 22 3 6 2" xfId="21792"/>
    <cellStyle name="Note 22 3 6 2 2" xfId="42978"/>
    <cellStyle name="Note 22 3 6 3" xfId="32374"/>
    <cellStyle name="Note 22 3 7" xfId="16679"/>
    <cellStyle name="Note 22 3 7 2" xfId="37866"/>
    <cellStyle name="Note 22 3 8" xfId="26931"/>
    <cellStyle name="Note 22 3_Table 2A-1_EFT (Annual)" xfId="3265"/>
    <cellStyle name="Note 22 4" xfId="1234"/>
    <cellStyle name="Note 22 4 2" xfId="2504"/>
    <cellStyle name="Note 22 4 2 2" xfId="6065"/>
    <cellStyle name="Note 22 4 2 2 2" xfId="14259"/>
    <cellStyle name="Note 22 4 2 2 2 2" xfId="26231"/>
    <cellStyle name="Note 22 4 2 2 2 2 2" xfId="47417"/>
    <cellStyle name="Note 22 4 2 2 2 3" xfId="36813"/>
    <cellStyle name="Note 22 4 2 2 3" xfId="21118"/>
    <cellStyle name="Note 22 4 2 2 3 2" xfId="42305"/>
    <cellStyle name="Note 22 4 2 2 4" xfId="31721"/>
    <cellStyle name="Note 22 4 2 2_Table 2A-1_EFT (Annual)" xfId="15633"/>
    <cellStyle name="Note 22 4 2 3" xfId="11601"/>
    <cellStyle name="Note 22 4 2 3 2" xfId="23685"/>
    <cellStyle name="Note 22 4 2 3 2 2" xfId="44871"/>
    <cellStyle name="Note 22 4 2 3 3" xfId="34267"/>
    <cellStyle name="Note 22 4 2 4" xfId="18572"/>
    <cellStyle name="Note 22 4 2 4 2" xfId="39759"/>
    <cellStyle name="Note 22 4 2 5" xfId="28978"/>
    <cellStyle name="Note 22 4 2_Table 2A-1_EFT (Annual)" xfId="7319"/>
    <cellStyle name="Note 22 4 3" xfId="4795"/>
    <cellStyle name="Note 22 4 3 2" xfId="13055"/>
    <cellStyle name="Note 22 4 3 2 2" xfId="25061"/>
    <cellStyle name="Note 22 4 3 2 2 2" xfId="46247"/>
    <cellStyle name="Note 22 4 3 2 3" xfId="35643"/>
    <cellStyle name="Note 22 4 3 3" xfId="19948"/>
    <cellStyle name="Note 22 4 3 3 2" xfId="41135"/>
    <cellStyle name="Note 22 4 3 4" xfId="30452"/>
    <cellStyle name="Note 22 4 3_Table 2A-1_EFT (Annual)" xfId="15634"/>
    <cellStyle name="Note 22 4 4" xfId="10399"/>
    <cellStyle name="Note 22 4 4 2" xfId="22515"/>
    <cellStyle name="Note 22 4 4 2 2" xfId="43701"/>
    <cellStyle name="Note 22 4 4 3" xfId="33097"/>
    <cellStyle name="Note 22 4 5" xfId="17402"/>
    <cellStyle name="Note 22 4 5 2" xfId="38589"/>
    <cellStyle name="Note 22 4 6" xfId="27709"/>
    <cellStyle name="Note 22 4_Table 2A-1_EFT (Annual)" xfId="7318"/>
    <cellStyle name="Note 22 5" xfId="788"/>
    <cellStyle name="Note 22 5 2" xfId="4349"/>
    <cellStyle name="Note 22 5 2 2" xfId="12629"/>
    <cellStyle name="Note 22 5 2 2 2" xfId="24646"/>
    <cellStyle name="Note 22 5 2 2 2 2" xfId="45832"/>
    <cellStyle name="Note 22 5 2 2 3" xfId="35228"/>
    <cellStyle name="Note 22 5 2 3" xfId="19533"/>
    <cellStyle name="Note 22 5 2 3 2" xfId="40720"/>
    <cellStyle name="Note 22 5 2 4" xfId="30006"/>
    <cellStyle name="Note 22 5 2_Table 2A-1_EFT (Annual)" xfId="15635"/>
    <cellStyle name="Note 22 5 3" xfId="9977"/>
    <cellStyle name="Note 22 5 3 2" xfId="22100"/>
    <cellStyle name="Note 22 5 3 2 2" xfId="43286"/>
    <cellStyle name="Note 22 5 3 3" xfId="32682"/>
    <cellStyle name="Note 22 5 4" xfId="16987"/>
    <cellStyle name="Note 22 5 4 2" xfId="38174"/>
    <cellStyle name="Note 22 5 5" xfId="27263"/>
    <cellStyle name="Note 22 5_Table 2A-1_EFT (Annual)" xfId="7320"/>
    <cellStyle name="Note 22 6" xfId="1973"/>
    <cellStyle name="Note 22 6 2" xfId="5534"/>
    <cellStyle name="Note 22 6 2 2" xfId="13749"/>
    <cellStyle name="Note 22 6 2 2 2" xfId="25737"/>
    <cellStyle name="Note 22 6 2 2 2 2" xfId="46923"/>
    <cellStyle name="Note 22 6 2 2 3" xfId="36319"/>
    <cellStyle name="Note 22 6 2 3" xfId="20624"/>
    <cellStyle name="Note 22 6 2 3 2" xfId="41811"/>
    <cellStyle name="Note 22 6 2 4" xfId="31191"/>
    <cellStyle name="Note 22 6 2_Table 2A-1_EFT (Annual)" xfId="15636"/>
    <cellStyle name="Note 22 6 3" xfId="11093"/>
    <cellStyle name="Note 22 6 3 2" xfId="23191"/>
    <cellStyle name="Note 22 6 3 2 2" xfId="44377"/>
    <cellStyle name="Note 22 6 3 3" xfId="33773"/>
    <cellStyle name="Note 22 6 4" xfId="18078"/>
    <cellStyle name="Note 22 6 4 2" xfId="39265"/>
    <cellStyle name="Note 22 6 5" xfId="28448"/>
    <cellStyle name="Note 22 6_Table 2A-1_EFT (Annual)" xfId="7321"/>
    <cellStyle name="Note 22 7" xfId="3775"/>
    <cellStyle name="Note 22 7 2" xfId="12143"/>
    <cellStyle name="Note 22 7 2 2" xfId="24173"/>
    <cellStyle name="Note 22 7 2 2 2" xfId="45359"/>
    <cellStyle name="Note 22 7 2 3" xfId="34755"/>
    <cellStyle name="Note 22 7 3" xfId="19060"/>
    <cellStyle name="Note 22 7 3 2" xfId="40247"/>
    <cellStyle name="Note 22 7 4" xfId="29484"/>
    <cellStyle name="Note 22 7_Table 2A-1_EFT (Annual)" xfId="15637"/>
    <cellStyle name="Note 22 8" xfId="9462"/>
    <cellStyle name="Note 22 8 2" xfId="21627"/>
    <cellStyle name="Note 22 8 2 2" xfId="42813"/>
    <cellStyle name="Note 22 8 3" xfId="32209"/>
    <cellStyle name="Note 22 9" xfId="16514"/>
    <cellStyle name="Note 22 9 2" xfId="37701"/>
    <cellStyle name="Note 22_Table 2A-1_EFT (Annual)" xfId="3263"/>
    <cellStyle name="Note 23" xfId="212"/>
    <cellStyle name="Note 23 10" xfId="26767"/>
    <cellStyle name="Note 23 2" xfId="605"/>
    <cellStyle name="Note 23 2 2" xfId="1582"/>
    <cellStyle name="Note 23 2 2 2" xfId="2852"/>
    <cellStyle name="Note 23 2 2 2 2" xfId="6413"/>
    <cellStyle name="Note 23 2 2 2 2 2" xfId="14607"/>
    <cellStyle name="Note 23 2 2 2 2 2 2" xfId="26579"/>
    <cellStyle name="Note 23 2 2 2 2 2 2 2" xfId="47765"/>
    <cellStyle name="Note 23 2 2 2 2 2 3" xfId="37161"/>
    <cellStyle name="Note 23 2 2 2 2 3" xfId="21466"/>
    <cellStyle name="Note 23 2 2 2 2 3 2" xfId="42653"/>
    <cellStyle name="Note 23 2 2 2 2 4" xfId="32069"/>
    <cellStyle name="Note 23 2 2 2 2_Table 2A-1_EFT (Annual)" xfId="15638"/>
    <cellStyle name="Note 23 2 2 2 3" xfId="11949"/>
    <cellStyle name="Note 23 2 2 2 3 2" xfId="24033"/>
    <cellStyle name="Note 23 2 2 2 3 2 2" xfId="45219"/>
    <cellStyle name="Note 23 2 2 2 3 3" xfId="34615"/>
    <cellStyle name="Note 23 2 2 2 4" xfId="18920"/>
    <cellStyle name="Note 23 2 2 2 4 2" xfId="40107"/>
    <cellStyle name="Note 23 2 2 2 5" xfId="29326"/>
    <cellStyle name="Note 23 2 2 2_Table 2A-1_EFT (Annual)" xfId="7323"/>
    <cellStyle name="Note 23 2 2 3" xfId="5143"/>
    <cellStyle name="Note 23 2 2 3 2" xfId="13403"/>
    <cellStyle name="Note 23 2 2 3 2 2" xfId="25409"/>
    <cellStyle name="Note 23 2 2 3 2 2 2" xfId="46595"/>
    <cellStyle name="Note 23 2 2 3 2 3" xfId="35991"/>
    <cellStyle name="Note 23 2 2 3 3" xfId="20296"/>
    <cellStyle name="Note 23 2 2 3 3 2" xfId="41483"/>
    <cellStyle name="Note 23 2 2 3 4" xfId="30800"/>
    <cellStyle name="Note 23 2 2 3_Table 2A-1_EFT (Annual)" xfId="15639"/>
    <cellStyle name="Note 23 2 2 4" xfId="10747"/>
    <cellStyle name="Note 23 2 2 4 2" xfId="22863"/>
    <cellStyle name="Note 23 2 2 4 2 2" xfId="44049"/>
    <cellStyle name="Note 23 2 2 4 3" xfId="33445"/>
    <cellStyle name="Note 23 2 2 5" xfId="17750"/>
    <cellStyle name="Note 23 2 2 5 2" xfId="38937"/>
    <cellStyle name="Note 23 2 2 6" xfId="28057"/>
    <cellStyle name="Note 23 2 2_Table 2A-1_EFT (Annual)" xfId="7322"/>
    <cellStyle name="Note 23 2 3" xfId="1100"/>
    <cellStyle name="Note 23 2 3 2" xfId="4661"/>
    <cellStyle name="Note 23 2 3 2 2" xfId="12921"/>
    <cellStyle name="Note 23 2 3 2 2 2" xfId="24927"/>
    <cellStyle name="Note 23 2 3 2 2 2 2" xfId="46113"/>
    <cellStyle name="Note 23 2 3 2 2 3" xfId="35509"/>
    <cellStyle name="Note 23 2 3 2 3" xfId="19814"/>
    <cellStyle name="Note 23 2 3 2 3 2" xfId="41001"/>
    <cellStyle name="Note 23 2 3 2 4" xfId="30318"/>
    <cellStyle name="Note 23 2 3 2_Table 2A-1_EFT (Annual)" xfId="15640"/>
    <cellStyle name="Note 23 2 3 3" xfId="10265"/>
    <cellStyle name="Note 23 2 3 3 2" xfId="22381"/>
    <cellStyle name="Note 23 2 3 3 2 2" xfId="43567"/>
    <cellStyle name="Note 23 2 3 3 3" xfId="32963"/>
    <cellStyle name="Note 23 2 3 4" xfId="17268"/>
    <cellStyle name="Note 23 2 3 4 2" xfId="38455"/>
    <cellStyle name="Note 23 2 3 5" xfId="27575"/>
    <cellStyle name="Note 23 2 3_Table 2A-1_EFT (Annual)" xfId="7324"/>
    <cellStyle name="Note 23 2 4" xfId="2321"/>
    <cellStyle name="Note 23 2 4 2" xfId="5882"/>
    <cellStyle name="Note 23 2 4 2 2" xfId="14097"/>
    <cellStyle name="Note 23 2 4 2 2 2" xfId="26085"/>
    <cellStyle name="Note 23 2 4 2 2 2 2" xfId="47271"/>
    <cellStyle name="Note 23 2 4 2 2 3" xfId="36667"/>
    <cellStyle name="Note 23 2 4 2 3" xfId="20972"/>
    <cellStyle name="Note 23 2 4 2 3 2" xfId="42159"/>
    <cellStyle name="Note 23 2 4 2 4" xfId="31539"/>
    <cellStyle name="Note 23 2 4 2_Table 2A-1_EFT (Annual)" xfId="15641"/>
    <cellStyle name="Note 23 2 4 3" xfId="11441"/>
    <cellStyle name="Note 23 2 4 3 2" xfId="23539"/>
    <cellStyle name="Note 23 2 4 3 2 2" xfId="44725"/>
    <cellStyle name="Note 23 2 4 3 3" xfId="34121"/>
    <cellStyle name="Note 23 2 4 4" xfId="18426"/>
    <cellStyle name="Note 23 2 4 4 2" xfId="39613"/>
    <cellStyle name="Note 23 2 4 5" xfId="28796"/>
    <cellStyle name="Note 23 2 4_Table 2A-1_EFT (Annual)" xfId="7325"/>
    <cellStyle name="Note 23 2 5" xfId="4175"/>
    <cellStyle name="Note 23 2 5 2" xfId="12499"/>
    <cellStyle name="Note 23 2 5 2 2" xfId="24521"/>
    <cellStyle name="Note 23 2 5 2 2 2" xfId="45707"/>
    <cellStyle name="Note 23 2 5 2 3" xfId="35103"/>
    <cellStyle name="Note 23 2 5 3" xfId="19408"/>
    <cellStyle name="Note 23 2 5 3 2" xfId="40595"/>
    <cellStyle name="Note 23 2 5 4" xfId="29863"/>
    <cellStyle name="Note 23 2 5_Table 2A-1_EFT (Annual)" xfId="15642"/>
    <cellStyle name="Note 23 2 6" xfId="9838"/>
    <cellStyle name="Note 23 2 6 2" xfId="21975"/>
    <cellStyle name="Note 23 2 6 2 2" xfId="43161"/>
    <cellStyle name="Note 23 2 6 3" xfId="32557"/>
    <cellStyle name="Note 23 2 7" xfId="16862"/>
    <cellStyle name="Note 23 2 7 2" xfId="38049"/>
    <cellStyle name="Note 23 2 8" xfId="27120"/>
    <cellStyle name="Note 23 2_Table 2A-1_EFT (Annual)" xfId="3267"/>
    <cellStyle name="Note 23 3" xfId="440"/>
    <cellStyle name="Note 23 3 2" xfId="1423"/>
    <cellStyle name="Note 23 3 2 2" xfId="2693"/>
    <cellStyle name="Note 23 3 2 2 2" xfId="6254"/>
    <cellStyle name="Note 23 3 2 2 2 2" xfId="14448"/>
    <cellStyle name="Note 23 3 2 2 2 2 2" xfId="26420"/>
    <cellStyle name="Note 23 3 2 2 2 2 2 2" xfId="47606"/>
    <cellStyle name="Note 23 3 2 2 2 2 3" xfId="37002"/>
    <cellStyle name="Note 23 3 2 2 2 3" xfId="21307"/>
    <cellStyle name="Note 23 3 2 2 2 3 2" xfId="42494"/>
    <cellStyle name="Note 23 3 2 2 2 4" xfId="31910"/>
    <cellStyle name="Note 23 3 2 2 2_Table 2A-1_EFT (Annual)" xfId="15643"/>
    <cellStyle name="Note 23 3 2 2 3" xfId="11790"/>
    <cellStyle name="Note 23 3 2 2 3 2" xfId="23874"/>
    <cellStyle name="Note 23 3 2 2 3 2 2" xfId="45060"/>
    <cellStyle name="Note 23 3 2 2 3 3" xfId="34456"/>
    <cellStyle name="Note 23 3 2 2 4" xfId="18761"/>
    <cellStyle name="Note 23 3 2 2 4 2" xfId="39948"/>
    <cellStyle name="Note 23 3 2 2 5" xfId="29167"/>
    <cellStyle name="Note 23 3 2 2_Table 2A-1_EFT (Annual)" xfId="7327"/>
    <cellStyle name="Note 23 3 2 3" xfId="4984"/>
    <cellStyle name="Note 23 3 2 3 2" xfId="13244"/>
    <cellStyle name="Note 23 3 2 3 2 2" xfId="25250"/>
    <cellStyle name="Note 23 3 2 3 2 2 2" xfId="46436"/>
    <cellStyle name="Note 23 3 2 3 2 3" xfId="35832"/>
    <cellStyle name="Note 23 3 2 3 3" xfId="20137"/>
    <cellStyle name="Note 23 3 2 3 3 2" xfId="41324"/>
    <cellStyle name="Note 23 3 2 3 4" xfId="30641"/>
    <cellStyle name="Note 23 3 2 3_Table 2A-1_EFT (Annual)" xfId="15644"/>
    <cellStyle name="Note 23 3 2 4" xfId="10588"/>
    <cellStyle name="Note 23 3 2 4 2" xfId="22704"/>
    <cellStyle name="Note 23 3 2 4 2 2" xfId="43890"/>
    <cellStyle name="Note 23 3 2 4 3" xfId="33286"/>
    <cellStyle name="Note 23 3 2 5" xfId="17591"/>
    <cellStyle name="Note 23 3 2 5 2" xfId="38778"/>
    <cellStyle name="Note 23 3 2 6" xfId="27898"/>
    <cellStyle name="Note 23 3 2_Table 2A-1_EFT (Annual)" xfId="7326"/>
    <cellStyle name="Note 23 3 3" xfId="965"/>
    <cellStyle name="Note 23 3 3 2" xfId="4526"/>
    <cellStyle name="Note 23 3 3 2 2" xfId="12788"/>
    <cellStyle name="Note 23 3 3 2 2 2" xfId="24798"/>
    <cellStyle name="Note 23 3 3 2 2 2 2" xfId="45984"/>
    <cellStyle name="Note 23 3 3 2 2 3" xfId="35380"/>
    <cellStyle name="Note 23 3 3 2 3" xfId="19685"/>
    <cellStyle name="Note 23 3 3 2 3 2" xfId="40872"/>
    <cellStyle name="Note 23 3 3 2 4" xfId="30183"/>
    <cellStyle name="Note 23 3 3 2_Table 2A-1_EFT (Annual)" xfId="15645"/>
    <cellStyle name="Note 23 3 3 3" xfId="10135"/>
    <cellStyle name="Note 23 3 3 3 2" xfId="22252"/>
    <cellStyle name="Note 23 3 3 3 2 2" xfId="43438"/>
    <cellStyle name="Note 23 3 3 3 3" xfId="32834"/>
    <cellStyle name="Note 23 3 3 4" xfId="17139"/>
    <cellStyle name="Note 23 3 3 4 2" xfId="38326"/>
    <cellStyle name="Note 23 3 3 5" xfId="27440"/>
    <cellStyle name="Note 23 3 3_Table 2A-1_EFT (Annual)" xfId="7328"/>
    <cellStyle name="Note 23 3 4" xfId="2162"/>
    <cellStyle name="Note 23 3 4 2" xfId="5723"/>
    <cellStyle name="Note 23 3 4 2 2" xfId="13938"/>
    <cellStyle name="Note 23 3 4 2 2 2" xfId="25926"/>
    <cellStyle name="Note 23 3 4 2 2 2 2" xfId="47112"/>
    <cellStyle name="Note 23 3 4 2 2 3" xfId="36508"/>
    <cellStyle name="Note 23 3 4 2 3" xfId="20813"/>
    <cellStyle name="Note 23 3 4 2 3 2" xfId="42000"/>
    <cellStyle name="Note 23 3 4 2 4" xfId="31380"/>
    <cellStyle name="Note 23 3 4 2_Table 2A-1_EFT (Annual)" xfId="15646"/>
    <cellStyle name="Note 23 3 4 3" xfId="11282"/>
    <cellStyle name="Note 23 3 4 3 2" xfId="23380"/>
    <cellStyle name="Note 23 3 4 3 2 2" xfId="44566"/>
    <cellStyle name="Note 23 3 4 3 3" xfId="33962"/>
    <cellStyle name="Note 23 3 4 4" xfId="18267"/>
    <cellStyle name="Note 23 3 4 4 2" xfId="39454"/>
    <cellStyle name="Note 23 3 4 5" xfId="28637"/>
    <cellStyle name="Note 23 3 4_Table 2A-1_EFT (Annual)" xfId="7329"/>
    <cellStyle name="Note 23 3 5" xfId="4010"/>
    <cellStyle name="Note 23 3 5 2" xfId="12338"/>
    <cellStyle name="Note 23 3 5 2 2" xfId="24362"/>
    <cellStyle name="Note 23 3 5 2 2 2" xfId="45548"/>
    <cellStyle name="Note 23 3 5 2 3" xfId="34944"/>
    <cellStyle name="Note 23 3 5 3" xfId="19249"/>
    <cellStyle name="Note 23 3 5 3 2" xfId="40436"/>
    <cellStyle name="Note 23 3 5 4" xfId="29698"/>
    <cellStyle name="Note 23 3 5_Table 2A-1_EFT (Annual)" xfId="15647"/>
    <cellStyle name="Note 23 3 6" xfId="9675"/>
    <cellStyle name="Note 23 3 6 2" xfId="21816"/>
    <cellStyle name="Note 23 3 6 2 2" xfId="43002"/>
    <cellStyle name="Note 23 3 6 3" xfId="32398"/>
    <cellStyle name="Note 23 3 7" xfId="16703"/>
    <cellStyle name="Note 23 3 7 2" xfId="37890"/>
    <cellStyle name="Note 23 3 8" xfId="26955"/>
    <cellStyle name="Note 23 3_Table 2A-1_EFT (Annual)" xfId="3268"/>
    <cellStyle name="Note 23 4" xfId="1260"/>
    <cellStyle name="Note 23 4 2" xfId="2530"/>
    <cellStyle name="Note 23 4 2 2" xfId="6091"/>
    <cellStyle name="Note 23 4 2 2 2" xfId="14285"/>
    <cellStyle name="Note 23 4 2 2 2 2" xfId="26257"/>
    <cellStyle name="Note 23 4 2 2 2 2 2" xfId="47443"/>
    <cellStyle name="Note 23 4 2 2 2 3" xfId="36839"/>
    <cellStyle name="Note 23 4 2 2 3" xfId="21144"/>
    <cellStyle name="Note 23 4 2 2 3 2" xfId="42331"/>
    <cellStyle name="Note 23 4 2 2 4" xfId="31747"/>
    <cellStyle name="Note 23 4 2 2_Table 2A-1_EFT (Annual)" xfId="15648"/>
    <cellStyle name="Note 23 4 2 3" xfId="11627"/>
    <cellStyle name="Note 23 4 2 3 2" xfId="23711"/>
    <cellStyle name="Note 23 4 2 3 2 2" xfId="44897"/>
    <cellStyle name="Note 23 4 2 3 3" xfId="34293"/>
    <cellStyle name="Note 23 4 2 4" xfId="18598"/>
    <cellStyle name="Note 23 4 2 4 2" xfId="39785"/>
    <cellStyle name="Note 23 4 2 5" xfId="29004"/>
    <cellStyle name="Note 23 4 2_Table 2A-1_EFT (Annual)" xfId="7331"/>
    <cellStyle name="Note 23 4 3" xfId="4821"/>
    <cellStyle name="Note 23 4 3 2" xfId="13081"/>
    <cellStyle name="Note 23 4 3 2 2" xfId="25087"/>
    <cellStyle name="Note 23 4 3 2 2 2" xfId="46273"/>
    <cellStyle name="Note 23 4 3 2 3" xfId="35669"/>
    <cellStyle name="Note 23 4 3 3" xfId="19974"/>
    <cellStyle name="Note 23 4 3 3 2" xfId="41161"/>
    <cellStyle name="Note 23 4 3 4" xfId="30478"/>
    <cellStyle name="Note 23 4 3_Table 2A-1_EFT (Annual)" xfId="15649"/>
    <cellStyle name="Note 23 4 4" xfId="10425"/>
    <cellStyle name="Note 23 4 4 2" xfId="22541"/>
    <cellStyle name="Note 23 4 4 2 2" xfId="43727"/>
    <cellStyle name="Note 23 4 4 3" xfId="33123"/>
    <cellStyle name="Note 23 4 5" xfId="17428"/>
    <cellStyle name="Note 23 4 5 2" xfId="38615"/>
    <cellStyle name="Note 23 4 6" xfId="27735"/>
    <cellStyle name="Note 23 4_Table 2A-1_EFT (Annual)" xfId="7330"/>
    <cellStyle name="Note 23 5" xfId="809"/>
    <cellStyle name="Note 23 5 2" xfId="4370"/>
    <cellStyle name="Note 23 5 2 2" xfId="12650"/>
    <cellStyle name="Note 23 5 2 2 2" xfId="24667"/>
    <cellStyle name="Note 23 5 2 2 2 2" xfId="45853"/>
    <cellStyle name="Note 23 5 2 2 3" xfId="35249"/>
    <cellStyle name="Note 23 5 2 3" xfId="19554"/>
    <cellStyle name="Note 23 5 2 3 2" xfId="40741"/>
    <cellStyle name="Note 23 5 2 4" xfId="30027"/>
    <cellStyle name="Note 23 5 2_Table 2A-1_EFT (Annual)" xfId="15650"/>
    <cellStyle name="Note 23 5 3" xfId="9998"/>
    <cellStyle name="Note 23 5 3 2" xfId="22121"/>
    <cellStyle name="Note 23 5 3 2 2" xfId="43307"/>
    <cellStyle name="Note 23 5 3 3" xfId="32703"/>
    <cellStyle name="Note 23 5 4" xfId="17008"/>
    <cellStyle name="Note 23 5 4 2" xfId="38195"/>
    <cellStyle name="Note 23 5 5" xfId="27284"/>
    <cellStyle name="Note 23 5_Table 2A-1_EFT (Annual)" xfId="7332"/>
    <cellStyle name="Note 23 6" xfId="1999"/>
    <cellStyle name="Note 23 6 2" xfId="5560"/>
    <cellStyle name="Note 23 6 2 2" xfId="13775"/>
    <cellStyle name="Note 23 6 2 2 2" xfId="25763"/>
    <cellStyle name="Note 23 6 2 2 2 2" xfId="46949"/>
    <cellStyle name="Note 23 6 2 2 3" xfId="36345"/>
    <cellStyle name="Note 23 6 2 3" xfId="20650"/>
    <cellStyle name="Note 23 6 2 3 2" xfId="41837"/>
    <cellStyle name="Note 23 6 2 4" xfId="31217"/>
    <cellStyle name="Note 23 6 2_Table 2A-1_EFT (Annual)" xfId="15651"/>
    <cellStyle name="Note 23 6 3" xfId="11119"/>
    <cellStyle name="Note 23 6 3 2" xfId="23217"/>
    <cellStyle name="Note 23 6 3 2 2" xfId="44403"/>
    <cellStyle name="Note 23 6 3 3" xfId="33799"/>
    <cellStyle name="Note 23 6 4" xfId="18104"/>
    <cellStyle name="Note 23 6 4 2" xfId="39291"/>
    <cellStyle name="Note 23 6 5" xfId="28474"/>
    <cellStyle name="Note 23 6_Table 2A-1_EFT (Annual)" xfId="7333"/>
    <cellStyle name="Note 23 7" xfId="3801"/>
    <cellStyle name="Note 23 7 2" xfId="12169"/>
    <cellStyle name="Note 23 7 2 2" xfId="24199"/>
    <cellStyle name="Note 23 7 2 2 2" xfId="45385"/>
    <cellStyle name="Note 23 7 2 3" xfId="34781"/>
    <cellStyle name="Note 23 7 3" xfId="19086"/>
    <cellStyle name="Note 23 7 3 2" xfId="40273"/>
    <cellStyle name="Note 23 7 4" xfId="29510"/>
    <cellStyle name="Note 23 7_Table 2A-1_EFT (Annual)" xfId="15652"/>
    <cellStyle name="Note 23 8" xfId="9488"/>
    <cellStyle name="Note 23 8 2" xfId="21653"/>
    <cellStyle name="Note 23 8 2 2" xfId="42839"/>
    <cellStyle name="Note 23 8 3" xfId="32235"/>
    <cellStyle name="Note 23 9" xfId="16540"/>
    <cellStyle name="Note 23 9 2" xfId="37727"/>
    <cellStyle name="Note 23_Table 2A-1_EFT (Annual)" xfId="3266"/>
    <cellStyle name="Note 24" xfId="184"/>
    <cellStyle name="Note 24 10" xfId="26739"/>
    <cellStyle name="Note 24 2" xfId="577"/>
    <cellStyle name="Note 24 2 2" xfId="1554"/>
    <cellStyle name="Note 24 2 2 2" xfId="2824"/>
    <cellStyle name="Note 24 2 2 2 2" xfId="6385"/>
    <cellStyle name="Note 24 2 2 2 2 2" xfId="14579"/>
    <cellStyle name="Note 24 2 2 2 2 2 2" xfId="26551"/>
    <cellStyle name="Note 24 2 2 2 2 2 2 2" xfId="47737"/>
    <cellStyle name="Note 24 2 2 2 2 2 3" xfId="37133"/>
    <cellStyle name="Note 24 2 2 2 2 3" xfId="21438"/>
    <cellStyle name="Note 24 2 2 2 2 3 2" xfId="42625"/>
    <cellStyle name="Note 24 2 2 2 2 4" xfId="32041"/>
    <cellStyle name="Note 24 2 2 2 2_Table 2A-1_EFT (Annual)" xfId="15653"/>
    <cellStyle name="Note 24 2 2 2 3" xfId="11921"/>
    <cellStyle name="Note 24 2 2 2 3 2" xfId="24005"/>
    <cellStyle name="Note 24 2 2 2 3 2 2" xfId="45191"/>
    <cellStyle name="Note 24 2 2 2 3 3" xfId="34587"/>
    <cellStyle name="Note 24 2 2 2 4" xfId="18892"/>
    <cellStyle name="Note 24 2 2 2 4 2" xfId="40079"/>
    <cellStyle name="Note 24 2 2 2 5" xfId="29298"/>
    <cellStyle name="Note 24 2 2 2_Table 2A-1_EFT (Annual)" xfId="7335"/>
    <cellStyle name="Note 24 2 2 3" xfId="5115"/>
    <cellStyle name="Note 24 2 2 3 2" xfId="13375"/>
    <cellStyle name="Note 24 2 2 3 2 2" xfId="25381"/>
    <cellStyle name="Note 24 2 2 3 2 2 2" xfId="46567"/>
    <cellStyle name="Note 24 2 2 3 2 3" xfId="35963"/>
    <cellStyle name="Note 24 2 2 3 3" xfId="20268"/>
    <cellStyle name="Note 24 2 2 3 3 2" xfId="41455"/>
    <cellStyle name="Note 24 2 2 3 4" xfId="30772"/>
    <cellStyle name="Note 24 2 2 3_Table 2A-1_EFT (Annual)" xfId="15654"/>
    <cellStyle name="Note 24 2 2 4" xfId="10719"/>
    <cellStyle name="Note 24 2 2 4 2" xfId="22835"/>
    <cellStyle name="Note 24 2 2 4 2 2" xfId="44021"/>
    <cellStyle name="Note 24 2 2 4 3" xfId="33417"/>
    <cellStyle name="Note 24 2 2 5" xfId="17722"/>
    <cellStyle name="Note 24 2 2 5 2" xfId="38909"/>
    <cellStyle name="Note 24 2 2 6" xfId="28029"/>
    <cellStyle name="Note 24 2 2_Table 2A-1_EFT (Annual)" xfId="7334"/>
    <cellStyle name="Note 24 2 3" xfId="1077"/>
    <cellStyle name="Note 24 2 3 2" xfId="4638"/>
    <cellStyle name="Note 24 2 3 2 2" xfId="12898"/>
    <cellStyle name="Note 24 2 3 2 2 2" xfId="24904"/>
    <cellStyle name="Note 24 2 3 2 2 2 2" xfId="46090"/>
    <cellStyle name="Note 24 2 3 2 2 3" xfId="35486"/>
    <cellStyle name="Note 24 2 3 2 3" xfId="19791"/>
    <cellStyle name="Note 24 2 3 2 3 2" xfId="40978"/>
    <cellStyle name="Note 24 2 3 2 4" xfId="30295"/>
    <cellStyle name="Note 24 2 3 2_Table 2A-1_EFT (Annual)" xfId="15655"/>
    <cellStyle name="Note 24 2 3 3" xfId="10242"/>
    <cellStyle name="Note 24 2 3 3 2" xfId="22358"/>
    <cellStyle name="Note 24 2 3 3 2 2" xfId="43544"/>
    <cellStyle name="Note 24 2 3 3 3" xfId="32940"/>
    <cellStyle name="Note 24 2 3 4" xfId="17245"/>
    <cellStyle name="Note 24 2 3 4 2" xfId="38432"/>
    <cellStyle name="Note 24 2 3 5" xfId="27552"/>
    <cellStyle name="Note 24 2 3_Table 2A-1_EFT (Annual)" xfId="7336"/>
    <cellStyle name="Note 24 2 4" xfId="2293"/>
    <cellStyle name="Note 24 2 4 2" xfId="5854"/>
    <cellStyle name="Note 24 2 4 2 2" xfId="14069"/>
    <cellStyle name="Note 24 2 4 2 2 2" xfId="26057"/>
    <cellStyle name="Note 24 2 4 2 2 2 2" xfId="47243"/>
    <cellStyle name="Note 24 2 4 2 2 3" xfId="36639"/>
    <cellStyle name="Note 24 2 4 2 3" xfId="20944"/>
    <cellStyle name="Note 24 2 4 2 3 2" xfId="42131"/>
    <cellStyle name="Note 24 2 4 2 4" xfId="31511"/>
    <cellStyle name="Note 24 2 4 2_Table 2A-1_EFT (Annual)" xfId="15656"/>
    <cellStyle name="Note 24 2 4 3" xfId="11413"/>
    <cellStyle name="Note 24 2 4 3 2" xfId="23511"/>
    <cellStyle name="Note 24 2 4 3 2 2" xfId="44697"/>
    <cellStyle name="Note 24 2 4 3 3" xfId="34093"/>
    <cellStyle name="Note 24 2 4 4" xfId="18398"/>
    <cellStyle name="Note 24 2 4 4 2" xfId="39585"/>
    <cellStyle name="Note 24 2 4 5" xfId="28768"/>
    <cellStyle name="Note 24 2 4_Table 2A-1_EFT (Annual)" xfId="7337"/>
    <cellStyle name="Note 24 2 5" xfId="4147"/>
    <cellStyle name="Note 24 2 5 2" xfId="12471"/>
    <cellStyle name="Note 24 2 5 2 2" xfId="24493"/>
    <cellStyle name="Note 24 2 5 2 2 2" xfId="45679"/>
    <cellStyle name="Note 24 2 5 2 3" xfId="35075"/>
    <cellStyle name="Note 24 2 5 3" xfId="19380"/>
    <cellStyle name="Note 24 2 5 3 2" xfId="40567"/>
    <cellStyle name="Note 24 2 5 4" xfId="29835"/>
    <cellStyle name="Note 24 2 5_Table 2A-1_EFT (Annual)" xfId="15657"/>
    <cellStyle name="Note 24 2 6" xfId="9810"/>
    <cellStyle name="Note 24 2 6 2" xfId="21947"/>
    <cellStyle name="Note 24 2 6 2 2" xfId="43133"/>
    <cellStyle name="Note 24 2 6 3" xfId="32529"/>
    <cellStyle name="Note 24 2 7" xfId="16834"/>
    <cellStyle name="Note 24 2 7 2" xfId="38021"/>
    <cellStyle name="Note 24 2 8" xfId="27092"/>
    <cellStyle name="Note 24 2_Table 2A-1_EFT (Annual)" xfId="3270"/>
    <cellStyle name="Note 24 3" xfId="415"/>
    <cellStyle name="Note 24 3 2" xfId="1398"/>
    <cellStyle name="Note 24 3 2 2" xfId="2668"/>
    <cellStyle name="Note 24 3 2 2 2" xfId="6229"/>
    <cellStyle name="Note 24 3 2 2 2 2" xfId="14423"/>
    <cellStyle name="Note 24 3 2 2 2 2 2" xfId="26395"/>
    <cellStyle name="Note 24 3 2 2 2 2 2 2" xfId="47581"/>
    <cellStyle name="Note 24 3 2 2 2 2 3" xfId="36977"/>
    <cellStyle name="Note 24 3 2 2 2 3" xfId="21282"/>
    <cellStyle name="Note 24 3 2 2 2 3 2" xfId="42469"/>
    <cellStyle name="Note 24 3 2 2 2 4" xfId="31885"/>
    <cellStyle name="Note 24 3 2 2 2_Table 2A-1_EFT (Annual)" xfId="15658"/>
    <cellStyle name="Note 24 3 2 2 3" xfId="11765"/>
    <cellStyle name="Note 24 3 2 2 3 2" xfId="23849"/>
    <cellStyle name="Note 24 3 2 2 3 2 2" xfId="45035"/>
    <cellStyle name="Note 24 3 2 2 3 3" xfId="34431"/>
    <cellStyle name="Note 24 3 2 2 4" xfId="18736"/>
    <cellStyle name="Note 24 3 2 2 4 2" xfId="39923"/>
    <cellStyle name="Note 24 3 2 2 5" xfId="29142"/>
    <cellStyle name="Note 24 3 2 2_Table 2A-1_EFT (Annual)" xfId="7339"/>
    <cellStyle name="Note 24 3 2 3" xfId="4959"/>
    <cellStyle name="Note 24 3 2 3 2" xfId="13219"/>
    <cellStyle name="Note 24 3 2 3 2 2" xfId="25225"/>
    <cellStyle name="Note 24 3 2 3 2 2 2" xfId="46411"/>
    <cellStyle name="Note 24 3 2 3 2 3" xfId="35807"/>
    <cellStyle name="Note 24 3 2 3 3" xfId="20112"/>
    <cellStyle name="Note 24 3 2 3 3 2" xfId="41299"/>
    <cellStyle name="Note 24 3 2 3 4" xfId="30616"/>
    <cellStyle name="Note 24 3 2 3_Table 2A-1_EFT (Annual)" xfId="15659"/>
    <cellStyle name="Note 24 3 2 4" xfId="10563"/>
    <cellStyle name="Note 24 3 2 4 2" xfId="22679"/>
    <cellStyle name="Note 24 3 2 4 2 2" xfId="43865"/>
    <cellStyle name="Note 24 3 2 4 3" xfId="33261"/>
    <cellStyle name="Note 24 3 2 5" xfId="17566"/>
    <cellStyle name="Note 24 3 2 5 2" xfId="38753"/>
    <cellStyle name="Note 24 3 2 6" xfId="27873"/>
    <cellStyle name="Note 24 3 2_Table 2A-1_EFT (Annual)" xfId="7338"/>
    <cellStyle name="Note 24 3 3" xfId="945"/>
    <cellStyle name="Note 24 3 3 2" xfId="4506"/>
    <cellStyle name="Note 24 3 3 2 2" xfId="12768"/>
    <cellStyle name="Note 24 3 3 2 2 2" xfId="24778"/>
    <cellStyle name="Note 24 3 3 2 2 2 2" xfId="45964"/>
    <cellStyle name="Note 24 3 3 2 2 3" xfId="35360"/>
    <cellStyle name="Note 24 3 3 2 3" xfId="19665"/>
    <cellStyle name="Note 24 3 3 2 3 2" xfId="40852"/>
    <cellStyle name="Note 24 3 3 2 4" xfId="30163"/>
    <cellStyle name="Note 24 3 3 2_Table 2A-1_EFT (Annual)" xfId="15660"/>
    <cellStyle name="Note 24 3 3 3" xfId="10115"/>
    <cellStyle name="Note 24 3 3 3 2" xfId="22232"/>
    <cellStyle name="Note 24 3 3 3 2 2" xfId="43418"/>
    <cellStyle name="Note 24 3 3 3 3" xfId="32814"/>
    <cellStyle name="Note 24 3 3 4" xfId="17119"/>
    <cellStyle name="Note 24 3 3 4 2" xfId="38306"/>
    <cellStyle name="Note 24 3 3 5" xfId="27420"/>
    <cellStyle name="Note 24 3 3_Table 2A-1_EFT (Annual)" xfId="7340"/>
    <cellStyle name="Note 24 3 4" xfId="2137"/>
    <cellStyle name="Note 24 3 4 2" xfId="5698"/>
    <cellStyle name="Note 24 3 4 2 2" xfId="13913"/>
    <cellStyle name="Note 24 3 4 2 2 2" xfId="25901"/>
    <cellStyle name="Note 24 3 4 2 2 2 2" xfId="47087"/>
    <cellStyle name="Note 24 3 4 2 2 3" xfId="36483"/>
    <cellStyle name="Note 24 3 4 2 3" xfId="20788"/>
    <cellStyle name="Note 24 3 4 2 3 2" xfId="41975"/>
    <cellStyle name="Note 24 3 4 2 4" xfId="31355"/>
    <cellStyle name="Note 24 3 4 2_Table 2A-1_EFT (Annual)" xfId="15661"/>
    <cellStyle name="Note 24 3 4 3" xfId="11257"/>
    <cellStyle name="Note 24 3 4 3 2" xfId="23355"/>
    <cellStyle name="Note 24 3 4 3 2 2" xfId="44541"/>
    <cellStyle name="Note 24 3 4 3 3" xfId="33937"/>
    <cellStyle name="Note 24 3 4 4" xfId="18242"/>
    <cellStyle name="Note 24 3 4 4 2" xfId="39429"/>
    <cellStyle name="Note 24 3 4 5" xfId="28612"/>
    <cellStyle name="Note 24 3 4_Table 2A-1_EFT (Annual)" xfId="7341"/>
    <cellStyle name="Note 24 3 5" xfId="3985"/>
    <cellStyle name="Note 24 3 5 2" xfId="12313"/>
    <cellStyle name="Note 24 3 5 2 2" xfId="24337"/>
    <cellStyle name="Note 24 3 5 2 2 2" xfId="45523"/>
    <cellStyle name="Note 24 3 5 2 3" xfId="34919"/>
    <cellStyle name="Note 24 3 5 3" xfId="19224"/>
    <cellStyle name="Note 24 3 5 3 2" xfId="40411"/>
    <cellStyle name="Note 24 3 5 4" xfId="29673"/>
    <cellStyle name="Note 24 3 5_Table 2A-1_EFT (Annual)" xfId="15662"/>
    <cellStyle name="Note 24 3 6" xfId="9650"/>
    <cellStyle name="Note 24 3 6 2" xfId="21791"/>
    <cellStyle name="Note 24 3 6 2 2" xfId="42977"/>
    <cellStyle name="Note 24 3 6 3" xfId="32373"/>
    <cellStyle name="Note 24 3 7" xfId="16678"/>
    <cellStyle name="Note 24 3 7 2" xfId="37865"/>
    <cellStyle name="Note 24 3 8" xfId="26930"/>
    <cellStyle name="Note 24 3_Table 2A-1_EFT (Annual)" xfId="3271"/>
    <cellStyle name="Note 24 4" xfId="1232"/>
    <cellStyle name="Note 24 4 2" xfId="2502"/>
    <cellStyle name="Note 24 4 2 2" xfId="6063"/>
    <cellStyle name="Note 24 4 2 2 2" xfId="14257"/>
    <cellStyle name="Note 24 4 2 2 2 2" xfId="26229"/>
    <cellStyle name="Note 24 4 2 2 2 2 2" xfId="47415"/>
    <cellStyle name="Note 24 4 2 2 2 3" xfId="36811"/>
    <cellStyle name="Note 24 4 2 2 3" xfId="21116"/>
    <cellStyle name="Note 24 4 2 2 3 2" xfId="42303"/>
    <cellStyle name="Note 24 4 2 2 4" xfId="31719"/>
    <cellStyle name="Note 24 4 2 2_Table 2A-1_EFT (Annual)" xfId="15663"/>
    <cellStyle name="Note 24 4 2 3" xfId="11599"/>
    <cellStyle name="Note 24 4 2 3 2" xfId="23683"/>
    <cellStyle name="Note 24 4 2 3 2 2" xfId="44869"/>
    <cellStyle name="Note 24 4 2 3 3" xfId="34265"/>
    <cellStyle name="Note 24 4 2 4" xfId="18570"/>
    <cellStyle name="Note 24 4 2 4 2" xfId="39757"/>
    <cellStyle name="Note 24 4 2 5" xfId="28976"/>
    <cellStyle name="Note 24 4 2_Table 2A-1_EFT (Annual)" xfId="7343"/>
    <cellStyle name="Note 24 4 3" xfId="4793"/>
    <cellStyle name="Note 24 4 3 2" xfId="13053"/>
    <cellStyle name="Note 24 4 3 2 2" xfId="25059"/>
    <cellStyle name="Note 24 4 3 2 2 2" xfId="46245"/>
    <cellStyle name="Note 24 4 3 2 3" xfId="35641"/>
    <cellStyle name="Note 24 4 3 3" xfId="19946"/>
    <cellStyle name="Note 24 4 3 3 2" xfId="41133"/>
    <cellStyle name="Note 24 4 3 4" xfId="30450"/>
    <cellStyle name="Note 24 4 3_Table 2A-1_EFT (Annual)" xfId="15664"/>
    <cellStyle name="Note 24 4 4" xfId="10397"/>
    <cellStyle name="Note 24 4 4 2" xfId="22513"/>
    <cellStyle name="Note 24 4 4 2 2" xfId="43699"/>
    <cellStyle name="Note 24 4 4 3" xfId="33095"/>
    <cellStyle name="Note 24 4 5" xfId="17400"/>
    <cellStyle name="Note 24 4 5 2" xfId="38587"/>
    <cellStyle name="Note 24 4 6" xfId="27707"/>
    <cellStyle name="Note 24 4_Table 2A-1_EFT (Annual)" xfId="7342"/>
    <cellStyle name="Note 24 5" xfId="786"/>
    <cellStyle name="Note 24 5 2" xfId="4347"/>
    <cellStyle name="Note 24 5 2 2" xfId="12627"/>
    <cellStyle name="Note 24 5 2 2 2" xfId="24644"/>
    <cellStyle name="Note 24 5 2 2 2 2" xfId="45830"/>
    <cellStyle name="Note 24 5 2 2 3" xfId="35226"/>
    <cellStyle name="Note 24 5 2 3" xfId="19531"/>
    <cellStyle name="Note 24 5 2 3 2" xfId="40718"/>
    <cellStyle name="Note 24 5 2 4" xfId="30004"/>
    <cellStyle name="Note 24 5 2_Table 2A-1_EFT (Annual)" xfId="15665"/>
    <cellStyle name="Note 24 5 3" xfId="9975"/>
    <cellStyle name="Note 24 5 3 2" xfId="22098"/>
    <cellStyle name="Note 24 5 3 2 2" xfId="43284"/>
    <cellStyle name="Note 24 5 3 3" xfId="32680"/>
    <cellStyle name="Note 24 5 4" xfId="16985"/>
    <cellStyle name="Note 24 5 4 2" xfId="38172"/>
    <cellStyle name="Note 24 5 5" xfId="27261"/>
    <cellStyle name="Note 24 5_Table 2A-1_EFT (Annual)" xfId="7344"/>
    <cellStyle name="Note 24 6" xfId="1971"/>
    <cellStyle name="Note 24 6 2" xfId="5532"/>
    <cellStyle name="Note 24 6 2 2" xfId="13747"/>
    <cellStyle name="Note 24 6 2 2 2" xfId="25735"/>
    <cellStyle name="Note 24 6 2 2 2 2" xfId="46921"/>
    <cellStyle name="Note 24 6 2 2 3" xfId="36317"/>
    <cellStyle name="Note 24 6 2 3" xfId="20622"/>
    <cellStyle name="Note 24 6 2 3 2" xfId="41809"/>
    <cellStyle name="Note 24 6 2 4" xfId="31189"/>
    <cellStyle name="Note 24 6 2_Table 2A-1_EFT (Annual)" xfId="15666"/>
    <cellStyle name="Note 24 6 3" xfId="11091"/>
    <cellStyle name="Note 24 6 3 2" xfId="23189"/>
    <cellStyle name="Note 24 6 3 2 2" xfId="44375"/>
    <cellStyle name="Note 24 6 3 3" xfId="33771"/>
    <cellStyle name="Note 24 6 4" xfId="18076"/>
    <cellStyle name="Note 24 6 4 2" xfId="39263"/>
    <cellStyle name="Note 24 6 5" xfId="28446"/>
    <cellStyle name="Note 24 6_Table 2A-1_EFT (Annual)" xfId="7345"/>
    <cellStyle name="Note 24 7" xfId="3773"/>
    <cellStyle name="Note 24 7 2" xfId="12141"/>
    <cellStyle name="Note 24 7 2 2" xfId="24171"/>
    <cellStyle name="Note 24 7 2 2 2" xfId="45357"/>
    <cellStyle name="Note 24 7 2 3" xfId="34753"/>
    <cellStyle name="Note 24 7 3" xfId="19058"/>
    <cellStyle name="Note 24 7 3 2" xfId="40245"/>
    <cellStyle name="Note 24 7 4" xfId="29482"/>
    <cellStyle name="Note 24 7_Table 2A-1_EFT (Annual)" xfId="15667"/>
    <cellStyle name="Note 24 8" xfId="9460"/>
    <cellStyle name="Note 24 8 2" xfId="21625"/>
    <cellStyle name="Note 24 8 2 2" xfId="42811"/>
    <cellStyle name="Note 24 8 3" xfId="32207"/>
    <cellStyle name="Note 24 9" xfId="16512"/>
    <cellStyle name="Note 24 9 2" xfId="37699"/>
    <cellStyle name="Note 24_Table 2A-1_EFT (Annual)" xfId="3269"/>
    <cellStyle name="Note 25" xfId="238"/>
    <cellStyle name="Note 25 10" xfId="26793"/>
    <cellStyle name="Note 25 2" xfId="625"/>
    <cellStyle name="Note 25 2 2" xfId="1602"/>
    <cellStyle name="Note 25 2 2 2" xfId="2872"/>
    <cellStyle name="Note 25 2 2 2 2" xfId="6433"/>
    <cellStyle name="Note 25 2 2 2 2 2" xfId="14627"/>
    <cellStyle name="Note 25 2 2 2 2 2 2" xfId="26599"/>
    <cellStyle name="Note 25 2 2 2 2 2 2 2" xfId="47785"/>
    <cellStyle name="Note 25 2 2 2 2 2 3" xfId="37181"/>
    <cellStyle name="Note 25 2 2 2 2 3" xfId="21486"/>
    <cellStyle name="Note 25 2 2 2 2 3 2" xfId="42673"/>
    <cellStyle name="Note 25 2 2 2 2 4" xfId="32089"/>
    <cellStyle name="Note 25 2 2 2 2_Table 2A-1_EFT (Annual)" xfId="15668"/>
    <cellStyle name="Note 25 2 2 2 3" xfId="11969"/>
    <cellStyle name="Note 25 2 2 2 3 2" xfId="24053"/>
    <cellStyle name="Note 25 2 2 2 3 2 2" xfId="45239"/>
    <cellStyle name="Note 25 2 2 2 3 3" xfId="34635"/>
    <cellStyle name="Note 25 2 2 2 4" xfId="18940"/>
    <cellStyle name="Note 25 2 2 2 4 2" xfId="40127"/>
    <cellStyle name="Note 25 2 2 2 5" xfId="29346"/>
    <cellStyle name="Note 25 2 2 2_Table 2A-1_EFT (Annual)" xfId="7347"/>
    <cellStyle name="Note 25 2 2 3" xfId="5163"/>
    <cellStyle name="Note 25 2 2 3 2" xfId="13423"/>
    <cellStyle name="Note 25 2 2 3 2 2" xfId="25429"/>
    <cellStyle name="Note 25 2 2 3 2 2 2" xfId="46615"/>
    <cellStyle name="Note 25 2 2 3 2 3" xfId="36011"/>
    <cellStyle name="Note 25 2 2 3 3" xfId="20316"/>
    <cellStyle name="Note 25 2 2 3 3 2" xfId="41503"/>
    <cellStyle name="Note 25 2 2 3 4" xfId="30820"/>
    <cellStyle name="Note 25 2 2 3_Table 2A-1_EFT (Annual)" xfId="15669"/>
    <cellStyle name="Note 25 2 2 4" xfId="10767"/>
    <cellStyle name="Note 25 2 2 4 2" xfId="22883"/>
    <cellStyle name="Note 25 2 2 4 2 2" xfId="44069"/>
    <cellStyle name="Note 25 2 2 4 3" xfId="33465"/>
    <cellStyle name="Note 25 2 2 5" xfId="17770"/>
    <cellStyle name="Note 25 2 2 5 2" xfId="38957"/>
    <cellStyle name="Note 25 2 2 6" xfId="28077"/>
    <cellStyle name="Note 25 2 2_Table 2A-1_EFT (Annual)" xfId="7346"/>
    <cellStyle name="Note 25 2 3" xfId="1116"/>
    <cellStyle name="Note 25 2 3 2" xfId="4677"/>
    <cellStyle name="Note 25 2 3 2 2" xfId="12937"/>
    <cellStyle name="Note 25 2 3 2 2 2" xfId="24943"/>
    <cellStyle name="Note 25 2 3 2 2 2 2" xfId="46129"/>
    <cellStyle name="Note 25 2 3 2 2 3" xfId="35525"/>
    <cellStyle name="Note 25 2 3 2 3" xfId="19830"/>
    <cellStyle name="Note 25 2 3 2 3 2" xfId="41017"/>
    <cellStyle name="Note 25 2 3 2 4" xfId="30334"/>
    <cellStyle name="Note 25 2 3 2_Table 2A-1_EFT (Annual)" xfId="15670"/>
    <cellStyle name="Note 25 2 3 3" xfId="10281"/>
    <cellStyle name="Note 25 2 3 3 2" xfId="22397"/>
    <cellStyle name="Note 25 2 3 3 2 2" xfId="43583"/>
    <cellStyle name="Note 25 2 3 3 3" xfId="32979"/>
    <cellStyle name="Note 25 2 3 4" xfId="17284"/>
    <cellStyle name="Note 25 2 3 4 2" xfId="38471"/>
    <cellStyle name="Note 25 2 3 5" xfId="27591"/>
    <cellStyle name="Note 25 2 3_Table 2A-1_EFT (Annual)" xfId="7348"/>
    <cellStyle name="Note 25 2 4" xfId="2341"/>
    <cellStyle name="Note 25 2 4 2" xfId="5902"/>
    <cellStyle name="Note 25 2 4 2 2" xfId="14117"/>
    <cellStyle name="Note 25 2 4 2 2 2" xfId="26105"/>
    <cellStyle name="Note 25 2 4 2 2 2 2" xfId="47291"/>
    <cellStyle name="Note 25 2 4 2 2 3" xfId="36687"/>
    <cellStyle name="Note 25 2 4 2 3" xfId="20992"/>
    <cellStyle name="Note 25 2 4 2 3 2" xfId="42179"/>
    <cellStyle name="Note 25 2 4 2 4" xfId="31559"/>
    <cellStyle name="Note 25 2 4 2_Table 2A-1_EFT (Annual)" xfId="15671"/>
    <cellStyle name="Note 25 2 4 3" xfId="11461"/>
    <cellStyle name="Note 25 2 4 3 2" xfId="23559"/>
    <cellStyle name="Note 25 2 4 3 2 2" xfId="44745"/>
    <cellStyle name="Note 25 2 4 3 3" xfId="34141"/>
    <cellStyle name="Note 25 2 4 4" xfId="18446"/>
    <cellStyle name="Note 25 2 4 4 2" xfId="39633"/>
    <cellStyle name="Note 25 2 4 5" xfId="28816"/>
    <cellStyle name="Note 25 2 4_Table 2A-1_EFT (Annual)" xfId="7349"/>
    <cellStyle name="Note 25 2 5" xfId="4195"/>
    <cellStyle name="Note 25 2 5 2" xfId="12519"/>
    <cellStyle name="Note 25 2 5 2 2" xfId="24541"/>
    <cellStyle name="Note 25 2 5 2 2 2" xfId="45727"/>
    <cellStyle name="Note 25 2 5 2 3" xfId="35123"/>
    <cellStyle name="Note 25 2 5 3" xfId="19428"/>
    <cellStyle name="Note 25 2 5 3 2" xfId="40615"/>
    <cellStyle name="Note 25 2 5 4" xfId="29883"/>
    <cellStyle name="Note 25 2 5_Table 2A-1_EFT (Annual)" xfId="15672"/>
    <cellStyle name="Note 25 2 6" xfId="9858"/>
    <cellStyle name="Note 25 2 6 2" xfId="21995"/>
    <cellStyle name="Note 25 2 6 2 2" xfId="43181"/>
    <cellStyle name="Note 25 2 6 3" xfId="32577"/>
    <cellStyle name="Note 25 2 7" xfId="16882"/>
    <cellStyle name="Note 25 2 7 2" xfId="38069"/>
    <cellStyle name="Note 25 2 8" xfId="27140"/>
    <cellStyle name="Note 25 2_Table 2A-1_EFT (Annual)" xfId="3273"/>
    <cellStyle name="Note 25 3" xfId="464"/>
    <cellStyle name="Note 25 3 2" xfId="1441"/>
    <cellStyle name="Note 25 3 2 2" xfId="2711"/>
    <cellStyle name="Note 25 3 2 2 2" xfId="6272"/>
    <cellStyle name="Note 25 3 2 2 2 2" xfId="14466"/>
    <cellStyle name="Note 25 3 2 2 2 2 2" xfId="26438"/>
    <cellStyle name="Note 25 3 2 2 2 2 2 2" xfId="47624"/>
    <cellStyle name="Note 25 3 2 2 2 2 3" xfId="37020"/>
    <cellStyle name="Note 25 3 2 2 2 3" xfId="21325"/>
    <cellStyle name="Note 25 3 2 2 2 3 2" xfId="42512"/>
    <cellStyle name="Note 25 3 2 2 2 4" xfId="31928"/>
    <cellStyle name="Note 25 3 2 2 2_Table 2A-1_EFT (Annual)" xfId="15673"/>
    <cellStyle name="Note 25 3 2 2 3" xfId="11808"/>
    <cellStyle name="Note 25 3 2 2 3 2" xfId="23892"/>
    <cellStyle name="Note 25 3 2 2 3 2 2" xfId="45078"/>
    <cellStyle name="Note 25 3 2 2 3 3" xfId="34474"/>
    <cellStyle name="Note 25 3 2 2 4" xfId="18779"/>
    <cellStyle name="Note 25 3 2 2 4 2" xfId="39966"/>
    <cellStyle name="Note 25 3 2 2 5" xfId="29185"/>
    <cellStyle name="Note 25 3 2 2_Table 2A-1_EFT (Annual)" xfId="7351"/>
    <cellStyle name="Note 25 3 2 3" xfId="5002"/>
    <cellStyle name="Note 25 3 2 3 2" xfId="13262"/>
    <cellStyle name="Note 25 3 2 3 2 2" xfId="25268"/>
    <cellStyle name="Note 25 3 2 3 2 2 2" xfId="46454"/>
    <cellStyle name="Note 25 3 2 3 2 3" xfId="35850"/>
    <cellStyle name="Note 25 3 2 3 3" xfId="20155"/>
    <cellStyle name="Note 25 3 2 3 3 2" xfId="41342"/>
    <cellStyle name="Note 25 3 2 3 4" xfId="30659"/>
    <cellStyle name="Note 25 3 2 3_Table 2A-1_EFT (Annual)" xfId="15674"/>
    <cellStyle name="Note 25 3 2 4" xfId="10606"/>
    <cellStyle name="Note 25 3 2 4 2" xfId="22722"/>
    <cellStyle name="Note 25 3 2 4 2 2" xfId="43908"/>
    <cellStyle name="Note 25 3 2 4 3" xfId="33304"/>
    <cellStyle name="Note 25 3 2 5" xfId="17609"/>
    <cellStyle name="Note 25 3 2 5 2" xfId="38796"/>
    <cellStyle name="Note 25 3 2 6" xfId="27916"/>
    <cellStyle name="Note 25 3 2_Table 2A-1_EFT (Annual)" xfId="7350"/>
    <cellStyle name="Note 25 3 3" xfId="986"/>
    <cellStyle name="Note 25 3 3 2" xfId="4547"/>
    <cellStyle name="Note 25 3 3 2 2" xfId="12807"/>
    <cellStyle name="Note 25 3 3 2 2 2" xfId="24813"/>
    <cellStyle name="Note 25 3 3 2 2 2 2" xfId="45999"/>
    <cellStyle name="Note 25 3 3 2 2 3" xfId="35395"/>
    <cellStyle name="Note 25 3 3 2 3" xfId="19700"/>
    <cellStyle name="Note 25 3 3 2 3 2" xfId="40887"/>
    <cellStyle name="Note 25 3 3 2 4" xfId="30204"/>
    <cellStyle name="Note 25 3 3 2_Table 2A-1_EFT (Annual)" xfId="15675"/>
    <cellStyle name="Note 25 3 3 3" xfId="10151"/>
    <cellStyle name="Note 25 3 3 3 2" xfId="22267"/>
    <cellStyle name="Note 25 3 3 3 2 2" xfId="43453"/>
    <cellStyle name="Note 25 3 3 3 3" xfId="32849"/>
    <cellStyle name="Note 25 3 3 4" xfId="17154"/>
    <cellStyle name="Note 25 3 3 4 2" xfId="38341"/>
    <cellStyle name="Note 25 3 3 5" xfId="27461"/>
    <cellStyle name="Note 25 3 3_Table 2A-1_EFT (Annual)" xfId="7352"/>
    <cellStyle name="Note 25 3 4" xfId="2180"/>
    <cellStyle name="Note 25 3 4 2" xfId="5741"/>
    <cellStyle name="Note 25 3 4 2 2" xfId="13956"/>
    <cellStyle name="Note 25 3 4 2 2 2" xfId="25944"/>
    <cellStyle name="Note 25 3 4 2 2 2 2" xfId="47130"/>
    <cellStyle name="Note 25 3 4 2 2 3" xfId="36526"/>
    <cellStyle name="Note 25 3 4 2 3" xfId="20831"/>
    <cellStyle name="Note 25 3 4 2 3 2" xfId="42018"/>
    <cellStyle name="Note 25 3 4 2 4" xfId="31398"/>
    <cellStyle name="Note 25 3 4 2_Table 2A-1_EFT (Annual)" xfId="15676"/>
    <cellStyle name="Note 25 3 4 3" xfId="11300"/>
    <cellStyle name="Note 25 3 4 3 2" xfId="23398"/>
    <cellStyle name="Note 25 3 4 3 2 2" xfId="44584"/>
    <cellStyle name="Note 25 3 4 3 3" xfId="33980"/>
    <cellStyle name="Note 25 3 4 4" xfId="18285"/>
    <cellStyle name="Note 25 3 4 4 2" xfId="39472"/>
    <cellStyle name="Note 25 3 4 5" xfId="28655"/>
    <cellStyle name="Note 25 3 4_Table 2A-1_EFT (Annual)" xfId="7353"/>
    <cellStyle name="Note 25 3 5" xfId="4034"/>
    <cellStyle name="Note 25 3 5 2" xfId="12358"/>
    <cellStyle name="Note 25 3 5 2 2" xfId="24380"/>
    <cellStyle name="Note 25 3 5 2 2 2" xfId="45566"/>
    <cellStyle name="Note 25 3 5 2 3" xfId="34962"/>
    <cellStyle name="Note 25 3 5 3" xfId="19267"/>
    <cellStyle name="Note 25 3 5 3 2" xfId="40454"/>
    <cellStyle name="Note 25 3 5 4" xfId="29722"/>
    <cellStyle name="Note 25 3 5_Table 2A-1_EFT (Annual)" xfId="15677"/>
    <cellStyle name="Note 25 3 6" xfId="9697"/>
    <cellStyle name="Note 25 3 6 2" xfId="21834"/>
    <cellStyle name="Note 25 3 6 2 2" xfId="43020"/>
    <cellStyle name="Note 25 3 6 3" xfId="32416"/>
    <cellStyle name="Note 25 3 7" xfId="16721"/>
    <cellStyle name="Note 25 3 7 2" xfId="37908"/>
    <cellStyle name="Note 25 3 8" xfId="26979"/>
    <cellStyle name="Note 25 3_Table 2A-1_EFT (Annual)" xfId="3274"/>
    <cellStyle name="Note 25 4" xfId="1280"/>
    <cellStyle name="Note 25 4 2" xfId="2550"/>
    <cellStyle name="Note 25 4 2 2" xfId="6111"/>
    <cellStyle name="Note 25 4 2 2 2" xfId="14305"/>
    <cellStyle name="Note 25 4 2 2 2 2" xfId="26277"/>
    <cellStyle name="Note 25 4 2 2 2 2 2" xfId="47463"/>
    <cellStyle name="Note 25 4 2 2 2 3" xfId="36859"/>
    <cellStyle name="Note 25 4 2 2 3" xfId="21164"/>
    <cellStyle name="Note 25 4 2 2 3 2" xfId="42351"/>
    <cellStyle name="Note 25 4 2 2 4" xfId="31767"/>
    <cellStyle name="Note 25 4 2 2_Table 2A-1_EFT (Annual)" xfId="15678"/>
    <cellStyle name="Note 25 4 2 3" xfId="11647"/>
    <cellStyle name="Note 25 4 2 3 2" xfId="23731"/>
    <cellStyle name="Note 25 4 2 3 2 2" xfId="44917"/>
    <cellStyle name="Note 25 4 2 3 3" xfId="34313"/>
    <cellStyle name="Note 25 4 2 4" xfId="18618"/>
    <cellStyle name="Note 25 4 2 4 2" xfId="39805"/>
    <cellStyle name="Note 25 4 2 5" xfId="29024"/>
    <cellStyle name="Note 25 4 2_Table 2A-1_EFT (Annual)" xfId="7355"/>
    <cellStyle name="Note 25 4 3" xfId="4841"/>
    <cellStyle name="Note 25 4 3 2" xfId="13101"/>
    <cellStyle name="Note 25 4 3 2 2" xfId="25107"/>
    <cellStyle name="Note 25 4 3 2 2 2" xfId="46293"/>
    <cellStyle name="Note 25 4 3 2 3" xfId="35689"/>
    <cellStyle name="Note 25 4 3 3" xfId="19994"/>
    <cellStyle name="Note 25 4 3 3 2" xfId="41181"/>
    <cellStyle name="Note 25 4 3 4" xfId="30498"/>
    <cellStyle name="Note 25 4 3_Table 2A-1_EFT (Annual)" xfId="15679"/>
    <cellStyle name="Note 25 4 4" xfId="10445"/>
    <cellStyle name="Note 25 4 4 2" xfId="22561"/>
    <cellStyle name="Note 25 4 4 2 2" xfId="43747"/>
    <cellStyle name="Note 25 4 4 3" xfId="33143"/>
    <cellStyle name="Note 25 4 5" xfId="17448"/>
    <cellStyle name="Note 25 4 5 2" xfId="38635"/>
    <cellStyle name="Note 25 4 6" xfId="27755"/>
    <cellStyle name="Note 25 4_Table 2A-1_EFT (Annual)" xfId="7354"/>
    <cellStyle name="Note 25 5" xfId="831"/>
    <cellStyle name="Note 25 5 2" xfId="4392"/>
    <cellStyle name="Note 25 5 2 2" xfId="12666"/>
    <cellStyle name="Note 25 5 2 2 2" xfId="24683"/>
    <cellStyle name="Note 25 5 2 2 2 2" xfId="45869"/>
    <cellStyle name="Note 25 5 2 2 3" xfId="35265"/>
    <cellStyle name="Note 25 5 2 3" xfId="19570"/>
    <cellStyle name="Note 25 5 2 3 2" xfId="40757"/>
    <cellStyle name="Note 25 5 2 4" xfId="30049"/>
    <cellStyle name="Note 25 5 2_Table 2A-1_EFT (Annual)" xfId="15680"/>
    <cellStyle name="Note 25 5 3" xfId="10015"/>
    <cellStyle name="Note 25 5 3 2" xfId="22137"/>
    <cellStyle name="Note 25 5 3 2 2" xfId="43323"/>
    <cellStyle name="Note 25 5 3 3" xfId="32719"/>
    <cellStyle name="Note 25 5 4" xfId="17024"/>
    <cellStyle name="Note 25 5 4 2" xfId="38211"/>
    <cellStyle name="Note 25 5 5" xfId="27306"/>
    <cellStyle name="Note 25 5_Table 2A-1_EFT (Annual)" xfId="7356"/>
    <cellStyle name="Note 25 6" xfId="2019"/>
    <cellStyle name="Note 25 6 2" xfId="5580"/>
    <cellStyle name="Note 25 6 2 2" xfId="13795"/>
    <cellStyle name="Note 25 6 2 2 2" xfId="25783"/>
    <cellStyle name="Note 25 6 2 2 2 2" xfId="46969"/>
    <cellStyle name="Note 25 6 2 2 3" xfId="36365"/>
    <cellStyle name="Note 25 6 2 3" xfId="20670"/>
    <cellStyle name="Note 25 6 2 3 2" xfId="41857"/>
    <cellStyle name="Note 25 6 2 4" xfId="31237"/>
    <cellStyle name="Note 25 6 2_Table 2A-1_EFT (Annual)" xfId="15681"/>
    <cellStyle name="Note 25 6 3" xfId="11139"/>
    <cellStyle name="Note 25 6 3 2" xfId="23237"/>
    <cellStyle name="Note 25 6 3 2 2" xfId="44423"/>
    <cellStyle name="Note 25 6 3 3" xfId="33819"/>
    <cellStyle name="Note 25 6 4" xfId="18124"/>
    <cellStyle name="Note 25 6 4 2" xfId="39311"/>
    <cellStyle name="Note 25 6 5" xfId="28494"/>
    <cellStyle name="Note 25 6_Table 2A-1_EFT (Annual)" xfId="7357"/>
    <cellStyle name="Note 25 7" xfId="3827"/>
    <cellStyle name="Note 25 7 2" xfId="12190"/>
    <cellStyle name="Note 25 7 2 2" xfId="24219"/>
    <cellStyle name="Note 25 7 2 2 2" xfId="45405"/>
    <cellStyle name="Note 25 7 2 3" xfId="34801"/>
    <cellStyle name="Note 25 7 3" xfId="19106"/>
    <cellStyle name="Note 25 7 3 2" xfId="40293"/>
    <cellStyle name="Note 25 7 4" xfId="29536"/>
    <cellStyle name="Note 25 7_Table 2A-1_EFT (Annual)" xfId="15682"/>
    <cellStyle name="Note 25 8" xfId="9509"/>
    <cellStyle name="Note 25 8 2" xfId="21673"/>
    <cellStyle name="Note 25 8 2 2" xfId="42859"/>
    <cellStyle name="Note 25 8 3" xfId="32255"/>
    <cellStyle name="Note 25 9" xfId="16560"/>
    <cellStyle name="Note 25 9 2" xfId="37747"/>
    <cellStyle name="Note 25_Table 2A-1_EFT (Annual)" xfId="3272"/>
    <cellStyle name="Note 26" xfId="206"/>
    <cellStyle name="Note 26 10" xfId="26761"/>
    <cellStyle name="Note 26 2" xfId="599"/>
    <cellStyle name="Note 26 2 2" xfId="1576"/>
    <cellStyle name="Note 26 2 2 2" xfId="2846"/>
    <cellStyle name="Note 26 2 2 2 2" xfId="6407"/>
    <cellStyle name="Note 26 2 2 2 2 2" xfId="14601"/>
    <cellStyle name="Note 26 2 2 2 2 2 2" xfId="26573"/>
    <cellStyle name="Note 26 2 2 2 2 2 2 2" xfId="47759"/>
    <cellStyle name="Note 26 2 2 2 2 2 3" xfId="37155"/>
    <cellStyle name="Note 26 2 2 2 2 3" xfId="21460"/>
    <cellStyle name="Note 26 2 2 2 2 3 2" xfId="42647"/>
    <cellStyle name="Note 26 2 2 2 2 4" xfId="32063"/>
    <cellStyle name="Note 26 2 2 2 2_Table 2A-1_EFT (Annual)" xfId="15683"/>
    <cellStyle name="Note 26 2 2 2 3" xfId="11943"/>
    <cellStyle name="Note 26 2 2 2 3 2" xfId="24027"/>
    <cellStyle name="Note 26 2 2 2 3 2 2" xfId="45213"/>
    <cellStyle name="Note 26 2 2 2 3 3" xfId="34609"/>
    <cellStyle name="Note 26 2 2 2 4" xfId="18914"/>
    <cellStyle name="Note 26 2 2 2 4 2" xfId="40101"/>
    <cellStyle name="Note 26 2 2 2 5" xfId="29320"/>
    <cellStyle name="Note 26 2 2 2_Table 2A-1_EFT (Annual)" xfId="7359"/>
    <cellStyle name="Note 26 2 2 3" xfId="5137"/>
    <cellStyle name="Note 26 2 2 3 2" xfId="13397"/>
    <cellStyle name="Note 26 2 2 3 2 2" xfId="25403"/>
    <cellStyle name="Note 26 2 2 3 2 2 2" xfId="46589"/>
    <cellStyle name="Note 26 2 2 3 2 3" xfId="35985"/>
    <cellStyle name="Note 26 2 2 3 3" xfId="20290"/>
    <cellStyle name="Note 26 2 2 3 3 2" xfId="41477"/>
    <cellStyle name="Note 26 2 2 3 4" xfId="30794"/>
    <cellStyle name="Note 26 2 2 3_Table 2A-1_EFT (Annual)" xfId="15684"/>
    <cellStyle name="Note 26 2 2 4" xfId="10741"/>
    <cellStyle name="Note 26 2 2 4 2" xfId="22857"/>
    <cellStyle name="Note 26 2 2 4 2 2" xfId="44043"/>
    <cellStyle name="Note 26 2 2 4 3" xfId="33439"/>
    <cellStyle name="Note 26 2 2 5" xfId="17744"/>
    <cellStyle name="Note 26 2 2 5 2" xfId="38931"/>
    <cellStyle name="Note 26 2 2 6" xfId="28051"/>
    <cellStyle name="Note 26 2 2_Table 2A-1_EFT (Annual)" xfId="7358"/>
    <cellStyle name="Note 26 2 3" xfId="1096"/>
    <cellStyle name="Note 26 2 3 2" xfId="4657"/>
    <cellStyle name="Note 26 2 3 2 2" xfId="12917"/>
    <cellStyle name="Note 26 2 3 2 2 2" xfId="24923"/>
    <cellStyle name="Note 26 2 3 2 2 2 2" xfId="46109"/>
    <cellStyle name="Note 26 2 3 2 2 3" xfId="35505"/>
    <cellStyle name="Note 26 2 3 2 3" xfId="19810"/>
    <cellStyle name="Note 26 2 3 2 3 2" xfId="40997"/>
    <cellStyle name="Note 26 2 3 2 4" xfId="30314"/>
    <cellStyle name="Note 26 2 3 2_Table 2A-1_EFT (Annual)" xfId="15685"/>
    <cellStyle name="Note 26 2 3 3" xfId="10261"/>
    <cellStyle name="Note 26 2 3 3 2" xfId="22377"/>
    <cellStyle name="Note 26 2 3 3 2 2" xfId="43563"/>
    <cellStyle name="Note 26 2 3 3 3" xfId="32959"/>
    <cellStyle name="Note 26 2 3 4" xfId="17264"/>
    <cellStyle name="Note 26 2 3 4 2" xfId="38451"/>
    <cellStyle name="Note 26 2 3 5" xfId="27571"/>
    <cellStyle name="Note 26 2 3_Table 2A-1_EFT (Annual)" xfId="7360"/>
    <cellStyle name="Note 26 2 4" xfId="2315"/>
    <cellStyle name="Note 26 2 4 2" xfId="5876"/>
    <cellStyle name="Note 26 2 4 2 2" xfId="14091"/>
    <cellStyle name="Note 26 2 4 2 2 2" xfId="26079"/>
    <cellStyle name="Note 26 2 4 2 2 2 2" xfId="47265"/>
    <cellStyle name="Note 26 2 4 2 2 3" xfId="36661"/>
    <cellStyle name="Note 26 2 4 2 3" xfId="20966"/>
    <cellStyle name="Note 26 2 4 2 3 2" xfId="42153"/>
    <cellStyle name="Note 26 2 4 2 4" xfId="31533"/>
    <cellStyle name="Note 26 2 4 2_Table 2A-1_EFT (Annual)" xfId="15686"/>
    <cellStyle name="Note 26 2 4 3" xfId="11435"/>
    <cellStyle name="Note 26 2 4 3 2" xfId="23533"/>
    <cellStyle name="Note 26 2 4 3 2 2" xfId="44719"/>
    <cellStyle name="Note 26 2 4 3 3" xfId="34115"/>
    <cellStyle name="Note 26 2 4 4" xfId="18420"/>
    <cellStyle name="Note 26 2 4 4 2" xfId="39607"/>
    <cellStyle name="Note 26 2 4 5" xfId="28790"/>
    <cellStyle name="Note 26 2 4_Table 2A-1_EFT (Annual)" xfId="7361"/>
    <cellStyle name="Note 26 2 5" xfId="4169"/>
    <cellStyle name="Note 26 2 5 2" xfId="12493"/>
    <cellStyle name="Note 26 2 5 2 2" xfId="24515"/>
    <cellStyle name="Note 26 2 5 2 2 2" xfId="45701"/>
    <cellStyle name="Note 26 2 5 2 3" xfId="35097"/>
    <cellStyle name="Note 26 2 5 3" xfId="19402"/>
    <cellStyle name="Note 26 2 5 3 2" xfId="40589"/>
    <cellStyle name="Note 26 2 5 4" xfId="29857"/>
    <cellStyle name="Note 26 2 5_Table 2A-1_EFT (Annual)" xfId="15687"/>
    <cellStyle name="Note 26 2 6" xfId="9832"/>
    <cellStyle name="Note 26 2 6 2" xfId="21969"/>
    <cellStyle name="Note 26 2 6 2 2" xfId="43155"/>
    <cellStyle name="Note 26 2 6 3" xfId="32551"/>
    <cellStyle name="Note 26 2 7" xfId="16856"/>
    <cellStyle name="Note 26 2 7 2" xfId="38043"/>
    <cellStyle name="Note 26 2 8" xfId="27114"/>
    <cellStyle name="Note 26 2_Table 2A-1_EFT (Annual)" xfId="3276"/>
    <cellStyle name="Note 26 3" xfId="434"/>
    <cellStyle name="Note 26 3 2" xfId="1417"/>
    <cellStyle name="Note 26 3 2 2" xfId="2687"/>
    <cellStyle name="Note 26 3 2 2 2" xfId="6248"/>
    <cellStyle name="Note 26 3 2 2 2 2" xfId="14442"/>
    <cellStyle name="Note 26 3 2 2 2 2 2" xfId="26414"/>
    <cellStyle name="Note 26 3 2 2 2 2 2 2" xfId="47600"/>
    <cellStyle name="Note 26 3 2 2 2 2 3" xfId="36996"/>
    <cellStyle name="Note 26 3 2 2 2 3" xfId="21301"/>
    <cellStyle name="Note 26 3 2 2 2 3 2" xfId="42488"/>
    <cellStyle name="Note 26 3 2 2 2 4" xfId="31904"/>
    <cellStyle name="Note 26 3 2 2 2_Table 2A-1_EFT (Annual)" xfId="15688"/>
    <cellStyle name="Note 26 3 2 2 3" xfId="11784"/>
    <cellStyle name="Note 26 3 2 2 3 2" xfId="23868"/>
    <cellStyle name="Note 26 3 2 2 3 2 2" xfId="45054"/>
    <cellStyle name="Note 26 3 2 2 3 3" xfId="34450"/>
    <cellStyle name="Note 26 3 2 2 4" xfId="18755"/>
    <cellStyle name="Note 26 3 2 2 4 2" xfId="39942"/>
    <cellStyle name="Note 26 3 2 2 5" xfId="29161"/>
    <cellStyle name="Note 26 3 2 2_Table 2A-1_EFT (Annual)" xfId="7363"/>
    <cellStyle name="Note 26 3 2 3" xfId="4978"/>
    <cellStyle name="Note 26 3 2 3 2" xfId="13238"/>
    <cellStyle name="Note 26 3 2 3 2 2" xfId="25244"/>
    <cellStyle name="Note 26 3 2 3 2 2 2" xfId="46430"/>
    <cellStyle name="Note 26 3 2 3 2 3" xfId="35826"/>
    <cellStyle name="Note 26 3 2 3 3" xfId="20131"/>
    <cellStyle name="Note 26 3 2 3 3 2" xfId="41318"/>
    <cellStyle name="Note 26 3 2 3 4" xfId="30635"/>
    <cellStyle name="Note 26 3 2 3_Table 2A-1_EFT (Annual)" xfId="15689"/>
    <cellStyle name="Note 26 3 2 4" xfId="10582"/>
    <cellStyle name="Note 26 3 2 4 2" xfId="22698"/>
    <cellStyle name="Note 26 3 2 4 2 2" xfId="43884"/>
    <cellStyle name="Note 26 3 2 4 3" xfId="33280"/>
    <cellStyle name="Note 26 3 2 5" xfId="17585"/>
    <cellStyle name="Note 26 3 2 5 2" xfId="38772"/>
    <cellStyle name="Note 26 3 2 6" xfId="27892"/>
    <cellStyle name="Note 26 3 2_Table 2A-1_EFT (Annual)" xfId="7362"/>
    <cellStyle name="Note 26 3 3" xfId="961"/>
    <cellStyle name="Note 26 3 3 2" xfId="4522"/>
    <cellStyle name="Note 26 3 3 2 2" xfId="12784"/>
    <cellStyle name="Note 26 3 3 2 2 2" xfId="24794"/>
    <cellStyle name="Note 26 3 3 2 2 2 2" xfId="45980"/>
    <cellStyle name="Note 26 3 3 2 2 3" xfId="35376"/>
    <cellStyle name="Note 26 3 3 2 3" xfId="19681"/>
    <cellStyle name="Note 26 3 3 2 3 2" xfId="40868"/>
    <cellStyle name="Note 26 3 3 2 4" xfId="30179"/>
    <cellStyle name="Note 26 3 3 2_Table 2A-1_EFT (Annual)" xfId="15690"/>
    <cellStyle name="Note 26 3 3 3" xfId="10131"/>
    <cellStyle name="Note 26 3 3 3 2" xfId="22248"/>
    <cellStyle name="Note 26 3 3 3 2 2" xfId="43434"/>
    <cellStyle name="Note 26 3 3 3 3" xfId="32830"/>
    <cellStyle name="Note 26 3 3 4" xfId="17135"/>
    <cellStyle name="Note 26 3 3 4 2" xfId="38322"/>
    <cellStyle name="Note 26 3 3 5" xfId="27436"/>
    <cellStyle name="Note 26 3 3_Table 2A-1_EFT (Annual)" xfId="7364"/>
    <cellStyle name="Note 26 3 4" xfId="2156"/>
    <cellStyle name="Note 26 3 4 2" xfId="5717"/>
    <cellStyle name="Note 26 3 4 2 2" xfId="13932"/>
    <cellStyle name="Note 26 3 4 2 2 2" xfId="25920"/>
    <cellStyle name="Note 26 3 4 2 2 2 2" xfId="47106"/>
    <cellStyle name="Note 26 3 4 2 2 3" xfId="36502"/>
    <cellStyle name="Note 26 3 4 2 3" xfId="20807"/>
    <cellStyle name="Note 26 3 4 2 3 2" xfId="41994"/>
    <cellStyle name="Note 26 3 4 2 4" xfId="31374"/>
    <cellStyle name="Note 26 3 4 2_Table 2A-1_EFT (Annual)" xfId="15691"/>
    <cellStyle name="Note 26 3 4 3" xfId="11276"/>
    <cellStyle name="Note 26 3 4 3 2" xfId="23374"/>
    <cellStyle name="Note 26 3 4 3 2 2" xfId="44560"/>
    <cellStyle name="Note 26 3 4 3 3" xfId="33956"/>
    <cellStyle name="Note 26 3 4 4" xfId="18261"/>
    <cellStyle name="Note 26 3 4 4 2" xfId="39448"/>
    <cellStyle name="Note 26 3 4 5" xfId="28631"/>
    <cellStyle name="Note 26 3 4_Table 2A-1_EFT (Annual)" xfId="7365"/>
    <cellStyle name="Note 26 3 5" xfId="4004"/>
    <cellStyle name="Note 26 3 5 2" xfId="12332"/>
    <cellStyle name="Note 26 3 5 2 2" xfId="24356"/>
    <cellStyle name="Note 26 3 5 2 2 2" xfId="45542"/>
    <cellStyle name="Note 26 3 5 2 3" xfId="34938"/>
    <cellStyle name="Note 26 3 5 3" xfId="19243"/>
    <cellStyle name="Note 26 3 5 3 2" xfId="40430"/>
    <cellStyle name="Note 26 3 5 4" xfId="29692"/>
    <cellStyle name="Note 26 3 5_Table 2A-1_EFT (Annual)" xfId="15692"/>
    <cellStyle name="Note 26 3 6" xfId="9669"/>
    <cellStyle name="Note 26 3 6 2" xfId="21810"/>
    <cellStyle name="Note 26 3 6 2 2" xfId="42996"/>
    <cellStyle name="Note 26 3 6 3" xfId="32392"/>
    <cellStyle name="Note 26 3 7" xfId="16697"/>
    <cellStyle name="Note 26 3 7 2" xfId="37884"/>
    <cellStyle name="Note 26 3 8" xfId="26949"/>
    <cellStyle name="Note 26 3_Table 2A-1_EFT (Annual)" xfId="3277"/>
    <cellStyle name="Note 26 4" xfId="1254"/>
    <cellStyle name="Note 26 4 2" xfId="2524"/>
    <cellStyle name="Note 26 4 2 2" xfId="6085"/>
    <cellStyle name="Note 26 4 2 2 2" xfId="14279"/>
    <cellStyle name="Note 26 4 2 2 2 2" xfId="26251"/>
    <cellStyle name="Note 26 4 2 2 2 2 2" xfId="47437"/>
    <cellStyle name="Note 26 4 2 2 2 3" xfId="36833"/>
    <cellStyle name="Note 26 4 2 2 3" xfId="21138"/>
    <cellStyle name="Note 26 4 2 2 3 2" xfId="42325"/>
    <cellStyle name="Note 26 4 2 2 4" xfId="31741"/>
    <cellStyle name="Note 26 4 2 2_Table 2A-1_EFT (Annual)" xfId="15693"/>
    <cellStyle name="Note 26 4 2 3" xfId="11621"/>
    <cellStyle name="Note 26 4 2 3 2" xfId="23705"/>
    <cellStyle name="Note 26 4 2 3 2 2" xfId="44891"/>
    <cellStyle name="Note 26 4 2 3 3" xfId="34287"/>
    <cellStyle name="Note 26 4 2 4" xfId="18592"/>
    <cellStyle name="Note 26 4 2 4 2" xfId="39779"/>
    <cellStyle name="Note 26 4 2 5" xfId="28998"/>
    <cellStyle name="Note 26 4 2_Table 2A-1_EFT (Annual)" xfId="7367"/>
    <cellStyle name="Note 26 4 3" xfId="4815"/>
    <cellStyle name="Note 26 4 3 2" xfId="13075"/>
    <cellStyle name="Note 26 4 3 2 2" xfId="25081"/>
    <cellStyle name="Note 26 4 3 2 2 2" xfId="46267"/>
    <cellStyle name="Note 26 4 3 2 3" xfId="35663"/>
    <cellStyle name="Note 26 4 3 3" xfId="19968"/>
    <cellStyle name="Note 26 4 3 3 2" xfId="41155"/>
    <cellStyle name="Note 26 4 3 4" xfId="30472"/>
    <cellStyle name="Note 26 4 3_Table 2A-1_EFT (Annual)" xfId="15694"/>
    <cellStyle name="Note 26 4 4" xfId="10419"/>
    <cellStyle name="Note 26 4 4 2" xfId="22535"/>
    <cellStyle name="Note 26 4 4 2 2" xfId="43721"/>
    <cellStyle name="Note 26 4 4 3" xfId="33117"/>
    <cellStyle name="Note 26 4 5" xfId="17422"/>
    <cellStyle name="Note 26 4 5 2" xfId="38609"/>
    <cellStyle name="Note 26 4 6" xfId="27729"/>
    <cellStyle name="Note 26 4_Table 2A-1_EFT (Annual)" xfId="7366"/>
    <cellStyle name="Note 26 5" xfId="805"/>
    <cellStyle name="Note 26 5 2" xfId="4366"/>
    <cellStyle name="Note 26 5 2 2" xfId="12646"/>
    <cellStyle name="Note 26 5 2 2 2" xfId="24663"/>
    <cellStyle name="Note 26 5 2 2 2 2" xfId="45849"/>
    <cellStyle name="Note 26 5 2 2 3" xfId="35245"/>
    <cellStyle name="Note 26 5 2 3" xfId="19550"/>
    <cellStyle name="Note 26 5 2 3 2" xfId="40737"/>
    <cellStyle name="Note 26 5 2 4" xfId="30023"/>
    <cellStyle name="Note 26 5 2_Table 2A-1_EFT (Annual)" xfId="15695"/>
    <cellStyle name="Note 26 5 3" xfId="9994"/>
    <cellStyle name="Note 26 5 3 2" xfId="22117"/>
    <cellStyle name="Note 26 5 3 2 2" xfId="43303"/>
    <cellStyle name="Note 26 5 3 3" xfId="32699"/>
    <cellStyle name="Note 26 5 4" xfId="17004"/>
    <cellStyle name="Note 26 5 4 2" xfId="38191"/>
    <cellStyle name="Note 26 5 5" xfId="27280"/>
    <cellStyle name="Note 26 5_Table 2A-1_EFT (Annual)" xfId="7368"/>
    <cellStyle name="Note 26 6" xfId="1993"/>
    <cellStyle name="Note 26 6 2" xfId="5554"/>
    <cellStyle name="Note 26 6 2 2" xfId="13769"/>
    <cellStyle name="Note 26 6 2 2 2" xfId="25757"/>
    <cellStyle name="Note 26 6 2 2 2 2" xfId="46943"/>
    <cellStyle name="Note 26 6 2 2 3" xfId="36339"/>
    <cellStyle name="Note 26 6 2 3" xfId="20644"/>
    <cellStyle name="Note 26 6 2 3 2" xfId="41831"/>
    <cellStyle name="Note 26 6 2 4" xfId="31211"/>
    <cellStyle name="Note 26 6 2_Table 2A-1_EFT (Annual)" xfId="15696"/>
    <cellStyle name="Note 26 6 3" xfId="11113"/>
    <cellStyle name="Note 26 6 3 2" xfId="23211"/>
    <cellStyle name="Note 26 6 3 2 2" xfId="44397"/>
    <cellStyle name="Note 26 6 3 3" xfId="33793"/>
    <cellStyle name="Note 26 6 4" xfId="18098"/>
    <cellStyle name="Note 26 6 4 2" xfId="39285"/>
    <cellStyle name="Note 26 6 5" xfId="28468"/>
    <cellStyle name="Note 26 6_Table 2A-1_EFT (Annual)" xfId="7369"/>
    <cellStyle name="Note 26 7" xfId="3795"/>
    <cellStyle name="Note 26 7 2" xfId="12163"/>
    <cellStyle name="Note 26 7 2 2" xfId="24193"/>
    <cellStyle name="Note 26 7 2 2 2" xfId="45379"/>
    <cellStyle name="Note 26 7 2 3" xfId="34775"/>
    <cellStyle name="Note 26 7 3" xfId="19080"/>
    <cellStyle name="Note 26 7 3 2" xfId="40267"/>
    <cellStyle name="Note 26 7 4" xfId="29504"/>
    <cellStyle name="Note 26 7_Table 2A-1_EFT (Annual)" xfId="15697"/>
    <cellStyle name="Note 26 8" xfId="9482"/>
    <cellStyle name="Note 26 8 2" xfId="21647"/>
    <cellStyle name="Note 26 8 2 2" xfId="42833"/>
    <cellStyle name="Note 26 8 3" xfId="32229"/>
    <cellStyle name="Note 26 9" xfId="16534"/>
    <cellStyle name="Note 26 9 2" xfId="37721"/>
    <cellStyle name="Note 26_Table 2A-1_EFT (Annual)" xfId="3275"/>
    <cellStyle name="Note 27" xfId="196"/>
    <cellStyle name="Note 27 10" xfId="26751"/>
    <cellStyle name="Note 27 2" xfId="589"/>
    <cellStyle name="Note 27 2 2" xfId="1566"/>
    <cellStyle name="Note 27 2 2 2" xfId="2836"/>
    <cellStyle name="Note 27 2 2 2 2" xfId="6397"/>
    <cellStyle name="Note 27 2 2 2 2 2" xfId="14591"/>
    <cellStyle name="Note 27 2 2 2 2 2 2" xfId="26563"/>
    <cellStyle name="Note 27 2 2 2 2 2 2 2" xfId="47749"/>
    <cellStyle name="Note 27 2 2 2 2 2 3" xfId="37145"/>
    <cellStyle name="Note 27 2 2 2 2 3" xfId="21450"/>
    <cellStyle name="Note 27 2 2 2 2 3 2" xfId="42637"/>
    <cellStyle name="Note 27 2 2 2 2 4" xfId="32053"/>
    <cellStyle name="Note 27 2 2 2 2_Table 2A-1_EFT (Annual)" xfId="15698"/>
    <cellStyle name="Note 27 2 2 2 3" xfId="11933"/>
    <cellStyle name="Note 27 2 2 2 3 2" xfId="24017"/>
    <cellStyle name="Note 27 2 2 2 3 2 2" xfId="45203"/>
    <cellStyle name="Note 27 2 2 2 3 3" xfId="34599"/>
    <cellStyle name="Note 27 2 2 2 4" xfId="18904"/>
    <cellStyle name="Note 27 2 2 2 4 2" xfId="40091"/>
    <cellStyle name="Note 27 2 2 2 5" xfId="29310"/>
    <cellStyle name="Note 27 2 2 2_Table 2A-1_EFT (Annual)" xfId="7371"/>
    <cellStyle name="Note 27 2 2 3" xfId="5127"/>
    <cellStyle name="Note 27 2 2 3 2" xfId="13387"/>
    <cellStyle name="Note 27 2 2 3 2 2" xfId="25393"/>
    <cellStyle name="Note 27 2 2 3 2 2 2" xfId="46579"/>
    <cellStyle name="Note 27 2 2 3 2 3" xfId="35975"/>
    <cellStyle name="Note 27 2 2 3 3" xfId="20280"/>
    <cellStyle name="Note 27 2 2 3 3 2" xfId="41467"/>
    <cellStyle name="Note 27 2 2 3 4" xfId="30784"/>
    <cellStyle name="Note 27 2 2 3_Table 2A-1_EFT (Annual)" xfId="15699"/>
    <cellStyle name="Note 27 2 2 4" xfId="10731"/>
    <cellStyle name="Note 27 2 2 4 2" xfId="22847"/>
    <cellStyle name="Note 27 2 2 4 2 2" xfId="44033"/>
    <cellStyle name="Note 27 2 2 4 3" xfId="33429"/>
    <cellStyle name="Note 27 2 2 5" xfId="17734"/>
    <cellStyle name="Note 27 2 2 5 2" xfId="38921"/>
    <cellStyle name="Note 27 2 2 6" xfId="28041"/>
    <cellStyle name="Note 27 2 2_Table 2A-1_EFT (Annual)" xfId="7370"/>
    <cellStyle name="Note 27 2 3" xfId="1087"/>
    <cellStyle name="Note 27 2 3 2" xfId="4648"/>
    <cellStyle name="Note 27 2 3 2 2" xfId="12908"/>
    <cellStyle name="Note 27 2 3 2 2 2" xfId="24914"/>
    <cellStyle name="Note 27 2 3 2 2 2 2" xfId="46100"/>
    <cellStyle name="Note 27 2 3 2 2 3" xfId="35496"/>
    <cellStyle name="Note 27 2 3 2 3" xfId="19801"/>
    <cellStyle name="Note 27 2 3 2 3 2" xfId="40988"/>
    <cellStyle name="Note 27 2 3 2 4" xfId="30305"/>
    <cellStyle name="Note 27 2 3 2_Table 2A-1_EFT (Annual)" xfId="15700"/>
    <cellStyle name="Note 27 2 3 3" xfId="10252"/>
    <cellStyle name="Note 27 2 3 3 2" xfId="22368"/>
    <cellStyle name="Note 27 2 3 3 2 2" xfId="43554"/>
    <cellStyle name="Note 27 2 3 3 3" xfId="32950"/>
    <cellStyle name="Note 27 2 3 4" xfId="17255"/>
    <cellStyle name="Note 27 2 3 4 2" xfId="38442"/>
    <cellStyle name="Note 27 2 3 5" xfId="27562"/>
    <cellStyle name="Note 27 2 3_Table 2A-1_EFT (Annual)" xfId="7372"/>
    <cellStyle name="Note 27 2 4" xfId="2305"/>
    <cellStyle name="Note 27 2 4 2" xfId="5866"/>
    <cellStyle name="Note 27 2 4 2 2" xfId="14081"/>
    <cellStyle name="Note 27 2 4 2 2 2" xfId="26069"/>
    <cellStyle name="Note 27 2 4 2 2 2 2" xfId="47255"/>
    <cellStyle name="Note 27 2 4 2 2 3" xfId="36651"/>
    <cellStyle name="Note 27 2 4 2 3" xfId="20956"/>
    <cellStyle name="Note 27 2 4 2 3 2" xfId="42143"/>
    <cellStyle name="Note 27 2 4 2 4" xfId="31523"/>
    <cellStyle name="Note 27 2 4 2_Table 2A-1_EFT (Annual)" xfId="15701"/>
    <cellStyle name="Note 27 2 4 3" xfId="11425"/>
    <cellStyle name="Note 27 2 4 3 2" xfId="23523"/>
    <cellStyle name="Note 27 2 4 3 2 2" xfId="44709"/>
    <cellStyle name="Note 27 2 4 3 3" xfId="34105"/>
    <cellStyle name="Note 27 2 4 4" xfId="18410"/>
    <cellStyle name="Note 27 2 4 4 2" xfId="39597"/>
    <cellStyle name="Note 27 2 4 5" xfId="28780"/>
    <cellStyle name="Note 27 2 4_Table 2A-1_EFT (Annual)" xfId="7373"/>
    <cellStyle name="Note 27 2 5" xfId="4159"/>
    <cellStyle name="Note 27 2 5 2" xfId="12483"/>
    <cellStyle name="Note 27 2 5 2 2" xfId="24505"/>
    <cellStyle name="Note 27 2 5 2 2 2" xfId="45691"/>
    <cellStyle name="Note 27 2 5 2 3" xfId="35087"/>
    <cellStyle name="Note 27 2 5 3" xfId="19392"/>
    <cellStyle name="Note 27 2 5 3 2" xfId="40579"/>
    <cellStyle name="Note 27 2 5 4" xfId="29847"/>
    <cellStyle name="Note 27 2 5_Table 2A-1_EFT (Annual)" xfId="15702"/>
    <cellStyle name="Note 27 2 6" xfId="9822"/>
    <cellStyle name="Note 27 2 6 2" xfId="21959"/>
    <cellStyle name="Note 27 2 6 2 2" xfId="43145"/>
    <cellStyle name="Note 27 2 6 3" xfId="32541"/>
    <cellStyle name="Note 27 2 7" xfId="16846"/>
    <cellStyle name="Note 27 2 7 2" xfId="38033"/>
    <cellStyle name="Note 27 2 8" xfId="27104"/>
    <cellStyle name="Note 27 2_Table 2A-1_EFT (Annual)" xfId="3279"/>
    <cellStyle name="Note 27 3" xfId="425"/>
    <cellStyle name="Note 27 3 2" xfId="1408"/>
    <cellStyle name="Note 27 3 2 2" xfId="2678"/>
    <cellStyle name="Note 27 3 2 2 2" xfId="6239"/>
    <cellStyle name="Note 27 3 2 2 2 2" xfId="14433"/>
    <cellStyle name="Note 27 3 2 2 2 2 2" xfId="26405"/>
    <cellStyle name="Note 27 3 2 2 2 2 2 2" xfId="47591"/>
    <cellStyle name="Note 27 3 2 2 2 2 3" xfId="36987"/>
    <cellStyle name="Note 27 3 2 2 2 3" xfId="21292"/>
    <cellStyle name="Note 27 3 2 2 2 3 2" xfId="42479"/>
    <cellStyle name="Note 27 3 2 2 2 4" xfId="31895"/>
    <cellStyle name="Note 27 3 2 2 2_Table 2A-1_EFT (Annual)" xfId="15703"/>
    <cellStyle name="Note 27 3 2 2 3" xfId="11775"/>
    <cellStyle name="Note 27 3 2 2 3 2" xfId="23859"/>
    <cellStyle name="Note 27 3 2 2 3 2 2" xfId="45045"/>
    <cellStyle name="Note 27 3 2 2 3 3" xfId="34441"/>
    <cellStyle name="Note 27 3 2 2 4" xfId="18746"/>
    <cellStyle name="Note 27 3 2 2 4 2" xfId="39933"/>
    <cellStyle name="Note 27 3 2 2 5" xfId="29152"/>
    <cellStyle name="Note 27 3 2 2_Table 2A-1_EFT (Annual)" xfId="7375"/>
    <cellStyle name="Note 27 3 2 3" xfId="4969"/>
    <cellStyle name="Note 27 3 2 3 2" xfId="13229"/>
    <cellStyle name="Note 27 3 2 3 2 2" xfId="25235"/>
    <cellStyle name="Note 27 3 2 3 2 2 2" xfId="46421"/>
    <cellStyle name="Note 27 3 2 3 2 3" xfId="35817"/>
    <cellStyle name="Note 27 3 2 3 3" xfId="20122"/>
    <cellStyle name="Note 27 3 2 3 3 2" xfId="41309"/>
    <cellStyle name="Note 27 3 2 3 4" xfId="30626"/>
    <cellStyle name="Note 27 3 2 3_Table 2A-1_EFT (Annual)" xfId="15704"/>
    <cellStyle name="Note 27 3 2 4" xfId="10573"/>
    <cellStyle name="Note 27 3 2 4 2" xfId="22689"/>
    <cellStyle name="Note 27 3 2 4 2 2" xfId="43875"/>
    <cellStyle name="Note 27 3 2 4 3" xfId="33271"/>
    <cellStyle name="Note 27 3 2 5" xfId="17576"/>
    <cellStyle name="Note 27 3 2 5 2" xfId="38763"/>
    <cellStyle name="Note 27 3 2 6" xfId="27883"/>
    <cellStyle name="Note 27 3 2_Table 2A-1_EFT (Annual)" xfId="7374"/>
    <cellStyle name="Note 27 3 3" xfId="953"/>
    <cellStyle name="Note 27 3 3 2" xfId="4514"/>
    <cellStyle name="Note 27 3 3 2 2" xfId="12776"/>
    <cellStyle name="Note 27 3 3 2 2 2" xfId="24786"/>
    <cellStyle name="Note 27 3 3 2 2 2 2" xfId="45972"/>
    <cellStyle name="Note 27 3 3 2 2 3" xfId="35368"/>
    <cellStyle name="Note 27 3 3 2 3" xfId="19673"/>
    <cellStyle name="Note 27 3 3 2 3 2" xfId="40860"/>
    <cellStyle name="Note 27 3 3 2 4" xfId="30171"/>
    <cellStyle name="Note 27 3 3 2_Table 2A-1_EFT (Annual)" xfId="15705"/>
    <cellStyle name="Note 27 3 3 3" xfId="10123"/>
    <cellStyle name="Note 27 3 3 3 2" xfId="22240"/>
    <cellStyle name="Note 27 3 3 3 2 2" xfId="43426"/>
    <cellStyle name="Note 27 3 3 3 3" xfId="32822"/>
    <cellStyle name="Note 27 3 3 4" xfId="17127"/>
    <cellStyle name="Note 27 3 3 4 2" xfId="38314"/>
    <cellStyle name="Note 27 3 3 5" xfId="27428"/>
    <cellStyle name="Note 27 3 3_Table 2A-1_EFT (Annual)" xfId="7376"/>
    <cellStyle name="Note 27 3 4" xfId="2147"/>
    <cellStyle name="Note 27 3 4 2" xfId="5708"/>
    <cellStyle name="Note 27 3 4 2 2" xfId="13923"/>
    <cellStyle name="Note 27 3 4 2 2 2" xfId="25911"/>
    <cellStyle name="Note 27 3 4 2 2 2 2" xfId="47097"/>
    <cellStyle name="Note 27 3 4 2 2 3" xfId="36493"/>
    <cellStyle name="Note 27 3 4 2 3" xfId="20798"/>
    <cellStyle name="Note 27 3 4 2 3 2" xfId="41985"/>
    <cellStyle name="Note 27 3 4 2 4" xfId="31365"/>
    <cellStyle name="Note 27 3 4 2_Table 2A-1_EFT (Annual)" xfId="15706"/>
    <cellStyle name="Note 27 3 4 3" xfId="11267"/>
    <cellStyle name="Note 27 3 4 3 2" xfId="23365"/>
    <cellStyle name="Note 27 3 4 3 2 2" xfId="44551"/>
    <cellStyle name="Note 27 3 4 3 3" xfId="33947"/>
    <cellStyle name="Note 27 3 4 4" xfId="18252"/>
    <cellStyle name="Note 27 3 4 4 2" xfId="39439"/>
    <cellStyle name="Note 27 3 4 5" xfId="28622"/>
    <cellStyle name="Note 27 3 4_Table 2A-1_EFT (Annual)" xfId="7377"/>
    <cellStyle name="Note 27 3 5" xfId="3995"/>
    <cellStyle name="Note 27 3 5 2" xfId="12323"/>
    <cellStyle name="Note 27 3 5 2 2" xfId="24347"/>
    <cellStyle name="Note 27 3 5 2 2 2" xfId="45533"/>
    <cellStyle name="Note 27 3 5 2 3" xfId="34929"/>
    <cellStyle name="Note 27 3 5 3" xfId="19234"/>
    <cellStyle name="Note 27 3 5 3 2" xfId="40421"/>
    <cellStyle name="Note 27 3 5 4" xfId="29683"/>
    <cellStyle name="Note 27 3 5_Table 2A-1_EFT (Annual)" xfId="15707"/>
    <cellStyle name="Note 27 3 6" xfId="9660"/>
    <cellStyle name="Note 27 3 6 2" xfId="21801"/>
    <cellStyle name="Note 27 3 6 2 2" xfId="42987"/>
    <cellStyle name="Note 27 3 6 3" xfId="32383"/>
    <cellStyle name="Note 27 3 7" xfId="16688"/>
    <cellStyle name="Note 27 3 7 2" xfId="37875"/>
    <cellStyle name="Note 27 3 8" xfId="26940"/>
    <cellStyle name="Note 27 3_Table 2A-1_EFT (Annual)" xfId="3280"/>
    <cellStyle name="Note 27 4" xfId="1244"/>
    <cellStyle name="Note 27 4 2" xfId="2514"/>
    <cellStyle name="Note 27 4 2 2" xfId="6075"/>
    <cellStyle name="Note 27 4 2 2 2" xfId="14269"/>
    <cellStyle name="Note 27 4 2 2 2 2" xfId="26241"/>
    <cellStyle name="Note 27 4 2 2 2 2 2" xfId="47427"/>
    <cellStyle name="Note 27 4 2 2 2 3" xfId="36823"/>
    <cellStyle name="Note 27 4 2 2 3" xfId="21128"/>
    <cellStyle name="Note 27 4 2 2 3 2" xfId="42315"/>
    <cellStyle name="Note 27 4 2 2 4" xfId="31731"/>
    <cellStyle name="Note 27 4 2 2_Table 2A-1_EFT (Annual)" xfId="15708"/>
    <cellStyle name="Note 27 4 2 3" xfId="11611"/>
    <cellStyle name="Note 27 4 2 3 2" xfId="23695"/>
    <cellStyle name="Note 27 4 2 3 2 2" xfId="44881"/>
    <cellStyle name="Note 27 4 2 3 3" xfId="34277"/>
    <cellStyle name="Note 27 4 2 4" xfId="18582"/>
    <cellStyle name="Note 27 4 2 4 2" xfId="39769"/>
    <cellStyle name="Note 27 4 2 5" xfId="28988"/>
    <cellStyle name="Note 27 4 2_Table 2A-1_EFT (Annual)" xfId="7379"/>
    <cellStyle name="Note 27 4 3" xfId="4805"/>
    <cellStyle name="Note 27 4 3 2" xfId="13065"/>
    <cellStyle name="Note 27 4 3 2 2" xfId="25071"/>
    <cellStyle name="Note 27 4 3 2 2 2" xfId="46257"/>
    <cellStyle name="Note 27 4 3 2 3" xfId="35653"/>
    <cellStyle name="Note 27 4 3 3" xfId="19958"/>
    <cellStyle name="Note 27 4 3 3 2" xfId="41145"/>
    <cellStyle name="Note 27 4 3 4" xfId="30462"/>
    <cellStyle name="Note 27 4 3_Table 2A-1_EFT (Annual)" xfId="15709"/>
    <cellStyle name="Note 27 4 4" xfId="10409"/>
    <cellStyle name="Note 27 4 4 2" xfId="22525"/>
    <cellStyle name="Note 27 4 4 2 2" xfId="43711"/>
    <cellStyle name="Note 27 4 4 3" xfId="33107"/>
    <cellStyle name="Note 27 4 5" xfId="17412"/>
    <cellStyle name="Note 27 4 5 2" xfId="38599"/>
    <cellStyle name="Note 27 4 6" xfId="27719"/>
    <cellStyle name="Note 27 4_Table 2A-1_EFT (Annual)" xfId="7378"/>
    <cellStyle name="Note 27 5" xfId="796"/>
    <cellStyle name="Note 27 5 2" xfId="4357"/>
    <cellStyle name="Note 27 5 2 2" xfId="12637"/>
    <cellStyle name="Note 27 5 2 2 2" xfId="24654"/>
    <cellStyle name="Note 27 5 2 2 2 2" xfId="45840"/>
    <cellStyle name="Note 27 5 2 2 3" xfId="35236"/>
    <cellStyle name="Note 27 5 2 3" xfId="19541"/>
    <cellStyle name="Note 27 5 2 3 2" xfId="40728"/>
    <cellStyle name="Note 27 5 2 4" xfId="30014"/>
    <cellStyle name="Note 27 5 2_Table 2A-1_EFT (Annual)" xfId="15710"/>
    <cellStyle name="Note 27 5 3" xfId="9985"/>
    <cellStyle name="Note 27 5 3 2" xfId="22108"/>
    <cellStyle name="Note 27 5 3 2 2" xfId="43294"/>
    <cellStyle name="Note 27 5 3 3" xfId="32690"/>
    <cellStyle name="Note 27 5 4" xfId="16995"/>
    <cellStyle name="Note 27 5 4 2" xfId="38182"/>
    <cellStyle name="Note 27 5 5" xfId="27271"/>
    <cellStyle name="Note 27 5_Table 2A-1_EFT (Annual)" xfId="7380"/>
    <cellStyle name="Note 27 6" xfId="1983"/>
    <cellStyle name="Note 27 6 2" xfId="5544"/>
    <cellStyle name="Note 27 6 2 2" xfId="13759"/>
    <cellStyle name="Note 27 6 2 2 2" xfId="25747"/>
    <cellStyle name="Note 27 6 2 2 2 2" xfId="46933"/>
    <cellStyle name="Note 27 6 2 2 3" xfId="36329"/>
    <cellStyle name="Note 27 6 2 3" xfId="20634"/>
    <cellStyle name="Note 27 6 2 3 2" xfId="41821"/>
    <cellStyle name="Note 27 6 2 4" xfId="31201"/>
    <cellStyle name="Note 27 6 2_Table 2A-1_EFT (Annual)" xfId="15711"/>
    <cellStyle name="Note 27 6 3" xfId="11103"/>
    <cellStyle name="Note 27 6 3 2" xfId="23201"/>
    <cellStyle name="Note 27 6 3 2 2" xfId="44387"/>
    <cellStyle name="Note 27 6 3 3" xfId="33783"/>
    <cellStyle name="Note 27 6 4" xfId="18088"/>
    <cellStyle name="Note 27 6 4 2" xfId="39275"/>
    <cellStyle name="Note 27 6 5" xfId="28458"/>
    <cellStyle name="Note 27 6_Table 2A-1_EFT (Annual)" xfId="7381"/>
    <cellStyle name="Note 27 7" xfId="3785"/>
    <cellStyle name="Note 27 7 2" xfId="12153"/>
    <cellStyle name="Note 27 7 2 2" xfId="24183"/>
    <cellStyle name="Note 27 7 2 2 2" xfId="45369"/>
    <cellStyle name="Note 27 7 2 3" xfId="34765"/>
    <cellStyle name="Note 27 7 3" xfId="19070"/>
    <cellStyle name="Note 27 7 3 2" xfId="40257"/>
    <cellStyle name="Note 27 7 4" xfId="29494"/>
    <cellStyle name="Note 27 7_Table 2A-1_EFT (Annual)" xfId="15712"/>
    <cellStyle name="Note 27 8" xfId="9472"/>
    <cellStyle name="Note 27 8 2" xfId="21637"/>
    <cellStyle name="Note 27 8 2 2" xfId="42823"/>
    <cellStyle name="Note 27 8 3" xfId="32219"/>
    <cellStyle name="Note 27 9" xfId="16524"/>
    <cellStyle name="Note 27 9 2" xfId="37711"/>
    <cellStyle name="Note 27_Table 2A-1_EFT (Annual)" xfId="3278"/>
    <cellStyle name="Note 28" xfId="211"/>
    <cellStyle name="Note 28 10" xfId="26766"/>
    <cellStyle name="Note 28 2" xfId="604"/>
    <cellStyle name="Note 28 2 2" xfId="1581"/>
    <cellStyle name="Note 28 2 2 2" xfId="2851"/>
    <cellStyle name="Note 28 2 2 2 2" xfId="6412"/>
    <cellStyle name="Note 28 2 2 2 2 2" xfId="14606"/>
    <cellStyle name="Note 28 2 2 2 2 2 2" xfId="26578"/>
    <cellStyle name="Note 28 2 2 2 2 2 2 2" xfId="47764"/>
    <cellStyle name="Note 28 2 2 2 2 2 3" xfId="37160"/>
    <cellStyle name="Note 28 2 2 2 2 3" xfId="21465"/>
    <cellStyle name="Note 28 2 2 2 2 3 2" xfId="42652"/>
    <cellStyle name="Note 28 2 2 2 2 4" xfId="32068"/>
    <cellStyle name="Note 28 2 2 2 2_Table 2A-1_EFT (Annual)" xfId="15713"/>
    <cellStyle name="Note 28 2 2 2 3" xfId="11948"/>
    <cellStyle name="Note 28 2 2 2 3 2" xfId="24032"/>
    <cellStyle name="Note 28 2 2 2 3 2 2" xfId="45218"/>
    <cellStyle name="Note 28 2 2 2 3 3" xfId="34614"/>
    <cellStyle name="Note 28 2 2 2 4" xfId="18919"/>
    <cellStyle name="Note 28 2 2 2 4 2" xfId="40106"/>
    <cellStyle name="Note 28 2 2 2 5" xfId="29325"/>
    <cellStyle name="Note 28 2 2 2_Table 2A-1_EFT (Annual)" xfId="7383"/>
    <cellStyle name="Note 28 2 2 3" xfId="5142"/>
    <cellStyle name="Note 28 2 2 3 2" xfId="13402"/>
    <cellStyle name="Note 28 2 2 3 2 2" xfId="25408"/>
    <cellStyle name="Note 28 2 2 3 2 2 2" xfId="46594"/>
    <cellStyle name="Note 28 2 2 3 2 3" xfId="35990"/>
    <cellStyle name="Note 28 2 2 3 3" xfId="20295"/>
    <cellStyle name="Note 28 2 2 3 3 2" xfId="41482"/>
    <cellStyle name="Note 28 2 2 3 4" xfId="30799"/>
    <cellStyle name="Note 28 2 2 3_Table 2A-1_EFT (Annual)" xfId="15714"/>
    <cellStyle name="Note 28 2 2 4" xfId="10746"/>
    <cellStyle name="Note 28 2 2 4 2" xfId="22862"/>
    <cellStyle name="Note 28 2 2 4 2 2" xfId="44048"/>
    <cellStyle name="Note 28 2 2 4 3" xfId="33444"/>
    <cellStyle name="Note 28 2 2 5" xfId="17749"/>
    <cellStyle name="Note 28 2 2 5 2" xfId="38936"/>
    <cellStyle name="Note 28 2 2 6" xfId="28056"/>
    <cellStyle name="Note 28 2 2_Table 2A-1_EFT (Annual)" xfId="7382"/>
    <cellStyle name="Note 28 2 3" xfId="1099"/>
    <cellStyle name="Note 28 2 3 2" xfId="4660"/>
    <cellStyle name="Note 28 2 3 2 2" xfId="12920"/>
    <cellStyle name="Note 28 2 3 2 2 2" xfId="24926"/>
    <cellStyle name="Note 28 2 3 2 2 2 2" xfId="46112"/>
    <cellStyle name="Note 28 2 3 2 2 3" xfId="35508"/>
    <cellStyle name="Note 28 2 3 2 3" xfId="19813"/>
    <cellStyle name="Note 28 2 3 2 3 2" xfId="41000"/>
    <cellStyle name="Note 28 2 3 2 4" xfId="30317"/>
    <cellStyle name="Note 28 2 3 2_Table 2A-1_EFT (Annual)" xfId="15715"/>
    <cellStyle name="Note 28 2 3 3" xfId="10264"/>
    <cellStyle name="Note 28 2 3 3 2" xfId="22380"/>
    <cellStyle name="Note 28 2 3 3 2 2" xfId="43566"/>
    <cellStyle name="Note 28 2 3 3 3" xfId="32962"/>
    <cellStyle name="Note 28 2 3 4" xfId="17267"/>
    <cellStyle name="Note 28 2 3 4 2" xfId="38454"/>
    <cellStyle name="Note 28 2 3 5" xfId="27574"/>
    <cellStyle name="Note 28 2 3_Table 2A-1_EFT (Annual)" xfId="7384"/>
    <cellStyle name="Note 28 2 4" xfId="2320"/>
    <cellStyle name="Note 28 2 4 2" xfId="5881"/>
    <cellStyle name="Note 28 2 4 2 2" xfId="14096"/>
    <cellStyle name="Note 28 2 4 2 2 2" xfId="26084"/>
    <cellStyle name="Note 28 2 4 2 2 2 2" xfId="47270"/>
    <cellStyle name="Note 28 2 4 2 2 3" xfId="36666"/>
    <cellStyle name="Note 28 2 4 2 3" xfId="20971"/>
    <cellStyle name="Note 28 2 4 2 3 2" xfId="42158"/>
    <cellStyle name="Note 28 2 4 2 4" xfId="31538"/>
    <cellStyle name="Note 28 2 4 2_Table 2A-1_EFT (Annual)" xfId="15716"/>
    <cellStyle name="Note 28 2 4 3" xfId="11440"/>
    <cellStyle name="Note 28 2 4 3 2" xfId="23538"/>
    <cellStyle name="Note 28 2 4 3 2 2" xfId="44724"/>
    <cellStyle name="Note 28 2 4 3 3" xfId="34120"/>
    <cellStyle name="Note 28 2 4 4" xfId="18425"/>
    <cellStyle name="Note 28 2 4 4 2" xfId="39612"/>
    <cellStyle name="Note 28 2 4 5" xfId="28795"/>
    <cellStyle name="Note 28 2 4_Table 2A-1_EFT (Annual)" xfId="7385"/>
    <cellStyle name="Note 28 2 5" xfId="4174"/>
    <cellStyle name="Note 28 2 5 2" xfId="12498"/>
    <cellStyle name="Note 28 2 5 2 2" xfId="24520"/>
    <cellStyle name="Note 28 2 5 2 2 2" xfId="45706"/>
    <cellStyle name="Note 28 2 5 2 3" xfId="35102"/>
    <cellStyle name="Note 28 2 5 3" xfId="19407"/>
    <cellStyle name="Note 28 2 5 3 2" xfId="40594"/>
    <cellStyle name="Note 28 2 5 4" xfId="29862"/>
    <cellStyle name="Note 28 2 5_Table 2A-1_EFT (Annual)" xfId="15717"/>
    <cellStyle name="Note 28 2 6" xfId="9837"/>
    <cellStyle name="Note 28 2 6 2" xfId="21974"/>
    <cellStyle name="Note 28 2 6 2 2" xfId="43160"/>
    <cellStyle name="Note 28 2 6 3" xfId="32556"/>
    <cellStyle name="Note 28 2 7" xfId="16861"/>
    <cellStyle name="Note 28 2 7 2" xfId="38048"/>
    <cellStyle name="Note 28 2 8" xfId="27119"/>
    <cellStyle name="Note 28 2_Table 2A-1_EFT (Annual)" xfId="3282"/>
    <cellStyle name="Note 28 3" xfId="439"/>
    <cellStyle name="Note 28 3 2" xfId="1422"/>
    <cellStyle name="Note 28 3 2 2" xfId="2692"/>
    <cellStyle name="Note 28 3 2 2 2" xfId="6253"/>
    <cellStyle name="Note 28 3 2 2 2 2" xfId="14447"/>
    <cellStyle name="Note 28 3 2 2 2 2 2" xfId="26419"/>
    <cellStyle name="Note 28 3 2 2 2 2 2 2" xfId="47605"/>
    <cellStyle name="Note 28 3 2 2 2 2 3" xfId="37001"/>
    <cellStyle name="Note 28 3 2 2 2 3" xfId="21306"/>
    <cellStyle name="Note 28 3 2 2 2 3 2" xfId="42493"/>
    <cellStyle name="Note 28 3 2 2 2 4" xfId="31909"/>
    <cellStyle name="Note 28 3 2 2 2_Table 2A-1_EFT (Annual)" xfId="15718"/>
    <cellStyle name="Note 28 3 2 2 3" xfId="11789"/>
    <cellStyle name="Note 28 3 2 2 3 2" xfId="23873"/>
    <cellStyle name="Note 28 3 2 2 3 2 2" xfId="45059"/>
    <cellStyle name="Note 28 3 2 2 3 3" xfId="34455"/>
    <cellStyle name="Note 28 3 2 2 4" xfId="18760"/>
    <cellStyle name="Note 28 3 2 2 4 2" xfId="39947"/>
    <cellStyle name="Note 28 3 2 2 5" xfId="29166"/>
    <cellStyle name="Note 28 3 2 2_Table 2A-1_EFT (Annual)" xfId="7387"/>
    <cellStyle name="Note 28 3 2 3" xfId="4983"/>
    <cellStyle name="Note 28 3 2 3 2" xfId="13243"/>
    <cellStyle name="Note 28 3 2 3 2 2" xfId="25249"/>
    <cellStyle name="Note 28 3 2 3 2 2 2" xfId="46435"/>
    <cellStyle name="Note 28 3 2 3 2 3" xfId="35831"/>
    <cellStyle name="Note 28 3 2 3 3" xfId="20136"/>
    <cellStyle name="Note 28 3 2 3 3 2" xfId="41323"/>
    <cellStyle name="Note 28 3 2 3 4" xfId="30640"/>
    <cellStyle name="Note 28 3 2 3_Table 2A-1_EFT (Annual)" xfId="15719"/>
    <cellStyle name="Note 28 3 2 4" xfId="10587"/>
    <cellStyle name="Note 28 3 2 4 2" xfId="22703"/>
    <cellStyle name="Note 28 3 2 4 2 2" xfId="43889"/>
    <cellStyle name="Note 28 3 2 4 3" xfId="33285"/>
    <cellStyle name="Note 28 3 2 5" xfId="17590"/>
    <cellStyle name="Note 28 3 2 5 2" xfId="38777"/>
    <cellStyle name="Note 28 3 2 6" xfId="27897"/>
    <cellStyle name="Note 28 3 2_Table 2A-1_EFT (Annual)" xfId="7386"/>
    <cellStyle name="Note 28 3 3" xfId="964"/>
    <cellStyle name="Note 28 3 3 2" xfId="4525"/>
    <cellStyle name="Note 28 3 3 2 2" xfId="12787"/>
    <cellStyle name="Note 28 3 3 2 2 2" xfId="24797"/>
    <cellStyle name="Note 28 3 3 2 2 2 2" xfId="45983"/>
    <cellStyle name="Note 28 3 3 2 2 3" xfId="35379"/>
    <cellStyle name="Note 28 3 3 2 3" xfId="19684"/>
    <cellStyle name="Note 28 3 3 2 3 2" xfId="40871"/>
    <cellStyle name="Note 28 3 3 2 4" xfId="30182"/>
    <cellStyle name="Note 28 3 3 2_Table 2A-1_EFT (Annual)" xfId="15720"/>
    <cellStyle name="Note 28 3 3 3" xfId="10134"/>
    <cellStyle name="Note 28 3 3 3 2" xfId="22251"/>
    <cellStyle name="Note 28 3 3 3 2 2" xfId="43437"/>
    <cellStyle name="Note 28 3 3 3 3" xfId="32833"/>
    <cellStyle name="Note 28 3 3 4" xfId="17138"/>
    <cellStyle name="Note 28 3 3 4 2" xfId="38325"/>
    <cellStyle name="Note 28 3 3 5" xfId="27439"/>
    <cellStyle name="Note 28 3 3_Table 2A-1_EFT (Annual)" xfId="7388"/>
    <cellStyle name="Note 28 3 4" xfId="2161"/>
    <cellStyle name="Note 28 3 4 2" xfId="5722"/>
    <cellStyle name="Note 28 3 4 2 2" xfId="13937"/>
    <cellStyle name="Note 28 3 4 2 2 2" xfId="25925"/>
    <cellStyle name="Note 28 3 4 2 2 2 2" xfId="47111"/>
    <cellStyle name="Note 28 3 4 2 2 3" xfId="36507"/>
    <cellStyle name="Note 28 3 4 2 3" xfId="20812"/>
    <cellStyle name="Note 28 3 4 2 3 2" xfId="41999"/>
    <cellStyle name="Note 28 3 4 2 4" xfId="31379"/>
    <cellStyle name="Note 28 3 4 2_Table 2A-1_EFT (Annual)" xfId="15721"/>
    <cellStyle name="Note 28 3 4 3" xfId="11281"/>
    <cellStyle name="Note 28 3 4 3 2" xfId="23379"/>
    <cellStyle name="Note 28 3 4 3 2 2" xfId="44565"/>
    <cellStyle name="Note 28 3 4 3 3" xfId="33961"/>
    <cellStyle name="Note 28 3 4 4" xfId="18266"/>
    <cellStyle name="Note 28 3 4 4 2" xfId="39453"/>
    <cellStyle name="Note 28 3 4 5" xfId="28636"/>
    <cellStyle name="Note 28 3 4_Table 2A-1_EFT (Annual)" xfId="7389"/>
    <cellStyle name="Note 28 3 5" xfId="4009"/>
    <cellStyle name="Note 28 3 5 2" xfId="12337"/>
    <cellStyle name="Note 28 3 5 2 2" xfId="24361"/>
    <cellStyle name="Note 28 3 5 2 2 2" xfId="45547"/>
    <cellStyle name="Note 28 3 5 2 3" xfId="34943"/>
    <cellStyle name="Note 28 3 5 3" xfId="19248"/>
    <cellStyle name="Note 28 3 5 3 2" xfId="40435"/>
    <cellStyle name="Note 28 3 5 4" xfId="29697"/>
    <cellStyle name="Note 28 3 5_Table 2A-1_EFT (Annual)" xfId="15722"/>
    <cellStyle name="Note 28 3 6" xfId="9674"/>
    <cellStyle name="Note 28 3 6 2" xfId="21815"/>
    <cellStyle name="Note 28 3 6 2 2" xfId="43001"/>
    <cellStyle name="Note 28 3 6 3" xfId="32397"/>
    <cellStyle name="Note 28 3 7" xfId="16702"/>
    <cellStyle name="Note 28 3 7 2" xfId="37889"/>
    <cellStyle name="Note 28 3 8" xfId="26954"/>
    <cellStyle name="Note 28 3_Table 2A-1_EFT (Annual)" xfId="3283"/>
    <cellStyle name="Note 28 4" xfId="1259"/>
    <cellStyle name="Note 28 4 2" xfId="2529"/>
    <cellStyle name="Note 28 4 2 2" xfId="6090"/>
    <cellStyle name="Note 28 4 2 2 2" xfId="14284"/>
    <cellStyle name="Note 28 4 2 2 2 2" xfId="26256"/>
    <cellStyle name="Note 28 4 2 2 2 2 2" xfId="47442"/>
    <cellStyle name="Note 28 4 2 2 2 3" xfId="36838"/>
    <cellStyle name="Note 28 4 2 2 3" xfId="21143"/>
    <cellStyle name="Note 28 4 2 2 3 2" xfId="42330"/>
    <cellStyle name="Note 28 4 2 2 4" xfId="31746"/>
    <cellStyle name="Note 28 4 2 2_Table 2A-1_EFT (Annual)" xfId="15723"/>
    <cellStyle name="Note 28 4 2 3" xfId="11626"/>
    <cellStyle name="Note 28 4 2 3 2" xfId="23710"/>
    <cellStyle name="Note 28 4 2 3 2 2" xfId="44896"/>
    <cellStyle name="Note 28 4 2 3 3" xfId="34292"/>
    <cellStyle name="Note 28 4 2 4" xfId="18597"/>
    <cellStyle name="Note 28 4 2 4 2" xfId="39784"/>
    <cellStyle name="Note 28 4 2 5" xfId="29003"/>
    <cellStyle name="Note 28 4 2_Table 2A-1_EFT (Annual)" xfId="7391"/>
    <cellStyle name="Note 28 4 3" xfId="4820"/>
    <cellStyle name="Note 28 4 3 2" xfId="13080"/>
    <cellStyle name="Note 28 4 3 2 2" xfId="25086"/>
    <cellStyle name="Note 28 4 3 2 2 2" xfId="46272"/>
    <cellStyle name="Note 28 4 3 2 3" xfId="35668"/>
    <cellStyle name="Note 28 4 3 3" xfId="19973"/>
    <cellStyle name="Note 28 4 3 3 2" xfId="41160"/>
    <cellStyle name="Note 28 4 3 4" xfId="30477"/>
    <cellStyle name="Note 28 4 3_Table 2A-1_EFT (Annual)" xfId="15724"/>
    <cellStyle name="Note 28 4 4" xfId="10424"/>
    <cellStyle name="Note 28 4 4 2" xfId="22540"/>
    <cellStyle name="Note 28 4 4 2 2" xfId="43726"/>
    <cellStyle name="Note 28 4 4 3" xfId="33122"/>
    <cellStyle name="Note 28 4 5" xfId="17427"/>
    <cellStyle name="Note 28 4 5 2" xfId="38614"/>
    <cellStyle name="Note 28 4 6" xfId="27734"/>
    <cellStyle name="Note 28 4_Table 2A-1_EFT (Annual)" xfId="7390"/>
    <cellStyle name="Note 28 5" xfId="808"/>
    <cellStyle name="Note 28 5 2" xfId="4369"/>
    <cellStyle name="Note 28 5 2 2" xfId="12649"/>
    <cellStyle name="Note 28 5 2 2 2" xfId="24666"/>
    <cellStyle name="Note 28 5 2 2 2 2" xfId="45852"/>
    <cellStyle name="Note 28 5 2 2 3" xfId="35248"/>
    <cellStyle name="Note 28 5 2 3" xfId="19553"/>
    <cellStyle name="Note 28 5 2 3 2" xfId="40740"/>
    <cellStyle name="Note 28 5 2 4" xfId="30026"/>
    <cellStyle name="Note 28 5 2_Table 2A-1_EFT (Annual)" xfId="15725"/>
    <cellStyle name="Note 28 5 3" xfId="9997"/>
    <cellStyle name="Note 28 5 3 2" xfId="22120"/>
    <cellStyle name="Note 28 5 3 2 2" xfId="43306"/>
    <cellStyle name="Note 28 5 3 3" xfId="32702"/>
    <cellStyle name="Note 28 5 4" xfId="17007"/>
    <cellStyle name="Note 28 5 4 2" xfId="38194"/>
    <cellStyle name="Note 28 5 5" xfId="27283"/>
    <cellStyle name="Note 28 5_Table 2A-1_EFT (Annual)" xfId="7392"/>
    <cellStyle name="Note 28 6" xfId="1998"/>
    <cellStyle name="Note 28 6 2" xfId="5559"/>
    <cellStyle name="Note 28 6 2 2" xfId="13774"/>
    <cellStyle name="Note 28 6 2 2 2" xfId="25762"/>
    <cellStyle name="Note 28 6 2 2 2 2" xfId="46948"/>
    <cellStyle name="Note 28 6 2 2 3" xfId="36344"/>
    <cellStyle name="Note 28 6 2 3" xfId="20649"/>
    <cellStyle name="Note 28 6 2 3 2" xfId="41836"/>
    <cellStyle name="Note 28 6 2 4" xfId="31216"/>
    <cellStyle name="Note 28 6 2_Table 2A-1_EFT (Annual)" xfId="15726"/>
    <cellStyle name="Note 28 6 3" xfId="11118"/>
    <cellStyle name="Note 28 6 3 2" xfId="23216"/>
    <cellStyle name="Note 28 6 3 2 2" xfId="44402"/>
    <cellStyle name="Note 28 6 3 3" xfId="33798"/>
    <cellStyle name="Note 28 6 4" xfId="18103"/>
    <cellStyle name="Note 28 6 4 2" xfId="39290"/>
    <cellStyle name="Note 28 6 5" xfId="28473"/>
    <cellStyle name="Note 28 6_Table 2A-1_EFT (Annual)" xfId="7393"/>
    <cellStyle name="Note 28 7" xfId="3800"/>
    <cellStyle name="Note 28 7 2" xfId="12168"/>
    <cellStyle name="Note 28 7 2 2" xfId="24198"/>
    <cellStyle name="Note 28 7 2 2 2" xfId="45384"/>
    <cellStyle name="Note 28 7 2 3" xfId="34780"/>
    <cellStyle name="Note 28 7 3" xfId="19085"/>
    <cellStyle name="Note 28 7 3 2" xfId="40272"/>
    <cellStyle name="Note 28 7 4" xfId="29509"/>
    <cellStyle name="Note 28 7_Table 2A-1_EFT (Annual)" xfId="15727"/>
    <cellStyle name="Note 28 8" xfId="9487"/>
    <cellStyle name="Note 28 8 2" xfId="21652"/>
    <cellStyle name="Note 28 8 2 2" xfId="42838"/>
    <cellStyle name="Note 28 8 3" xfId="32234"/>
    <cellStyle name="Note 28 9" xfId="16539"/>
    <cellStyle name="Note 28 9 2" xfId="37726"/>
    <cellStyle name="Note 28_Table 2A-1_EFT (Annual)" xfId="3281"/>
    <cellStyle name="Note 29" xfId="199"/>
    <cellStyle name="Note 29 10" xfId="26754"/>
    <cellStyle name="Note 29 2" xfId="592"/>
    <cellStyle name="Note 29 2 2" xfId="1569"/>
    <cellStyle name="Note 29 2 2 2" xfId="2839"/>
    <cellStyle name="Note 29 2 2 2 2" xfId="6400"/>
    <cellStyle name="Note 29 2 2 2 2 2" xfId="14594"/>
    <cellStyle name="Note 29 2 2 2 2 2 2" xfId="26566"/>
    <cellStyle name="Note 29 2 2 2 2 2 2 2" xfId="47752"/>
    <cellStyle name="Note 29 2 2 2 2 2 3" xfId="37148"/>
    <cellStyle name="Note 29 2 2 2 2 3" xfId="21453"/>
    <cellStyle name="Note 29 2 2 2 2 3 2" xfId="42640"/>
    <cellStyle name="Note 29 2 2 2 2 4" xfId="32056"/>
    <cellStyle name="Note 29 2 2 2 2_Table 2A-1_EFT (Annual)" xfId="15728"/>
    <cellStyle name="Note 29 2 2 2 3" xfId="11936"/>
    <cellStyle name="Note 29 2 2 2 3 2" xfId="24020"/>
    <cellStyle name="Note 29 2 2 2 3 2 2" xfId="45206"/>
    <cellStyle name="Note 29 2 2 2 3 3" xfId="34602"/>
    <cellStyle name="Note 29 2 2 2 4" xfId="18907"/>
    <cellStyle name="Note 29 2 2 2 4 2" xfId="40094"/>
    <cellStyle name="Note 29 2 2 2 5" xfId="29313"/>
    <cellStyle name="Note 29 2 2 2_Table 2A-1_EFT (Annual)" xfId="7395"/>
    <cellStyle name="Note 29 2 2 3" xfId="5130"/>
    <cellStyle name="Note 29 2 2 3 2" xfId="13390"/>
    <cellStyle name="Note 29 2 2 3 2 2" xfId="25396"/>
    <cellStyle name="Note 29 2 2 3 2 2 2" xfId="46582"/>
    <cellStyle name="Note 29 2 2 3 2 3" xfId="35978"/>
    <cellStyle name="Note 29 2 2 3 3" xfId="20283"/>
    <cellStyle name="Note 29 2 2 3 3 2" xfId="41470"/>
    <cellStyle name="Note 29 2 2 3 4" xfId="30787"/>
    <cellStyle name="Note 29 2 2 3_Table 2A-1_EFT (Annual)" xfId="15729"/>
    <cellStyle name="Note 29 2 2 4" xfId="10734"/>
    <cellStyle name="Note 29 2 2 4 2" xfId="22850"/>
    <cellStyle name="Note 29 2 2 4 2 2" xfId="44036"/>
    <cellStyle name="Note 29 2 2 4 3" xfId="33432"/>
    <cellStyle name="Note 29 2 2 5" xfId="17737"/>
    <cellStyle name="Note 29 2 2 5 2" xfId="38924"/>
    <cellStyle name="Note 29 2 2 6" xfId="28044"/>
    <cellStyle name="Note 29 2 2_Table 2A-1_EFT (Annual)" xfId="7394"/>
    <cellStyle name="Note 29 2 3" xfId="1090"/>
    <cellStyle name="Note 29 2 3 2" xfId="4651"/>
    <cellStyle name="Note 29 2 3 2 2" xfId="12911"/>
    <cellStyle name="Note 29 2 3 2 2 2" xfId="24917"/>
    <cellStyle name="Note 29 2 3 2 2 2 2" xfId="46103"/>
    <cellStyle name="Note 29 2 3 2 2 3" xfId="35499"/>
    <cellStyle name="Note 29 2 3 2 3" xfId="19804"/>
    <cellStyle name="Note 29 2 3 2 3 2" xfId="40991"/>
    <cellStyle name="Note 29 2 3 2 4" xfId="30308"/>
    <cellStyle name="Note 29 2 3 2_Table 2A-1_EFT (Annual)" xfId="15730"/>
    <cellStyle name="Note 29 2 3 3" xfId="10255"/>
    <cellStyle name="Note 29 2 3 3 2" xfId="22371"/>
    <cellStyle name="Note 29 2 3 3 2 2" xfId="43557"/>
    <cellStyle name="Note 29 2 3 3 3" xfId="32953"/>
    <cellStyle name="Note 29 2 3 4" xfId="17258"/>
    <cellStyle name="Note 29 2 3 4 2" xfId="38445"/>
    <cellStyle name="Note 29 2 3 5" xfId="27565"/>
    <cellStyle name="Note 29 2 3_Table 2A-1_EFT (Annual)" xfId="7396"/>
    <cellStyle name="Note 29 2 4" xfId="2308"/>
    <cellStyle name="Note 29 2 4 2" xfId="5869"/>
    <cellStyle name="Note 29 2 4 2 2" xfId="14084"/>
    <cellStyle name="Note 29 2 4 2 2 2" xfId="26072"/>
    <cellStyle name="Note 29 2 4 2 2 2 2" xfId="47258"/>
    <cellStyle name="Note 29 2 4 2 2 3" xfId="36654"/>
    <cellStyle name="Note 29 2 4 2 3" xfId="20959"/>
    <cellStyle name="Note 29 2 4 2 3 2" xfId="42146"/>
    <cellStyle name="Note 29 2 4 2 4" xfId="31526"/>
    <cellStyle name="Note 29 2 4 2_Table 2A-1_EFT (Annual)" xfId="15731"/>
    <cellStyle name="Note 29 2 4 3" xfId="11428"/>
    <cellStyle name="Note 29 2 4 3 2" xfId="23526"/>
    <cellStyle name="Note 29 2 4 3 2 2" xfId="44712"/>
    <cellStyle name="Note 29 2 4 3 3" xfId="34108"/>
    <cellStyle name="Note 29 2 4 4" xfId="18413"/>
    <cellStyle name="Note 29 2 4 4 2" xfId="39600"/>
    <cellStyle name="Note 29 2 4 5" xfId="28783"/>
    <cellStyle name="Note 29 2 4_Table 2A-1_EFT (Annual)" xfId="7397"/>
    <cellStyle name="Note 29 2 5" xfId="4162"/>
    <cellStyle name="Note 29 2 5 2" xfId="12486"/>
    <cellStyle name="Note 29 2 5 2 2" xfId="24508"/>
    <cellStyle name="Note 29 2 5 2 2 2" xfId="45694"/>
    <cellStyle name="Note 29 2 5 2 3" xfId="35090"/>
    <cellStyle name="Note 29 2 5 3" xfId="19395"/>
    <cellStyle name="Note 29 2 5 3 2" xfId="40582"/>
    <cellStyle name="Note 29 2 5 4" xfId="29850"/>
    <cellStyle name="Note 29 2 5_Table 2A-1_EFT (Annual)" xfId="15732"/>
    <cellStyle name="Note 29 2 6" xfId="9825"/>
    <cellStyle name="Note 29 2 6 2" xfId="21962"/>
    <cellStyle name="Note 29 2 6 2 2" xfId="43148"/>
    <cellStyle name="Note 29 2 6 3" xfId="32544"/>
    <cellStyle name="Note 29 2 7" xfId="16849"/>
    <cellStyle name="Note 29 2 7 2" xfId="38036"/>
    <cellStyle name="Note 29 2 8" xfId="27107"/>
    <cellStyle name="Note 29 2_Table 2A-1_EFT (Annual)" xfId="3285"/>
    <cellStyle name="Note 29 3" xfId="428"/>
    <cellStyle name="Note 29 3 2" xfId="1411"/>
    <cellStyle name="Note 29 3 2 2" xfId="2681"/>
    <cellStyle name="Note 29 3 2 2 2" xfId="6242"/>
    <cellStyle name="Note 29 3 2 2 2 2" xfId="14436"/>
    <cellStyle name="Note 29 3 2 2 2 2 2" xfId="26408"/>
    <cellStyle name="Note 29 3 2 2 2 2 2 2" xfId="47594"/>
    <cellStyle name="Note 29 3 2 2 2 2 3" xfId="36990"/>
    <cellStyle name="Note 29 3 2 2 2 3" xfId="21295"/>
    <cellStyle name="Note 29 3 2 2 2 3 2" xfId="42482"/>
    <cellStyle name="Note 29 3 2 2 2 4" xfId="31898"/>
    <cellStyle name="Note 29 3 2 2 2_Table 2A-1_EFT (Annual)" xfId="15733"/>
    <cellStyle name="Note 29 3 2 2 3" xfId="11778"/>
    <cellStyle name="Note 29 3 2 2 3 2" xfId="23862"/>
    <cellStyle name="Note 29 3 2 2 3 2 2" xfId="45048"/>
    <cellStyle name="Note 29 3 2 2 3 3" xfId="34444"/>
    <cellStyle name="Note 29 3 2 2 4" xfId="18749"/>
    <cellStyle name="Note 29 3 2 2 4 2" xfId="39936"/>
    <cellStyle name="Note 29 3 2 2 5" xfId="29155"/>
    <cellStyle name="Note 29 3 2 2_Table 2A-1_EFT (Annual)" xfId="7399"/>
    <cellStyle name="Note 29 3 2 3" xfId="4972"/>
    <cellStyle name="Note 29 3 2 3 2" xfId="13232"/>
    <cellStyle name="Note 29 3 2 3 2 2" xfId="25238"/>
    <cellStyle name="Note 29 3 2 3 2 2 2" xfId="46424"/>
    <cellStyle name="Note 29 3 2 3 2 3" xfId="35820"/>
    <cellStyle name="Note 29 3 2 3 3" xfId="20125"/>
    <cellStyle name="Note 29 3 2 3 3 2" xfId="41312"/>
    <cellStyle name="Note 29 3 2 3 4" xfId="30629"/>
    <cellStyle name="Note 29 3 2 3_Table 2A-1_EFT (Annual)" xfId="15734"/>
    <cellStyle name="Note 29 3 2 4" xfId="10576"/>
    <cellStyle name="Note 29 3 2 4 2" xfId="22692"/>
    <cellStyle name="Note 29 3 2 4 2 2" xfId="43878"/>
    <cellStyle name="Note 29 3 2 4 3" xfId="33274"/>
    <cellStyle name="Note 29 3 2 5" xfId="17579"/>
    <cellStyle name="Note 29 3 2 5 2" xfId="38766"/>
    <cellStyle name="Note 29 3 2 6" xfId="27886"/>
    <cellStyle name="Note 29 3 2_Table 2A-1_EFT (Annual)" xfId="7398"/>
    <cellStyle name="Note 29 3 3" xfId="956"/>
    <cellStyle name="Note 29 3 3 2" xfId="4517"/>
    <cellStyle name="Note 29 3 3 2 2" xfId="12779"/>
    <cellStyle name="Note 29 3 3 2 2 2" xfId="24789"/>
    <cellStyle name="Note 29 3 3 2 2 2 2" xfId="45975"/>
    <cellStyle name="Note 29 3 3 2 2 3" xfId="35371"/>
    <cellStyle name="Note 29 3 3 2 3" xfId="19676"/>
    <cellStyle name="Note 29 3 3 2 3 2" xfId="40863"/>
    <cellStyle name="Note 29 3 3 2 4" xfId="30174"/>
    <cellStyle name="Note 29 3 3 2_Table 2A-1_EFT (Annual)" xfId="15735"/>
    <cellStyle name="Note 29 3 3 3" xfId="10126"/>
    <cellStyle name="Note 29 3 3 3 2" xfId="22243"/>
    <cellStyle name="Note 29 3 3 3 2 2" xfId="43429"/>
    <cellStyle name="Note 29 3 3 3 3" xfId="32825"/>
    <cellStyle name="Note 29 3 3 4" xfId="17130"/>
    <cellStyle name="Note 29 3 3 4 2" xfId="38317"/>
    <cellStyle name="Note 29 3 3 5" xfId="27431"/>
    <cellStyle name="Note 29 3 3_Table 2A-1_EFT (Annual)" xfId="7400"/>
    <cellStyle name="Note 29 3 4" xfId="2150"/>
    <cellStyle name="Note 29 3 4 2" xfId="5711"/>
    <cellStyle name="Note 29 3 4 2 2" xfId="13926"/>
    <cellStyle name="Note 29 3 4 2 2 2" xfId="25914"/>
    <cellStyle name="Note 29 3 4 2 2 2 2" xfId="47100"/>
    <cellStyle name="Note 29 3 4 2 2 3" xfId="36496"/>
    <cellStyle name="Note 29 3 4 2 3" xfId="20801"/>
    <cellStyle name="Note 29 3 4 2 3 2" xfId="41988"/>
    <cellStyle name="Note 29 3 4 2 4" xfId="31368"/>
    <cellStyle name="Note 29 3 4 2_Table 2A-1_EFT (Annual)" xfId="15736"/>
    <cellStyle name="Note 29 3 4 3" xfId="11270"/>
    <cellStyle name="Note 29 3 4 3 2" xfId="23368"/>
    <cellStyle name="Note 29 3 4 3 2 2" xfId="44554"/>
    <cellStyle name="Note 29 3 4 3 3" xfId="33950"/>
    <cellStyle name="Note 29 3 4 4" xfId="18255"/>
    <cellStyle name="Note 29 3 4 4 2" xfId="39442"/>
    <cellStyle name="Note 29 3 4 5" xfId="28625"/>
    <cellStyle name="Note 29 3 4_Table 2A-1_EFT (Annual)" xfId="7401"/>
    <cellStyle name="Note 29 3 5" xfId="3998"/>
    <cellStyle name="Note 29 3 5 2" xfId="12326"/>
    <cellStyle name="Note 29 3 5 2 2" xfId="24350"/>
    <cellStyle name="Note 29 3 5 2 2 2" xfId="45536"/>
    <cellStyle name="Note 29 3 5 2 3" xfId="34932"/>
    <cellStyle name="Note 29 3 5 3" xfId="19237"/>
    <cellStyle name="Note 29 3 5 3 2" xfId="40424"/>
    <cellStyle name="Note 29 3 5 4" xfId="29686"/>
    <cellStyle name="Note 29 3 5_Table 2A-1_EFT (Annual)" xfId="15737"/>
    <cellStyle name="Note 29 3 6" xfId="9663"/>
    <cellStyle name="Note 29 3 6 2" xfId="21804"/>
    <cellStyle name="Note 29 3 6 2 2" xfId="42990"/>
    <cellStyle name="Note 29 3 6 3" xfId="32386"/>
    <cellStyle name="Note 29 3 7" xfId="16691"/>
    <cellStyle name="Note 29 3 7 2" xfId="37878"/>
    <cellStyle name="Note 29 3 8" xfId="26943"/>
    <cellStyle name="Note 29 3_Table 2A-1_EFT (Annual)" xfId="3286"/>
    <cellStyle name="Note 29 4" xfId="1247"/>
    <cellStyle name="Note 29 4 2" xfId="2517"/>
    <cellStyle name="Note 29 4 2 2" xfId="6078"/>
    <cellStyle name="Note 29 4 2 2 2" xfId="14272"/>
    <cellStyle name="Note 29 4 2 2 2 2" xfId="26244"/>
    <cellStyle name="Note 29 4 2 2 2 2 2" xfId="47430"/>
    <cellStyle name="Note 29 4 2 2 2 3" xfId="36826"/>
    <cellStyle name="Note 29 4 2 2 3" xfId="21131"/>
    <cellStyle name="Note 29 4 2 2 3 2" xfId="42318"/>
    <cellStyle name="Note 29 4 2 2 4" xfId="31734"/>
    <cellStyle name="Note 29 4 2 2_Table 2A-1_EFT (Annual)" xfId="15738"/>
    <cellStyle name="Note 29 4 2 3" xfId="11614"/>
    <cellStyle name="Note 29 4 2 3 2" xfId="23698"/>
    <cellStyle name="Note 29 4 2 3 2 2" xfId="44884"/>
    <cellStyle name="Note 29 4 2 3 3" xfId="34280"/>
    <cellStyle name="Note 29 4 2 4" xfId="18585"/>
    <cellStyle name="Note 29 4 2 4 2" xfId="39772"/>
    <cellStyle name="Note 29 4 2 5" xfId="28991"/>
    <cellStyle name="Note 29 4 2_Table 2A-1_EFT (Annual)" xfId="7403"/>
    <cellStyle name="Note 29 4 3" xfId="4808"/>
    <cellStyle name="Note 29 4 3 2" xfId="13068"/>
    <cellStyle name="Note 29 4 3 2 2" xfId="25074"/>
    <cellStyle name="Note 29 4 3 2 2 2" xfId="46260"/>
    <cellStyle name="Note 29 4 3 2 3" xfId="35656"/>
    <cellStyle name="Note 29 4 3 3" xfId="19961"/>
    <cellStyle name="Note 29 4 3 3 2" xfId="41148"/>
    <cellStyle name="Note 29 4 3 4" xfId="30465"/>
    <cellStyle name="Note 29 4 3_Table 2A-1_EFT (Annual)" xfId="15739"/>
    <cellStyle name="Note 29 4 4" xfId="10412"/>
    <cellStyle name="Note 29 4 4 2" xfId="22528"/>
    <cellStyle name="Note 29 4 4 2 2" xfId="43714"/>
    <cellStyle name="Note 29 4 4 3" xfId="33110"/>
    <cellStyle name="Note 29 4 5" xfId="17415"/>
    <cellStyle name="Note 29 4 5 2" xfId="38602"/>
    <cellStyle name="Note 29 4 6" xfId="27722"/>
    <cellStyle name="Note 29 4_Table 2A-1_EFT (Annual)" xfId="7402"/>
    <cellStyle name="Note 29 5" xfId="799"/>
    <cellStyle name="Note 29 5 2" xfId="4360"/>
    <cellStyle name="Note 29 5 2 2" xfId="12640"/>
    <cellStyle name="Note 29 5 2 2 2" xfId="24657"/>
    <cellStyle name="Note 29 5 2 2 2 2" xfId="45843"/>
    <cellStyle name="Note 29 5 2 2 3" xfId="35239"/>
    <cellStyle name="Note 29 5 2 3" xfId="19544"/>
    <cellStyle name="Note 29 5 2 3 2" xfId="40731"/>
    <cellStyle name="Note 29 5 2 4" xfId="30017"/>
    <cellStyle name="Note 29 5 2_Table 2A-1_EFT (Annual)" xfId="15740"/>
    <cellStyle name="Note 29 5 3" xfId="9988"/>
    <cellStyle name="Note 29 5 3 2" xfId="22111"/>
    <cellStyle name="Note 29 5 3 2 2" xfId="43297"/>
    <cellStyle name="Note 29 5 3 3" xfId="32693"/>
    <cellStyle name="Note 29 5 4" xfId="16998"/>
    <cellStyle name="Note 29 5 4 2" xfId="38185"/>
    <cellStyle name="Note 29 5 5" xfId="27274"/>
    <cellStyle name="Note 29 5_Table 2A-1_EFT (Annual)" xfId="7404"/>
    <cellStyle name="Note 29 6" xfId="1986"/>
    <cellStyle name="Note 29 6 2" xfId="5547"/>
    <cellStyle name="Note 29 6 2 2" xfId="13762"/>
    <cellStyle name="Note 29 6 2 2 2" xfId="25750"/>
    <cellStyle name="Note 29 6 2 2 2 2" xfId="46936"/>
    <cellStyle name="Note 29 6 2 2 3" xfId="36332"/>
    <cellStyle name="Note 29 6 2 3" xfId="20637"/>
    <cellStyle name="Note 29 6 2 3 2" xfId="41824"/>
    <cellStyle name="Note 29 6 2 4" xfId="31204"/>
    <cellStyle name="Note 29 6 2_Table 2A-1_EFT (Annual)" xfId="15741"/>
    <cellStyle name="Note 29 6 3" xfId="11106"/>
    <cellStyle name="Note 29 6 3 2" xfId="23204"/>
    <cellStyle name="Note 29 6 3 2 2" xfId="44390"/>
    <cellStyle name="Note 29 6 3 3" xfId="33786"/>
    <cellStyle name="Note 29 6 4" xfId="18091"/>
    <cellStyle name="Note 29 6 4 2" xfId="39278"/>
    <cellStyle name="Note 29 6 5" xfId="28461"/>
    <cellStyle name="Note 29 6_Table 2A-1_EFT (Annual)" xfId="7405"/>
    <cellStyle name="Note 29 7" xfId="3788"/>
    <cellStyle name="Note 29 7 2" xfId="12156"/>
    <cellStyle name="Note 29 7 2 2" xfId="24186"/>
    <cellStyle name="Note 29 7 2 2 2" xfId="45372"/>
    <cellStyle name="Note 29 7 2 3" xfId="34768"/>
    <cellStyle name="Note 29 7 3" xfId="19073"/>
    <cellStyle name="Note 29 7 3 2" xfId="40260"/>
    <cellStyle name="Note 29 7 4" xfId="29497"/>
    <cellStyle name="Note 29 7_Table 2A-1_EFT (Annual)" xfId="15742"/>
    <cellStyle name="Note 29 8" xfId="9475"/>
    <cellStyle name="Note 29 8 2" xfId="21640"/>
    <cellStyle name="Note 29 8 2 2" xfId="42826"/>
    <cellStyle name="Note 29 8 3" xfId="32222"/>
    <cellStyle name="Note 29 9" xfId="16527"/>
    <cellStyle name="Note 29 9 2" xfId="37714"/>
    <cellStyle name="Note 29_Table 2A-1_EFT (Annual)" xfId="3284"/>
    <cellStyle name="Note 3" xfId="112"/>
    <cellStyle name="Note 3 10" xfId="21507"/>
    <cellStyle name="Note 3 10 2" xfId="42694"/>
    <cellStyle name="Note 3 11" xfId="26667"/>
    <cellStyle name="Note 3 2" xfId="505"/>
    <cellStyle name="Note 3 2 2" xfId="1482"/>
    <cellStyle name="Note 3 2 2 2" xfId="2752"/>
    <cellStyle name="Note 3 2 2 2 2" xfId="6313"/>
    <cellStyle name="Note 3 2 2 2 2 2" xfId="14507"/>
    <cellStyle name="Note 3 2 2 2 2 2 2" xfId="26479"/>
    <cellStyle name="Note 3 2 2 2 2 2 2 2" xfId="47665"/>
    <cellStyle name="Note 3 2 2 2 2 2 3" xfId="37061"/>
    <cellStyle name="Note 3 2 2 2 2 3" xfId="21366"/>
    <cellStyle name="Note 3 2 2 2 2 3 2" xfId="42553"/>
    <cellStyle name="Note 3 2 2 2 2 4" xfId="31969"/>
    <cellStyle name="Note 3 2 2 2 2_Table 2A-1_EFT (Annual)" xfId="15743"/>
    <cellStyle name="Note 3 2 2 2 3" xfId="11849"/>
    <cellStyle name="Note 3 2 2 2 3 2" xfId="23933"/>
    <cellStyle name="Note 3 2 2 2 3 2 2" xfId="45119"/>
    <cellStyle name="Note 3 2 2 2 3 3" xfId="34515"/>
    <cellStyle name="Note 3 2 2 2 4" xfId="18820"/>
    <cellStyle name="Note 3 2 2 2 4 2" xfId="40007"/>
    <cellStyle name="Note 3 2 2 2 5" xfId="29226"/>
    <cellStyle name="Note 3 2 2 2_Table 2A-1_EFT (Annual)" xfId="7407"/>
    <cellStyle name="Note 3 2 2 3" xfId="5043"/>
    <cellStyle name="Note 3 2 2 3 2" xfId="13303"/>
    <cellStyle name="Note 3 2 2 3 2 2" xfId="25309"/>
    <cellStyle name="Note 3 2 2 3 2 2 2" xfId="46495"/>
    <cellStyle name="Note 3 2 2 3 2 3" xfId="35891"/>
    <cellStyle name="Note 3 2 2 3 3" xfId="20196"/>
    <cellStyle name="Note 3 2 2 3 3 2" xfId="41383"/>
    <cellStyle name="Note 3 2 2 3 4" xfId="30700"/>
    <cellStyle name="Note 3 2 2 3_Table 2A-1_EFT (Annual)" xfId="15744"/>
    <cellStyle name="Note 3 2 2 4" xfId="10647"/>
    <cellStyle name="Note 3 2 2 4 2" xfId="22763"/>
    <cellStyle name="Note 3 2 2 4 2 2" xfId="43949"/>
    <cellStyle name="Note 3 2 2 4 3" xfId="33345"/>
    <cellStyle name="Note 3 2 2 5" xfId="17650"/>
    <cellStyle name="Note 3 2 2 5 2" xfId="38837"/>
    <cellStyle name="Note 3 2 2 6" xfId="27957"/>
    <cellStyle name="Note 3 2 2_Table 2A-1_EFT (Annual)" xfId="7406"/>
    <cellStyle name="Note 3 2 3" xfId="1018"/>
    <cellStyle name="Note 3 2 3 2" xfId="4579"/>
    <cellStyle name="Note 3 2 3 2 2" xfId="12839"/>
    <cellStyle name="Note 3 2 3 2 2 2" xfId="24845"/>
    <cellStyle name="Note 3 2 3 2 2 2 2" xfId="46031"/>
    <cellStyle name="Note 3 2 3 2 2 3" xfId="35427"/>
    <cellStyle name="Note 3 2 3 2 3" xfId="19732"/>
    <cellStyle name="Note 3 2 3 2 3 2" xfId="40919"/>
    <cellStyle name="Note 3 2 3 2 4" xfId="30236"/>
    <cellStyle name="Note 3 2 3 2_Table 2A-1_EFT (Annual)" xfId="15745"/>
    <cellStyle name="Note 3 2 3 3" xfId="10183"/>
    <cellStyle name="Note 3 2 3 3 2" xfId="22299"/>
    <cellStyle name="Note 3 2 3 3 2 2" xfId="43485"/>
    <cellStyle name="Note 3 2 3 3 3" xfId="32881"/>
    <cellStyle name="Note 3 2 3 4" xfId="17186"/>
    <cellStyle name="Note 3 2 3 4 2" xfId="38373"/>
    <cellStyle name="Note 3 2 3 5" xfId="27493"/>
    <cellStyle name="Note 3 2 3_Table 2A-1_EFT (Annual)" xfId="7408"/>
    <cellStyle name="Note 3 2 4" xfId="2221"/>
    <cellStyle name="Note 3 2 4 2" xfId="5782"/>
    <cellStyle name="Note 3 2 4 2 2" xfId="13997"/>
    <cellStyle name="Note 3 2 4 2 2 2" xfId="25985"/>
    <cellStyle name="Note 3 2 4 2 2 2 2" xfId="47171"/>
    <cellStyle name="Note 3 2 4 2 2 3" xfId="36567"/>
    <cellStyle name="Note 3 2 4 2 3" xfId="20872"/>
    <cellStyle name="Note 3 2 4 2 3 2" xfId="42059"/>
    <cellStyle name="Note 3 2 4 2 4" xfId="31439"/>
    <cellStyle name="Note 3 2 4 2_Table 2A-1_EFT (Annual)" xfId="15746"/>
    <cellStyle name="Note 3 2 4 3" xfId="11341"/>
    <cellStyle name="Note 3 2 4 3 2" xfId="23439"/>
    <cellStyle name="Note 3 2 4 3 2 2" xfId="44625"/>
    <cellStyle name="Note 3 2 4 3 3" xfId="34021"/>
    <cellStyle name="Note 3 2 4 4" xfId="18326"/>
    <cellStyle name="Note 3 2 4 4 2" xfId="39513"/>
    <cellStyle name="Note 3 2 4 5" xfId="28696"/>
    <cellStyle name="Note 3 2 4_Table 2A-1_EFT (Annual)" xfId="7409"/>
    <cellStyle name="Note 3 2 5" xfId="4075"/>
    <cellStyle name="Note 3 2 5 2" xfId="12399"/>
    <cellStyle name="Note 3 2 5 2 2" xfId="24421"/>
    <cellStyle name="Note 3 2 5 2 2 2" xfId="45607"/>
    <cellStyle name="Note 3 2 5 2 3" xfId="35003"/>
    <cellStyle name="Note 3 2 5 3" xfId="19308"/>
    <cellStyle name="Note 3 2 5 3 2" xfId="40495"/>
    <cellStyle name="Note 3 2 5 4" xfId="29763"/>
    <cellStyle name="Note 3 2 5_Table 2A-1_EFT (Annual)" xfId="15747"/>
    <cellStyle name="Note 3 2 6" xfId="9738"/>
    <cellStyle name="Note 3 2 6 2" xfId="21875"/>
    <cellStyle name="Note 3 2 6 2 2" xfId="43061"/>
    <cellStyle name="Note 3 2 6 3" xfId="32457"/>
    <cellStyle name="Note 3 2 7" xfId="16762"/>
    <cellStyle name="Note 3 2 7 2" xfId="37949"/>
    <cellStyle name="Note 3 2 8" xfId="27020"/>
    <cellStyle name="Note 3 2_Table 2A-1_EFT (Annual)" xfId="3288"/>
    <cellStyle name="Note 3 3" xfId="343"/>
    <cellStyle name="Note 3 3 2" xfId="1326"/>
    <cellStyle name="Note 3 3 2 2" xfId="2596"/>
    <cellStyle name="Note 3 3 2 2 2" xfId="6157"/>
    <cellStyle name="Note 3 3 2 2 2 2" xfId="14351"/>
    <cellStyle name="Note 3 3 2 2 2 2 2" xfId="26323"/>
    <cellStyle name="Note 3 3 2 2 2 2 2 2" xfId="47509"/>
    <cellStyle name="Note 3 3 2 2 2 2 3" xfId="36905"/>
    <cellStyle name="Note 3 3 2 2 2 3" xfId="21210"/>
    <cellStyle name="Note 3 3 2 2 2 3 2" xfId="42397"/>
    <cellStyle name="Note 3 3 2 2 2 4" xfId="31813"/>
    <cellStyle name="Note 3 3 2 2 2_Table 2A-1_EFT (Annual)" xfId="15748"/>
    <cellStyle name="Note 3 3 2 2 3" xfId="11693"/>
    <cellStyle name="Note 3 3 2 2 3 2" xfId="23777"/>
    <cellStyle name="Note 3 3 2 2 3 2 2" xfId="44963"/>
    <cellStyle name="Note 3 3 2 2 3 3" xfId="34359"/>
    <cellStyle name="Note 3 3 2 2 4" xfId="18664"/>
    <cellStyle name="Note 3 3 2 2 4 2" xfId="39851"/>
    <cellStyle name="Note 3 3 2 2 5" xfId="29070"/>
    <cellStyle name="Note 3 3 2 2_Table 2A-1_EFT (Annual)" xfId="7411"/>
    <cellStyle name="Note 3 3 2 3" xfId="4887"/>
    <cellStyle name="Note 3 3 2 3 2" xfId="13147"/>
    <cellStyle name="Note 3 3 2 3 2 2" xfId="25153"/>
    <cellStyle name="Note 3 3 2 3 2 2 2" xfId="46339"/>
    <cellStyle name="Note 3 3 2 3 2 3" xfId="35735"/>
    <cellStyle name="Note 3 3 2 3 3" xfId="20040"/>
    <cellStyle name="Note 3 3 2 3 3 2" xfId="41227"/>
    <cellStyle name="Note 3 3 2 3 4" xfId="30544"/>
    <cellStyle name="Note 3 3 2 3_Table 2A-1_EFT (Annual)" xfId="15749"/>
    <cellStyle name="Note 3 3 2 4" xfId="10491"/>
    <cellStyle name="Note 3 3 2 4 2" xfId="22607"/>
    <cellStyle name="Note 3 3 2 4 2 2" xfId="43793"/>
    <cellStyle name="Note 3 3 2 4 3" xfId="33189"/>
    <cellStyle name="Note 3 3 2 5" xfId="17494"/>
    <cellStyle name="Note 3 3 2 5 2" xfId="38681"/>
    <cellStyle name="Note 3 3 2 6" xfId="27801"/>
    <cellStyle name="Note 3 3 2_Table 2A-1_EFT (Annual)" xfId="7410"/>
    <cellStyle name="Note 3 3 3" xfId="886"/>
    <cellStyle name="Note 3 3 3 2" xfId="4447"/>
    <cellStyle name="Note 3 3 3 2 2" xfId="12709"/>
    <cellStyle name="Note 3 3 3 2 2 2" xfId="24719"/>
    <cellStyle name="Note 3 3 3 2 2 2 2" xfId="45905"/>
    <cellStyle name="Note 3 3 3 2 2 3" xfId="35301"/>
    <cellStyle name="Note 3 3 3 2 3" xfId="19606"/>
    <cellStyle name="Note 3 3 3 2 3 2" xfId="40793"/>
    <cellStyle name="Note 3 3 3 2 4" xfId="30104"/>
    <cellStyle name="Note 3 3 3 2_Table 2A-1_EFT (Annual)" xfId="15750"/>
    <cellStyle name="Note 3 3 3 3" xfId="10056"/>
    <cellStyle name="Note 3 3 3 3 2" xfId="22173"/>
    <cellStyle name="Note 3 3 3 3 2 2" xfId="43359"/>
    <cellStyle name="Note 3 3 3 3 3" xfId="32755"/>
    <cellStyle name="Note 3 3 3 4" xfId="17060"/>
    <cellStyle name="Note 3 3 3 4 2" xfId="38247"/>
    <cellStyle name="Note 3 3 3 5" xfId="27361"/>
    <cellStyle name="Note 3 3 3_Table 2A-1_EFT (Annual)" xfId="7412"/>
    <cellStyle name="Note 3 3 4" xfId="2065"/>
    <cellStyle name="Note 3 3 4 2" xfId="5626"/>
    <cellStyle name="Note 3 3 4 2 2" xfId="13841"/>
    <cellStyle name="Note 3 3 4 2 2 2" xfId="25829"/>
    <cellStyle name="Note 3 3 4 2 2 2 2" xfId="47015"/>
    <cellStyle name="Note 3 3 4 2 2 3" xfId="36411"/>
    <cellStyle name="Note 3 3 4 2 3" xfId="20716"/>
    <cellStyle name="Note 3 3 4 2 3 2" xfId="41903"/>
    <cellStyle name="Note 3 3 4 2 4" xfId="31283"/>
    <cellStyle name="Note 3 3 4 2_Table 2A-1_EFT (Annual)" xfId="15751"/>
    <cellStyle name="Note 3 3 4 3" xfId="11185"/>
    <cellStyle name="Note 3 3 4 3 2" xfId="23283"/>
    <cellStyle name="Note 3 3 4 3 2 2" xfId="44469"/>
    <cellStyle name="Note 3 3 4 3 3" xfId="33865"/>
    <cellStyle name="Note 3 3 4 4" xfId="18170"/>
    <cellStyle name="Note 3 3 4 4 2" xfId="39357"/>
    <cellStyle name="Note 3 3 4 5" xfId="28540"/>
    <cellStyle name="Note 3 3 4_Table 2A-1_EFT (Annual)" xfId="7413"/>
    <cellStyle name="Note 3 3 5" xfId="3913"/>
    <cellStyle name="Note 3 3 5 2" xfId="12241"/>
    <cellStyle name="Note 3 3 5 2 2" xfId="24265"/>
    <cellStyle name="Note 3 3 5 2 2 2" xfId="45451"/>
    <cellStyle name="Note 3 3 5 2 3" xfId="34847"/>
    <cellStyle name="Note 3 3 5 3" xfId="19152"/>
    <cellStyle name="Note 3 3 5 3 2" xfId="40339"/>
    <cellStyle name="Note 3 3 5 4" xfId="29601"/>
    <cellStyle name="Note 3 3 5_Table 2A-1_EFT (Annual)" xfId="15752"/>
    <cellStyle name="Note 3 3 6" xfId="9578"/>
    <cellStyle name="Note 3 3 6 2" xfId="21719"/>
    <cellStyle name="Note 3 3 6 2 2" xfId="42905"/>
    <cellStyle name="Note 3 3 6 3" xfId="32301"/>
    <cellStyle name="Note 3 3 7" xfId="16606"/>
    <cellStyle name="Note 3 3 7 2" xfId="37793"/>
    <cellStyle name="Note 3 3 8" xfId="26858"/>
    <cellStyle name="Note 3 3_Table 2A-1_EFT (Annual)" xfId="3289"/>
    <cellStyle name="Note 3 4" xfId="1160"/>
    <cellStyle name="Note 3 4 2" xfId="2430"/>
    <cellStyle name="Note 3 4 2 2" xfId="5991"/>
    <cellStyle name="Note 3 4 2 2 2" xfId="14185"/>
    <cellStyle name="Note 3 4 2 2 2 2" xfId="26157"/>
    <cellStyle name="Note 3 4 2 2 2 2 2" xfId="47343"/>
    <cellStyle name="Note 3 4 2 2 2 3" xfId="36739"/>
    <cellStyle name="Note 3 4 2 2 3" xfId="21044"/>
    <cellStyle name="Note 3 4 2 2 3 2" xfId="42231"/>
    <cellStyle name="Note 3 4 2 2 4" xfId="31647"/>
    <cellStyle name="Note 3 4 2 2_Table 2A-1_EFT (Annual)" xfId="15753"/>
    <cellStyle name="Note 3 4 2 3" xfId="11527"/>
    <cellStyle name="Note 3 4 2 3 2" xfId="23611"/>
    <cellStyle name="Note 3 4 2 3 2 2" xfId="44797"/>
    <cellStyle name="Note 3 4 2 3 3" xfId="34193"/>
    <cellStyle name="Note 3 4 2 4" xfId="18498"/>
    <cellStyle name="Note 3 4 2 4 2" xfId="39685"/>
    <cellStyle name="Note 3 4 2 5" xfId="28904"/>
    <cellStyle name="Note 3 4 2_Table 2A-1_EFT (Annual)" xfId="7415"/>
    <cellStyle name="Note 3 4 3" xfId="4721"/>
    <cellStyle name="Note 3 4 3 2" xfId="12981"/>
    <cellStyle name="Note 3 4 3 2 2" xfId="24987"/>
    <cellStyle name="Note 3 4 3 2 2 2" xfId="46173"/>
    <cellStyle name="Note 3 4 3 2 3" xfId="35569"/>
    <cellStyle name="Note 3 4 3 3" xfId="19874"/>
    <cellStyle name="Note 3 4 3 3 2" xfId="41061"/>
    <cellStyle name="Note 3 4 3 4" xfId="30378"/>
    <cellStyle name="Note 3 4 3_Table 2A-1_EFT (Annual)" xfId="15754"/>
    <cellStyle name="Note 3 4 4" xfId="10325"/>
    <cellStyle name="Note 3 4 4 2" xfId="22441"/>
    <cellStyle name="Note 3 4 4 2 2" xfId="43627"/>
    <cellStyle name="Note 3 4 4 3" xfId="33023"/>
    <cellStyle name="Note 3 4 5" xfId="17328"/>
    <cellStyle name="Note 3 4 5 2" xfId="38515"/>
    <cellStyle name="Note 3 4 6" xfId="27635"/>
    <cellStyle name="Note 3 4_Table 2A-1_EFT (Annual)" xfId="7414"/>
    <cellStyle name="Note 3 5" xfId="727"/>
    <cellStyle name="Note 3 5 2" xfId="4288"/>
    <cellStyle name="Note 3 5 2 2" xfId="12568"/>
    <cellStyle name="Note 3 5 2 2 2" xfId="24585"/>
    <cellStyle name="Note 3 5 2 2 2 2" xfId="45771"/>
    <cellStyle name="Note 3 5 2 2 3" xfId="35167"/>
    <cellStyle name="Note 3 5 2 3" xfId="19472"/>
    <cellStyle name="Note 3 5 2 3 2" xfId="40659"/>
    <cellStyle name="Note 3 5 2 4" xfId="29945"/>
    <cellStyle name="Note 3 5 2_Table 2A-1_EFT (Annual)" xfId="15755"/>
    <cellStyle name="Note 3 5 3" xfId="9916"/>
    <cellStyle name="Note 3 5 3 2" xfId="22039"/>
    <cellStyle name="Note 3 5 3 2 2" xfId="43225"/>
    <cellStyle name="Note 3 5 3 3" xfId="32621"/>
    <cellStyle name="Note 3 5 4" xfId="16926"/>
    <cellStyle name="Note 3 5 4 2" xfId="38113"/>
    <cellStyle name="Note 3 5 5" xfId="27202"/>
    <cellStyle name="Note 3 5_Table 2A-1_EFT (Annual)" xfId="7416"/>
    <cellStyle name="Note 3 6" xfId="1799"/>
    <cellStyle name="Note 3 6 2" xfId="5360"/>
    <cellStyle name="Note 3 6 2 2" xfId="13575"/>
    <cellStyle name="Note 3 6 2 2 2" xfId="25563"/>
    <cellStyle name="Note 3 6 2 2 2 2" xfId="46749"/>
    <cellStyle name="Note 3 6 2 2 3" xfId="36145"/>
    <cellStyle name="Note 3 6 2 3" xfId="20450"/>
    <cellStyle name="Note 3 6 2 3 2" xfId="41637"/>
    <cellStyle name="Note 3 6 2 4" xfId="31017"/>
    <cellStyle name="Note 3 6 2_Table 2A-1_EFT (Annual)" xfId="15756"/>
    <cellStyle name="Note 3 6 3" xfId="10919"/>
    <cellStyle name="Note 3 6 3 2" xfId="23017"/>
    <cellStyle name="Note 3 6 3 2 2" xfId="44203"/>
    <cellStyle name="Note 3 6 3 3" xfId="33599"/>
    <cellStyle name="Note 3 6 4" xfId="17904"/>
    <cellStyle name="Note 3 6 4 2" xfId="39091"/>
    <cellStyle name="Note 3 6 5" xfId="28274"/>
    <cellStyle name="Note 3 6_Table 2A-1_EFT (Annual)" xfId="7417"/>
    <cellStyle name="Note 3 7" xfId="3701"/>
    <cellStyle name="Note 3 7 2" xfId="12069"/>
    <cellStyle name="Note 3 7 2 2" xfId="24099"/>
    <cellStyle name="Note 3 7 2 2 2" xfId="45285"/>
    <cellStyle name="Note 3 7 2 3" xfId="34681"/>
    <cellStyle name="Note 3 7 3" xfId="18986"/>
    <cellStyle name="Note 3 7 3 2" xfId="40173"/>
    <cellStyle name="Note 3 7 4" xfId="29410"/>
    <cellStyle name="Note 3 7_Table 2A-1_EFT (Annual)" xfId="15757"/>
    <cellStyle name="Note 3 8" xfId="9388"/>
    <cellStyle name="Note 3 8 2" xfId="21553"/>
    <cellStyle name="Note 3 8 2 2" xfId="42739"/>
    <cellStyle name="Note 3 8 3" xfId="32135"/>
    <cellStyle name="Note 3 9" xfId="16440"/>
    <cellStyle name="Note 3 9 2" xfId="37627"/>
    <cellStyle name="Note 3_Table 2A-1_EFT (Annual)" xfId="3287"/>
    <cellStyle name="Note 30" xfId="241"/>
    <cellStyle name="Note 30 10" xfId="26796"/>
    <cellStyle name="Note 30 2" xfId="628"/>
    <cellStyle name="Note 30 2 2" xfId="1605"/>
    <cellStyle name="Note 30 2 2 2" xfId="2875"/>
    <cellStyle name="Note 30 2 2 2 2" xfId="6436"/>
    <cellStyle name="Note 30 2 2 2 2 2" xfId="14630"/>
    <cellStyle name="Note 30 2 2 2 2 2 2" xfId="26602"/>
    <cellStyle name="Note 30 2 2 2 2 2 2 2" xfId="47788"/>
    <cellStyle name="Note 30 2 2 2 2 2 3" xfId="37184"/>
    <cellStyle name="Note 30 2 2 2 2 3" xfId="21489"/>
    <cellStyle name="Note 30 2 2 2 2 3 2" xfId="42676"/>
    <cellStyle name="Note 30 2 2 2 2 4" xfId="32092"/>
    <cellStyle name="Note 30 2 2 2 2_Table 2A-1_EFT (Annual)" xfId="15758"/>
    <cellStyle name="Note 30 2 2 2 3" xfId="11972"/>
    <cellStyle name="Note 30 2 2 2 3 2" xfId="24056"/>
    <cellStyle name="Note 30 2 2 2 3 2 2" xfId="45242"/>
    <cellStyle name="Note 30 2 2 2 3 3" xfId="34638"/>
    <cellStyle name="Note 30 2 2 2 4" xfId="18943"/>
    <cellStyle name="Note 30 2 2 2 4 2" xfId="40130"/>
    <cellStyle name="Note 30 2 2 2 5" xfId="29349"/>
    <cellStyle name="Note 30 2 2 2_Table 2A-1_EFT (Annual)" xfId="7419"/>
    <cellStyle name="Note 30 2 2 3" xfId="5166"/>
    <cellStyle name="Note 30 2 2 3 2" xfId="13426"/>
    <cellStyle name="Note 30 2 2 3 2 2" xfId="25432"/>
    <cellStyle name="Note 30 2 2 3 2 2 2" xfId="46618"/>
    <cellStyle name="Note 30 2 2 3 2 3" xfId="36014"/>
    <cellStyle name="Note 30 2 2 3 3" xfId="20319"/>
    <cellStyle name="Note 30 2 2 3 3 2" xfId="41506"/>
    <cellStyle name="Note 30 2 2 3 4" xfId="30823"/>
    <cellStyle name="Note 30 2 2 3_Table 2A-1_EFT (Annual)" xfId="15759"/>
    <cellStyle name="Note 30 2 2 4" xfId="10770"/>
    <cellStyle name="Note 30 2 2 4 2" xfId="22886"/>
    <cellStyle name="Note 30 2 2 4 2 2" xfId="44072"/>
    <cellStyle name="Note 30 2 2 4 3" xfId="33468"/>
    <cellStyle name="Note 30 2 2 5" xfId="17773"/>
    <cellStyle name="Note 30 2 2 5 2" xfId="38960"/>
    <cellStyle name="Note 30 2 2 6" xfId="28080"/>
    <cellStyle name="Note 30 2 2_Table 2A-1_EFT (Annual)" xfId="7418"/>
    <cellStyle name="Note 30 2 3" xfId="1118"/>
    <cellStyle name="Note 30 2 3 2" xfId="4679"/>
    <cellStyle name="Note 30 2 3 2 2" xfId="12939"/>
    <cellStyle name="Note 30 2 3 2 2 2" xfId="24945"/>
    <cellStyle name="Note 30 2 3 2 2 2 2" xfId="46131"/>
    <cellStyle name="Note 30 2 3 2 2 3" xfId="35527"/>
    <cellStyle name="Note 30 2 3 2 3" xfId="19832"/>
    <cellStyle name="Note 30 2 3 2 3 2" xfId="41019"/>
    <cellStyle name="Note 30 2 3 2 4" xfId="30336"/>
    <cellStyle name="Note 30 2 3 2_Table 2A-1_EFT (Annual)" xfId="15760"/>
    <cellStyle name="Note 30 2 3 3" xfId="10283"/>
    <cellStyle name="Note 30 2 3 3 2" xfId="22399"/>
    <cellStyle name="Note 30 2 3 3 2 2" xfId="43585"/>
    <cellStyle name="Note 30 2 3 3 3" xfId="32981"/>
    <cellStyle name="Note 30 2 3 4" xfId="17286"/>
    <cellStyle name="Note 30 2 3 4 2" xfId="38473"/>
    <cellStyle name="Note 30 2 3 5" xfId="27593"/>
    <cellStyle name="Note 30 2 3_Table 2A-1_EFT (Annual)" xfId="7420"/>
    <cellStyle name="Note 30 2 4" xfId="2344"/>
    <cellStyle name="Note 30 2 4 2" xfId="5905"/>
    <cellStyle name="Note 30 2 4 2 2" xfId="14120"/>
    <cellStyle name="Note 30 2 4 2 2 2" xfId="26108"/>
    <cellStyle name="Note 30 2 4 2 2 2 2" xfId="47294"/>
    <cellStyle name="Note 30 2 4 2 2 3" xfId="36690"/>
    <cellStyle name="Note 30 2 4 2 3" xfId="20995"/>
    <cellStyle name="Note 30 2 4 2 3 2" xfId="42182"/>
    <cellStyle name="Note 30 2 4 2 4" xfId="31562"/>
    <cellStyle name="Note 30 2 4 2_Table 2A-1_EFT (Annual)" xfId="15761"/>
    <cellStyle name="Note 30 2 4 3" xfId="11464"/>
    <cellStyle name="Note 30 2 4 3 2" xfId="23562"/>
    <cellStyle name="Note 30 2 4 3 2 2" xfId="44748"/>
    <cellStyle name="Note 30 2 4 3 3" xfId="34144"/>
    <cellStyle name="Note 30 2 4 4" xfId="18449"/>
    <cellStyle name="Note 30 2 4 4 2" xfId="39636"/>
    <cellStyle name="Note 30 2 4 5" xfId="28819"/>
    <cellStyle name="Note 30 2 4_Table 2A-1_EFT (Annual)" xfId="7421"/>
    <cellStyle name="Note 30 2 5" xfId="4198"/>
    <cellStyle name="Note 30 2 5 2" xfId="12522"/>
    <cellStyle name="Note 30 2 5 2 2" xfId="24544"/>
    <cellStyle name="Note 30 2 5 2 2 2" xfId="45730"/>
    <cellStyle name="Note 30 2 5 2 3" xfId="35126"/>
    <cellStyle name="Note 30 2 5 3" xfId="19431"/>
    <cellStyle name="Note 30 2 5 3 2" xfId="40618"/>
    <cellStyle name="Note 30 2 5 4" xfId="29886"/>
    <cellStyle name="Note 30 2 5_Table 2A-1_EFT (Annual)" xfId="15762"/>
    <cellStyle name="Note 30 2 6" xfId="9861"/>
    <cellStyle name="Note 30 2 6 2" xfId="21998"/>
    <cellStyle name="Note 30 2 6 2 2" xfId="43184"/>
    <cellStyle name="Note 30 2 6 3" xfId="32580"/>
    <cellStyle name="Note 30 2 7" xfId="16885"/>
    <cellStyle name="Note 30 2 7 2" xfId="38072"/>
    <cellStyle name="Note 30 2 8" xfId="27143"/>
    <cellStyle name="Note 30 2_Table 2A-1_EFT (Annual)" xfId="3291"/>
    <cellStyle name="Note 30 3" xfId="467"/>
    <cellStyle name="Note 30 3 2" xfId="1444"/>
    <cellStyle name="Note 30 3 2 2" xfId="2714"/>
    <cellStyle name="Note 30 3 2 2 2" xfId="6275"/>
    <cellStyle name="Note 30 3 2 2 2 2" xfId="14469"/>
    <cellStyle name="Note 30 3 2 2 2 2 2" xfId="26441"/>
    <cellStyle name="Note 30 3 2 2 2 2 2 2" xfId="47627"/>
    <cellStyle name="Note 30 3 2 2 2 2 3" xfId="37023"/>
    <cellStyle name="Note 30 3 2 2 2 3" xfId="21328"/>
    <cellStyle name="Note 30 3 2 2 2 3 2" xfId="42515"/>
    <cellStyle name="Note 30 3 2 2 2 4" xfId="31931"/>
    <cellStyle name="Note 30 3 2 2 2_Table 2A-1_EFT (Annual)" xfId="15763"/>
    <cellStyle name="Note 30 3 2 2 3" xfId="11811"/>
    <cellStyle name="Note 30 3 2 2 3 2" xfId="23895"/>
    <cellStyle name="Note 30 3 2 2 3 2 2" xfId="45081"/>
    <cellStyle name="Note 30 3 2 2 3 3" xfId="34477"/>
    <cellStyle name="Note 30 3 2 2 4" xfId="18782"/>
    <cellStyle name="Note 30 3 2 2 4 2" xfId="39969"/>
    <cellStyle name="Note 30 3 2 2 5" xfId="29188"/>
    <cellStyle name="Note 30 3 2 2_Table 2A-1_EFT (Annual)" xfId="7423"/>
    <cellStyle name="Note 30 3 2 3" xfId="5005"/>
    <cellStyle name="Note 30 3 2 3 2" xfId="13265"/>
    <cellStyle name="Note 30 3 2 3 2 2" xfId="25271"/>
    <cellStyle name="Note 30 3 2 3 2 2 2" xfId="46457"/>
    <cellStyle name="Note 30 3 2 3 2 3" xfId="35853"/>
    <cellStyle name="Note 30 3 2 3 3" xfId="20158"/>
    <cellStyle name="Note 30 3 2 3 3 2" xfId="41345"/>
    <cellStyle name="Note 30 3 2 3 4" xfId="30662"/>
    <cellStyle name="Note 30 3 2 3_Table 2A-1_EFT (Annual)" xfId="15764"/>
    <cellStyle name="Note 30 3 2 4" xfId="10609"/>
    <cellStyle name="Note 30 3 2 4 2" xfId="22725"/>
    <cellStyle name="Note 30 3 2 4 2 2" xfId="43911"/>
    <cellStyle name="Note 30 3 2 4 3" xfId="33307"/>
    <cellStyle name="Note 30 3 2 5" xfId="17612"/>
    <cellStyle name="Note 30 3 2 5 2" xfId="38799"/>
    <cellStyle name="Note 30 3 2 6" xfId="27919"/>
    <cellStyle name="Note 30 3 2_Table 2A-1_EFT (Annual)" xfId="7422"/>
    <cellStyle name="Note 30 3 3" xfId="988"/>
    <cellStyle name="Note 30 3 3 2" xfId="4549"/>
    <cellStyle name="Note 30 3 3 2 2" xfId="12809"/>
    <cellStyle name="Note 30 3 3 2 2 2" xfId="24815"/>
    <cellStyle name="Note 30 3 3 2 2 2 2" xfId="46001"/>
    <cellStyle name="Note 30 3 3 2 2 3" xfId="35397"/>
    <cellStyle name="Note 30 3 3 2 3" xfId="19702"/>
    <cellStyle name="Note 30 3 3 2 3 2" xfId="40889"/>
    <cellStyle name="Note 30 3 3 2 4" xfId="30206"/>
    <cellStyle name="Note 30 3 3 2_Table 2A-1_EFT (Annual)" xfId="15765"/>
    <cellStyle name="Note 30 3 3 3" xfId="10153"/>
    <cellStyle name="Note 30 3 3 3 2" xfId="22269"/>
    <cellStyle name="Note 30 3 3 3 2 2" xfId="43455"/>
    <cellStyle name="Note 30 3 3 3 3" xfId="32851"/>
    <cellStyle name="Note 30 3 3 4" xfId="17156"/>
    <cellStyle name="Note 30 3 3 4 2" xfId="38343"/>
    <cellStyle name="Note 30 3 3 5" xfId="27463"/>
    <cellStyle name="Note 30 3 3_Table 2A-1_EFT (Annual)" xfId="7424"/>
    <cellStyle name="Note 30 3 4" xfId="2183"/>
    <cellStyle name="Note 30 3 4 2" xfId="5744"/>
    <cellStyle name="Note 30 3 4 2 2" xfId="13959"/>
    <cellStyle name="Note 30 3 4 2 2 2" xfId="25947"/>
    <cellStyle name="Note 30 3 4 2 2 2 2" xfId="47133"/>
    <cellStyle name="Note 30 3 4 2 2 3" xfId="36529"/>
    <cellStyle name="Note 30 3 4 2 3" xfId="20834"/>
    <cellStyle name="Note 30 3 4 2 3 2" xfId="42021"/>
    <cellStyle name="Note 30 3 4 2 4" xfId="31401"/>
    <cellStyle name="Note 30 3 4 2_Table 2A-1_EFT (Annual)" xfId="15766"/>
    <cellStyle name="Note 30 3 4 3" xfId="11303"/>
    <cellStyle name="Note 30 3 4 3 2" xfId="23401"/>
    <cellStyle name="Note 30 3 4 3 2 2" xfId="44587"/>
    <cellStyle name="Note 30 3 4 3 3" xfId="33983"/>
    <cellStyle name="Note 30 3 4 4" xfId="18288"/>
    <cellStyle name="Note 30 3 4 4 2" xfId="39475"/>
    <cellStyle name="Note 30 3 4 5" xfId="28658"/>
    <cellStyle name="Note 30 3 4_Table 2A-1_EFT (Annual)" xfId="7425"/>
    <cellStyle name="Note 30 3 5" xfId="4037"/>
    <cellStyle name="Note 30 3 5 2" xfId="12361"/>
    <cellStyle name="Note 30 3 5 2 2" xfId="24383"/>
    <cellStyle name="Note 30 3 5 2 2 2" xfId="45569"/>
    <cellStyle name="Note 30 3 5 2 3" xfId="34965"/>
    <cellStyle name="Note 30 3 5 3" xfId="19270"/>
    <cellStyle name="Note 30 3 5 3 2" xfId="40457"/>
    <cellStyle name="Note 30 3 5 4" xfId="29725"/>
    <cellStyle name="Note 30 3 5_Table 2A-1_EFT (Annual)" xfId="15767"/>
    <cellStyle name="Note 30 3 6" xfId="9700"/>
    <cellStyle name="Note 30 3 6 2" xfId="21837"/>
    <cellStyle name="Note 30 3 6 2 2" xfId="43023"/>
    <cellStyle name="Note 30 3 6 3" xfId="32419"/>
    <cellStyle name="Note 30 3 7" xfId="16724"/>
    <cellStyle name="Note 30 3 7 2" xfId="37911"/>
    <cellStyle name="Note 30 3 8" xfId="26982"/>
    <cellStyle name="Note 30 3_Table 2A-1_EFT (Annual)" xfId="3292"/>
    <cellStyle name="Note 30 4" xfId="1283"/>
    <cellStyle name="Note 30 4 2" xfId="2553"/>
    <cellStyle name="Note 30 4 2 2" xfId="6114"/>
    <cellStyle name="Note 30 4 2 2 2" xfId="14308"/>
    <cellStyle name="Note 30 4 2 2 2 2" xfId="26280"/>
    <cellStyle name="Note 30 4 2 2 2 2 2" xfId="47466"/>
    <cellStyle name="Note 30 4 2 2 2 3" xfId="36862"/>
    <cellStyle name="Note 30 4 2 2 3" xfId="21167"/>
    <cellStyle name="Note 30 4 2 2 3 2" xfId="42354"/>
    <cellStyle name="Note 30 4 2 2 4" xfId="31770"/>
    <cellStyle name="Note 30 4 2 2_Table 2A-1_EFT (Annual)" xfId="15768"/>
    <cellStyle name="Note 30 4 2 3" xfId="11650"/>
    <cellStyle name="Note 30 4 2 3 2" xfId="23734"/>
    <cellStyle name="Note 30 4 2 3 2 2" xfId="44920"/>
    <cellStyle name="Note 30 4 2 3 3" xfId="34316"/>
    <cellStyle name="Note 30 4 2 4" xfId="18621"/>
    <cellStyle name="Note 30 4 2 4 2" xfId="39808"/>
    <cellStyle name="Note 30 4 2 5" xfId="29027"/>
    <cellStyle name="Note 30 4 2_Table 2A-1_EFT (Annual)" xfId="7427"/>
    <cellStyle name="Note 30 4 3" xfId="4844"/>
    <cellStyle name="Note 30 4 3 2" xfId="13104"/>
    <cellStyle name="Note 30 4 3 2 2" xfId="25110"/>
    <cellStyle name="Note 30 4 3 2 2 2" xfId="46296"/>
    <cellStyle name="Note 30 4 3 2 3" xfId="35692"/>
    <cellStyle name="Note 30 4 3 3" xfId="19997"/>
    <cellStyle name="Note 30 4 3 3 2" xfId="41184"/>
    <cellStyle name="Note 30 4 3 4" xfId="30501"/>
    <cellStyle name="Note 30 4 3_Table 2A-1_EFT (Annual)" xfId="15769"/>
    <cellStyle name="Note 30 4 4" xfId="10448"/>
    <cellStyle name="Note 30 4 4 2" xfId="22564"/>
    <cellStyle name="Note 30 4 4 2 2" xfId="43750"/>
    <cellStyle name="Note 30 4 4 3" xfId="33146"/>
    <cellStyle name="Note 30 4 5" xfId="17451"/>
    <cellStyle name="Note 30 4 5 2" xfId="38638"/>
    <cellStyle name="Note 30 4 6" xfId="27758"/>
    <cellStyle name="Note 30 4_Table 2A-1_EFT (Annual)" xfId="7426"/>
    <cellStyle name="Note 30 5" xfId="833"/>
    <cellStyle name="Note 30 5 2" xfId="4394"/>
    <cellStyle name="Note 30 5 2 2" xfId="12668"/>
    <cellStyle name="Note 30 5 2 2 2" xfId="24685"/>
    <cellStyle name="Note 30 5 2 2 2 2" xfId="45871"/>
    <cellStyle name="Note 30 5 2 2 3" xfId="35267"/>
    <cellStyle name="Note 30 5 2 3" xfId="19572"/>
    <cellStyle name="Note 30 5 2 3 2" xfId="40759"/>
    <cellStyle name="Note 30 5 2 4" xfId="30051"/>
    <cellStyle name="Note 30 5 2_Table 2A-1_EFT (Annual)" xfId="15770"/>
    <cellStyle name="Note 30 5 3" xfId="10017"/>
    <cellStyle name="Note 30 5 3 2" xfId="22139"/>
    <cellStyle name="Note 30 5 3 2 2" xfId="43325"/>
    <cellStyle name="Note 30 5 3 3" xfId="32721"/>
    <cellStyle name="Note 30 5 4" xfId="17026"/>
    <cellStyle name="Note 30 5 4 2" xfId="38213"/>
    <cellStyle name="Note 30 5 5" xfId="27308"/>
    <cellStyle name="Note 30 5_Table 2A-1_EFT (Annual)" xfId="7428"/>
    <cellStyle name="Note 30 6" xfId="2022"/>
    <cellStyle name="Note 30 6 2" xfId="5583"/>
    <cellStyle name="Note 30 6 2 2" xfId="13798"/>
    <cellStyle name="Note 30 6 2 2 2" xfId="25786"/>
    <cellStyle name="Note 30 6 2 2 2 2" xfId="46972"/>
    <cellStyle name="Note 30 6 2 2 3" xfId="36368"/>
    <cellStyle name="Note 30 6 2 3" xfId="20673"/>
    <cellStyle name="Note 30 6 2 3 2" xfId="41860"/>
    <cellStyle name="Note 30 6 2 4" xfId="31240"/>
    <cellStyle name="Note 30 6 2_Table 2A-1_EFT (Annual)" xfId="15771"/>
    <cellStyle name="Note 30 6 3" xfId="11142"/>
    <cellStyle name="Note 30 6 3 2" xfId="23240"/>
    <cellStyle name="Note 30 6 3 2 2" xfId="44426"/>
    <cellStyle name="Note 30 6 3 3" xfId="33822"/>
    <cellStyle name="Note 30 6 4" xfId="18127"/>
    <cellStyle name="Note 30 6 4 2" xfId="39314"/>
    <cellStyle name="Note 30 6 5" xfId="28497"/>
    <cellStyle name="Note 30 6_Table 2A-1_EFT (Annual)" xfId="7429"/>
    <cellStyle name="Note 30 7" xfId="3830"/>
    <cellStyle name="Note 30 7 2" xfId="12193"/>
    <cellStyle name="Note 30 7 2 2" xfId="24222"/>
    <cellStyle name="Note 30 7 2 2 2" xfId="45408"/>
    <cellStyle name="Note 30 7 2 3" xfId="34804"/>
    <cellStyle name="Note 30 7 3" xfId="19109"/>
    <cellStyle name="Note 30 7 3 2" xfId="40296"/>
    <cellStyle name="Note 30 7 4" xfId="29539"/>
    <cellStyle name="Note 30 7_Table 2A-1_EFT (Annual)" xfId="15772"/>
    <cellStyle name="Note 30 8" xfId="9512"/>
    <cellStyle name="Note 30 8 2" xfId="21676"/>
    <cellStyle name="Note 30 8 2 2" xfId="42862"/>
    <cellStyle name="Note 30 8 3" xfId="32258"/>
    <cellStyle name="Note 30 9" xfId="16563"/>
    <cellStyle name="Note 30 9 2" xfId="37750"/>
    <cellStyle name="Note 30_Table 2A-1_EFT (Annual)" xfId="3290"/>
    <cellStyle name="Note 31" xfId="249"/>
    <cellStyle name="Note 31 10" xfId="26804"/>
    <cellStyle name="Note 31 2" xfId="636"/>
    <cellStyle name="Note 31 2 2" xfId="1613"/>
    <cellStyle name="Note 31 2 2 2" xfId="2883"/>
    <cellStyle name="Note 31 2 2 2 2" xfId="6444"/>
    <cellStyle name="Note 31 2 2 2 2 2" xfId="14638"/>
    <cellStyle name="Note 31 2 2 2 2 2 2" xfId="26610"/>
    <cellStyle name="Note 31 2 2 2 2 2 2 2" xfId="47796"/>
    <cellStyle name="Note 31 2 2 2 2 2 3" xfId="37192"/>
    <cellStyle name="Note 31 2 2 2 2 3" xfId="21497"/>
    <cellStyle name="Note 31 2 2 2 2 3 2" xfId="42684"/>
    <cellStyle name="Note 31 2 2 2 2 4" xfId="32100"/>
    <cellStyle name="Note 31 2 2 2 2_Table 2A-1_EFT (Annual)" xfId="15773"/>
    <cellStyle name="Note 31 2 2 2 3" xfId="11980"/>
    <cellStyle name="Note 31 2 2 2 3 2" xfId="24064"/>
    <cellStyle name="Note 31 2 2 2 3 2 2" xfId="45250"/>
    <cellStyle name="Note 31 2 2 2 3 3" xfId="34646"/>
    <cellStyle name="Note 31 2 2 2 4" xfId="18951"/>
    <cellStyle name="Note 31 2 2 2 4 2" xfId="40138"/>
    <cellStyle name="Note 31 2 2 2 5" xfId="29357"/>
    <cellStyle name="Note 31 2 2 2_Table 2A-1_EFT (Annual)" xfId="7431"/>
    <cellStyle name="Note 31 2 2 3" xfId="5174"/>
    <cellStyle name="Note 31 2 2 3 2" xfId="13434"/>
    <cellStyle name="Note 31 2 2 3 2 2" xfId="25440"/>
    <cellStyle name="Note 31 2 2 3 2 2 2" xfId="46626"/>
    <cellStyle name="Note 31 2 2 3 2 3" xfId="36022"/>
    <cellStyle name="Note 31 2 2 3 3" xfId="20327"/>
    <cellStyle name="Note 31 2 2 3 3 2" xfId="41514"/>
    <cellStyle name="Note 31 2 2 3 4" xfId="30831"/>
    <cellStyle name="Note 31 2 2 3_Table 2A-1_EFT (Annual)" xfId="15774"/>
    <cellStyle name="Note 31 2 2 4" xfId="10778"/>
    <cellStyle name="Note 31 2 2 4 2" xfId="22894"/>
    <cellStyle name="Note 31 2 2 4 2 2" xfId="44080"/>
    <cellStyle name="Note 31 2 2 4 3" xfId="33476"/>
    <cellStyle name="Note 31 2 2 5" xfId="17781"/>
    <cellStyle name="Note 31 2 2 5 2" xfId="38968"/>
    <cellStyle name="Note 31 2 2 6" xfId="28088"/>
    <cellStyle name="Note 31 2 2_Table 2A-1_EFT (Annual)" xfId="7430"/>
    <cellStyle name="Note 31 2 3" xfId="1125"/>
    <cellStyle name="Note 31 2 3 2" xfId="4686"/>
    <cellStyle name="Note 31 2 3 2 2" xfId="12946"/>
    <cellStyle name="Note 31 2 3 2 2 2" xfId="24952"/>
    <cellStyle name="Note 31 2 3 2 2 2 2" xfId="46138"/>
    <cellStyle name="Note 31 2 3 2 2 3" xfId="35534"/>
    <cellStyle name="Note 31 2 3 2 3" xfId="19839"/>
    <cellStyle name="Note 31 2 3 2 3 2" xfId="41026"/>
    <cellStyle name="Note 31 2 3 2 4" xfId="30343"/>
    <cellStyle name="Note 31 2 3 2_Table 2A-1_EFT (Annual)" xfId="15775"/>
    <cellStyle name="Note 31 2 3 3" xfId="10290"/>
    <cellStyle name="Note 31 2 3 3 2" xfId="22406"/>
    <cellStyle name="Note 31 2 3 3 2 2" xfId="43592"/>
    <cellStyle name="Note 31 2 3 3 3" xfId="32988"/>
    <cellStyle name="Note 31 2 3 4" xfId="17293"/>
    <cellStyle name="Note 31 2 3 4 2" xfId="38480"/>
    <cellStyle name="Note 31 2 3 5" xfId="27600"/>
    <cellStyle name="Note 31 2 3_Table 2A-1_EFT (Annual)" xfId="7432"/>
    <cellStyle name="Note 31 2 4" xfId="2352"/>
    <cellStyle name="Note 31 2 4 2" xfId="5913"/>
    <cellStyle name="Note 31 2 4 2 2" xfId="14128"/>
    <cellStyle name="Note 31 2 4 2 2 2" xfId="26116"/>
    <cellStyle name="Note 31 2 4 2 2 2 2" xfId="47302"/>
    <cellStyle name="Note 31 2 4 2 2 3" xfId="36698"/>
    <cellStyle name="Note 31 2 4 2 3" xfId="21003"/>
    <cellStyle name="Note 31 2 4 2 3 2" xfId="42190"/>
    <cellStyle name="Note 31 2 4 2 4" xfId="31570"/>
    <cellStyle name="Note 31 2 4 2_Table 2A-1_EFT (Annual)" xfId="15776"/>
    <cellStyle name="Note 31 2 4 3" xfId="11472"/>
    <cellStyle name="Note 31 2 4 3 2" xfId="23570"/>
    <cellStyle name="Note 31 2 4 3 2 2" xfId="44756"/>
    <cellStyle name="Note 31 2 4 3 3" xfId="34152"/>
    <cellStyle name="Note 31 2 4 4" xfId="18457"/>
    <cellStyle name="Note 31 2 4 4 2" xfId="39644"/>
    <cellStyle name="Note 31 2 4 5" xfId="28827"/>
    <cellStyle name="Note 31 2 4_Table 2A-1_EFT (Annual)" xfId="7433"/>
    <cellStyle name="Note 31 2 5" xfId="4206"/>
    <cellStyle name="Note 31 2 5 2" xfId="12530"/>
    <cellStyle name="Note 31 2 5 2 2" xfId="24552"/>
    <cellStyle name="Note 31 2 5 2 2 2" xfId="45738"/>
    <cellStyle name="Note 31 2 5 2 3" xfId="35134"/>
    <cellStyle name="Note 31 2 5 3" xfId="19439"/>
    <cellStyle name="Note 31 2 5 3 2" xfId="40626"/>
    <cellStyle name="Note 31 2 5 4" xfId="29894"/>
    <cellStyle name="Note 31 2 5_Table 2A-1_EFT (Annual)" xfId="15777"/>
    <cellStyle name="Note 31 2 6" xfId="9869"/>
    <cellStyle name="Note 31 2 6 2" xfId="22006"/>
    <cellStyle name="Note 31 2 6 2 2" xfId="43192"/>
    <cellStyle name="Note 31 2 6 3" xfId="32588"/>
    <cellStyle name="Note 31 2 7" xfId="16893"/>
    <cellStyle name="Note 31 2 7 2" xfId="38080"/>
    <cellStyle name="Note 31 2 8" xfId="27151"/>
    <cellStyle name="Note 31 2_Table 2A-1_EFT (Annual)" xfId="3294"/>
    <cellStyle name="Note 31 3" xfId="475"/>
    <cellStyle name="Note 31 3 2" xfId="1452"/>
    <cellStyle name="Note 31 3 2 2" xfId="2722"/>
    <cellStyle name="Note 31 3 2 2 2" xfId="6283"/>
    <cellStyle name="Note 31 3 2 2 2 2" xfId="14477"/>
    <cellStyle name="Note 31 3 2 2 2 2 2" xfId="26449"/>
    <cellStyle name="Note 31 3 2 2 2 2 2 2" xfId="47635"/>
    <cellStyle name="Note 31 3 2 2 2 2 3" xfId="37031"/>
    <cellStyle name="Note 31 3 2 2 2 3" xfId="21336"/>
    <cellStyle name="Note 31 3 2 2 2 3 2" xfId="42523"/>
    <cellStyle name="Note 31 3 2 2 2 4" xfId="31939"/>
    <cellStyle name="Note 31 3 2 2 2_Table 2A-1_EFT (Annual)" xfId="15778"/>
    <cellStyle name="Note 31 3 2 2 3" xfId="11819"/>
    <cellStyle name="Note 31 3 2 2 3 2" xfId="23903"/>
    <cellStyle name="Note 31 3 2 2 3 2 2" xfId="45089"/>
    <cellStyle name="Note 31 3 2 2 3 3" xfId="34485"/>
    <cellStyle name="Note 31 3 2 2 4" xfId="18790"/>
    <cellStyle name="Note 31 3 2 2 4 2" xfId="39977"/>
    <cellStyle name="Note 31 3 2 2 5" xfId="29196"/>
    <cellStyle name="Note 31 3 2 2_Table 2A-1_EFT (Annual)" xfId="7435"/>
    <cellStyle name="Note 31 3 2 3" xfId="5013"/>
    <cellStyle name="Note 31 3 2 3 2" xfId="13273"/>
    <cellStyle name="Note 31 3 2 3 2 2" xfId="25279"/>
    <cellStyle name="Note 31 3 2 3 2 2 2" xfId="46465"/>
    <cellStyle name="Note 31 3 2 3 2 3" xfId="35861"/>
    <cellStyle name="Note 31 3 2 3 3" xfId="20166"/>
    <cellStyle name="Note 31 3 2 3 3 2" xfId="41353"/>
    <cellStyle name="Note 31 3 2 3 4" xfId="30670"/>
    <cellStyle name="Note 31 3 2 3_Table 2A-1_EFT (Annual)" xfId="15779"/>
    <cellStyle name="Note 31 3 2 4" xfId="10617"/>
    <cellStyle name="Note 31 3 2 4 2" xfId="22733"/>
    <cellStyle name="Note 31 3 2 4 2 2" xfId="43919"/>
    <cellStyle name="Note 31 3 2 4 3" xfId="33315"/>
    <cellStyle name="Note 31 3 2 5" xfId="17620"/>
    <cellStyle name="Note 31 3 2 5 2" xfId="38807"/>
    <cellStyle name="Note 31 3 2 6" xfId="27927"/>
    <cellStyle name="Note 31 3 2_Table 2A-1_EFT (Annual)" xfId="7434"/>
    <cellStyle name="Note 31 3 3" xfId="995"/>
    <cellStyle name="Note 31 3 3 2" xfId="4556"/>
    <cellStyle name="Note 31 3 3 2 2" xfId="12816"/>
    <cellStyle name="Note 31 3 3 2 2 2" xfId="24822"/>
    <cellStyle name="Note 31 3 3 2 2 2 2" xfId="46008"/>
    <cellStyle name="Note 31 3 3 2 2 3" xfId="35404"/>
    <cellStyle name="Note 31 3 3 2 3" xfId="19709"/>
    <cellStyle name="Note 31 3 3 2 3 2" xfId="40896"/>
    <cellStyle name="Note 31 3 3 2 4" xfId="30213"/>
    <cellStyle name="Note 31 3 3 2_Table 2A-1_EFT (Annual)" xfId="15780"/>
    <cellStyle name="Note 31 3 3 3" xfId="10160"/>
    <cellStyle name="Note 31 3 3 3 2" xfId="22276"/>
    <cellStyle name="Note 31 3 3 3 2 2" xfId="43462"/>
    <cellStyle name="Note 31 3 3 3 3" xfId="32858"/>
    <cellStyle name="Note 31 3 3 4" xfId="17163"/>
    <cellStyle name="Note 31 3 3 4 2" xfId="38350"/>
    <cellStyle name="Note 31 3 3 5" xfId="27470"/>
    <cellStyle name="Note 31 3 3_Table 2A-1_EFT (Annual)" xfId="7436"/>
    <cellStyle name="Note 31 3 4" xfId="2191"/>
    <cellStyle name="Note 31 3 4 2" xfId="5752"/>
    <cellStyle name="Note 31 3 4 2 2" xfId="13967"/>
    <cellStyle name="Note 31 3 4 2 2 2" xfId="25955"/>
    <cellStyle name="Note 31 3 4 2 2 2 2" xfId="47141"/>
    <cellStyle name="Note 31 3 4 2 2 3" xfId="36537"/>
    <cellStyle name="Note 31 3 4 2 3" xfId="20842"/>
    <cellStyle name="Note 31 3 4 2 3 2" xfId="42029"/>
    <cellStyle name="Note 31 3 4 2 4" xfId="31409"/>
    <cellStyle name="Note 31 3 4 2_Table 2A-1_EFT (Annual)" xfId="15781"/>
    <cellStyle name="Note 31 3 4 3" xfId="11311"/>
    <cellStyle name="Note 31 3 4 3 2" xfId="23409"/>
    <cellStyle name="Note 31 3 4 3 2 2" xfId="44595"/>
    <cellStyle name="Note 31 3 4 3 3" xfId="33991"/>
    <cellStyle name="Note 31 3 4 4" xfId="18296"/>
    <cellStyle name="Note 31 3 4 4 2" xfId="39483"/>
    <cellStyle name="Note 31 3 4 5" xfId="28666"/>
    <cellStyle name="Note 31 3 4_Table 2A-1_EFT (Annual)" xfId="7437"/>
    <cellStyle name="Note 31 3 5" xfId="4045"/>
    <cellStyle name="Note 31 3 5 2" xfId="12369"/>
    <cellStyle name="Note 31 3 5 2 2" xfId="24391"/>
    <cellStyle name="Note 31 3 5 2 2 2" xfId="45577"/>
    <cellStyle name="Note 31 3 5 2 3" xfId="34973"/>
    <cellStyle name="Note 31 3 5 3" xfId="19278"/>
    <cellStyle name="Note 31 3 5 3 2" xfId="40465"/>
    <cellStyle name="Note 31 3 5 4" xfId="29733"/>
    <cellStyle name="Note 31 3 5_Table 2A-1_EFT (Annual)" xfId="15782"/>
    <cellStyle name="Note 31 3 6" xfId="9708"/>
    <cellStyle name="Note 31 3 6 2" xfId="21845"/>
    <cellStyle name="Note 31 3 6 2 2" xfId="43031"/>
    <cellStyle name="Note 31 3 6 3" xfId="32427"/>
    <cellStyle name="Note 31 3 7" xfId="16732"/>
    <cellStyle name="Note 31 3 7 2" xfId="37919"/>
    <cellStyle name="Note 31 3 8" xfId="26990"/>
    <cellStyle name="Note 31 3_Table 2A-1_EFT (Annual)" xfId="3295"/>
    <cellStyle name="Note 31 4" xfId="1291"/>
    <cellStyle name="Note 31 4 2" xfId="2561"/>
    <cellStyle name="Note 31 4 2 2" xfId="6122"/>
    <cellStyle name="Note 31 4 2 2 2" xfId="14316"/>
    <cellStyle name="Note 31 4 2 2 2 2" xfId="26288"/>
    <cellStyle name="Note 31 4 2 2 2 2 2" xfId="47474"/>
    <cellStyle name="Note 31 4 2 2 2 3" xfId="36870"/>
    <cellStyle name="Note 31 4 2 2 3" xfId="21175"/>
    <cellStyle name="Note 31 4 2 2 3 2" xfId="42362"/>
    <cellStyle name="Note 31 4 2 2 4" xfId="31778"/>
    <cellStyle name="Note 31 4 2 2_Table 2A-1_EFT (Annual)" xfId="15783"/>
    <cellStyle name="Note 31 4 2 3" xfId="11658"/>
    <cellStyle name="Note 31 4 2 3 2" xfId="23742"/>
    <cellStyle name="Note 31 4 2 3 2 2" xfId="44928"/>
    <cellStyle name="Note 31 4 2 3 3" xfId="34324"/>
    <cellStyle name="Note 31 4 2 4" xfId="18629"/>
    <cellStyle name="Note 31 4 2 4 2" xfId="39816"/>
    <cellStyle name="Note 31 4 2 5" xfId="29035"/>
    <cellStyle name="Note 31 4 2_Table 2A-1_EFT (Annual)" xfId="7439"/>
    <cellStyle name="Note 31 4 3" xfId="4852"/>
    <cellStyle name="Note 31 4 3 2" xfId="13112"/>
    <cellStyle name="Note 31 4 3 2 2" xfId="25118"/>
    <cellStyle name="Note 31 4 3 2 2 2" xfId="46304"/>
    <cellStyle name="Note 31 4 3 2 3" xfId="35700"/>
    <cellStyle name="Note 31 4 3 3" xfId="20005"/>
    <cellStyle name="Note 31 4 3 3 2" xfId="41192"/>
    <cellStyle name="Note 31 4 3 4" xfId="30509"/>
    <cellStyle name="Note 31 4 3_Table 2A-1_EFT (Annual)" xfId="15784"/>
    <cellStyle name="Note 31 4 4" xfId="10456"/>
    <cellStyle name="Note 31 4 4 2" xfId="22572"/>
    <cellStyle name="Note 31 4 4 2 2" xfId="43758"/>
    <cellStyle name="Note 31 4 4 3" xfId="33154"/>
    <cellStyle name="Note 31 4 5" xfId="17459"/>
    <cellStyle name="Note 31 4 5 2" xfId="38646"/>
    <cellStyle name="Note 31 4 6" xfId="27766"/>
    <cellStyle name="Note 31 4_Table 2A-1_EFT (Annual)" xfId="7438"/>
    <cellStyle name="Note 31 5" xfId="840"/>
    <cellStyle name="Note 31 5 2" xfId="4401"/>
    <cellStyle name="Note 31 5 2 2" xfId="12675"/>
    <cellStyle name="Note 31 5 2 2 2" xfId="24692"/>
    <cellStyle name="Note 31 5 2 2 2 2" xfId="45878"/>
    <cellStyle name="Note 31 5 2 2 3" xfId="35274"/>
    <cellStyle name="Note 31 5 2 3" xfId="19579"/>
    <cellStyle name="Note 31 5 2 3 2" xfId="40766"/>
    <cellStyle name="Note 31 5 2 4" xfId="30058"/>
    <cellStyle name="Note 31 5 2_Table 2A-1_EFT (Annual)" xfId="15785"/>
    <cellStyle name="Note 31 5 3" xfId="10024"/>
    <cellStyle name="Note 31 5 3 2" xfId="22146"/>
    <cellStyle name="Note 31 5 3 2 2" xfId="43332"/>
    <cellStyle name="Note 31 5 3 3" xfId="32728"/>
    <cellStyle name="Note 31 5 4" xfId="17033"/>
    <cellStyle name="Note 31 5 4 2" xfId="38220"/>
    <cellStyle name="Note 31 5 5" xfId="27315"/>
    <cellStyle name="Note 31 5_Table 2A-1_EFT (Annual)" xfId="7440"/>
    <cellStyle name="Note 31 6" xfId="2030"/>
    <cellStyle name="Note 31 6 2" xfId="5591"/>
    <cellStyle name="Note 31 6 2 2" xfId="13806"/>
    <cellStyle name="Note 31 6 2 2 2" xfId="25794"/>
    <cellStyle name="Note 31 6 2 2 2 2" xfId="46980"/>
    <cellStyle name="Note 31 6 2 2 3" xfId="36376"/>
    <cellStyle name="Note 31 6 2 3" xfId="20681"/>
    <cellStyle name="Note 31 6 2 3 2" xfId="41868"/>
    <cellStyle name="Note 31 6 2 4" xfId="31248"/>
    <cellStyle name="Note 31 6 2_Table 2A-1_EFT (Annual)" xfId="15786"/>
    <cellStyle name="Note 31 6 3" xfId="11150"/>
    <cellStyle name="Note 31 6 3 2" xfId="23248"/>
    <cellStyle name="Note 31 6 3 2 2" xfId="44434"/>
    <cellStyle name="Note 31 6 3 3" xfId="33830"/>
    <cellStyle name="Note 31 6 4" xfId="18135"/>
    <cellStyle name="Note 31 6 4 2" xfId="39322"/>
    <cellStyle name="Note 31 6 5" xfId="28505"/>
    <cellStyle name="Note 31 6_Table 2A-1_EFT (Annual)" xfId="7441"/>
    <cellStyle name="Note 31 7" xfId="3838"/>
    <cellStyle name="Note 31 7 2" xfId="12201"/>
    <cellStyle name="Note 31 7 2 2" xfId="24230"/>
    <cellStyle name="Note 31 7 2 2 2" xfId="45416"/>
    <cellStyle name="Note 31 7 2 3" xfId="34812"/>
    <cellStyle name="Note 31 7 3" xfId="19117"/>
    <cellStyle name="Note 31 7 3 2" xfId="40304"/>
    <cellStyle name="Note 31 7 4" xfId="29547"/>
    <cellStyle name="Note 31 7_Table 2A-1_EFT (Annual)" xfId="15787"/>
    <cellStyle name="Note 31 8" xfId="9520"/>
    <cellStyle name="Note 31 8 2" xfId="21684"/>
    <cellStyle name="Note 31 8 2 2" xfId="42870"/>
    <cellStyle name="Note 31 8 3" xfId="32266"/>
    <cellStyle name="Note 31 9" xfId="16571"/>
    <cellStyle name="Note 31 9 2" xfId="37758"/>
    <cellStyle name="Note 31_Table 2A-1_EFT (Annual)" xfId="3293"/>
    <cellStyle name="Note 32" xfId="233"/>
    <cellStyle name="Note 32 10" xfId="26788"/>
    <cellStyle name="Note 32 2" xfId="620"/>
    <cellStyle name="Note 32 2 2" xfId="1597"/>
    <cellStyle name="Note 32 2 2 2" xfId="2867"/>
    <cellStyle name="Note 32 2 2 2 2" xfId="6428"/>
    <cellStyle name="Note 32 2 2 2 2 2" xfId="14622"/>
    <cellStyle name="Note 32 2 2 2 2 2 2" xfId="26594"/>
    <cellStyle name="Note 32 2 2 2 2 2 2 2" xfId="47780"/>
    <cellStyle name="Note 32 2 2 2 2 2 3" xfId="37176"/>
    <cellStyle name="Note 32 2 2 2 2 3" xfId="21481"/>
    <cellStyle name="Note 32 2 2 2 2 3 2" xfId="42668"/>
    <cellStyle name="Note 32 2 2 2 2 4" xfId="32084"/>
    <cellStyle name="Note 32 2 2 2 2_Table 2A-1_EFT (Annual)" xfId="15788"/>
    <cellStyle name="Note 32 2 2 2 3" xfId="11964"/>
    <cellStyle name="Note 32 2 2 2 3 2" xfId="24048"/>
    <cellStyle name="Note 32 2 2 2 3 2 2" xfId="45234"/>
    <cellStyle name="Note 32 2 2 2 3 3" xfId="34630"/>
    <cellStyle name="Note 32 2 2 2 4" xfId="18935"/>
    <cellStyle name="Note 32 2 2 2 4 2" xfId="40122"/>
    <cellStyle name="Note 32 2 2 2 5" xfId="29341"/>
    <cellStyle name="Note 32 2 2 2_Table 2A-1_EFT (Annual)" xfId="7443"/>
    <cellStyle name="Note 32 2 2 3" xfId="5158"/>
    <cellStyle name="Note 32 2 2 3 2" xfId="13418"/>
    <cellStyle name="Note 32 2 2 3 2 2" xfId="25424"/>
    <cellStyle name="Note 32 2 2 3 2 2 2" xfId="46610"/>
    <cellStyle name="Note 32 2 2 3 2 3" xfId="36006"/>
    <cellStyle name="Note 32 2 2 3 3" xfId="20311"/>
    <cellStyle name="Note 32 2 2 3 3 2" xfId="41498"/>
    <cellStyle name="Note 32 2 2 3 4" xfId="30815"/>
    <cellStyle name="Note 32 2 2 3_Table 2A-1_EFT (Annual)" xfId="15789"/>
    <cellStyle name="Note 32 2 2 4" xfId="10762"/>
    <cellStyle name="Note 32 2 2 4 2" xfId="22878"/>
    <cellStyle name="Note 32 2 2 4 2 2" xfId="44064"/>
    <cellStyle name="Note 32 2 2 4 3" xfId="33460"/>
    <cellStyle name="Note 32 2 2 5" xfId="17765"/>
    <cellStyle name="Note 32 2 2 5 2" xfId="38952"/>
    <cellStyle name="Note 32 2 2 6" xfId="28072"/>
    <cellStyle name="Note 32 2 2_Table 2A-1_EFT (Annual)" xfId="7442"/>
    <cellStyle name="Note 32 2 3" xfId="1112"/>
    <cellStyle name="Note 32 2 3 2" xfId="4673"/>
    <cellStyle name="Note 32 2 3 2 2" xfId="12933"/>
    <cellStyle name="Note 32 2 3 2 2 2" xfId="24939"/>
    <cellStyle name="Note 32 2 3 2 2 2 2" xfId="46125"/>
    <cellStyle name="Note 32 2 3 2 2 3" xfId="35521"/>
    <cellStyle name="Note 32 2 3 2 3" xfId="19826"/>
    <cellStyle name="Note 32 2 3 2 3 2" xfId="41013"/>
    <cellStyle name="Note 32 2 3 2 4" xfId="30330"/>
    <cellStyle name="Note 32 2 3 2_Table 2A-1_EFT (Annual)" xfId="15790"/>
    <cellStyle name="Note 32 2 3 3" xfId="10277"/>
    <cellStyle name="Note 32 2 3 3 2" xfId="22393"/>
    <cellStyle name="Note 32 2 3 3 2 2" xfId="43579"/>
    <cellStyle name="Note 32 2 3 3 3" xfId="32975"/>
    <cellStyle name="Note 32 2 3 4" xfId="17280"/>
    <cellStyle name="Note 32 2 3 4 2" xfId="38467"/>
    <cellStyle name="Note 32 2 3 5" xfId="27587"/>
    <cellStyle name="Note 32 2 3_Table 2A-1_EFT (Annual)" xfId="7444"/>
    <cellStyle name="Note 32 2 4" xfId="2336"/>
    <cellStyle name="Note 32 2 4 2" xfId="5897"/>
    <cellStyle name="Note 32 2 4 2 2" xfId="14112"/>
    <cellStyle name="Note 32 2 4 2 2 2" xfId="26100"/>
    <cellStyle name="Note 32 2 4 2 2 2 2" xfId="47286"/>
    <cellStyle name="Note 32 2 4 2 2 3" xfId="36682"/>
    <cellStyle name="Note 32 2 4 2 3" xfId="20987"/>
    <cellStyle name="Note 32 2 4 2 3 2" xfId="42174"/>
    <cellStyle name="Note 32 2 4 2 4" xfId="31554"/>
    <cellStyle name="Note 32 2 4 2_Table 2A-1_EFT (Annual)" xfId="15791"/>
    <cellStyle name="Note 32 2 4 3" xfId="11456"/>
    <cellStyle name="Note 32 2 4 3 2" xfId="23554"/>
    <cellStyle name="Note 32 2 4 3 2 2" xfId="44740"/>
    <cellStyle name="Note 32 2 4 3 3" xfId="34136"/>
    <cellStyle name="Note 32 2 4 4" xfId="18441"/>
    <cellStyle name="Note 32 2 4 4 2" xfId="39628"/>
    <cellStyle name="Note 32 2 4 5" xfId="28811"/>
    <cellStyle name="Note 32 2 4_Table 2A-1_EFT (Annual)" xfId="7445"/>
    <cellStyle name="Note 32 2 5" xfId="4190"/>
    <cellStyle name="Note 32 2 5 2" xfId="12514"/>
    <cellStyle name="Note 32 2 5 2 2" xfId="24536"/>
    <cellStyle name="Note 32 2 5 2 2 2" xfId="45722"/>
    <cellStyle name="Note 32 2 5 2 3" xfId="35118"/>
    <cellStyle name="Note 32 2 5 3" xfId="19423"/>
    <cellStyle name="Note 32 2 5 3 2" xfId="40610"/>
    <cellStyle name="Note 32 2 5 4" xfId="29878"/>
    <cellStyle name="Note 32 2 5_Table 2A-1_EFT (Annual)" xfId="15792"/>
    <cellStyle name="Note 32 2 6" xfId="9853"/>
    <cellStyle name="Note 32 2 6 2" xfId="21990"/>
    <cellStyle name="Note 32 2 6 2 2" xfId="43176"/>
    <cellStyle name="Note 32 2 6 3" xfId="32572"/>
    <cellStyle name="Note 32 2 7" xfId="16877"/>
    <cellStyle name="Note 32 2 7 2" xfId="38064"/>
    <cellStyle name="Note 32 2 8" xfId="27135"/>
    <cellStyle name="Note 32 2_Table 2A-1_EFT (Annual)" xfId="3297"/>
    <cellStyle name="Note 32 3" xfId="459"/>
    <cellStyle name="Note 32 3 2" xfId="1436"/>
    <cellStyle name="Note 32 3 2 2" xfId="2706"/>
    <cellStyle name="Note 32 3 2 2 2" xfId="6267"/>
    <cellStyle name="Note 32 3 2 2 2 2" xfId="14461"/>
    <cellStyle name="Note 32 3 2 2 2 2 2" xfId="26433"/>
    <cellStyle name="Note 32 3 2 2 2 2 2 2" xfId="47619"/>
    <cellStyle name="Note 32 3 2 2 2 2 3" xfId="37015"/>
    <cellStyle name="Note 32 3 2 2 2 3" xfId="21320"/>
    <cellStyle name="Note 32 3 2 2 2 3 2" xfId="42507"/>
    <cellStyle name="Note 32 3 2 2 2 4" xfId="31923"/>
    <cellStyle name="Note 32 3 2 2 2_Table 2A-1_EFT (Annual)" xfId="15793"/>
    <cellStyle name="Note 32 3 2 2 3" xfId="11803"/>
    <cellStyle name="Note 32 3 2 2 3 2" xfId="23887"/>
    <cellStyle name="Note 32 3 2 2 3 2 2" xfId="45073"/>
    <cellStyle name="Note 32 3 2 2 3 3" xfId="34469"/>
    <cellStyle name="Note 32 3 2 2 4" xfId="18774"/>
    <cellStyle name="Note 32 3 2 2 4 2" xfId="39961"/>
    <cellStyle name="Note 32 3 2 2 5" xfId="29180"/>
    <cellStyle name="Note 32 3 2 2_Table 2A-1_EFT (Annual)" xfId="7447"/>
    <cellStyle name="Note 32 3 2 3" xfId="4997"/>
    <cellStyle name="Note 32 3 2 3 2" xfId="13257"/>
    <cellStyle name="Note 32 3 2 3 2 2" xfId="25263"/>
    <cellStyle name="Note 32 3 2 3 2 2 2" xfId="46449"/>
    <cellStyle name="Note 32 3 2 3 2 3" xfId="35845"/>
    <cellStyle name="Note 32 3 2 3 3" xfId="20150"/>
    <cellStyle name="Note 32 3 2 3 3 2" xfId="41337"/>
    <cellStyle name="Note 32 3 2 3 4" xfId="30654"/>
    <cellStyle name="Note 32 3 2 3_Table 2A-1_EFT (Annual)" xfId="15794"/>
    <cellStyle name="Note 32 3 2 4" xfId="10601"/>
    <cellStyle name="Note 32 3 2 4 2" xfId="22717"/>
    <cellStyle name="Note 32 3 2 4 2 2" xfId="43903"/>
    <cellStyle name="Note 32 3 2 4 3" xfId="33299"/>
    <cellStyle name="Note 32 3 2 5" xfId="17604"/>
    <cellStyle name="Note 32 3 2 5 2" xfId="38791"/>
    <cellStyle name="Note 32 3 2 6" xfId="27911"/>
    <cellStyle name="Note 32 3 2_Table 2A-1_EFT (Annual)" xfId="7446"/>
    <cellStyle name="Note 32 3 3" xfId="982"/>
    <cellStyle name="Note 32 3 3 2" xfId="4543"/>
    <cellStyle name="Note 32 3 3 2 2" xfId="12803"/>
    <cellStyle name="Note 32 3 3 2 2 2" xfId="24809"/>
    <cellStyle name="Note 32 3 3 2 2 2 2" xfId="45995"/>
    <cellStyle name="Note 32 3 3 2 2 3" xfId="35391"/>
    <cellStyle name="Note 32 3 3 2 3" xfId="19696"/>
    <cellStyle name="Note 32 3 3 2 3 2" xfId="40883"/>
    <cellStyle name="Note 32 3 3 2 4" xfId="30200"/>
    <cellStyle name="Note 32 3 3 2_Table 2A-1_EFT (Annual)" xfId="15795"/>
    <cellStyle name="Note 32 3 3 3" xfId="10147"/>
    <cellStyle name="Note 32 3 3 3 2" xfId="22263"/>
    <cellStyle name="Note 32 3 3 3 2 2" xfId="43449"/>
    <cellStyle name="Note 32 3 3 3 3" xfId="32845"/>
    <cellStyle name="Note 32 3 3 4" xfId="17150"/>
    <cellStyle name="Note 32 3 3 4 2" xfId="38337"/>
    <cellStyle name="Note 32 3 3 5" xfId="27457"/>
    <cellStyle name="Note 32 3 3_Table 2A-1_EFT (Annual)" xfId="7448"/>
    <cellStyle name="Note 32 3 4" xfId="2175"/>
    <cellStyle name="Note 32 3 4 2" xfId="5736"/>
    <cellStyle name="Note 32 3 4 2 2" xfId="13951"/>
    <cellStyle name="Note 32 3 4 2 2 2" xfId="25939"/>
    <cellStyle name="Note 32 3 4 2 2 2 2" xfId="47125"/>
    <cellStyle name="Note 32 3 4 2 2 3" xfId="36521"/>
    <cellStyle name="Note 32 3 4 2 3" xfId="20826"/>
    <cellStyle name="Note 32 3 4 2 3 2" xfId="42013"/>
    <cellStyle name="Note 32 3 4 2 4" xfId="31393"/>
    <cellStyle name="Note 32 3 4 2_Table 2A-1_EFT (Annual)" xfId="15796"/>
    <cellStyle name="Note 32 3 4 3" xfId="11295"/>
    <cellStyle name="Note 32 3 4 3 2" xfId="23393"/>
    <cellStyle name="Note 32 3 4 3 2 2" xfId="44579"/>
    <cellStyle name="Note 32 3 4 3 3" xfId="33975"/>
    <cellStyle name="Note 32 3 4 4" xfId="18280"/>
    <cellStyle name="Note 32 3 4 4 2" xfId="39467"/>
    <cellStyle name="Note 32 3 4 5" xfId="28650"/>
    <cellStyle name="Note 32 3 4_Table 2A-1_EFT (Annual)" xfId="7449"/>
    <cellStyle name="Note 32 3 5" xfId="4029"/>
    <cellStyle name="Note 32 3 5 2" xfId="12353"/>
    <cellStyle name="Note 32 3 5 2 2" xfId="24375"/>
    <cellStyle name="Note 32 3 5 2 2 2" xfId="45561"/>
    <cellStyle name="Note 32 3 5 2 3" xfId="34957"/>
    <cellStyle name="Note 32 3 5 3" xfId="19262"/>
    <cellStyle name="Note 32 3 5 3 2" xfId="40449"/>
    <cellStyle name="Note 32 3 5 4" xfId="29717"/>
    <cellStyle name="Note 32 3 5_Table 2A-1_EFT (Annual)" xfId="15797"/>
    <cellStyle name="Note 32 3 6" xfId="9692"/>
    <cellStyle name="Note 32 3 6 2" xfId="21829"/>
    <cellStyle name="Note 32 3 6 2 2" xfId="43015"/>
    <cellStyle name="Note 32 3 6 3" xfId="32411"/>
    <cellStyle name="Note 32 3 7" xfId="16716"/>
    <cellStyle name="Note 32 3 7 2" xfId="37903"/>
    <cellStyle name="Note 32 3 8" xfId="26974"/>
    <cellStyle name="Note 32 3_Table 2A-1_EFT (Annual)" xfId="3298"/>
    <cellStyle name="Note 32 4" xfId="1275"/>
    <cellStyle name="Note 32 4 2" xfId="2545"/>
    <cellStyle name="Note 32 4 2 2" xfId="6106"/>
    <cellStyle name="Note 32 4 2 2 2" xfId="14300"/>
    <cellStyle name="Note 32 4 2 2 2 2" xfId="26272"/>
    <cellStyle name="Note 32 4 2 2 2 2 2" xfId="47458"/>
    <cellStyle name="Note 32 4 2 2 2 3" xfId="36854"/>
    <cellStyle name="Note 32 4 2 2 3" xfId="21159"/>
    <cellStyle name="Note 32 4 2 2 3 2" xfId="42346"/>
    <cellStyle name="Note 32 4 2 2 4" xfId="31762"/>
    <cellStyle name="Note 32 4 2 2_Table 2A-1_EFT (Annual)" xfId="15798"/>
    <cellStyle name="Note 32 4 2 3" xfId="11642"/>
    <cellStyle name="Note 32 4 2 3 2" xfId="23726"/>
    <cellStyle name="Note 32 4 2 3 2 2" xfId="44912"/>
    <cellStyle name="Note 32 4 2 3 3" xfId="34308"/>
    <cellStyle name="Note 32 4 2 4" xfId="18613"/>
    <cellStyle name="Note 32 4 2 4 2" xfId="39800"/>
    <cellStyle name="Note 32 4 2 5" xfId="29019"/>
    <cellStyle name="Note 32 4 2_Table 2A-1_EFT (Annual)" xfId="7451"/>
    <cellStyle name="Note 32 4 3" xfId="4836"/>
    <cellStyle name="Note 32 4 3 2" xfId="13096"/>
    <cellStyle name="Note 32 4 3 2 2" xfId="25102"/>
    <cellStyle name="Note 32 4 3 2 2 2" xfId="46288"/>
    <cellStyle name="Note 32 4 3 2 3" xfId="35684"/>
    <cellStyle name="Note 32 4 3 3" xfId="19989"/>
    <cellStyle name="Note 32 4 3 3 2" xfId="41176"/>
    <cellStyle name="Note 32 4 3 4" xfId="30493"/>
    <cellStyle name="Note 32 4 3_Table 2A-1_EFT (Annual)" xfId="15799"/>
    <cellStyle name="Note 32 4 4" xfId="10440"/>
    <cellStyle name="Note 32 4 4 2" xfId="22556"/>
    <cellStyle name="Note 32 4 4 2 2" xfId="43742"/>
    <cellStyle name="Note 32 4 4 3" xfId="33138"/>
    <cellStyle name="Note 32 4 5" xfId="17443"/>
    <cellStyle name="Note 32 4 5 2" xfId="38630"/>
    <cellStyle name="Note 32 4 6" xfId="27750"/>
    <cellStyle name="Note 32 4_Table 2A-1_EFT (Annual)" xfId="7450"/>
    <cellStyle name="Note 32 5" xfId="827"/>
    <cellStyle name="Note 32 5 2" xfId="4388"/>
    <cellStyle name="Note 32 5 2 2" xfId="12662"/>
    <cellStyle name="Note 32 5 2 2 2" xfId="24679"/>
    <cellStyle name="Note 32 5 2 2 2 2" xfId="45865"/>
    <cellStyle name="Note 32 5 2 2 3" xfId="35261"/>
    <cellStyle name="Note 32 5 2 3" xfId="19566"/>
    <cellStyle name="Note 32 5 2 3 2" xfId="40753"/>
    <cellStyle name="Note 32 5 2 4" xfId="30045"/>
    <cellStyle name="Note 32 5 2_Table 2A-1_EFT (Annual)" xfId="15800"/>
    <cellStyle name="Note 32 5 3" xfId="10011"/>
    <cellStyle name="Note 32 5 3 2" xfId="22133"/>
    <cellStyle name="Note 32 5 3 2 2" xfId="43319"/>
    <cellStyle name="Note 32 5 3 3" xfId="32715"/>
    <cellStyle name="Note 32 5 4" xfId="17020"/>
    <cellStyle name="Note 32 5 4 2" xfId="38207"/>
    <cellStyle name="Note 32 5 5" xfId="27302"/>
    <cellStyle name="Note 32 5_Table 2A-1_EFT (Annual)" xfId="7452"/>
    <cellStyle name="Note 32 6" xfId="2014"/>
    <cellStyle name="Note 32 6 2" xfId="5575"/>
    <cellStyle name="Note 32 6 2 2" xfId="13790"/>
    <cellStyle name="Note 32 6 2 2 2" xfId="25778"/>
    <cellStyle name="Note 32 6 2 2 2 2" xfId="46964"/>
    <cellStyle name="Note 32 6 2 2 3" xfId="36360"/>
    <cellStyle name="Note 32 6 2 3" xfId="20665"/>
    <cellStyle name="Note 32 6 2 3 2" xfId="41852"/>
    <cellStyle name="Note 32 6 2 4" xfId="31232"/>
    <cellStyle name="Note 32 6 2_Table 2A-1_EFT (Annual)" xfId="15801"/>
    <cellStyle name="Note 32 6 3" xfId="11134"/>
    <cellStyle name="Note 32 6 3 2" xfId="23232"/>
    <cellStyle name="Note 32 6 3 2 2" xfId="44418"/>
    <cellStyle name="Note 32 6 3 3" xfId="33814"/>
    <cellStyle name="Note 32 6 4" xfId="18119"/>
    <cellStyle name="Note 32 6 4 2" xfId="39306"/>
    <cellStyle name="Note 32 6 5" xfId="28489"/>
    <cellStyle name="Note 32 6_Table 2A-1_EFT (Annual)" xfId="7453"/>
    <cellStyle name="Note 32 7" xfId="3822"/>
    <cellStyle name="Note 32 7 2" xfId="12185"/>
    <cellStyle name="Note 32 7 2 2" xfId="24214"/>
    <cellStyle name="Note 32 7 2 2 2" xfId="45400"/>
    <cellStyle name="Note 32 7 2 3" xfId="34796"/>
    <cellStyle name="Note 32 7 3" xfId="19101"/>
    <cellStyle name="Note 32 7 3 2" xfId="40288"/>
    <cellStyle name="Note 32 7 4" xfId="29531"/>
    <cellStyle name="Note 32 7_Table 2A-1_EFT (Annual)" xfId="15802"/>
    <cellStyle name="Note 32 8" xfId="9504"/>
    <cellStyle name="Note 32 8 2" xfId="21668"/>
    <cellStyle name="Note 32 8 2 2" xfId="42854"/>
    <cellStyle name="Note 32 8 3" xfId="32250"/>
    <cellStyle name="Note 32 9" xfId="16555"/>
    <cellStyle name="Note 32 9 2" xfId="37742"/>
    <cellStyle name="Note 32_Table 2A-1_EFT (Annual)" xfId="3296"/>
    <cellStyle name="Note 33" xfId="204"/>
    <cellStyle name="Note 33 2" xfId="597"/>
    <cellStyle name="Note 33 2 2" xfId="1574"/>
    <cellStyle name="Note 33 2 2 2" xfId="2844"/>
    <cellStyle name="Note 33 2 2 2 2" xfId="6405"/>
    <cellStyle name="Note 33 2 2 2 2 2" xfId="14599"/>
    <cellStyle name="Note 33 2 2 2 2 2 2" xfId="26571"/>
    <cellStyle name="Note 33 2 2 2 2 2 2 2" xfId="47757"/>
    <cellStyle name="Note 33 2 2 2 2 2 3" xfId="37153"/>
    <cellStyle name="Note 33 2 2 2 2 3" xfId="21458"/>
    <cellStyle name="Note 33 2 2 2 2 3 2" xfId="42645"/>
    <cellStyle name="Note 33 2 2 2 2 4" xfId="32061"/>
    <cellStyle name="Note 33 2 2 2 2_Table 2A-1_EFT (Annual)" xfId="15803"/>
    <cellStyle name="Note 33 2 2 2 3" xfId="11941"/>
    <cellStyle name="Note 33 2 2 2 3 2" xfId="24025"/>
    <cellStyle name="Note 33 2 2 2 3 2 2" xfId="45211"/>
    <cellStyle name="Note 33 2 2 2 3 3" xfId="34607"/>
    <cellStyle name="Note 33 2 2 2 4" xfId="18912"/>
    <cellStyle name="Note 33 2 2 2 4 2" xfId="40099"/>
    <cellStyle name="Note 33 2 2 2 5" xfId="29318"/>
    <cellStyle name="Note 33 2 2 2_Table 2A-1_EFT (Annual)" xfId="7455"/>
    <cellStyle name="Note 33 2 2 3" xfId="5135"/>
    <cellStyle name="Note 33 2 2 3 2" xfId="13395"/>
    <cellStyle name="Note 33 2 2 3 2 2" xfId="25401"/>
    <cellStyle name="Note 33 2 2 3 2 2 2" xfId="46587"/>
    <cellStyle name="Note 33 2 2 3 2 3" xfId="35983"/>
    <cellStyle name="Note 33 2 2 3 3" xfId="20288"/>
    <cellStyle name="Note 33 2 2 3 3 2" xfId="41475"/>
    <cellStyle name="Note 33 2 2 3 4" xfId="30792"/>
    <cellStyle name="Note 33 2 2 3_Table 2A-1_EFT (Annual)" xfId="15804"/>
    <cellStyle name="Note 33 2 2 4" xfId="10739"/>
    <cellStyle name="Note 33 2 2 4 2" xfId="22855"/>
    <cellStyle name="Note 33 2 2 4 2 2" xfId="44041"/>
    <cellStyle name="Note 33 2 2 4 3" xfId="33437"/>
    <cellStyle name="Note 33 2 2 5" xfId="17742"/>
    <cellStyle name="Note 33 2 2 5 2" xfId="38929"/>
    <cellStyle name="Note 33 2 2 6" xfId="28049"/>
    <cellStyle name="Note 33 2 2_Table 2A-1_EFT (Annual)" xfId="7454"/>
    <cellStyle name="Note 33 2 3" xfId="1094"/>
    <cellStyle name="Note 33 2 3 2" xfId="4655"/>
    <cellStyle name="Note 33 2 3 2 2" xfId="12915"/>
    <cellStyle name="Note 33 2 3 2 2 2" xfId="24921"/>
    <cellStyle name="Note 33 2 3 2 2 2 2" xfId="46107"/>
    <cellStyle name="Note 33 2 3 2 2 3" xfId="35503"/>
    <cellStyle name="Note 33 2 3 2 3" xfId="19808"/>
    <cellStyle name="Note 33 2 3 2 3 2" xfId="40995"/>
    <cellStyle name="Note 33 2 3 2 4" xfId="30312"/>
    <cellStyle name="Note 33 2 3 2_Table 2A-1_EFT (Annual)" xfId="15805"/>
    <cellStyle name="Note 33 2 3 3" xfId="10259"/>
    <cellStyle name="Note 33 2 3 3 2" xfId="22375"/>
    <cellStyle name="Note 33 2 3 3 2 2" xfId="43561"/>
    <cellStyle name="Note 33 2 3 3 3" xfId="32957"/>
    <cellStyle name="Note 33 2 3 4" xfId="17262"/>
    <cellStyle name="Note 33 2 3 4 2" xfId="38449"/>
    <cellStyle name="Note 33 2 3 5" xfId="27569"/>
    <cellStyle name="Note 33 2 3_Table 2A-1_EFT (Annual)" xfId="7456"/>
    <cellStyle name="Note 33 2 4" xfId="2313"/>
    <cellStyle name="Note 33 2 4 2" xfId="5874"/>
    <cellStyle name="Note 33 2 4 2 2" xfId="14089"/>
    <cellStyle name="Note 33 2 4 2 2 2" xfId="26077"/>
    <cellStyle name="Note 33 2 4 2 2 2 2" xfId="47263"/>
    <cellStyle name="Note 33 2 4 2 2 3" xfId="36659"/>
    <cellStyle name="Note 33 2 4 2 3" xfId="20964"/>
    <cellStyle name="Note 33 2 4 2 3 2" xfId="42151"/>
    <cellStyle name="Note 33 2 4 2 4" xfId="31531"/>
    <cellStyle name="Note 33 2 4 2_Table 2A-1_EFT (Annual)" xfId="15806"/>
    <cellStyle name="Note 33 2 4 3" xfId="11433"/>
    <cellStyle name="Note 33 2 4 3 2" xfId="23531"/>
    <cellStyle name="Note 33 2 4 3 2 2" xfId="44717"/>
    <cellStyle name="Note 33 2 4 3 3" xfId="34113"/>
    <cellStyle name="Note 33 2 4 4" xfId="18418"/>
    <cellStyle name="Note 33 2 4 4 2" xfId="39605"/>
    <cellStyle name="Note 33 2 4 5" xfId="28788"/>
    <cellStyle name="Note 33 2 4_Table 2A-1_EFT (Annual)" xfId="7457"/>
    <cellStyle name="Note 33 2 5" xfId="4167"/>
    <cellStyle name="Note 33 2 5 2" xfId="12491"/>
    <cellStyle name="Note 33 2 5 2 2" xfId="24513"/>
    <cellStyle name="Note 33 2 5 2 2 2" xfId="45699"/>
    <cellStyle name="Note 33 2 5 2 3" xfId="35095"/>
    <cellStyle name="Note 33 2 5 3" xfId="19400"/>
    <cellStyle name="Note 33 2 5 3 2" xfId="40587"/>
    <cellStyle name="Note 33 2 5 4" xfId="29855"/>
    <cellStyle name="Note 33 2 5_Table 2A-1_EFT (Annual)" xfId="15807"/>
    <cellStyle name="Note 33 2 6" xfId="9830"/>
    <cellStyle name="Note 33 2 6 2" xfId="21967"/>
    <cellStyle name="Note 33 2 6 2 2" xfId="43153"/>
    <cellStyle name="Note 33 2 6 3" xfId="32549"/>
    <cellStyle name="Note 33 2 7" xfId="16854"/>
    <cellStyle name="Note 33 2 7 2" xfId="38041"/>
    <cellStyle name="Note 33 2 8" xfId="27112"/>
    <cellStyle name="Note 33 2_Table 2A-1_EFT (Annual)" xfId="3300"/>
    <cellStyle name="Note 33 3" xfId="1252"/>
    <cellStyle name="Note 33 3 2" xfId="2522"/>
    <cellStyle name="Note 33 3 2 2" xfId="6083"/>
    <cellStyle name="Note 33 3 2 2 2" xfId="14277"/>
    <cellStyle name="Note 33 3 2 2 2 2" xfId="26249"/>
    <cellStyle name="Note 33 3 2 2 2 2 2" xfId="47435"/>
    <cellStyle name="Note 33 3 2 2 2 3" xfId="36831"/>
    <cellStyle name="Note 33 3 2 2 3" xfId="21136"/>
    <cellStyle name="Note 33 3 2 2 3 2" xfId="42323"/>
    <cellStyle name="Note 33 3 2 2 4" xfId="31739"/>
    <cellStyle name="Note 33 3 2 2_Table 2A-1_EFT (Annual)" xfId="15808"/>
    <cellStyle name="Note 33 3 2 3" xfId="11619"/>
    <cellStyle name="Note 33 3 2 3 2" xfId="23703"/>
    <cellStyle name="Note 33 3 2 3 2 2" xfId="44889"/>
    <cellStyle name="Note 33 3 2 3 3" xfId="34285"/>
    <cellStyle name="Note 33 3 2 4" xfId="18590"/>
    <cellStyle name="Note 33 3 2 4 2" xfId="39777"/>
    <cellStyle name="Note 33 3 2 5" xfId="28996"/>
    <cellStyle name="Note 33 3 2_Table 2A-1_EFT (Annual)" xfId="7459"/>
    <cellStyle name="Note 33 3 3" xfId="4813"/>
    <cellStyle name="Note 33 3 3 2" xfId="13073"/>
    <cellStyle name="Note 33 3 3 2 2" xfId="25079"/>
    <cellStyle name="Note 33 3 3 2 2 2" xfId="46265"/>
    <cellStyle name="Note 33 3 3 2 3" xfId="35661"/>
    <cellStyle name="Note 33 3 3 3" xfId="19966"/>
    <cellStyle name="Note 33 3 3 3 2" xfId="41153"/>
    <cellStyle name="Note 33 3 3 4" xfId="30470"/>
    <cellStyle name="Note 33 3 3_Table 2A-1_EFT (Annual)" xfId="15809"/>
    <cellStyle name="Note 33 3 4" xfId="10417"/>
    <cellStyle name="Note 33 3 4 2" xfId="22533"/>
    <cellStyle name="Note 33 3 4 2 2" xfId="43719"/>
    <cellStyle name="Note 33 3 4 3" xfId="33115"/>
    <cellStyle name="Note 33 3 5" xfId="17420"/>
    <cellStyle name="Note 33 3 5 2" xfId="38607"/>
    <cellStyle name="Note 33 3 6" xfId="27727"/>
    <cellStyle name="Note 33 3_Table 2A-1_EFT (Annual)" xfId="7458"/>
    <cellStyle name="Note 33 4" xfId="803"/>
    <cellStyle name="Note 33 4 2" xfId="4364"/>
    <cellStyle name="Note 33 4 2 2" xfId="12644"/>
    <cellStyle name="Note 33 4 2 2 2" xfId="24661"/>
    <cellStyle name="Note 33 4 2 2 2 2" xfId="45847"/>
    <cellStyle name="Note 33 4 2 2 3" xfId="35243"/>
    <cellStyle name="Note 33 4 2 3" xfId="19548"/>
    <cellStyle name="Note 33 4 2 3 2" xfId="40735"/>
    <cellStyle name="Note 33 4 2 4" xfId="30021"/>
    <cellStyle name="Note 33 4 2_Table 2A-1_EFT (Annual)" xfId="15810"/>
    <cellStyle name="Note 33 4 3" xfId="9992"/>
    <cellStyle name="Note 33 4 3 2" xfId="22115"/>
    <cellStyle name="Note 33 4 3 2 2" xfId="43301"/>
    <cellStyle name="Note 33 4 3 3" xfId="32697"/>
    <cellStyle name="Note 33 4 4" xfId="17002"/>
    <cellStyle name="Note 33 4 4 2" xfId="38189"/>
    <cellStyle name="Note 33 4 5" xfId="27278"/>
    <cellStyle name="Note 33 4_Table 2A-1_EFT (Annual)" xfId="7460"/>
    <cellStyle name="Note 33 5" xfId="1991"/>
    <cellStyle name="Note 33 5 2" xfId="5552"/>
    <cellStyle name="Note 33 5 2 2" xfId="13767"/>
    <cellStyle name="Note 33 5 2 2 2" xfId="25755"/>
    <cellStyle name="Note 33 5 2 2 2 2" xfId="46941"/>
    <cellStyle name="Note 33 5 2 2 3" xfId="36337"/>
    <cellStyle name="Note 33 5 2 3" xfId="20642"/>
    <cellStyle name="Note 33 5 2 3 2" xfId="41829"/>
    <cellStyle name="Note 33 5 2 4" xfId="31209"/>
    <cellStyle name="Note 33 5 2_Table 2A-1_EFT (Annual)" xfId="15811"/>
    <cellStyle name="Note 33 5 3" xfId="11111"/>
    <cellStyle name="Note 33 5 3 2" xfId="23209"/>
    <cellStyle name="Note 33 5 3 2 2" xfId="44395"/>
    <cellStyle name="Note 33 5 3 3" xfId="33791"/>
    <cellStyle name="Note 33 5 4" xfId="18096"/>
    <cellStyle name="Note 33 5 4 2" xfId="39283"/>
    <cellStyle name="Note 33 5 5" xfId="28466"/>
    <cellStyle name="Note 33 5_Table 2A-1_EFT (Annual)" xfId="7461"/>
    <cellStyle name="Note 33 6" xfId="3793"/>
    <cellStyle name="Note 33 6 2" xfId="12161"/>
    <cellStyle name="Note 33 6 2 2" xfId="24191"/>
    <cellStyle name="Note 33 6 2 2 2" xfId="45377"/>
    <cellStyle name="Note 33 6 2 3" xfId="34773"/>
    <cellStyle name="Note 33 6 3" xfId="19078"/>
    <cellStyle name="Note 33 6 3 2" xfId="40265"/>
    <cellStyle name="Note 33 6 4" xfId="29502"/>
    <cellStyle name="Note 33 6_Table 2A-1_EFT (Annual)" xfId="15812"/>
    <cellStyle name="Note 33 7" xfId="9480"/>
    <cellStyle name="Note 33 7 2" xfId="21645"/>
    <cellStyle name="Note 33 7 2 2" xfId="42831"/>
    <cellStyle name="Note 33 7 3" xfId="32227"/>
    <cellStyle name="Note 33 8" xfId="16532"/>
    <cellStyle name="Note 33 8 2" xfId="37719"/>
    <cellStyle name="Note 33 9" xfId="26759"/>
    <cellStyle name="Note 33_Table 2A-1_EFT (Annual)" xfId="3299"/>
    <cellStyle name="Note 34" xfId="291"/>
    <cellStyle name="Note 34 2" xfId="1295"/>
    <cellStyle name="Note 34 2 2" xfId="2565"/>
    <cellStyle name="Note 34 2 2 2" xfId="6126"/>
    <cellStyle name="Note 34 2 2 2 2" xfId="14320"/>
    <cellStyle name="Note 34 2 2 2 2 2" xfId="26292"/>
    <cellStyle name="Note 34 2 2 2 2 2 2" xfId="47478"/>
    <cellStyle name="Note 34 2 2 2 2 3" xfId="36874"/>
    <cellStyle name="Note 34 2 2 2 3" xfId="21179"/>
    <cellStyle name="Note 34 2 2 2 3 2" xfId="42366"/>
    <cellStyle name="Note 34 2 2 2 4" xfId="31782"/>
    <cellStyle name="Note 34 2 2 2_Table 2A-1_EFT (Annual)" xfId="15813"/>
    <cellStyle name="Note 34 2 2 3" xfId="11662"/>
    <cellStyle name="Note 34 2 2 3 2" xfId="23746"/>
    <cellStyle name="Note 34 2 2 3 2 2" xfId="44932"/>
    <cellStyle name="Note 34 2 2 3 3" xfId="34328"/>
    <cellStyle name="Note 34 2 2 4" xfId="18633"/>
    <cellStyle name="Note 34 2 2 4 2" xfId="39820"/>
    <cellStyle name="Note 34 2 2 5" xfId="29039"/>
    <cellStyle name="Note 34 2 2_Table 2A-1_EFT (Annual)" xfId="7463"/>
    <cellStyle name="Note 34 2 3" xfId="4856"/>
    <cellStyle name="Note 34 2 3 2" xfId="13116"/>
    <cellStyle name="Note 34 2 3 2 2" xfId="25122"/>
    <cellStyle name="Note 34 2 3 2 2 2" xfId="46308"/>
    <cellStyle name="Note 34 2 3 2 3" xfId="35704"/>
    <cellStyle name="Note 34 2 3 3" xfId="20009"/>
    <cellStyle name="Note 34 2 3 3 2" xfId="41196"/>
    <cellStyle name="Note 34 2 3 4" xfId="30513"/>
    <cellStyle name="Note 34 2 3_Table 2A-1_EFT (Annual)" xfId="15814"/>
    <cellStyle name="Note 34 2 4" xfId="10460"/>
    <cellStyle name="Note 34 2 4 2" xfId="22576"/>
    <cellStyle name="Note 34 2 4 2 2" xfId="43762"/>
    <cellStyle name="Note 34 2 4 3" xfId="33158"/>
    <cellStyle name="Note 34 2 5" xfId="17463"/>
    <cellStyle name="Note 34 2 5 2" xfId="38650"/>
    <cellStyle name="Note 34 2 6" xfId="27770"/>
    <cellStyle name="Note 34 2_Table 2A-1_EFT (Annual)" xfId="7462"/>
    <cellStyle name="Note 34 3" xfId="845"/>
    <cellStyle name="Note 34 3 2" xfId="4406"/>
    <cellStyle name="Note 34 3 2 2" xfId="12679"/>
    <cellStyle name="Note 34 3 2 2 2" xfId="24696"/>
    <cellStyle name="Note 34 3 2 2 2 2" xfId="45882"/>
    <cellStyle name="Note 34 3 2 2 3" xfId="35278"/>
    <cellStyle name="Note 34 3 2 3" xfId="19583"/>
    <cellStyle name="Note 34 3 2 3 2" xfId="40770"/>
    <cellStyle name="Note 34 3 2 4" xfId="30063"/>
    <cellStyle name="Note 34 3 2_Table 2A-1_EFT (Annual)" xfId="15815"/>
    <cellStyle name="Note 34 3 3" xfId="10028"/>
    <cellStyle name="Note 34 3 3 2" xfId="22150"/>
    <cellStyle name="Note 34 3 3 2 2" xfId="43336"/>
    <cellStyle name="Note 34 3 3 3" xfId="32732"/>
    <cellStyle name="Note 34 3 4" xfId="17037"/>
    <cellStyle name="Note 34 3 4 2" xfId="38224"/>
    <cellStyle name="Note 34 3 5" xfId="27320"/>
    <cellStyle name="Note 34 3_Table 2A-1_EFT (Annual)" xfId="7464"/>
    <cellStyle name="Note 34 4" xfId="2034"/>
    <cellStyle name="Note 34 4 2" xfId="5595"/>
    <cellStyle name="Note 34 4 2 2" xfId="13810"/>
    <cellStyle name="Note 34 4 2 2 2" xfId="25798"/>
    <cellStyle name="Note 34 4 2 2 2 2" xfId="46984"/>
    <cellStyle name="Note 34 4 2 2 3" xfId="36380"/>
    <cellStyle name="Note 34 4 2 3" xfId="20685"/>
    <cellStyle name="Note 34 4 2 3 2" xfId="41872"/>
    <cellStyle name="Note 34 4 2 4" xfId="31252"/>
    <cellStyle name="Note 34 4 2_Table 2A-1_EFT (Annual)" xfId="15816"/>
    <cellStyle name="Note 34 4 3" xfId="11154"/>
    <cellStyle name="Note 34 4 3 2" xfId="23252"/>
    <cellStyle name="Note 34 4 3 2 2" xfId="44438"/>
    <cellStyle name="Note 34 4 3 3" xfId="33834"/>
    <cellStyle name="Note 34 4 4" xfId="18139"/>
    <cellStyle name="Note 34 4 4 2" xfId="39326"/>
    <cellStyle name="Note 34 4 5" xfId="28509"/>
    <cellStyle name="Note 34 4_Table 2A-1_EFT (Annual)" xfId="7465"/>
    <cellStyle name="Note 34 5" xfId="3863"/>
    <cellStyle name="Note 34 5 2" xfId="12205"/>
    <cellStyle name="Note 34 5 2 2" xfId="24234"/>
    <cellStyle name="Note 34 5 2 2 2" xfId="45420"/>
    <cellStyle name="Note 34 5 2 3" xfId="34816"/>
    <cellStyle name="Note 34 5 3" xfId="19121"/>
    <cellStyle name="Note 34 5 3 2" xfId="40308"/>
    <cellStyle name="Note 34 5 4" xfId="29552"/>
    <cellStyle name="Note 34 5_Table 2A-1_EFT (Annual)" xfId="15817"/>
    <cellStyle name="Note 34 6" xfId="9540"/>
    <cellStyle name="Note 34 6 2" xfId="21688"/>
    <cellStyle name="Note 34 6 2 2" xfId="42874"/>
    <cellStyle name="Note 34 6 3" xfId="32270"/>
    <cellStyle name="Note 34 7" xfId="16575"/>
    <cellStyle name="Note 34 7 2" xfId="37762"/>
    <cellStyle name="Note 34 8" xfId="26809"/>
    <cellStyle name="Note 34_Table 2A-1_EFT (Annual)" xfId="3301"/>
    <cellStyle name="Note 35" xfId="640"/>
    <cellStyle name="Note 35 2" xfId="1617"/>
    <cellStyle name="Note 35 2 2" xfId="2887"/>
    <cellStyle name="Note 35 2 2 2" xfId="6448"/>
    <cellStyle name="Note 35 2 2 2 2" xfId="14642"/>
    <cellStyle name="Note 35 2 2 2 2 2" xfId="26614"/>
    <cellStyle name="Note 35 2 2 2 2 2 2" xfId="47800"/>
    <cellStyle name="Note 35 2 2 2 2 3" xfId="37196"/>
    <cellStyle name="Note 35 2 2 2 3" xfId="21501"/>
    <cellStyle name="Note 35 2 2 2 3 2" xfId="42688"/>
    <cellStyle name="Note 35 2 2 2 4" xfId="32104"/>
    <cellStyle name="Note 35 2 2 2_Table 2A-1_EFT (Annual)" xfId="15818"/>
    <cellStyle name="Note 35 2 2 3" xfId="11984"/>
    <cellStyle name="Note 35 2 2 3 2" xfId="24068"/>
    <cellStyle name="Note 35 2 2 3 2 2" xfId="45254"/>
    <cellStyle name="Note 35 2 2 3 3" xfId="34650"/>
    <cellStyle name="Note 35 2 2 4" xfId="18955"/>
    <cellStyle name="Note 35 2 2 4 2" xfId="40142"/>
    <cellStyle name="Note 35 2 2 5" xfId="29361"/>
    <cellStyle name="Note 35 2 2_Table 2A-1_EFT (Annual)" xfId="7467"/>
    <cellStyle name="Note 35 2 3" xfId="5178"/>
    <cellStyle name="Note 35 2 3 2" xfId="13438"/>
    <cellStyle name="Note 35 2 3 2 2" xfId="25444"/>
    <cellStyle name="Note 35 2 3 2 2 2" xfId="46630"/>
    <cellStyle name="Note 35 2 3 2 3" xfId="36026"/>
    <cellStyle name="Note 35 2 3 3" xfId="20331"/>
    <cellStyle name="Note 35 2 3 3 2" xfId="41518"/>
    <cellStyle name="Note 35 2 3 4" xfId="30835"/>
    <cellStyle name="Note 35 2 3_Table 2A-1_EFT (Annual)" xfId="15819"/>
    <cellStyle name="Note 35 2 4" xfId="10782"/>
    <cellStyle name="Note 35 2 4 2" xfId="22898"/>
    <cellStyle name="Note 35 2 4 2 2" xfId="44084"/>
    <cellStyle name="Note 35 2 4 3" xfId="33480"/>
    <cellStyle name="Note 35 2 5" xfId="17785"/>
    <cellStyle name="Note 35 2 5 2" xfId="38972"/>
    <cellStyle name="Note 35 2 6" xfId="28092"/>
    <cellStyle name="Note 35 2_Table 2A-1_EFT (Annual)" xfId="7466"/>
    <cellStyle name="Note 35 3" xfId="1129"/>
    <cellStyle name="Note 35 3 2" xfId="4690"/>
    <cellStyle name="Note 35 3 2 2" xfId="12950"/>
    <cellStyle name="Note 35 3 2 2 2" xfId="24956"/>
    <cellStyle name="Note 35 3 2 2 2 2" xfId="46142"/>
    <cellStyle name="Note 35 3 2 2 3" xfId="35538"/>
    <cellStyle name="Note 35 3 2 3" xfId="19843"/>
    <cellStyle name="Note 35 3 2 3 2" xfId="41030"/>
    <cellStyle name="Note 35 3 2 4" xfId="30347"/>
    <cellStyle name="Note 35 3 2_Table 2A-1_EFT (Annual)" xfId="15820"/>
    <cellStyle name="Note 35 3 3" xfId="10294"/>
    <cellStyle name="Note 35 3 3 2" xfId="22410"/>
    <cellStyle name="Note 35 3 3 2 2" xfId="43596"/>
    <cellStyle name="Note 35 3 3 3" xfId="32992"/>
    <cellStyle name="Note 35 3 4" xfId="17297"/>
    <cellStyle name="Note 35 3 4 2" xfId="38484"/>
    <cellStyle name="Note 35 3 5" xfId="27604"/>
    <cellStyle name="Note 35 3_Table 2A-1_EFT (Annual)" xfId="7468"/>
    <cellStyle name="Note 35 4" xfId="2356"/>
    <cellStyle name="Note 35 4 2" xfId="5917"/>
    <cellStyle name="Note 35 4 2 2" xfId="14132"/>
    <cellStyle name="Note 35 4 2 2 2" xfId="26120"/>
    <cellStyle name="Note 35 4 2 2 2 2" xfId="47306"/>
    <cellStyle name="Note 35 4 2 2 3" xfId="36702"/>
    <cellStyle name="Note 35 4 2 3" xfId="21007"/>
    <cellStyle name="Note 35 4 2 3 2" xfId="42194"/>
    <cellStyle name="Note 35 4 2 4" xfId="31574"/>
    <cellStyle name="Note 35 4 2_Table 2A-1_EFT (Annual)" xfId="15821"/>
    <cellStyle name="Note 35 4 3" xfId="11476"/>
    <cellStyle name="Note 35 4 3 2" xfId="23574"/>
    <cellStyle name="Note 35 4 3 2 2" xfId="44760"/>
    <cellStyle name="Note 35 4 3 3" xfId="34156"/>
    <cellStyle name="Note 35 4 4" xfId="18461"/>
    <cellStyle name="Note 35 4 4 2" xfId="39648"/>
    <cellStyle name="Note 35 4 5" xfId="28831"/>
    <cellStyle name="Note 35 4_Table 2A-1_EFT (Annual)" xfId="7469"/>
    <cellStyle name="Note 35 5" xfId="4210"/>
    <cellStyle name="Note 35 5 2" xfId="12534"/>
    <cellStyle name="Note 35 5 2 2" xfId="24556"/>
    <cellStyle name="Note 35 5 2 2 2" xfId="45742"/>
    <cellStyle name="Note 35 5 2 3" xfId="35138"/>
    <cellStyle name="Note 35 5 3" xfId="19443"/>
    <cellStyle name="Note 35 5 3 2" xfId="40630"/>
    <cellStyle name="Note 35 5 4" xfId="29898"/>
    <cellStyle name="Note 35 5_Table 2A-1_EFT (Annual)" xfId="15822"/>
    <cellStyle name="Note 35 6" xfId="9873"/>
    <cellStyle name="Note 35 6 2" xfId="22010"/>
    <cellStyle name="Note 35 6 2 2" xfId="43196"/>
    <cellStyle name="Note 35 6 3" xfId="32592"/>
    <cellStyle name="Note 35 7" xfId="16897"/>
    <cellStyle name="Note 35 7 2" xfId="38084"/>
    <cellStyle name="Note 35 8" xfId="27155"/>
    <cellStyle name="Note 35_Table 2A-1_EFT (Annual)" xfId="3302"/>
    <cellStyle name="Note 36" xfId="695"/>
    <cellStyle name="Note 36 2" xfId="2362"/>
    <cellStyle name="Note 36 2 2" xfId="5923"/>
    <cellStyle name="Note 36 2 2 2" xfId="14137"/>
    <cellStyle name="Note 36 2 2 2 2" xfId="26125"/>
    <cellStyle name="Note 36 2 2 2 2 2" xfId="47311"/>
    <cellStyle name="Note 36 2 2 2 3" xfId="36707"/>
    <cellStyle name="Note 36 2 2 3" xfId="21012"/>
    <cellStyle name="Note 36 2 2 3 2" xfId="42199"/>
    <cellStyle name="Note 36 2 2 4" xfId="31579"/>
    <cellStyle name="Note 36 2 2_Table 2A-1_EFT (Annual)" xfId="15823"/>
    <cellStyle name="Note 36 2 3" xfId="11482"/>
    <cellStyle name="Note 36 2 3 2" xfId="23579"/>
    <cellStyle name="Note 36 2 3 2 2" xfId="44765"/>
    <cellStyle name="Note 36 2 3 3" xfId="34161"/>
    <cellStyle name="Note 36 2 4" xfId="18466"/>
    <cellStyle name="Note 36 2 4 2" xfId="39653"/>
    <cellStyle name="Note 36 2 5" xfId="28836"/>
    <cellStyle name="Note 36 2_Table 2A-1_EFT (Annual)" xfId="7471"/>
    <cellStyle name="Note 36 3" xfId="4258"/>
    <cellStyle name="Note 36 3 2" xfId="12543"/>
    <cellStyle name="Note 36 3 2 2" xfId="24561"/>
    <cellStyle name="Note 36 3 2 2 2" xfId="45747"/>
    <cellStyle name="Note 36 3 2 3" xfId="35143"/>
    <cellStyle name="Note 36 3 3" xfId="19448"/>
    <cellStyle name="Note 36 3 3 2" xfId="40635"/>
    <cellStyle name="Note 36 3 4" xfId="29916"/>
    <cellStyle name="Note 36 3_Table 2A-1_EFT (Annual)" xfId="15824"/>
    <cellStyle name="Note 36 4" xfId="9889"/>
    <cellStyle name="Note 36 4 2" xfId="22015"/>
    <cellStyle name="Note 36 4 2 2" xfId="43201"/>
    <cellStyle name="Note 36 4 3" xfId="32597"/>
    <cellStyle name="Note 36 5" xfId="16902"/>
    <cellStyle name="Note 36 5 2" xfId="38089"/>
    <cellStyle name="Note 36 6" xfId="27173"/>
    <cellStyle name="Note 36_Table 2A-1_EFT (Annual)" xfId="7470"/>
    <cellStyle name="Note 37" xfId="16009"/>
    <cellStyle name="Note 37 2" xfId="37202"/>
    <cellStyle name="Note 38" xfId="47806"/>
    <cellStyle name="Note 4" xfId="90"/>
    <cellStyle name="Note 4 10" xfId="21518"/>
    <cellStyle name="Note 4 10 2" xfId="42705"/>
    <cellStyle name="Note 4 11" xfId="26646"/>
    <cellStyle name="Note 4 2" xfId="489"/>
    <cellStyle name="Note 4 2 2" xfId="1466"/>
    <cellStyle name="Note 4 2 2 2" xfId="2736"/>
    <cellStyle name="Note 4 2 2 2 2" xfId="6297"/>
    <cellStyle name="Note 4 2 2 2 2 2" xfId="14491"/>
    <cellStyle name="Note 4 2 2 2 2 2 2" xfId="26463"/>
    <cellStyle name="Note 4 2 2 2 2 2 2 2" xfId="47649"/>
    <cellStyle name="Note 4 2 2 2 2 2 3" xfId="37045"/>
    <cellStyle name="Note 4 2 2 2 2 3" xfId="21350"/>
    <cellStyle name="Note 4 2 2 2 2 3 2" xfId="42537"/>
    <cellStyle name="Note 4 2 2 2 2 4" xfId="31953"/>
    <cellStyle name="Note 4 2 2 2 2_Table 2A-1_EFT (Annual)" xfId="15825"/>
    <cellStyle name="Note 4 2 2 2 3" xfId="11833"/>
    <cellStyle name="Note 4 2 2 2 3 2" xfId="23917"/>
    <cellStyle name="Note 4 2 2 2 3 2 2" xfId="45103"/>
    <cellStyle name="Note 4 2 2 2 3 3" xfId="34499"/>
    <cellStyle name="Note 4 2 2 2 4" xfId="18804"/>
    <cellStyle name="Note 4 2 2 2 4 2" xfId="39991"/>
    <cellStyle name="Note 4 2 2 2 5" xfId="29210"/>
    <cellStyle name="Note 4 2 2 2_Table 2A-1_EFT (Annual)" xfId="7473"/>
    <cellStyle name="Note 4 2 2 3" xfId="5027"/>
    <cellStyle name="Note 4 2 2 3 2" xfId="13287"/>
    <cellStyle name="Note 4 2 2 3 2 2" xfId="25293"/>
    <cellStyle name="Note 4 2 2 3 2 2 2" xfId="46479"/>
    <cellStyle name="Note 4 2 2 3 2 3" xfId="35875"/>
    <cellStyle name="Note 4 2 2 3 3" xfId="20180"/>
    <cellStyle name="Note 4 2 2 3 3 2" xfId="41367"/>
    <cellStyle name="Note 4 2 2 3 4" xfId="30684"/>
    <cellStyle name="Note 4 2 2 3_Table 2A-1_EFT (Annual)" xfId="15826"/>
    <cellStyle name="Note 4 2 2 4" xfId="10631"/>
    <cellStyle name="Note 4 2 2 4 2" xfId="22747"/>
    <cellStyle name="Note 4 2 2 4 2 2" xfId="43933"/>
    <cellStyle name="Note 4 2 2 4 3" xfId="33329"/>
    <cellStyle name="Note 4 2 2 5" xfId="17634"/>
    <cellStyle name="Note 4 2 2 5 2" xfId="38821"/>
    <cellStyle name="Note 4 2 2 6" xfId="27941"/>
    <cellStyle name="Note 4 2 2_Table 2A-1_EFT (Annual)" xfId="7472"/>
    <cellStyle name="Note 4 2 3" xfId="1006"/>
    <cellStyle name="Note 4 2 3 2" xfId="4567"/>
    <cellStyle name="Note 4 2 3 2 2" xfId="12827"/>
    <cellStyle name="Note 4 2 3 2 2 2" xfId="24833"/>
    <cellStyle name="Note 4 2 3 2 2 2 2" xfId="46019"/>
    <cellStyle name="Note 4 2 3 2 2 3" xfId="35415"/>
    <cellStyle name="Note 4 2 3 2 3" xfId="19720"/>
    <cellStyle name="Note 4 2 3 2 3 2" xfId="40907"/>
    <cellStyle name="Note 4 2 3 2 4" xfId="30224"/>
    <cellStyle name="Note 4 2 3 2_Table 2A-1_EFT (Annual)" xfId="15827"/>
    <cellStyle name="Note 4 2 3 3" xfId="10171"/>
    <cellStyle name="Note 4 2 3 3 2" xfId="22287"/>
    <cellStyle name="Note 4 2 3 3 2 2" xfId="43473"/>
    <cellStyle name="Note 4 2 3 3 3" xfId="32869"/>
    <cellStyle name="Note 4 2 3 4" xfId="17174"/>
    <cellStyle name="Note 4 2 3 4 2" xfId="38361"/>
    <cellStyle name="Note 4 2 3 5" xfId="27481"/>
    <cellStyle name="Note 4 2 3_Table 2A-1_EFT (Annual)" xfId="7474"/>
    <cellStyle name="Note 4 2 4" xfId="2205"/>
    <cellStyle name="Note 4 2 4 2" xfId="5766"/>
    <cellStyle name="Note 4 2 4 2 2" xfId="13981"/>
    <cellStyle name="Note 4 2 4 2 2 2" xfId="25969"/>
    <cellStyle name="Note 4 2 4 2 2 2 2" xfId="47155"/>
    <cellStyle name="Note 4 2 4 2 2 3" xfId="36551"/>
    <cellStyle name="Note 4 2 4 2 3" xfId="20856"/>
    <cellStyle name="Note 4 2 4 2 3 2" xfId="42043"/>
    <cellStyle name="Note 4 2 4 2 4" xfId="31423"/>
    <cellStyle name="Note 4 2 4 2_Table 2A-1_EFT (Annual)" xfId="15828"/>
    <cellStyle name="Note 4 2 4 3" xfId="11325"/>
    <cellStyle name="Note 4 2 4 3 2" xfId="23423"/>
    <cellStyle name="Note 4 2 4 3 2 2" xfId="44609"/>
    <cellStyle name="Note 4 2 4 3 3" xfId="34005"/>
    <cellStyle name="Note 4 2 4 4" xfId="18310"/>
    <cellStyle name="Note 4 2 4 4 2" xfId="39497"/>
    <cellStyle name="Note 4 2 4 5" xfId="28680"/>
    <cellStyle name="Note 4 2 4_Table 2A-1_EFT (Annual)" xfId="7475"/>
    <cellStyle name="Note 4 2 5" xfId="4059"/>
    <cellStyle name="Note 4 2 5 2" xfId="12383"/>
    <cellStyle name="Note 4 2 5 2 2" xfId="24405"/>
    <cellStyle name="Note 4 2 5 2 2 2" xfId="45591"/>
    <cellStyle name="Note 4 2 5 2 3" xfId="34987"/>
    <cellStyle name="Note 4 2 5 3" xfId="19292"/>
    <cellStyle name="Note 4 2 5 3 2" xfId="40479"/>
    <cellStyle name="Note 4 2 5 4" xfId="29747"/>
    <cellStyle name="Note 4 2 5_Table 2A-1_EFT (Annual)" xfId="15829"/>
    <cellStyle name="Note 4 2 6" xfId="9722"/>
    <cellStyle name="Note 4 2 6 2" xfId="21859"/>
    <cellStyle name="Note 4 2 6 2 2" xfId="43045"/>
    <cellStyle name="Note 4 2 6 3" xfId="32441"/>
    <cellStyle name="Note 4 2 7" xfId="16746"/>
    <cellStyle name="Note 4 2 7 2" xfId="37933"/>
    <cellStyle name="Note 4 2 8" xfId="27004"/>
    <cellStyle name="Note 4 2_Table 2A-1_EFT (Annual)" xfId="3304"/>
    <cellStyle name="Note 4 3" xfId="322"/>
    <cellStyle name="Note 4 3 2" xfId="1310"/>
    <cellStyle name="Note 4 3 2 2" xfId="2580"/>
    <cellStyle name="Note 4 3 2 2 2" xfId="6141"/>
    <cellStyle name="Note 4 3 2 2 2 2" xfId="14335"/>
    <cellStyle name="Note 4 3 2 2 2 2 2" xfId="26307"/>
    <cellStyle name="Note 4 3 2 2 2 2 2 2" xfId="47493"/>
    <cellStyle name="Note 4 3 2 2 2 2 3" xfId="36889"/>
    <cellStyle name="Note 4 3 2 2 2 3" xfId="21194"/>
    <cellStyle name="Note 4 3 2 2 2 3 2" xfId="42381"/>
    <cellStyle name="Note 4 3 2 2 2 4" xfId="31797"/>
    <cellStyle name="Note 4 3 2 2 2_Table 2A-1_EFT (Annual)" xfId="15830"/>
    <cellStyle name="Note 4 3 2 2 3" xfId="11677"/>
    <cellStyle name="Note 4 3 2 2 3 2" xfId="23761"/>
    <cellStyle name="Note 4 3 2 2 3 2 2" xfId="44947"/>
    <cellStyle name="Note 4 3 2 2 3 3" xfId="34343"/>
    <cellStyle name="Note 4 3 2 2 4" xfId="18648"/>
    <cellStyle name="Note 4 3 2 2 4 2" xfId="39835"/>
    <cellStyle name="Note 4 3 2 2 5" xfId="29054"/>
    <cellStyle name="Note 4 3 2 2_Table 2A-1_EFT (Annual)" xfId="7477"/>
    <cellStyle name="Note 4 3 2 3" xfId="4871"/>
    <cellStyle name="Note 4 3 2 3 2" xfId="13131"/>
    <cellStyle name="Note 4 3 2 3 2 2" xfId="25137"/>
    <cellStyle name="Note 4 3 2 3 2 2 2" xfId="46323"/>
    <cellStyle name="Note 4 3 2 3 2 3" xfId="35719"/>
    <cellStyle name="Note 4 3 2 3 3" xfId="20024"/>
    <cellStyle name="Note 4 3 2 3 3 2" xfId="41211"/>
    <cellStyle name="Note 4 3 2 3 4" xfId="30528"/>
    <cellStyle name="Note 4 3 2 3_Table 2A-1_EFT (Annual)" xfId="15831"/>
    <cellStyle name="Note 4 3 2 4" xfId="10475"/>
    <cellStyle name="Note 4 3 2 4 2" xfId="22591"/>
    <cellStyle name="Note 4 3 2 4 2 2" xfId="43777"/>
    <cellStyle name="Note 4 3 2 4 3" xfId="33173"/>
    <cellStyle name="Note 4 3 2 5" xfId="17478"/>
    <cellStyle name="Note 4 3 2 5 2" xfId="38665"/>
    <cellStyle name="Note 4 3 2 6" xfId="27785"/>
    <cellStyle name="Note 4 3 2_Table 2A-1_EFT (Annual)" xfId="7476"/>
    <cellStyle name="Note 4 3 3" xfId="869"/>
    <cellStyle name="Note 4 3 3 2" xfId="4430"/>
    <cellStyle name="Note 4 3 3 2 2" xfId="12695"/>
    <cellStyle name="Note 4 3 3 2 2 2" xfId="24707"/>
    <cellStyle name="Note 4 3 3 2 2 2 2" xfId="45893"/>
    <cellStyle name="Note 4 3 3 2 2 3" xfId="35289"/>
    <cellStyle name="Note 4 3 3 2 3" xfId="19594"/>
    <cellStyle name="Note 4 3 3 2 3 2" xfId="40781"/>
    <cellStyle name="Note 4 3 3 2 4" xfId="30087"/>
    <cellStyle name="Note 4 3 3 2_Table 2A-1_EFT (Annual)" xfId="15832"/>
    <cellStyle name="Note 4 3 3 3" xfId="10042"/>
    <cellStyle name="Note 4 3 3 3 2" xfId="22161"/>
    <cellStyle name="Note 4 3 3 3 2 2" xfId="43347"/>
    <cellStyle name="Note 4 3 3 3 3" xfId="32743"/>
    <cellStyle name="Note 4 3 3 4" xfId="17048"/>
    <cellStyle name="Note 4 3 3 4 2" xfId="38235"/>
    <cellStyle name="Note 4 3 3 5" xfId="27344"/>
    <cellStyle name="Note 4 3 3_Table 2A-1_EFT (Annual)" xfId="7478"/>
    <cellStyle name="Note 4 3 4" xfId="2049"/>
    <cellStyle name="Note 4 3 4 2" xfId="5610"/>
    <cellStyle name="Note 4 3 4 2 2" xfId="13825"/>
    <cellStyle name="Note 4 3 4 2 2 2" xfId="25813"/>
    <cellStyle name="Note 4 3 4 2 2 2 2" xfId="46999"/>
    <cellStyle name="Note 4 3 4 2 2 3" xfId="36395"/>
    <cellStyle name="Note 4 3 4 2 3" xfId="20700"/>
    <cellStyle name="Note 4 3 4 2 3 2" xfId="41887"/>
    <cellStyle name="Note 4 3 4 2 4" xfId="31267"/>
    <cellStyle name="Note 4 3 4 2_Table 2A-1_EFT (Annual)" xfId="15833"/>
    <cellStyle name="Note 4 3 4 3" xfId="11169"/>
    <cellStyle name="Note 4 3 4 3 2" xfId="23267"/>
    <cellStyle name="Note 4 3 4 3 2 2" xfId="44453"/>
    <cellStyle name="Note 4 3 4 3 3" xfId="33849"/>
    <cellStyle name="Note 4 3 4 4" xfId="18154"/>
    <cellStyle name="Note 4 3 4 4 2" xfId="39341"/>
    <cellStyle name="Note 4 3 4 5" xfId="28524"/>
    <cellStyle name="Note 4 3 4_Table 2A-1_EFT (Annual)" xfId="7479"/>
    <cellStyle name="Note 4 3 5" xfId="3892"/>
    <cellStyle name="Note 4 3 5 2" xfId="12224"/>
    <cellStyle name="Note 4 3 5 2 2" xfId="24249"/>
    <cellStyle name="Note 4 3 5 2 2 2" xfId="45435"/>
    <cellStyle name="Note 4 3 5 2 3" xfId="34831"/>
    <cellStyle name="Note 4 3 5 3" xfId="19136"/>
    <cellStyle name="Note 4 3 5 3 2" xfId="40323"/>
    <cellStyle name="Note 4 3 5 4" xfId="29580"/>
    <cellStyle name="Note 4 3 5_Table 2A-1_EFT (Annual)" xfId="15834"/>
    <cellStyle name="Note 4 3 6" xfId="9561"/>
    <cellStyle name="Note 4 3 6 2" xfId="21703"/>
    <cellStyle name="Note 4 3 6 2 2" xfId="42889"/>
    <cellStyle name="Note 4 3 6 3" xfId="32285"/>
    <cellStyle name="Note 4 3 7" xfId="16590"/>
    <cellStyle name="Note 4 3 7 2" xfId="37777"/>
    <cellStyle name="Note 4 3 8" xfId="26837"/>
    <cellStyle name="Note 4 3_Table 2A-1_EFT (Annual)" xfId="3305"/>
    <cellStyle name="Note 4 4" xfId="1144"/>
    <cellStyle name="Note 4 4 2" xfId="2414"/>
    <cellStyle name="Note 4 4 2 2" xfId="5975"/>
    <cellStyle name="Note 4 4 2 2 2" xfId="14169"/>
    <cellStyle name="Note 4 4 2 2 2 2" xfId="26141"/>
    <cellStyle name="Note 4 4 2 2 2 2 2" xfId="47327"/>
    <cellStyle name="Note 4 4 2 2 2 3" xfId="36723"/>
    <cellStyle name="Note 4 4 2 2 3" xfId="21028"/>
    <cellStyle name="Note 4 4 2 2 3 2" xfId="42215"/>
    <cellStyle name="Note 4 4 2 2 4" xfId="31631"/>
    <cellStyle name="Note 4 4 2 2_Table 2A-1_EFT (Annual)" xfId="15835"/>
    <cellStyle name="Note 4 4 2 3" xfId="11511"/>
    <cellStyle name="Note 4 4 2 3 2" xfId="23595"/>
    <cellStyle name="Note 4 4 2 3 2 2" xfId="44781"/>
    <cellStyle name="Note 4 4 2 3 3" xfId="34177"/>
    <cellStyle name="Note 4 4 2 4" xfId="18482"/>
    <cellStyle name="Note 4 4 2 4 2" xfId="39669"/>
    <cellStyle name="Note 4 4 2 5" xfId="28888"/>
    <cellStyle name="Note 4 4 2_Table 2A-1_EFT (Annual)" xfId="7481"/>
    <cellStyle name="Note 4 4 3" xfId="4705"/>
    <cellStyle name="Note 4 4 3 2" xfId="12965"/>
    <cellStyle name="Note 4 4 3 2 2" xfId="24971"/>
    <cellStyle name="Note 4 4 3 2 2 2" xfId="46157"/>
    <cellStyle name="Note 4 4 3 2 3" xfId="35553"/>
    <cellStyle name="Note 4 4 3 3" xfId="19858"/>
    <cellStyle name="Note 4 4 3 3 2" xfId="41045"/>
    <cellStyle name="Note 4 4 3 4" xfId="30362"/>
    <cellStyle name="Note 4 4 3_Table 2A-1_EFT (Annual)" xfId="15836"/>
    <cellStyle name="Note 4 4 4" xfId="10309"/>
    <cellStyle name="Note 4 4 4 2" xfId="22425"/>
    <cellStyle name="Note 4 4 4 2 2" xfId="43611"/>
    <cellStyle name="Note 4 4 4 3" xfId="33007"/>
    <cellStyle name="Note 4 4 5" xfId="17312"/>
    <cellStyle name="Note 4 4 5 2" xfId="38499"/>
    <cellStyle name="Note 4 4 6" xfId="27619"/>
    <cellStyle name="Note 4 4_Table 2A-1_EFT (Annual)" xfId="7480"/>
    <cellStyle name="Note 4 5" xfId="710"/>
    <cellStyle name="Note 4 5 2" xfId="4271"/>
    <cellStyle name="Note 4 5 2 2" xfId="12555"/>
    <cellStyle name="Note 4 5 2 2 2" xfId="24573"/>
    <cellStyle name="Note 4 5 2 2 2 2" xfId="45759"/>
    <cellStyle name="Note 4 5 2 2 3" xfId="35155"/>
    <cellStyle name="Note 4 5 2 3" xfId="19460"/>
    <cellStyle name="Note 4 5 2 3 2" xfId="40647"/>
    <cellStyle name="Note 4 5 2 4" xfId="29928"/>
    <cellStyle name="Note 4 5 2_Table 2A-1_EFT (Annual)" xfId="15837"/>
    <cellStyle name="Note 4 5 3" xfId="9902"/>
    <cellStyle name="Note 4 5 3 2" xfId="22027"/>
    <cellStyle name="Note 4 5 3 2 2" xfId="43213"/>
    <cellStyle name="Note 4 5 3 3" xfId="32609"/>
    <cellStyle name="Note 4 5 4" xfId="16914"/>
    <cellStyle name="Note 4 5 4 2" xfId="38101"/>
    <cellStyle name="Note 4 5 5" xfId="27185"/>
    <cellStyle name="Note 4 5_Table 2A-1_EFT (Annual)" xfId="7482"/>
    <cellStyle name="Note 4 6" xfId="1940"/>
    <cellStyle name="Note 4 6 2" xfId="5501"/>
    <cellStyle name="Note 4 6 2 2" xfId="13716"/>
    <cellStyle name="Note 4 6 2 2 2" xfId="25704"/>
    <cellStyle name="Note 4 6 2 2 2 2" xfId="46890"/>
    <cellStyle name="Note 4 6 2 2 3" xfId="36286"/>
    <cellStyle name="Note 4 6 2 3" xfId="20591"/>
    <cellStyle name="Note 4 6 2 3 2" xfId="41778"/>
    <cellStyle name="Note 4 6 2 4" xfId="31158"/>
    <cellStyle name="Note 4 6 2_Table 2A-1_EFT (Annual)" xfId="15838"/>
    <cellStyle name="Note 4 6 3" xfId="11060"/>
    <cellStyle name="Note 4 6 3 2" xfId="23158"/>
    <cellStyle name="Note 4 6 3 2 2" xfId="44344"/>
    <cellStyle name="Note 4 6 3 3" xfId="33740"/>
    <cellStyle name="Note 4 6 4" xfId="18045"/>
    <cellStyle name="Note 4 6 4 2" xfId="39232"/>
    <cellStyle name="Note 4 6 5" xfId="28415"/>
    <cellStyle name="Note 4 6_Table 2A-1_EFT (Annual)" xfId="7483"/>
    <cellStyle name="Note 4 7" xfId="3679"/>
    <cellStyle name="Note 4 7 2" xfId="12052"/>
    <cellStyle name="Note 4 7 2 2" xfId="24083"/>
    <cellStyle name="Note 4 7 2 2 2" xfId="45269"/>
    <cellStyle name="Note 4 7 2 3" xfId="34665"/>
    <cellStyle name="Note 4 7 3" xfId="18970"/>
    <cellStyle name="Note 4 7 3 2" xfId="40157"/>
    <cellStyle name="Note 4 7 4" xfId="29389"/>
    <cellStyle name="Note 4 7_Table 2A-1_EFT (Annual)" xfId="15839"/>
    <cellStyle name="Note 4 8" xfId="9369"/>
    <cellStyle name="Note 4 8 2" xfId="21537"/>
    <cellStyle name="Note 4 8 2 2" xfId="42723"/>
    <cellStyle name="Note 4 8 3" xfId="32119"/>
    <cellStyle name="Note 4 9" xfId="16424"/>
    <cellStyle name="Note 4 9 2" xfId="37611"/>
    <cellStyle name="Note 4_Table 2A-1_EFT (Annual)" xfId="3303"/>
    <cellStyle name="Note 5" xfId="80"/>
    <cellStyle name="Note 5 10" xfId="21523"/>
    <cellStyle name="Note 5 10 2" xfId="42710"/>
    <cellStyle name="Note 5 11" xfId="26636"/>
    <cellStyle name="Note 5 2" xfId="479"/>
    <cellStyle name="Note 5 2 2" xfId="1456"/>
    <cellStyle name="Note 5 2 2 2" xfId="2726"/>
    <cellStyle name="Note 5 2 2 2 2" xfId="6287"/>
    <cellStyle name="Note 5 2 2 2 2 2" xfId="14481"/>
    <cellStyle name="Note 5 2 2 2 2 2 2" xfId="26453"/>
    <cellStyle name="Note 5 2 2 2 2 2 2 2" xfId="47639"/>
    <cellStyle name="Note 5 2 2 2 2 2 3" xfId="37035"/>
    <cellStyle name="Note 5 2 2 2 2 3" xfId="21340"/>
    <cellStyle name="Note 5 2 2 2 2 3 2" xfId="42527"/>
    <cellStyle name="Note 5 2 2 2 2 4" xfId="31943"/>
    <cellStyle name="Note 5 2 2 2 2_Table 2A-1_EFT (Annual)" xfId="15840"/>
    <cellStyle name="Note 5 2 2 2 3" xfId="11823"/>
    <cellStyle name="Note 5 2 2 2 3 2" xfId="23907"/>
    <cellStyle name="Note 5 2 2 2 3 2 2" xfId="45093"/>
    <cellStyle name="Note 5 2 2 2 3 3" xfId="34489"/>
    <cellStyle name="Note 5 2 2 2 4" xfId="18794"/>
    <cellStyle name="Note 5 2 2 2 4 2" xfId="39981"/>
    <cellStyle name="Note 5 2 2 2 5" xfId="29200"/>
    <cellStyle name="Note 5 2 2 2_Table 2A-1_EFT (Annual)" xfId="7485"/>
    <cellStyle name="Note 5 2 2 3" xfId="5017"/>
    <cellStyle name="Note 5 2 2 3 2" xfId="13277"/>
    <cellStyle name="Note 5 2 2 3 2 2" xfId="25283"/>
    <cellStyle name="Note 5 2 2 3 2 2 2" xfId="46469"/>
    <cellStyle name="Note 5 2 2 3 2 3" xfId="35865"/>
    <cellStyle name="Note 5 2 2 3 3" xfId="20170"/>
    <cellStyle name="Note 5 2 2 3 3 2" xfId="41357"/>
    <cellStyle name="Note 5 2 2 3 4" xfId="30674"/>
    <cellStyle name="Note 5 2 2 3_Table 2A-1_EFT (Annual)" xfId="15841"/>
    <cellStyle name="Note 5 2 2 4" xfId="10621"/>
    <cellStyle name="Note 5 2 2 4 2" xfId="22737"/>
    <cellStyle name="Note 5 2 2 4 2 2" xfId="43923"/>
    <cellStyle name="Note 5 2 2 4 3" xfId="33319"/>
    <cellStyle name="Note 5 2 2 5" xfId="17624"/>
    <cellStyle name="Note 5 2 2 5 2" xfId="38811"/>
    <cellStyle name="Note 5 2 2 6" xfId="27931"/>
    <cellStyle name="Note 5 2 2_Table 2A-1_EFT (Annual)" xfId="7484"/>
    <cellStyle name="Note 5 2 3" xfId="999"/>
    <cellStyle name="Note 5 2 3 2" xfId="4560"/>
    <cellStyle name="Note 5 2 3 2 2" xfId="12820"/>
    <cellStyle name="Note 5 2 3 2 2 2" xfId="24826"/>
    <cellStyle name="Note 5 2 3 2 2 2 2" xfId="46012"/>
    <cellStyle name="Note 5 2 3 2 2 3" xfId="35408"/>
    <cellStyle name="Note 5 2 3 2 3" xfId="19713"/>
    <cellStyle name="Note 5 2 3 2 3 2" xfId="40900"/>
    <cellStyle name="Note 5 2 3 2 4" xfId="30217"/>
    <cellStyle name="Note 5 2 3 2_Table 2A-1_EFT (Annual)" xfId="15842"/>
    <cellStyle name="Note 5 2 3 3" xfId="10164"/>
    <cellStyle name="Note 5 2 3 3 2" xfId="22280"/>
    <cellStyle name="Note 5 2 3 3 2 2" xfId="43466"/>
    <cellStyle name="Note 5 2 3 3 3" xfId="32862"/>
    <cellStyle name="Note 5 2 3 4" xfId="17167"/>
    <cellStyle name="Note 5 2 3 4 2" xfId="38354"/>
    <cellStyle name="Note 5 2 3 5" xfId="27474"/>
    <cellStyle name="Note 5 2 3_Table 2A-1_EFT (Annual)" xfId="7486"/>
    <cellStyle name="Note 5 2 4" xfId="2195"/>
    <cellStyle name="Note 5 2 4 2" xfId="5756"/>
    <cellStyle name="Note 5 2 4 2 2" xfId="13971"/>
    <cellStyle name="Note 5 2 4 2 2 2" xfId="25959"/>
    <cellStyle name="Note 5 2 4 2 2 2 2" xfId="47145"/>
    <cellStyle name="Note 5 2 4 2 2 3" xfId="36541"/>
    <cellStyle name="Note 5 2 4 2 3" xfId="20846"/>
    <cellStyle name="Note 5 2 4 2 3 2" xfId="42033"/>
    <cellStyle name="Note 5 2 4 2 4" xfId="31413"/>
    <cellStyle name="Note 5 2 4 2_Table 2A-1_EFT (Annual)" xfId="15843"/>
    <cellStyle name="Note 5 2 4 3" xfId="11315"/>
    <cellStyle name="Note 5 2 4 3 2" xfId="23413"/>
    <cellStyle name="Note 5 2 4 3 2 2" xfId="44599"/>
    <cellStyle name="Note 5 2 4 3 3" xfId="33995"/>
    <cellStyle name="Note 5 2 4 4" xfId="18300"/>
    <cellStyle name="Note 5 2 4 4 2" xfId="39487"/>
    <cellStyle name="Note 5 2 4 5" xfId="28670"/>
    <cellStyle name="Note 5 2 4_Table 2A-1_EFT (Annual)" xfId="7487"/>
    <cellStyle name="Note 5 2 5" xfId="4049"/>
    <cellStyle name="Note 5 2 5 2" xfId="12373"/>
    <cellStyle name="Note 5 2 5 2 2" xfId="24395"/>
    <cellStyle name="Note 5 2 5 2 2 2" xfId="45581"/>
    <cellStyle name="Note 5 2 5 2 3" xfId="34977"/>
    <cellStyle name="Note 5 2 5 3" xfId="19282"/>
    <cellStyle name="Note 5 2 5 3 2" xfId="40469"/>
    <cellStyle name="Note 5 2 5 4" xfId="29737"/>
    <cellStyle name="Note 5 2 5_Table 2A-1_EFT (Annual)" xfId="15844"/>
    <cellStyle name="Note 5 2 6" xfId="9712"/>
    <cellStyle name="Note 5 2 6 2" xfId="21849"/>
    <cellStyle name="Note 5 2 6 2 2" xfId="43035"/>
    <cellStyle name="Note 5 2 6 3" xfId="32431"/>
    <cellStyle name="Note 5 2 7" xfId="16736"/>
    <cellStyle name="Note 5 2 7 2" xfId="37923"/>
    <cellStyle name="Note 5 2 8" xfId="26994"/>
    <cellStyle name="Note 5 2_Table 2A-1_EFT (Annual)" xfId="3307"/>
    <cellStyle name="Note 5 3" xfId="312"/>
    <cellStyle name="Note 5 3 2" xfId="1300"/>
    <cellStyle name="Note 5 3 2 2" xfId="2570"/>
    <cellStyle name="Note 5 3 2 2 2" xfId="6131"/>
    <cellStyle name="Note 5 3 2 2 2 2" xfId="14325"/>
    <cellStyle name="Note 5 3 2 2 2 2 2" xfId="26297"/>
    <cellStyle name="Note 5 3 2 2 2 2 2 2" xfId="47483"/>
    <cellStyle name="Note 5 3 2 2 2 2 3" xfId="36879"/>
    <cellStyle name="Note 5 3 2 2 2 3" xfId="21184"/>
    <cellStyle name="Note 5 3 2 2 2 3 2" xfId="42371"/>
    <cellStyle name="Note 5 3 2 2 2 4" xfId="31787"/>
    <cellStyle name="Note 5 3 2 2 2_Table 2A-1_EFT (Annual)" xfId="15845"/>
    <cellStyle name="Note 5 3 2 2 3" xfId="11667"/>
    <cellStyle name="Note 5 3 2 2 3 2" xfId="23751"/>
    <cellStyle name="Note 5 3 2 2 3 2 2" xfId="44937"/>
    <cellStyle name="Note 5 3 2 2 3 3" xfId="34333"/>
    <cellStyle name="Note 5 3 2 2 4" xfId="18638"/>
    <cellStyle name="Note 5 3 2 2 4 2" xfId="39825"/>
    <cellStyle name="Note 5 3 2 2 5" xfId="29044"/>
    <cellStyle name="Note 5 3 2 2_Table 2A-1_EFT (Annual)" xfId="7489"/>
    <cellStyle name="Note 5 3 2 3" xfId="4861"/>
    <cellStyle name="Note 5 3 2 3 2" xfId="13121"/>
    <cellStyle name="Note 5 3 2 3 2 2" xfId="25127"/>
    <cellStyle name="Note 5 3 2 3 2 2 2" xfId="46313"/>
    <cellStyle name="Note 5 3 2 3 2 3" xfId="35709"/>
    <cellStyle name="Note 5 3 2 3 3" xfId="20014"/>
    <cellStyle name="Note 5 3 2 3 3 2" xfId="41201"/>
    <cellStyle name="Note 5 3 2 3 4" xfId="30518"/>
    <cellStyle name="Note 5 3 2 3_Table 2A-1_EFT (Annual)" xfId="15846"/>
    <cellStyle name="Note 5 3 2 4" xfId="10465"/>
    <cellStyle name="Note 5 3 2 4 2" xfId="22581"/>
    <cellStyle name="Note 5 3 2 4 2 2" xfId="43767"/>
    <cellStyle name="Note 5 3 2 4 3" xfId="33163"/>
    <cellStyle name="Note 5 3 2 5" xfId="17468"/>
    <cellStyle name="Note 5 3 2 5 2" xfId="38655"/>
    <cellStyle name="Note 5 3 2 6" xfId="27775"/>
    <cellStyle name="Note 5 3 2_Table 2A-1_EFT (Annual)" xfId="7488"/>
    <cellStyle name="Note 5 3 3" xfId="862"/>
    <cellStyle name="Note 5 3 3 2" xfId="4423"/>
    <cellStyle name="Note 5 3 3 2 2" xfId="12688"/>
    <cellStyle name="Note 5 3 3 2 2 2" xfId="24700"/>
    <cellStyle name="Note 5 3 3 2 2 2 2" xfId="45886"/>
    <cellStyle name="Note 5 3 3 2 2 3" xfId="35282"/>
    <cellStyle name="Note 5 3 3 2 3" xfId="19587"/>
    <cellStyle name="Note 5 3 3 2 3 2" xfId="40774"/>
    <cellStyle name="Note 5 3 3 2 4" xfId="30080"/>
    <cellStyle name="Note 5 3 3 2_Table 2A-1_EFT (Annual)" xfId="15847"/>
    <cellStyle name="Note 5 3 3 3" xfId="10035"/>
    <cellStyle name="Note 5 3 3 3 2" xfId="22154"/>
    <cellStyle name="Note 5 3 3 3 2 2" xfId="43340"/>
    <cellStyle name="Note 5 3 3 3 3" xfId="32736"/>
    <cellStyle name="Note 5 3 3 4" xfId="17041"/>
    <cellStyle name="Note 5 3 3 4 2" xfId="38228"/>
    <cellStyle name="Note 5 3 3 5" xfId="27337"/>
    <cellStyle name="Note 5 3 3_Table 2A-1_EFT (Annual)" xfId="7490"/>
    <cellStyle name="Note 5 3 4" xfId="2039"/>
    <cellStyle name="Note 5 3 4 2" xfId="5600"/>
    <cellStyle name="Note 5 3 4 2 2" xfId="13815"/>
    <cellStyle name="Note 5 3 4 2 2 2" xfId="25803"/>
    <cellStyle name="Note 5 3 4 2 2 2 2" xfId="46989"/>
    <cellStyle name="Note 5 3 4 2 2 3" xfId="36385"/>
    <cellStyle name="Note 5 3 4 2 3" xfId="20690"/>
    <cellStyle name="Note 5 3 4 2 3 2" xfId="41877"/>
    <cellStyle name="Note 5 3 4 2 4" xfId="31257"/>
    <cellStyle name="Note 5 3 4 2_Table 2A-1_EFT (Annual)" xfId="15848"/>
    <cellStyle name="Note 5 3 4 3" xfId="11159"/>
    <cellStyle name="Note 5 3 4 3 2" xfId="23257"/>
    <cellStyle name="Note 5 3 4 3 2 2" xfId="44443"/>
    <cellStyle name="Note 5 3 4 3 3" xfId="33839"/>
    <cellStyle name="Note 5 3 4 4" xfId="18144"/>
    <cellStyle name="Note 5 3 4 4 2" xfId="39331"/>
    <cellStyle name="Note 5 3 4 5" xfId="28514"/>
    <cellStyle name="Note 5 3 4_Table 2A-1_EFT (Annual)" xfId="7491"/>
    <cellStyle name="Note 5 3 5" xfId="3882"/>
    <cellStyle name="Note 5 3 5 2" xfId="12214"/>
    <cellStyle name="Note 5 3 5 2 2" xfId="24239"/>
    <cellStyle name="Note 5 3 5 2 2 2" xfId="45425"/>
    <cellStyle name="Note 5 3 5 2 3" xfId="34821"/>
    <cellStyle name="Note 5 3 5 3" xfId="19126"/>
    <cellStyle name="Note 5 3 5 3 2" xfId="40313"/>
    <cellStyle name="Note 5 3 5 4" xfId="29570"/>
    <cellStyle name="Note 5 3 5_Table 2A-1_EFT (Annual)" xfId="15849"/>
    <cellStyle name="Note 5 3 6" xfId="9551"/>
    <cellStyle name="Note 5 3 6 2" xfId="21693"/>
    <cellStyle name="Note 5 3 6 2 2" xfId="42879"/>
    <cellStyle name="Note 5 3 6 3" xfId="32275"/>
    <cellStyle name="Note 5 3 7" xfId="16580"/>
    <cellStyle name="Note 5 3 7 2" xfId="37767"/>
    <cellStyle name="Note 5 3 8" xfId="26827"/>
    <cellStyle name="Note 5 3_Table 2A-1_EFT (Annual)" xfId="3308"/>
    <cellStyle name="Note 5 4" xfId="1134"/>
    <cellStyle name="Note 5 4 2" xfId="2404"/>
    <cellStyle name="Note 5 4 2 2" xfId="5965"/>
    <cellStyle name="Note 5 4 2 2 2" xfId="14159"/>
    <cellStyle name="Note 5 4 2 2 2 2" xfId="26131"/>
    <cellStyle name="Note 5 4 2 2 2 2 2" xfId="47317"/>
    <cellStyle name="Note 5 4 2 2 2 3" xfId="36713"/>
    <cellStyle name="Note 5 4 2 2 3" xfId="21018"/>
    <cellStyle name="Note 5 4 2 2 3 2" xfId="42205"/>
    <cellStyle name="Note 5 4 2 2 4" xfId="31621"/>
    <cellStyle name="Note 5 4 2 2_Table 2A-1_EFT (Annual)" xfId="15850"/>
    <cellStyle name="Note 5 4 2 3" xfId="11501"/>
    <cellStyle name="Note 5 4 2 3 2" xfId="23585"/>
    <cellStyle name="Note 5 4 2 3 2 2" xfId="44771"/>
    <cellStyle name="Note 5 4 2 3 3" xfId="34167"/>
    <cellStyle name="Note 5 4 2 4" xfId="18472"/>
    <cellStyle name="Note 5 4 2 4 2" xfId="39659"/>
    <cellStyle name="Note 5 4 2 5" xfId="28878"/>
    <cellStyle name="Note 5 4 2_Table 2A-1_EFT (Annual)" xfId="7493"/>
    <cellStyle name="Note 5 4 3" xfId="4695"/>
    <cellStyle name="Note 5 4 3 2" xfId="12955"/>
    <cellStyle name="Note 5 4 3 2 2" xfId="24961"/>
    <cellStyle name="Note 5 4 3 2 2 2" xfId="46147"/>
    <cellStyle name="Note 5 4 3 2 3" xfId="35543"/>
    <cellStyle name="Note 5 4 3 3" xfId="19848"/>
    <cellStyle name="Note 5 4 3 3 2" xfId="41035"/>
    <cellStyle name="Note 5 4 3 4" xfId="30352"/>
    <cellStyle name="Note 5 4 3_Table 2A-1_EFT (Annual)" xfId="15851"/>
    <cellStyle name="Note 5 4 4" xfId="10299"/>
    <cellStyle name="Note 5 4 4 2" xfId="22415"/>
    <cellStyle name="Note 5 4 4 2 2" xfId="43601"/>
    <cellStyle name="Note 5 4 4 3" xfId="32997"/>
    <cellStyle name="Note 5 4 5" xfId="17302"/>
    <cellStyle name="Note 5 4 5 2" xfId="38489"/>
    <cellStyle name="Note 5 4 6" xfId="27609"/>
    <cellStyle name="Note 5 4_Table 2A-1_EFT (Annual)" xfId="7492"/>
    <cellStyle name="Note 5 5" xfId="703"/>
    <cellStyle name="Note 5 5 2" xfId="4264"/>
    <cellStyle name="Note 5 5 2 2" xfId="12548"/>
    <cellStyle name="Note 5 5 2 2 2" xfId="24566"/>
    <cellStyle name="Note 5 5 2 2 2 2" xfId="45752"/>
    <cellStyle name="Note 5 5 2 2 3" xfId="35148"/>
    <cellStyle name="Note 5 5 2 3" xfId="19453"/>
    <cellStyle name="Note 5 5 2 3 2" xfId="40640"/>
    <cellStyle name="Note 5 5 2 4" xfId="29921"/>
    <cellStyle name="Note 5 5 2_Table 2A-1_EFT (Annual)" xfId="15852"/>
    <cellStyle name="Note 5 5 3" xfId="9895"/>
    <cellStyle name="Note 5 5 3 2" xfId="22020"/>
    <cellStyle name="Note 5 5 3 2 2" xfId="43206"/>
    <cellStyle name="Note 5 5 3 3" xfId="32602"/>
    <cellStyle name="Note 5 5 4" xfId="16907"/>
    <cellStyle name="Note 5 5 4 2" xfId="38094"/>
    <cellStyle name="Note 5 5 5" xfId="27178"/>
    <cellStyle name="Note 5 5_Table 2A-1_EFT (Annual)" xfId="7494"/>
    <cellStyle name="Note 5 6" xfId="1942"/>
    <cellStyle name="Note 5 6 2" xfId="5503"/>
    <cellStyle name="Note 5 6 2 2" xfId="13718"/>
    <cellStyle name="Note 5 6 2 2 2" xfId="25706"/>
    <cellStyle name="Note 5 6 2 2 2 2" xfId="46892"/>
    <cellStyle name="Note 5 6 2 2 3" xfId="36288"/>
    <cellStyle name="Note 5 6 2 3" xfId="20593"/>
    <cellStyle name="Note 5 6 2 3 2" xfId="41780"/>
    <cellStyle name="Note 5 6 2 4" xfId="31160"/>
    <cellStyle name="Note 5 6 2_Table 2A-1_EFT (Annual)" xfId="15853"/>
    <cellStyle name="Note 5 6 3" xfId="11062"/>
    <cellStyle name="Note 5 6 3 2" xfId="23160"/>
    <cellStyle name="Note 5 6 3 2 2" xfId="44346"/>
    <cellStyle name="Note 5 6 3 3" xfId="33742"/>
    <cellStyle name="Note 5 6 4" xfId="18047"/>
    <cellStyle name="Note 5 6 4 2" xfId="39234"/>
    <cellStyle name="Note 5 6 5" xfId="28417"/>
    <cellStyle name="Note 5 6_Table 2A-1_EFT (Annual)" xfId="7495"/>
    <cellStyle name="Note 5 7" xfId="3669"/>
    <cellStyle name="Note 5 7 2" xfId="12042"/>
    <cellStyle name="Note 5 7 2 2" xfId="24073"/>
    <cellStyle name="Note 5 7 2 2 2" xfId="45259"/>
    <cellStyle name="Note 5 7 2 3" xfId="34655"/>
    <cellStyle name="Note 5 7 3" xfId="18960"/>
    <cellStyle name="Note 5 7 3 2" xfId="40147"/>
    <cellStyle name="Note 5 7 4" xfId="29379"/>
    <cellStyle name="Note 5 7_Table 2A-1_EFT (Annual)" xfId="15854"/>
    <cellStyle name="Note 5 8" xfId="9359"/>
    <cellStyle name="Note 5 8 2" xfId="21527"/>
    <cellStyle name="Note 5 8 2 2" xfId="42713"/>
    <cellStyle name="Note 5 8 3" xfId="32109"/>
    <cellStyle name="Note 5 9" xfId="16414"/>
    <cellStyle name="Note 5 9 2" xfId="37601"/>
    <cellStyle name="Note 5_Table 2A-1_EFT (Annual)" xfId="3306"/>
    <cellStyle name="Note 6" xfId="88"/>
    <cellStyle name="Note 6 10" xfId="26644"/>
    <cellStyle name="Note 6 2" xfId="487"/>
    <cellStyle name="Note 6 2 2" xfId="1464"/>
    <cellStyle name="Note 6 2 2 2" xfId="2734"/>
    <cellStyle name="Note 6 2 2 2 2" xfId="6295"/>
    <cellStyle name="Note 6 2 2 2 2 2" xfId="14489"/>
    <cellStyle name="Note 6 2 2 2 2 2 2" xfId="26461"/>
    <cellStyle name="Note 6 2 2 2 2 2 2 2" xfId="47647"/>
    <cellStyle name="Note 6 2 2 2 2 2 3" xfId="37043"/>
    <cellStyle name="Note 6 2 2 2 2 3" xfId="21348"/>
    <cellStyle name="Note 6 2 2 2 2 3 2" xfId="42535"/>
    <cellStyle name="Note 6 2 2 2 2 4" xfId="31951"/>
    <cellStyle name="Note 6 2 2 2 2_Table 2A-1_EFT (Annual)" xfId="15855"/>
    <cellStyle name="Note 6 2 2 2 3" xfId="11831"/>
    <cellStyle name="Note 6 2 2 2 3 2" xfId="23915"/>
    <cellStyle name="Note 6 2 2 2 3 2 2" xfId="45101"/>
    <cellStyle name="Note 6 2 2 2 3 3" xfId="34497"/>
    <cellStyle name="Note 6 2 2 2 4" xfId="18802"/>
    <cellStyle name="Note 6 2 2 2 4 2" xfId="39989"/>
    <cellStyle name="Note 6 2 2 2 5" xfId="29208"/>
    <cellStyle name="Note 6 2 2 2_Table 2A-1_EFT (Annual)" xfId="7497"/>
    <cellStyle name="Note 6 2 2 3" xfId="5025"/>
    <cellStyle name="Note 6 2 2 3 2" xfId="13285"/>
    <cellStyle name="Note 6 2 2 3 2 2" xfId="25291"/>
    <cellStyle name="Note 6 2 2 3 2 2 2" xfId="46477"/>
    <cellStyle name="Note 6 2 2 3 2 3" xfId="35873"/>
    <cellStyle name="Note 6 2 2 3 3" xfId="20178"/>
    <cellStyle name="Note 6 2 2 3 3 2" xfId="41365"/>
    <cellStyle name="Note 6 2 2 3 4" xfId="30682"/>
    <cellStyle name="Note 6 2 2 3_Table 2A-1_EFT (Annual)" xfId="15856"/>
    <cellStyle name="Note 6 2 2 4" xfId="10629"/>
    <cellStyle name="Note 6 2 2 4 2" xfId="22745"/>
    <cellStyle name="Note 6 2 2 4 2 2" xfId="43931"/>
    <cellStyle name="Note 6 2 2 4 3" xfId="33327"/>
    <cellStyle name="Note 6 2 2 5" xfId="17632"/>
    <cellStyle name="Note 6 2 2 5 2" xfId="38819"/>
    <cellStyle name="Note 6 2 2 6" xfId="27939"/>
    <cellStyle name="Note 6 2 2_Table 2A-1_EFT (Annual)" xfId="7496"/>
    <cellStyle name="Note 6 2 3" xfId="1005"/>
    <cellStyle name="Note 6 2 3 2" xfId="4566"/>
    <cellStyle name="Note 6 2 3 2 2" xfId="12826"/>
    <cellStyle name="Note 6 2 3 2 2 2" xfId="24832"/>
    <cellStyle name="Note 6 2 3 2 2 2 2" xfId="46018"/>
    <cellStyle name="Note 6 2 3 2 2 3" xfId="35414"/>
    <cellStyle name="Note 6 2 3 2 3" xfId="19719"/>
    <cellStyle name="Note 6 2 3 2 3 2" xfId="40906"/>
    <cellStyle name="Note 6 2 3 2 4" xfId="30223"/>
    <cellStyle name="Note 6 2 3 2_Table 2A-1_EFT (Annual)" xfId="15857"/>
    <cellStyle name="Note 6 2 3 3" xfId="10170"/>
    <cellStyle name="Note 6 2 3 3 2" xfId="22286"/>
    <cellStyle name="Note 6 2 3 3 2 2" xfId="43472"/>
    <cellStyle name="Note 6 2 3 3 3" xfId="32868"/>
    <cellStyle name="Note 6 2 3 4" xfId="17173"/>
    <cellStyle name="Note 6 2 3 4 2" xfId="38360"/>
    <cellStyle name="Note 6 2 3 5" xfId="27480"/>
    <cellStyle name="Note 6 2 3_Table 2A-1_EFT (Annual)" xfId="7498"/>
    <cellStyle name="Note 6 2 4" xfId="2203"/>
    <cellStyle name="Note 6 2 4 2" xfId="5764"/>
    <cellStyle name="Note 6 2 4 2 2" xfId="13979"/>
    <cellStyle name="Note 6 2 4 2 2 2" xfId="25967"/>
    <cellStyle name="Note 6 2 4 2 2 2 2" xfId="47153"/>
    <cellStyle name="Note 6 2 4 2 2 3" xfId="36549"/>
    <cellStyle name="Note 6 2 4 2 3" xfId="20854"/>
    <cellStyle name="Note 6 2 4 2 3 2" xfId="42041"/>
    <cellStyle name="Note 6 2 4 2 4" xfId="31421"/>
    <cellStyle name="Note 6 2 4 2_Table 2A-1_EFT (Annual)" xfId="15858"/>
    <cellStyle name="Note 6 2 4 3" xfId="11323"/>
    <cellStyle name="Note 6 2 4 3 2" xfId="23421"/>
    <cellStyle name="Note 6 2 4 3 2 2" xfId="44607"/>
    <cellStyle name="Note 6 2 4 3 3" xfId="34003"/>
    <cellStyle name="Note 6 2 4 4" xfId="18308"/>
    <cellStyle name="Note 6 2 4 4 2" xfId="39495"/>
    <cellStyle name="Note 6 2 4 5" xfId="28678"/>
    <cellStyle name="Note 6 2 4_Table 2A-1_EFT (Annual)" xfId="7499"/>
    <cellStyle name="Note 6 2 5" xfId="4057"/>
    <cellStyle name="Note 6 2 5 2" xfId="12381"/>
    <cellStyle name="Note 6 2 5 2 2" xfId="24403"/>
    <cellStyle name="Note 6 2 5 2 2 2" xfId="45589"/>
    <cellStyle name="Note 6 2 5 2 3" xfId="34985"/>
    <cellStyle name="Note 6 2 5 3" xfId="19290"/>
    <cellStyle name="Note 6 2 5 3 2" xfId="40477"/>
    <cellStyle name="Note 6 2 5 4" xfId="29745"/>
    <cellStyle name="Note 6 2 5_Table 2A-1_EFT (Annual)" xfId="15859"/>
    <cellStyle name="Note 6 2 6" xfId="9720"/>
    <cellStyle name="Note 6 2 6 2" xfId="21857"/>
    <cellStyle name="Note 6 2 6 2 2" xfId="43043"/>
    <cellStyle name="Note 6 2 6 3" xfId="32439"/>
    <cellStyle name="Note 6 2 7" xfId="16744"/>
    <cellStyle name="Note 6 2 7 2" xfId="37931"/>
    <cellStyle name="Note 6 2 8" xfId="27002"/>
    <cellStyle name="Note 6 2_Table 2A-1_EFT (Annual)" xfId="3310"/>
    <cellStyle name="Note 6 3" xfId="320"/>
    <cellStyle name="Note 6 3 2" xfId="1308"/>
    <cellStyle name="Note 6 3 2 2" xfId="2578"/>
    <cellStyle name="Note 6 3 2 2 2" xfId="6139"/>
    <cellStyle name="Note 6 3 2 2 2 2" xfId="14333"/>
    <cellStyle name="Note 6 3 2 2 2 2 2" xfId="26305"/>
    <cellStyle name="Note 6 3 2 2 2 2 2 2" xfId="47491"/>
    <cellStyle name="Note 6 3 2 2 2 2 3" xfId="36887"/>
    <cellStyle name="Note 6 3 2 2 2 3" xfId="21192"/>
    <cellStyle name="Note 6 3 2 2 2 3 2" xfId="42379"/>
    <cellStyle name="Note 6 3 2 2 2 4" xfId="31795"/>
    <cellStyle name="Note 6 3 2 2 2_Table 2A-1_EFT (Annual)" xfId="15860"/>
    <cellStyle name="Note 6 3 2 2 3" xfId="11675"/>
    <cellStyle name="Note 6 3 2 2 3 2" xfId="23759"/>
    <cellStyle name="Note 6 3 2 2 3 2 2" xfId="44945"/>
    <cellStyle name="Note 6 3 2 2 3 3" xfId="34341"/>
    <cellStyle name="Note 6 3 2 2 4" xfId="18646"/>
    <cellStyle name="Note 6 3 2 2 4 2" xfId="39833"/>
    <cellStyle name="Note 6 3 2 2 5" xfId="29052"/>
    <cellStyle name="Note 6 3 2 2_Table 2A-1_EFT (Annual)" xfId="7501"/>
    <cellStyle name="Note 6 3 2 3" xfId="4869"/>
    <cellStyle name="Note 6 3 2 3 2" xfId="13129"/>
    <cellStyle name="Note 6 3 2 3 2 2" xfId="25135"/>
    <cellStyle name="Note 6 3 2 3 2 2 2" xfId="46321"/>
    <cellStyle name="Note 6 3 2 3 2 3" xfId="35717"/>
    <cellStyle name="Note 6 3 2 3 3" xfId="20022"/>
    <cellStyle name="Note 6 3 2 3 3 2" xfId="41209"/>
    <cellStyle name="Note 6 3 2 3 4" xfId="30526"/>
    <cellStyle name="Note 6 3 2 3_Table 2A-1_EFT (Annual)" xfId="15861"/>
    <cellStyle name="Note 6 3 2 4" xfId="10473"/>
    <cellStyle name="Note 6 3 2 4 2" xfId="22589"/>
    <cellStyle name="Note 6 3 2 4 2 2" xfId="43775"/>
    <cellStyle name="Note 6 3 2 4 3" xfId="33171"/>
    <cellStyle name="Note 6 3 2 5" xfId="17476"/>
    <cellStyle name="Note 6 3 2 5 2" xfId="38663"/>
    <cellStyle name="Note 6 3 2 6" xfId="27783"/>
    <cellStyle name="Note 6 3 2_Table 2A-1_EFT (Annual)" xfId="7500"/>
    <cellStyle name="Note 6 3 3" xfId="868"/>
    <cellStyle name="Note 6 3 3 2" xfId="4429"/>
    <cellStyle name="Note 6 3 3 2 2" xfId="12694"/>
    <cellStyle name="Note 6 3 3 2 2 2" xfId="24706"/>
    <cellStyle name="Note 6 3 3 2 2 2 2" xfId="45892"/>
    <cellStyle name="Note 6 3 3 2 2 3" xfId="35288"/>
    <cellStyle name="Note 6 3 3 2 3" xfId="19593"/>
    <cellStyle name="Note 6 3 3 2 3 2" xfId="40780"/>
    <cellStyle name="Note 6 3 3 2 4" xfId="30086"/>
    <cellStyle name="Note 6 3 3 2_Table 2A-1_EFT (Annual)" xfId="15862"/>
    <cellStyle name="Note 6 3 3 3" xfId="10041"/>
    <cellStyle name="Note 6 3 3 3 2" xfId="22160"/>
    <cellStyle name="Note 6 3 3 3 2 2" xfId="43346"/>
    <cellStyle name="Note 6 3 3 3 3" xfId="32742"/>
    <cellStyle name="Note 6 3 3 4" xfId="17047"/>
    <cellStyle name="Note 6 3 3 4 2" xfId="38234"/>
    <cellStyle name="Note 6 3 3 5" xfId="27343"/>
    <cellStyle name="Note 6 3 3_Table 2A-1_EFT (Annual)" xfId="7502"/>
    <cellStyle name="Note 6 3 4" xfId="2047"/>
    <cellStyle name="Note 6 3 4 2" xfId="5608"/>
    <cellStyle name="Note 6 3 4 2 2" xfId="13823"/>
    <cellStyle name="Note 6 3 4 2 2 2" xfId="25811"/>
    <cellStyle name="Note 6 3 4 2 2 2 2" xfId="46997"/>
    <cellStyle name="Note 6 3 4 2 2 3" xfId="36393"/>
    <cellStyle name="Note 6 3 4 2 3" xfId="20698"/>
    <cellStyle name="Note 6 3 4 2 3 2" xfId="41885"/>
    <cellStyle name="Note 6 3 4 2 4" xfId="31265"/>
    <cellStyle name="Note 6 3 4 2_Table 2A-1_EFT (Annual)" xfId="15863"/>
    <cellStyle name="Note 6 3 4 3" xfId="11167"/>
    <cellStyle name="Note 6 3 4 3 2" xfId="23265"/>
    <cellStyle name="Note 6 3 4 3 2 2" xfId="44451"/>
    <cellStyle name="Note 6 3 4 3 3" xfId="33847"/>
    <cellStyle name="Note 6 3 4 4" xfId="18152"/>
    <cellStyle name="Note 6 3 4 4 2" xfId="39339"/>
    <cellStyle name="Note 6 3 4 5" xfId="28522"/>
    <cellStyle name="Note 6 3 4_Table 2A-1_EFT (Annual)" xfId="7503"/>
    <cellStyle name="Note 6 3 5" xfId="3890"/>
    <cellStyle name="Note 6 3 5 2" xfId="12222"/>
    <cellStyle name="Note 6 3 5 2 2" xfId="24247"/>
    <cellStyle name="Note 6 3 5 2 2 2" xfId="45433"/>
    <cellStyle name="Note 6 3 5 2 3" xfId="34829"/>
    <cellStyle name="Note 6 3 5 3" xfId="19134"/>
    <cellStyle name="Note 6 3 5 3 2" xfId="40321"/>
    <cellStyle name="Note 6 3 5 4" xfId="29578"/>
    <cellStyle name="Note 6 3 5_Table 2A-1_EFT (Annual)" xfId="15864"/>
    <cellStyle name="Note 6 3 6" xfId="9559"/>
    <cellStyle name="Note 6 3 6 2" xfId="21701"/>
    <cellStyle name="Note 6 3 6 2 2" xfId="42887"/>
    <cellStyle name="Note 6 3 6 3" xfId="32283"/>
    <cellStyle name="Note 6 3 7" xfId="16588"/>
    <cellStyle name="Note 6 3 7 2" xfId="37775"/>
    <cellStyle name="Note 6 3 8" xfId="26835"/>
    <cellStyle name="Note 6 3_Table 2A-1_EFT (Annual)" xfId="3311"/>
    <cellStyle name="Note 6 4" xfId="1142"/>
    <cellStyle name="Note 6 4 2" xfId="2412"/>
    <cellStyle name="Note 6 4 2 2" xfId="5973"/>
    <cellStyle name="Note 6 4 2 2 2" xfId="14167"/>
    <cellStyle name="Note 6 4 2 2 2 2" xfId="26139"/>
    <cellStyle name="Note 6 4 2 2 2 2 2" xfId="47325"/>
    <cellStyle name="Note 6 4 2 2 2 3" xfId="36721"/>
    <cellStyle name="Note 6 4 2 2 3" xfId="21026"/>
    <cellStyle name="Note 6 4 2 2 3 2" xfId="42213"/>
    <cellStyle name="Note 6 4 2 2 4" xfId="31629"/>
    <cellStyle name="Note 6 4 2 2_Table 2A-1_EFT (Annual)" xfId="15865"/>
    <cellStyle name="Note 6 4 2 3" xfId="11509"/>
    <cellStyle name="Note 6 4 2 3 2" xfId="23593"/>
    <cellStyle name="Note 6 4 2 3 2 2" xfId="44779"/>
    <cellStyle name="Note 6 4 2 3 3" xfId="34175"/>
    <cellStyle name="Note 6 4 2 4" xfId="18480"/>
    <cellStyle name="Note 6 4 2 4 2" xfId="39667"/>
    <cellStyle name="Note 6 4 2 5" xfId="28886"/>
    <cellStyle name="Note 6 4 2_Table 2A-1_EFT (Annual)" xfId="7505"/>
    <cellStyle name="Note 6 4 3" xfId="4703"/>
    <cellStyle name="Note 6 4 3 2" xfId="12963"/>
    <cellStyle name="Note 6 4 3 2 2" xfId="24969"/>
    <cellStyle name="Note 6 4 3 2 2 2" xfId="46155"/>
    <cellStyle name="Note 6 4 3 2 3" xfId="35551"/>
    <cellStyle name="Note 6 4 3 3" xfId="19856"/>
    <cellStyle name="Note 6 4 3 3 2" xfId="41043"/>
    <cellStyle name="Note 6 4 3 4" xfId="30360"/>
    <cellStyle name="Note 6 4 3_Table 2A-1_EFT (Annual)" xfId="15866"/>
    <cellStyle name="Note 6 4 4" xfId="10307"/>
    <cellStyle name="Note 6 4 4 2" xfId="22423"/>
    <cellStyle name="Note 6 4 4 2 2" xfId="43609"/>
    <cellStyle name="Note 6 4 4 3" xfId="33005"/>
    <cellStyle name="Note 6 4 5" xfId="17310"/>
    <cellStyle name="Note 6 4 5 2" xfId="38497"/>
    <cellStyle name="Note 6 4 6" xfId="27617"/>
    <cellStyle name="Note 6 4_Table 2A-1_EFT (Annual)" xfId="7504"/>
    <cellStyle name="Note 6 5" xfId="709"/>
    <cellStyle name="Note 6 5 2" xfId="4270"/>
    <cellStyle name="Note 6 5 2 2" xfId="12554"/>
    <cellStyle name="Note 6 5 2 2 2" xfId="24572"/>
    <cellStyle name="Note 6 5 2 2 2 2" xfId="45758"/>
    <cellStyle name="Note 6 5 2 2 3" xfId="35154"/>
    <cellStyle name="Note 6 5 2 3" xfId="19459"/>
    <cellStyle name="Note 6 5 2 3 2" xfId="40646"/>
    <cellStyle name="Note 6 5 2 4" xfId="29927"/>
    <cellStyle name="Note 6 5 2_Table 2A-1_EFT (Annual)" xfId="15867"/>
    <cellStyle name="Note 6 5 3" xfId="9901"/>
    <cellStyle name="Note 6 5 3 2" xfId="22026"/>
    <cellStyle name="Note 6 5 3 2 2" xfId="43212"/>
    <cellStyle name="Note 6 5 3 3" xfId="32608"/>
    <cellStyle name="Note 6 5 4" xfId="16913"/>
    <cellStyle name="Note 6 5 4 2" xfId="38100"/>
    <cellStyle name="Note 6 5 5" xfId="27184"/>
    <cellStyle name="Note 6 5_Table 2A-1_EFT (Annual)" xfId="7506"/>
    <cellStyle name="Note 6 6" xfId="1818"/>
    <cellStyle name="Note 6 6 2" xfId="5379"/>
    <cellStyle name="Note 6 6 2 2" xfId="13594"/>
    <cellStyle name="Note 6 6 2 2 2" xfId="25582"/>
    <cellStyle name="Note 6 6 2 2 2 2" xfId="46768"/>
    <cellStyle name="Note 6 6 2 2 3" xfId="36164"/>
    <cellStyle name="Note 6 6 2 3" xfId="20469"/>
    <cellStyle name="Note 6 6 2 3 2" xfId="41656"/>
    <cellStyle name="Note 6 6 2 4" xfId="31036"/>
    <cellStyle name="Note 6 6 2_Table 2A-1_EFT (Annual)" xfId="15868"/>
    <cellStyle name="Note 6 6 3" xfId="10938"/>
    <cellStyle name="Note 6 6 3 2" xfId="23036"/>
    <cellStyle name="Note 6 6 3 2 2" xfId="44222"/>
    <cellStyle name="Note 6 6 3 3" xfId="33618"/>
    <cellStyle name="Note 6 6 4" xfId="17923"/>
    <cellStyle name="Note 6 6 4 2" xfId="39110"/>
    <cellStyle name="Note 6 6 5" xfId="28293"/>
    <cellStyle name="Note 6 6_Table 2A-1_EFT (Annual)" xfId="7507"/>
    <cellStyle name="Note 6 7" xfId="3677"/>
    <cellStyle name="Note 6 7 2" xfId="12050"/>
    <cellStyle name="Note 6 7 2 2" xfId="24081"/>
    <cellStyle name="Note 6 7 2 2 2" xfId="45267"/>
    <cellStyle name="Note 6 7 2 3" xfId="34663"/>
    <cellStyle name="Note 6 7 3" xfId="18968"/>
    <cellStyle name="Note 6 7 3 2" xfId="40155"/>
    <cellStyle name="Note 6 7 4" xfId="29387"/>
    <cellStyle name="Note 6 7_Table 2A-1_EFT (Annual)" xfId="15869"/>
    <cellStyle name="Note 6 8" xfId="9367"/>
    <cellStyle name="Note 6 8 2" xfId="21535"/>
    <cellStyle name="Note 6 8 2 2" xfId="42721"/>
    <cellStyle name="Note 6 8 3" xfId="32117"/>
    <cellStyle name="Note 6 9" xfId="16422"/>
    <cellStyle name="Note 6 9 2" xfId="37609"/>
    <cellStyle name="Note 6_Table 2A-1_EFT (Annual)" xfId="3309"/>
    <cellStyle name="Note 7" xfId="107"/>
    <cellStyle name="Note 7 10" xfId="26662"/>
    <cellStyle name="Note 7 2" xfId="500"/>
    <cellStyle name="Note 7 2 2" xfId="1477"/>
    <cellStyle name="Note 7 2 2 2" xfId="2747"/>
    <cellStyle name="Note 7 2 2 2 2" xfId="6308"/>
    <cellStyle name="Note 7 2 2 2 2 2" xfId="14502"/>
    <cellStyle name="Note 7 2 2 2 2 2 2" xfId="26474"/>
    <cellStyle name="Note 7 2 2 2 2 2 2 2" xfId="47660"/>
    <cellStyle name="Note 7 2 2 2 2 2 3" xfId="37056"/>
    <cellStyle name="Note 7 2 2 2 2 3" xfId="21361"/>
    <cellStyle name="Note 7 2 2 2 2 3 2" xfId="42548"/>
    <cellStyle name="Note 7 2 2 2 2 4" xfId="31964"/>
    <cellStyle name="Note 7 2 2 2 2_Table 2A-1_EFT (Annual)" xfId="15870"/>
    <cellStyle name="Note 7 2 2 2 3" xfId="11844"/>
    <cellStyle name="Note 7 2 2 2 3 2" xfId="23928"/>
    <cellStyle name="Note 7 2 2 2 3 2 2" xfId="45114"/>
    <cellStyle name="Note 7 2 2 2 3 3" xfId="34510"/>
    <cellStyle name="Note 7 2 2 2 4" xfId="18815"/>
    <cellStyle name="Note 7 2 2 2 4 2" xfId="40002"/>
    <cellStyle name="Note 7 2 2 2 5" xfId="29221"/>
    <cellStyle name="Note 7 2 2 2_Table 2A-1_EFT (Annual)" xfId="7509"/>
    <cellStyle name="Note 7 2 2 3" xfId="5038"/>
    <cellStyle name="Note 7 2 2 3 2" xfId="13298"/>
    <cellStyle name="Note 7 2 2 3 2 2" xfId="25304"/>
    <cellStyle name="Note 7 2 2 3 2 2 2" xfId="46490"/>
    <cellStyle name="Note 7 2 2 3 2 3" xfId="35886"/>
    <cellStyle name="Note 7 2 2 3 3" xfId="20191"/>
    <cellStyle name="Note 7 2 2 3 3 2" xfId="41378"/>
    <cellStyle name="Note 7 2 2 3 4" xfId="30695"/>
    <cellStyle name="Note 7 2 2 3_Table 2A-1_EFT (Annual)" xfId="15871"/>
    <cellStyle name="Note 7 2 2 4" xfId="10642"/>
    <cellStyle name="Note 7 2 2 4 2" xfId="22758"/>
    <cellStyle name="Note 7 2 2 4 2 2" xfId="43944"/>
    <cellStyle name="Note 7 2 2 4 3" xfId="33340"/>
    <cellStyle name="Note 7 2 2 5" xfId="17645"/>
    <cellStyle name="Note 7 2 2 5 2" xfId="38832"/>
    <cellStyle name="Note 7 2 2 6" xfId="27952"/>
    <cellStyle name="Note 7 2 2_Table 2A-1_EFT (Annual)" xfId="7508"/>
    <cellStyle name="Note 7 2 3" xfId="1014"/>
    <cellStyle name="Note 7 2 3 2" xfId="4575"/>
    <cellStyle name="Note 7 2 3 2 2" xfId="12835"/>
    <cellStyle name="Note 7 2 3 2 2 2" xfId="24841"/>
    <cellStyle name="Note 7 2 3 2 2 2 2" xfId="46027"/>
    <cellStyle name="Note 7 2 3 2 2 3" xfId="35423"/>
    <cellStyle name="Note 7 2 3 2 3" xfId="19728"/>
    <cellStyle name="Note 7 2 3 2 3 2" xfId="40915"/>
    <cellStyle name="Note 7 2 3 2 4" xfId="30232"/>
    <cellStyle name="Note 7 2 3 2_Table 2A-1_EFT (Annual)" xfId="15872"/>
    <cellStyle name="Note 7 2 3 3" xfId="10179"/>
    <cellStyle name="Note 7 2 3 3 2" xfId="22295"/>
    <cellStyle name="Note 7 2 3 3 2 2" xfId="43481"/>
    <cellStyle name="Note 7 2 3 3 3" xfId="32877"/>
    <cellStyle name="Note 7 2 3 4" xfId="17182"/>
    <cellStyle name="Note 7 2 3 4 2" xfId="38369"/>
    <cellStyle name="Note 7 2 3 5" xfId="27489"/>
    <cellStyle name="Note 7 2 3_Table 2A-1_EFT (Annual)" xfId="7510"/>
    <cellStyle name="Note 7 2 4" xfId="2216"/>
    <cellStyle name="Note 7 2 4 2" xfId="5777"/>
    <cellStyle name="Note 7 2 4 2 2" xfId="13992"/>
    <cellStyle name="Note 7 2 4 2 2 2" xfId="25980"/>
    <cellStyle name="Note 7 2 4 2 2 2 2" xfId="47166"/>
    <cellStyle name="Note 7 2 4 2 2 3" xfId="36562"/>
    <cellStyle name="Note 7 2 4 2 3" xfId="20867"/>
    <cellStyle name="Note 7 2 4 2 3 2" xfId="42054"/>
    <cellStyle name="Note 7 2 4 2 4" xfId="31434"/>
    <cellStyle name="Note 7 2 4 2_Table 2A-1_EFT (Annual)" xfId="15873"/>
    <cellStyle name="Note 7 2 4 3" xfId="11336"/>
    <cellStyle name="Note 7 2 4 3 2" xfId="23434"/>
    <cellStyle name="Note 7 2 4 3 2 2" xfId="44620"/>
    <cellStyle name="Note 7 2 4 3 3" xfId="34016"/>
    <cellStyle name="Note 7 2 4 4" xfId="18321"/>
    <cellStyle name="Note 7 2 4 4 2" xfId="39508"/>
    <cellStyle name="Note 7 2 4 5" xfId="28691"/>
    <cellStyle name="Note 7 2 4_Table 2A-1_EFT (Annual)" xfId="7511"/>
    <cellStyle name="Note 7 2 5" xfId="4070"/>
    <cellStyle name="Note 7 2 5 2" xfId="12394"/>
    <cellStyle name="Note 7 2 5 2 2" xfId="24416"/>
    <cellStyle name="Note 7 2 5 2 2 2" xfId="45602"/>
    <cellStyle name="Note 7 2 5 2 3" xfId="34998"/>
    <cellStyle name="Note 7 2 5 3" xfId="19303"/>
    <cellStyle name="Note 7 2 5 3 2" xfId="40490"/>
    <cellStyle name="Note 7 2 5 4" xfId="29758"/>
    <cellStyle name="Note 7 2 5_Table 2A-1_EFT (Annual)" xfId="15874"/>
    <cellStyle name="Note 7 2 6" xfId="9733"/>
    <cellStyle name="Note 7 2 6 2" xfId="21870"/>
    <cellStyle name="Note 7 2 6 2 2" xfId="43056"/>
    <cellStyle name="Note 7 2 6 3" xfId="32452"/>
    <cellStyle name="Note 7 2 7" xfId="16757"/>
    <cellStyle name="Note 7 2 7 2" xfId="37944"/>
    <cellStyle name="Note 7 2 8" xfId="27015"/>
    <cellStyle name="Note 7 2_Table 2A-1_EFT (Annual)" xfId="3313"/>
    <cellStyle name="Note 7 3" xfId="338"/>
    <cellStyle name="Note 7 3 2" xfId="1321"/>
    <cellStyle name="Note 7 3 2 2" xfId="2591"/>
    <cellStyle name="Note 7 3 2 2 2" xfId="6152"/>
    <cellStyle name="Note 7 3 2 2 2 2" xfId="14346"/>
    <cellStyle name="Note 7 3 2 2 2 2 2" xfId="26318"/>
    <cellStyle name="Note 7 3 2 2 2 2 2 2" xfId="47504"/>
    <cellStyle name="Note 7 3 2 2 2 2 3" xfId="36900"/>
    <cellStyle name="Note 7 3 2 2 2 3" xfId="21205"/>
    <cellStyle name="Note 7 3 2 2 2 3 2" xfId="42392"/>
    <cellStyle name="Note 7 3 2 2 2 4" xfId="31808"/>
    <cellStyle name="Note 7 3 2 2 2_Table 2A-1_EFT (Annual)" xfId="15875"/>
    <cellStyle name="Note 7 3 2 2 3" xfId="11688"/>
    <cellStyle name="Note 7 3 2 2 3 2" xfId="23772"/>
    <cellStyle name="Note 7 3 2 2 3 2 2" xfId="44958"/>
    <cellStyle name="Note 7 3 2 2 3 3" xfId="34354"/>
    <cellStyle name="Note 7 3 2 2 4" xfId="18659"/>
    <cellStyle name="Note 7 3 2 2 4 2" xfId="39846"/>
    <cellStyle name="Note 7 3 2 2 5" xfId="29065"/>
    <cellStyle name="Note 7 3 2 2_Table 2A-1_EFT (Annual)" xfId="7513"/>
    <cellStyle name="Note 7 3 2 3" xfId="4882"/>
    <cellStyle name="Note 7 3 2 3 2" xfId="13142"/>
    <cellStyle name="Note 7 3 2 3 2 2" xfId="25148"/>
    <cellStyle name="Note 7 3 2 3 2 2 2" xfId="46334"/>
    <cellStyle name="Note 7 3 2 3 2 3" xfId="35730"/>
    <cellStyle name="Note 7 3 2 3 3" xfId="20035"/>
    <cellStyle name="Note 7 3 2 3 3 2" xfId="41222"/>
    <cellStyle name="Note 7 3 2 3 4" xfId="30539"/>
    <cellStyle name="Note 7 3 2 3_Table 2A-1_EFT (Annual)" xfId="15876"/>
    <cellStyle name="Note 7 3 2 4" xfId="10486"/>
    <cellStyle name="Note 7 3 2 4 2" xfId="22602"/>
    <cellStyle name="Note 7 3 2 4 2 2" xfId="43788"/>
    <cellStyle name="Note 7 3 2 4 3" xfId="33184"/>
    <cellStyle name="Note 7 3 2 5" xfId="17489"/>
    <cellStyle name="Note 7 3 2 5 2" xfId="38676"/>
    <cellStyle name="Note 7 3 2 6" xfId="27796"/>
    <cellStyle name="Note 7 3 2_Table 2A-1_EFT (Annual)" xfId="7512"/>
    <cellStyle name="Note 7 3 3" xfId="882"/>
    <cellStyle name="Note 7 3 3 2" xfId="4443"/>
    <cellStyle name="Note 7 3 3 2 2" xfId="12705"/>
    <cellStyle name="Note 7 3 3 2 2 2" xfId="24715"/>
    <cellStyle name="Note 7 3 3 2 2 2 2" xfId="45901"/>
    <cellStyle name="Note 7 3 3 2 2 3" xfId="35297"/>
    <cellStyle name="Note 7 3 3 2 3" xfId="19602"/>
    <cellStyle name="Note 7 3 3 2 3 2" xfId="40789"/>
    <cellStyle name="Note 7 3 3 2 4" xfId="30100"/>
    <cellStyle name="Note 7 3 3 2_Table 2A-1_EFT (Annual)" xfId="15877"/>
    <cellStyle name="Note 7 3 3 3" xfId="10052"/>
    <cellStyle name="Note 7 3 3 3 2" xfId="22169"/>
    <cellStyle name="Note 7 3 3 3 2 2" xfId="43355"/>
    <cellStyle name="Note 7 3 3 3 3" xfId="32751"/>
    <cellStyle name="Note 7 3 3 4" xfId="17056"/>
    <cellStyle name="Note 7 3 3 4 2" xfId="38243"/>
    <cellStyle name="Note 7 3 3 5" xfId="27357"/>
    <cellStyle name="Note 7 3 3_Table 2A-1_EFT (Annual)" xfId="7514"/>
    <cellStyle name="Note 7 3 4" xfId="2060"/>
    <cellStyle name="Note 7 3 4 2" xfId="5621"/>
    <cellStyle name="Note 7 3 4 2 2" xfId="13836"/>
    <cellStyle name="Note 7 3 4 2 2 2" xfId="25824"/>
    <cellStyle name="Note 7 3 4 2 2 2 2" xfId="47010"/>
    <cellStyle name="Note 7 3 4 2 2 3" xfId="36406"/>
    <cellStyle name="Note 7 3 4 2 3" xfId="20711"/>
    <cellStyle name="Note 7 3 4 2 3 2" xfId="41898"/>
    <cellStyle name="Note 7 3 4 2 4" xfId="31278"/>
    <cellStyle name="Note 7 3 4 2_Table 2A-1_EFT (Annual)" xfId="15878"/>
    <cellStyle name="Note 7 3 4 3" xfId="11180"/>
    <cellStyle name="Note 7 3 4 3 2" xfId="23278"/>
    <cellStyle name="Note 7 3 4 3 2 2" xfId="44464"/>
    <cellStyle name="Note 7 3 4 3 3" xfId="33860"/>
    <cellStyle name="Note 7 3 4 4" xfId="18165"/>
    <cellStyle name="Note 7 3 4 4 2" xfId="39352"/>
    <cellStyle name="Note 7 3 4 5" xfId="28535"/>
    <cellStyle name="Note 7 3 4_Table 2A-1_EFT (Annual)" xfId="7515"/>
    <cellStyle name="Note 7 3 5" xfId="3908"/>
    <cellStyle name="Note 7 3 5 2" xfId="12236"/>
    <cellStyle name="Note 7 3 5 2 2" xfId="24260"/>
    <cellStyle name="Note 7 3 5 2 2 2" xfId="45446"/>
    <cellStyle name="Note 7 3 5 2 3" xfId="34842"/>
    <cellStyle name="Note 7 3 5 3" xfId="19147"/>
    <cellStyle name="Note 7 3 5 3 2" xfId="40334"/>
    <cellStyle name="Note 7 3 5 4" xfId="29596"/>
    <cellStyle name="Note 7 3 5_Table 2A-1_EFT (Annual)" xfId="15879"/>
    <cellStyle name="Note 7 3 6" xfId="9573"/>
    <cellStyle name="Note 7 3 6 2" xfId="21714"/>
    <cellStyle name="Note 7 3 6 2 2" xfId="42900"/>
    <cellStyle name="Note 7 3 6 3" xfId="32296"/>
    <cellStyle name="Note 7 3 7" xfId="16601"/>
    <cellStyle name="Note 7 3 7 2" xfId="37788"/>
    <cellStyle name="Note 7 3 8" xfId="26853"/>
    <cellStyle name="Note 7 3_Table 2A-1_EFT (Annual)" xfId="3314"/>
    <cellStyle name="Note 7 4" xfId="1155"/>
    <cellStyle name="Note 7 4 2" xfId="2425"/>
    <cellStyle name="Note 7 4 2 2" xfId="5986"/>
    <cellStyle name="Note 7 4 2 2 2" xfId="14180"/>
    <cellStyle name="Note 7 4 2 2 2 2" xfId="26152"/>
    <cellStyle name="Note 7 4 2 2 2 2 2" xfId="47338"/>
    <cellStyle name="Note 7 4 2 2 2 3" xfId="36734"/>
    <cellStyle name="Note 7 4 2 2 3" xfId="21039"/>
    <cellStyle name="Note 7 4 2 2 3 2" xfId="42226"/>
    <cellStyle name="Note 7 4 2 2 4" xfId="31642"/>
    <cellStyle name="Note 7 4 2 2_Table 2A-1_EFT (Annual)" xfId="15880"/>
    <cellStyle name="Note 7 4 2 3" xfId="11522"/>
    <cellStyle name="Note 7 4 2 3 2" xfId="23606"/>
    <cellStyle name="Note 7 4 2 3 2 2" xfId="44792"/>
    <cellStyle name="Note 7 4 2 3 3" xfId="34188"/>
    <cellStyle name="Note 7 4 2 4" xfId="18493"/>
    <cellStyle name="Note 7 4 2 4 2" xfId="39680"/>
    <cellStyle name="Note 7 4 2 5" xfId="28899"/>
    <cellStyle name="Note 7 4 2_Table 2A-1_EFT (Annual)" xfId="7517"/>
    <cellStyle name="Note 7 4 3" xfId="4716"/>
    <cellStyle name="Note 7 4 3 2" xfId="12976"/>
    <cellStyle name="Note 7 4 3 2 2" xfId="24982"/>
    <cellStyle name="Note 7 4 3 2 2 2" xfId="46168"/>
    <cellStyle name="Note 7 4 3 2 3" xfId="35564"/>
    <cellStyle name="Note 7 4 3 3" xfId="19869"/>
    <cellStyle name="Note 7 4 3 3 2" xfId="41056"/>
    <cellStyle name="Note 7 4 3 4" xfId="30373"/>
    <cellStyle name="Note 7 4 3_Table 2A-1_EFT (Annual)" xfId="15881"/>
    <cellStyle name="Note 7 4 4" xfId="10320"/>
    <cellStyle name="Note 7 4 4 2" xfId="22436"/>
    <cellStyle name="Note 7 4 4 2 2" xfId="43622"/>
    <cellStyle name="Note 7 4 4 3" xfId="33018"/>
    <cellStyle name="Note 7 4 5" xfId="17323"/>
    <cellStyle name="Note 7 4 5 2" xfId="38510"/>
    <cellStyle name="Note 7 4 6" xfId="27630"/>
    <cellStyle name="Note 7 4_Table 2A-1_EFT (Annual)" xfId="7516"/>
    <cellStyle name="Note 7 5" xfId="723"/>
    <cellStyle name="Note 7 5 2" xfId="4284"/>
    <cellStyle name="Note 7 5 2 2" xfId="12564"/>
    <cellStyle name="Note 7 5 2 2 2" xfId="24581"/>
    <cellStyle name="Note 7 5 2 2 2 2" xfId="45767"/>
    <cellStyle name="Note 7 5 2 2 3" xfId="35163"/>
    <cellStyle name="Note 7 5 2 3" xfId="19468"/>
    <cellStyle name="Note 7 5 2 3 2" xfId="40655"/>
    <cellStyle name="Note 7 5 2 4" xfId="29941"/>
    <cellStyle name="Note 7 5 2_Table 2A-1_EFT (Annual)" xfId="15882"/>
    <cellStyle name="Note 7 5 3" xfId="9912"/>
    <cellStyle name="Note 7 5 3 2" xfId="22035"/>
    <cellStyle name="Note 7 5 3 2 2" xfId="43221"/>
    <cellStyle name="Note 7 5 3 3" xfId="32617"/>
    <cellStyle name="Note 7 5 4" xfId="16922"/>
    <cellStyle name="Note 7 5 4 2" xfId="38109"/>
    <cellStyle name="Note 7 5 5" xfId="27198"/>
    <cellStyle name="Note 7 5_Table 2A-1_EFT (Annual)" xfId="7518"/>
    <cellStyle name="Note 7 6" xfId="1869"/>
    <cellStyle name="Note 7 6 2" xfId="5430"/>
    <cellStyle name="Note 7 6 2 2" xfId="13645"/>
    <cellStyle name="Note 7 6 2 2 2" xfId="25633"/>
    <cellStyle name="Note 7 6 2 2 2 2" xfId="46819"/>
    <cellStyle name="Note 7 6 2 2 3" xfId="36215"/>
    <cellStyle name="Note 7 6 2 3" xfId="20520"/>
    <cellStyle name="Note 7 6 2 3 2" xfId="41707"/>
    <cellStyle name="Note 7 6 2 4" xfId="31087"/>
    <cellStyle name="Note 7 6 2_Table 2A-1_EFT (Annual)" xfId="15883"/>
    <cellStyle name="Note 7 6 3" xfId="10989"/>
    <cellStyle name="Note 7 6 3 2" xfId="23087"/>
    <cellStyle name="Note 7 6 3 2 2" xfId="44273"/>
    <cellStyle name="Note 7 6 3 3" xfId="33669"/>
    <cellStyle name="Note 7 6 4" xfId="17974"/>
    <cellStyle name="Note 7 6 4 2" xfId="39161"/>
    <cellStyle name="Note 7 6 5" xfId="28344"/>
    <cellStyle name="Note 7 6_Table 2A-1_EFT (Annual)" xfId="7519"/>
    <cellStyle name="Note 7 7" xfId="3696"/>
    <cellStyle name="Note 7 7 2" xfId="12064"/>
    <cellStyle name="Note 7 7 2 2" xfId="24094"/>
    <cellStyle name="Note 7 7 2 2 2" xfId="45280"/>
    <cellStyle name="Note 7 7 2 3" xfId="34676"/>
    <cellStyle name="Note 7 7 3" xfId="18981"/>
    <cellStyle name="Note 7 7 3 2" xfId="40168"/>
    <cellStyle name="Note 7 7 4" xfId="29405"/>
    <cellStyle name="Note 7 7_Table 2A-1_EFT (Annual)" xfId="15884"/>
    <cellStyle name="Note 7 8" xfId="9383"/>
    <cellStyle name="Note 7 8 2" xfId="21548"/>
    <cellStyle name="Note 7 8 2 2" xfId="42734"/>
    <cellStyle name="Note 7 8 3" xfId="32130"/>
    <cellStyle name="Note 7 9" xfId="16435"/>
    <cellStyle name="Note 7 9 2" xfId="37622"/>
    <cellStyle name="Note 7_Table 2A-1_EFT (Annual)" xfId="3312"/>
    <cellStyle name="Note 8" xfId="129"/>
    <cellStyle name="Note 8 10" xfId="26684"/>
    <cellStyle name="Note 8 2" xfId="522"/>
    <cellStyle name="Note 8 2 2" xfId="1499"/>
    <cellStyle name="Note 8 2 2 2" xfId="2769"/>
    <cellStyle name="Note 8 2 2 2 2" xfId="6330"/>
    <cellStyle name="Note 8 2 2 2 2 2" xfId="14524"/>
    <cellStyle name="Note 8 2 2 2 2 2 2" xfId="26496"/>
    <cellStyle name="Note 8 2 2 2 2 2 2 2" xfId="47682"/>
    <cellStyle name="Note 8 2 2 2 2 2 3" xfId="37078"/>
    <cellStyle name="Note 8 2 2 2 2 3" xfId="21383"/>
    <cellStyle name="Note 8 2 2 2 2 3 2" xfId="42570"/>
    <cellStyle name="Note 8 2 2 2 2 4" xfId="31986"/>
    <cellStyle name="Note 8 2 2 2 2_Table 2A-1_EFT (Annual)" xfId="15885"/>
    <cellStyle name="Note 8 2 2 2 3" xfId="11866"/>
    <cellStyle name="Note 8 2 2 2 3 2" xfId="23950"/>
    <cellStyle name="Note 8 2 2 2 3 2 2" xfId="45136"/>
    <cellStyle name="Note 8 2 2 2 3 3" xfId="34532"/>
    <cellStyle name="Note 8 2 2 2 4" xfId="18837"/>
    <cellStyle name="Note 8 2 2 2 4 2" xfId="40024"/>
    <cellStyle name="Note 8 2 2 2 5" xfId="29243"/>
    <cellStyle name="Note 8 2 2 2_Table 2A-1_EFT (Annual)" xfId="7521"/>
    <cellStyle name="Note 8 2 2 3" xfId="5060"/>
    <cellStyle name="Note 8 2 2 3 2" xfId="13320"/>
    <cellStyle name="Note 8 2 2 3 2 2" xfId="25326"/>
    <cellStyle name="Note 8 2 2 3 2 2 2" xfId="46512"/>
    <cellStyle name="Note 8 2 2 3 2 3" xfId="35908"/>
    <cellStyle name="Note 8 2 2 3 3" xfId="20213"/>
    <cellStyle name="Note 8 2 2 3 3 2" xfId="41400"/>
    <cellStyle name="Note 8 2 2 3 4" xfId="30717"/>
    <cellStyle name="Note 8 2 2 3_Table 2A-1_EFT (Annual)" xfId="15886"/>
    <cellStyle name="Note 8 2 2 4" xfId="10664"/>
    <cellStyle name="Note 8 2 2 4 2" xfId="22780"/>
    <cellStyle name="Note 8 2 2 4 2 2" xfId="43966"/>
    <cellStyle name="Note 8 2 2 4 3" xfId="33362"/>
    <cellStyle name="Note 8 2 2 5" xfId="17667"/>
    <cellStyle name="Note 8 2 2 5 2" xfId="38854"/>
    <cellStyle name="Note 8 2 2 6" xfId="27974"/>
    <cellStyle name="Note 8 2 2_Table 2A-1_EFT (Annual)" xfId="7520"/>
    <cellStyle name="Note 8 2 3" xfId="1032"/>
    <cellStyle name="Note 8 2 3 2" xfId="4593"/>
    <cellStyle name="Note 8 2 3 2 2" xfId="12853"/>
    <cellStyle name="Note 8 2 3 2 2 2" xfId="24859"/>
    <cellStyle name="Note 8 2 3 2 2 2 2" xfId="46045"/>
    <cellStyle name="Note 8 2 3 2 2 3" xfId="35441"/>
    <cellStyle name="Note 8 2 3 2 3" xfId="19746"/>
    <cellStyle name="Note 8 2 3 2 3 2" xfId="40933"/>
    <cellStyle name="Note 8 2 3 2 4" xfId="30250"/>
    <cellStyle name="Note 8 2 3 2_Table 2A-1_EFT (Annual)" xfId="15887"/>
    <cellStyle name="Note 8 2 3 3" xfId="10197"/>
    <cellStyle name="Note 8 2 3 3 2" xfId="22313"/>
    <cellStyle name="Note 8 2 3 3 2 2" xfId="43499"/>
    <cellStyle name="Note 8 2 3 3 3" xfId="32895"/>
    <cellStyle name="Note 8 2 3 4" xfId="17200"/>
    <cellStyle name="Note 8 2 3 4 2" xfId="38387"/>
    <cellStyle name="Note 8 2 3 5" xfId="27507"/>
    <cellStyle name="Note 8 2 3_Table 2A-1_EFT (Annual)" xfId="7522"/>
    <cellStyle name="Note 8 2 4" xfId="2238"/>
    <cellStyle name="Note 8 2 4 2" xfId="5799"/>
    <cellStyle name="Note 8 2 4 2 2" xfId="14014"/>
    <cellStyle name="Note 8 2 4 2 2 2" xfId="26002"/>
    <cellStyle name="Note 8 2 4 2 2 2 2" xfId="47188"/>
    <cellStyle name="Note 8 2 4 2 2 3" xfId="36584"/>
    <cellStyle name="Note 8 2 4 2 3" xfId="20889"/>
    <cellStyle name="Note 8 2 4 2 3 2" xfId="42076"/>
    <cellStyle name="Note 8 2 4 2 4" xfId="31456"/>
    <cellStyle name="Note 8 2 4 2_Table 2A-1_EFT (Annual)" xfId="15888"/>
    <cellStyle name="Note 8 2 4 3" xfId="11358"/>
    <cellStyle name="Note 8 2 4 3 2" xfId="23456"/>
    <cellStyle name="Note 8 2 4 3 2 2" xfId="44642"/>
    <cellStyle name="Note 8 2 4 3 3" xfId="34038"/>
    <cellStyle name="Note 8 2 4 4" xfId="18343"/>
    <cellStyle name="Note 8 2 4 4 2" xfId="39530"/>
    <cellStyle name="Note 8 2 4 5" xfId="28713"/>
    <cellStyle name="Note 8 2 4_Table 2A-1_EFT (Annual)" xfId="7523"/>
    <cellStyle name="Note 8 2 5" xfId="4092"/>
    <cellStyle name="Note 8 2 5 2" xfId="12416"/>
    <cellStyle name="Note 8 2 5 2 2" xfId="24438"/>
    <cellStyle name="Note 8 2 5 2 2 2" xfId="45624"/>
    <cellStyle name="Note 8 2 5 2 3" xfId="35020"/>
    <cellStyle name="Note 8 2 5 3" xfId="19325"/>
    <cellStyle name="Note 8 2 5 3 2" xfId="40512"/>
    <cellStyle name="Note 8 2 5 4" xfId="29780"/>
    <cellStyle name="Note 8 2 5_Table 2A-1_EFT (Annual)" xfId="15889"/>
    <cellStyle name="Note 8 2 6" xfId="9755"/>
    <cellStyle name="Note 8 2 6 2" xfId="21892"/>
    <cellStyle name="Note 8 2 6 2 2" xfId="43078"/>
    <cellStyle name="Note 8 2 6 3" xfId="32474"/>
    <cellStyle name="Note 8 2 7" xfId="16779"/>
    <cellStyle name="Note 8 2 7 2" xfId="37966"/>
    <cellStyle name="Note 8 2 8" xfId="27037"/>
    <cellStyle name="Note 8 2_Table 2A-1_EFT (Annual)" xfId="3316"/>
    <cellStyle name="Note 8 3" xfId="360"/>
    <cellStyle name="Note 8 3 2" xfId="1343"/>
    <cellStyle name="Note 8 3 2 2" xfId="2613"/>
    <cellStyle name="Note 8 3 2 2 2" xfId="6174"/>
    <cellStyle name="Note 8 3 2 2 2 2" xfId="14368"/>
    <cellStyle name="Note 8 3 2 2 2 2 2" xfId="26340"/>
    <cellStyle name="Note 8 3 2 2 2 2 2 2" xfId="47526"/>
    <cellStyle name="Note 8 3 2 2 2 2 3" xfId="36922"/>
    <cellStyle name="Note 8 3 2 2 2 3" xfId="21227"/>
    <cellStyle name="Note 8 3 2 2 2 3 2" xfId="42414"/>
    <cellStyle name="Note 8 3 2 2 2 4" xfId="31830"/>
    <cellStyle name="Note 8 3 2 2 2_Table 2A-1_EFT (Annual)" xfId="15890"/>
    <cellStyle name="Note 8 3 2 2 3" xfId="11710"/>
    <cellStyle name="Note 8 3 2 2 3 2" xfId="23794"/>
    <cellStyle name="Note 8 3 2 2 3 2 2" xfId="44980"/>
    <cellStyle name="Note 8 3 2 2 3 3" xfId="34376"/>
    <cellStyle name="Note 8 3 2 2 4" xfId="18681"/>
    <cellStyle name="Note 8 3 2 2 4 2" xfId="39868"/>
    <cellStyle name="Note 8 3 2 2 5" xfId="29087"/>
    <cellStyle name="Note 8 3 2 2_Table 2A-1_EFT (Annual)" xfId="7525"/>
    <cellStyle name="Note 8 3 2 3" xfId="4904"/>
    <cellStyle name="Note 8 3 2 3 2" xfId="13164"/>
    <cellStyle name="Note 8 3 2 3 2 2" xfId="25170"/>
    <cellStyle name="Note 8 3 2 3 2 2 2" xfId="46356"/>
    <cellStyle name="Note 8 3 2 3 2 3" xfId="35752"/>
    <cellStyle name="Note 8 3 2 3 3" xfId="20057"/>
    <cellStyle name="Note 8 3 2 3 3 2" xfId="41244"/>
    <cellStyle name="Note 8 3 2 3 4" xfId="30561"/>
    <cellStyle name="Note 8 3 2 3_Table 2A-1_EFT (Annual)" xfId="15891"/>
    <cellStyle name="Note 8 3 2 4" xfId="10508"/>
    <cellStyle name="Note 8 3 2 4 2" xfId="22624"/>
    <cellStyle name="Note 8 3 2 4 2 2" xfId="43810"/>
    <cellStyle name="Note 8 3 2 4 3" xfId="33206"/>
    <cellStyle name="Note 8 3 2 5" xfId="17511"/>
    <cellStyle name="Note 8 3 2 5 2" xfId="38698"/>
    <cellStyle name="Note 8 3 2 6" xfId="27818"/>
    <cellStyle name="Note 8 3 2_Table 2A-1_EFT (Annual)" xfId="7524"/>
    <cellStyle name="Note 8 3 3" xfId="900"/>
    <cellStyle name="Note 8 3 3 2" xfId="4461"/>
    <cellStyle name="Note 8 3 3 2 2" xfId="12723"/>
    <cellStyle name="Note 8 3 3 2 2 2" xfId="24733"/>
    <cellStyle name="Note 8 3 3 2 2 2 2" xfId="45919"/>
    <cellStyle name="Note 8 3 3 2 2 3" xfId="35315"/>
    <cellStyle name="Note 8 3 3 2 3" xfId="19620"/>
    <cellStyle name="Note 8 3 3 2 3 2" xfId="40807"/>
    <cellStyle name="Note 8 3 3 2 4" xfId="30118"/>
    <cellStyle name="Note 8 3 3 2_Table 2A-1_EFT (Annual)" xfId="15892"/>
    <cellStyle name="Note 8 3 3 3" xfId="10070"/>
    <cellStyle name="Note 8 3 3 3 2" xfId="22187"/>
    <cellStyle name="Note 8 3 3 3 2 2" xfId="43373"/>
    <cellStyle name="Note 8 3 3 3 3" xfId="32769"/>
    <cellStyle name="Note 8 3 3 4" xfId="17074"/>
    <cellStyle name="Note 8 3 3 4 2" xfId="38261"/>
    <cellStyle name="Note 8 3 3 5" xfId="27375"/>
    <cellStyle name="Note 8 3 3_Table 2A-1_EFT (Annual)" xfId="7526"/>
    <cellStyle name="Note 8 3 4" xfId="2082"/>
    <cellStyle name="Note 8 3 4 2" xfId="5643"/>
    <cellStyle name="Note 8 3 4 2 2" xfId="13858"/>
    <cellStyle name="Note 8 3 4 2 2 2" xfId="25846"/>
    <cellStyle name="Note 8 3 4 2 2 2 2" xfId="47032"/>
    <cellStyle name="Note 8 3 4 2 2 3" xfId="36428"/>
    <cellStyle name="Note 8 3 4 2 3" xfId="20733"/>
    <cellStyle name="Note 8 3 4 2 3 2" xfId="41920"/>
    <cellStyle name="Note 8 3 4 2 4" xfId="31300"/>
    <cellStyle name="Note 8 3 4 2_Table 2A-1_EFT (Annual)" xfId="15893"/>
    <cellStyle name="Note 8 3 4 3" xfId="11202"/>
    <cellStyle name="Note 8 3 4 3 2" xfId="23300"/>
    <cellStyle name="Note 8 3 4 3 2 2" xfId="44486"/>
    <cellStyle name="Note 8 3 4 3 3" xfId="33882"/>
    <cellStyle name="Note 8 3 4 4" xfId="18187"/>
    <cellStyle name="Note 8 3 4 4 2" xfId="39374"/>
    <cellStyle name="Note 8 3 4 5" xfId="28557"/>
    <cellStyle name="Note 8 3 4_Table 2A-1_EFT (Annual)" xfId="7527"/>
    <cellStyle name="Note 8 3 5" xfId="3930"/>
    <cellStyle name="Note 8 3 5 2" xfId="12258"/>
    <cellStyle name="Note 8 3 5 2 2" xfId="24282"/>
    <cellStyle name="Note 8 3 5 2 2 2" xfId="45468"/>
    <cellStyle name="Note 8 3 5 2 3" xfId="34864"/>
    <cellStyle name="Note 8 3 5 3" xfId="19169"/>
    <cellStyle name="Note 8 3 5 3 2" xfId="40356"/>
    <cellStyle name="Note 8 3 5 4" xfId="29618"/>
    <cellStyle name="Note 8 3 5_Table 2A-1_EFT (Annual)" xfId="15894"/>
    <cellStyle name="Note 8 3 6" xfId="9595"/>
    <cellStyle name="Note 8 3 6 2" xfId="21736"/>
    <cellStyle name="Note 8 3 6 2 2" xfId="42922"/>
    <cellStyle name="Note 8 3 6 3" xfId="32318"/>
    <cellStyle name="Note 8 3 7" xfId="16623"/>
    <cellStyle name="Note 8 3 7 2" xfId="37810"/>
    <cellStyle name="Note 8 3 8" xfId="26875"/>
    <cellStyle name="Note 8 3_Table 2A-1_EFT (Annual)" xfId="3317"/>
    <cellStyle name="Note 8 4" xfId="1177"/>
    <cellStyle name="Note 8 4 2" xfId="2447"/>
    <cellStyle name="Note 8 4 2 2" xfId="6008"/>
    <cellStyle name="Note 8 4 2 2 2" xfId="14202"/>
    <cellStyle name="Note 8 4 2 2 2 2" xfId="26174"/>
    <cellStyle name="Note 8 4 2 2 2 2 2" xfId="47360"/>
    <cellStyle name="Note 8 4 2 2 2 3" xfId="36756"/>
    <cellStyle name="Note 8 4 2 2 3" xfId="21061"/>
    <cellStyle name="Note 8 4 2 2 3 2" xfId="42248"/>
    <cellStyle name="Note 8 4 2 2 4" xfId="31664"/>
    <cellStyle name="Note 8 4 2 2_Table 2A-1_EFT (Annual)" xfId="15895"/>
    <cellStyle name="Note 8 4 2 3" xfId="11544"/>
    <cellStyle name="Note 8 4 2 3 2" xfId="23628"/>
    <cellStyle name="Note 8 4 2 3 2 2" xfId="44814"/>
    <cellStyle name="Note 8 4 2 3 3" xfId="34210"/>
    <cellStyle name="Note 8 4 2 4" xfId="18515"/>
    <cellStyle name="Note 8 4 2 4 2" xfId="39702"/>
    <cellStyle name="Note 8 4 2 5" xfId="28921"/>
    <cellStyle name="Note 8 4 2_Table 2A-1_EFT (Annual)" xfId="7529"/>
    <cellStyle name="Note 8 4 3" xfId="4738"/>
    <cellStyle name="Note 8 4 3 2" xfId="12998"/>
    <cellStyle name="Note 8 4 3 2 2" xfId="25004"/>
    <cellStyle name="Note 8 4 3 2 2 2" xfId="46190"/>
    <cellStyle name="Note 8 4 3 2 3" xfId="35586"/>
    <cellStyle name="Note 8 4 3 3" xfId="19891"/>
    <cellStyle name="Note 8 4 3 3 2" xfId="41078"/>
    <cellStyle name="Note 8 4 3 4" xfId="30395"/>
    <cellStyle name="Note 8 4 3_Table 2A-1_EFT (Annual)" xfId="15896"/>
    <cellStyle name="Note 8 4 4" xfId="10342"/>
    <cellStyle name="Note 8 4 4 2" xfId="22458"/>
    <cellStyle name="Note 8 4 4 2 2" xfId="43644"/>
    <cellStyle name="Note 8 4 4 3" xfId="33040"/>
    <cellStyle name="Note 8 4 5" xfId="17345"/>
    <cellStyle name="Note 8 4 5 2" xfId="38532"/>
    <cellStyle name="Note 8 4 6" xfId="27652"/>
    <cellStyle name="Note 8 4_Table 2A-1_EFT (Annual)" xfId="7528"/>
    <cellStyle name="Note 8 5" xfId="741"/>
    <cellStyle name="Note 8 5 2" xfId="4302"/>
    <cellStyle name="Note 8 5 2 2" xfId="12582"/>
    <cellStyle name="Note 8 5 2 2 2" xfId="24599"/>
    <cellStyle name="Note 8 5 2 2 2 2" xfId="45785"/>
    <cellStyle name="Note 8 5 2 2 3" xfId="35181"/>
    <cellStyle name="Note 8 5 2 3" xfId="19486"/>
    <cellStyle name="Note 8 5 2 3 2" xfId="40673"/>
    <cellStyle name="Note 8 5 2 4" xfId="29959"/>
    <cellStyle name="Note 8 5 2_Table 2A-1_EFT (Annual)" xfId="15897"/>
    <cellStyle name="Note 8 5 3" xfId="9930"/>
    <cellStyle name="Note 8 5 3 2" xfId="22053"/>
    <cellStyle name="Note 8 5 3 2 2" xfId="43239"/>
    <cellStyle name="Note 8 5 3 3" xfId="32635"/>
    <cellStyle name="Note 8 5 4" xfId="16940"/>
    <cellStyle name="Note 8 5 4 2" xfId="38127"/>
    <cellStyle name="Note 8 5 5" xfId="27216"/>
    <cellStyle name="Note 8 5_Table 2A-1_EFT (Annual)" xfId="7530"/>
    <cellStyle name="Note 8 6" xfId="1858"/>
    <cellStyle name="Note 8 6 2" xfId="5419"/>
    <cellStyle name="Note 8 6 2 2" xfId="13634"/>
    <cellStyle name="Note 8 6 2 2 2" xfId="25622"/>
    <cellStyle name="Note 8 6 2 2 2 2" xfId="46808"/>
    <cellStyle name="Note 8 6 2 2 3" xfId="36204"/>
    <cellStyle name="Note 8 6 2 3" xfId="20509"/>
    <cellStyle name="Note 8 6 2 3 2" xfId="41696"/>
    <cellStyle name="Note 8 6 2 4" xfId="31076"/>
    <cellStyle name="Note 8 6 2_Table 2A-1_EFT (Annual)" xfId="15898"/>
    <cellStyle name="Note 8 6 3" xfId="10978"/>
    <cellStyle name="Note 8 6 3 2" xfId="23076"/>
    <cellStyle name="Note 8 6 3 2 2" xfId="44262"/>
    <cellStyle name="Note 8 6 3 3" xfId="33658"/>
    <cellStyle name="Note 8 6 4" xfId="17963"/>
    <cellStyle name="Note 8 6 4 2" xfId="39150"/>
    <cellStyle name="Note 8 6 5" xfId="28333"/>
    <cellStyle name="Note 8 6_Table 2A-1_EFT (Annual)" xfId="7531"/>
    <cellStyle name="Note 8 7" xfId="3718"/>
    <cellStyle name="Note 8 7 2" xfId="12086"/>
    <cellStyle name="Note 8 7 2 2" xfId="24116"/>
    <cellStyle name="Note 8 7 2 2 2" xfId="45302"/>
    <cellStyle name="Note 8 7 2 3" xfId="34698"/>
    <cellStyle name="Note 8 7 3" xfId="19003"/>
    <cellStyle name="Note 8 7 3 2" xfId="40190"/>
    <cellStyle name="Note 8 7 4" xfId="29427"/>
    <cellStyle name="Note 8 7_Table 2A-1_EFT (Annual)" xfId="15899"/>
    <cellStyle name="Note 8 8" xfId="9405"/>
    <cellStyle name="Note 8 8 2" xfId="21570"/>
    <cellStyle name="Note 8 8 2 2" xfId="42756"/>
    <cellStyle name="Note 8 8 3" xfId="32152"/>
    <cellStyle name="Note 8 9" xfId="16457"/>
    <cellStyle name="Note 8 9 2" xfId="37644"/>
    <cellStyle name="Note 8_Table 2A-1_EFT (Annual)" xfId="3315"/>
    <cellStyle name="Note 9" xfId="79"/>
    <cellStyle name="Note 9 10" xfId="26635"/>
    <cellStyle name="Note 9 2" xfId="478"/>
    <cellStyle name="Note 9 2 2" xfId="1455"/>
    <cellStyle name="Note 9 2 2 2" xfId="2725"/>
    <cellStyle name="Note 9 2 2 2 2" xfId="6286"/>
    <cellStyle name="Note 9 2 2 2 2 2" xfId="14480"/>
    <cellStyle name="Note 9 2 2 2 2 2 2" xfId="26452"/>
    <cellStyle name="Note 9 2 2 2 2 2 2 2" xfId="47638"/>
    <cellStyle name="Note 9 2 2 2 2 2 3" xfId="37034"/>
    <cellStyle name="Note 9 2 2 2 2 3" xfId="21339"/>
    <cellStyle name="Note 9 2 2 2 2 3 2" xfId="42526"/>
    <cellStyle name="Note 9 2 2 2 2 4" xfId="31942"/>
    <cellStyle name="Note 9 2 2 2 2_Table 2A-1_EFT (Annual)" xfId="15900"/>
    <cellStyle name="Note 9 2 2 2 3" xfId="11822"/>
    <cellStyle name="Note 9 2 2 2 3 2" xfId="23906"/>
    <cellStyle name="Note 9 2 2 2 3 2 2" xfId="45092"/>
    <cellStyle name="Note 9 2 2 2 3 3" xfId="34488"/>
    <cellStyle name="Note 9 2 2 2 4" xfId="18793"/>
    <cellStyle name="Note 9 2 2 2 4 2" xfId="39980"/>
    <cellStyle name="Note 9 2 2 2 5" xfId="29199"/>
    <cellStyle name="Note 9 2 2 2_Table 2A-1_EFT (Annual)" xfId="7533"/>
    <cellStyle name="Note 9 2 2 3" xfId="5016"/>
    <cellStyle name="Note 9 2 2 3 2" xfId="13276"/>
    <cellStyle name="Note 9 2 2 3 2 2" xfId="25282"/>
    <cellStyle name="Note 9 2 2 3 2 2 2" xfId="46468"/>
    <cellStyle name="Note 9 2 2 3 2 3" xfId="35864"/>
    <cellStyle name="Note 9 2 2 3 3" xfId="20169"/>
    <cellStyle name="Note 9 2 2 3 3 2" xfId="41356"/>
    <cellStyle name="Note 9 2 2 3 4" xfId="30673"/>
    <cellStyle name="Note 9 2 2 3_Table 2A-1_EFT (Annual)" xfId="15901"/>
    <cellStyle name="Note 9 2 2 4" xfId="10620"/>
    <cellStyle name="Note 9 2 2 4 2" xfId="22736"/>
    <cellStyle name="Note 9 2 2 4 2 2" xfId="43922"/>
    <cellStyle name="Note 9 2 2 4 3" xfId="33318"/>
    <cellStyle name="Note 9 2 2 5" xfId="17623"/>
    <cellStyle name="Note 9 2 2 5 2" xfId="38810"/>
    <cellStyle name="Note 9 2 2 6" xfId="27930"/>
    <cellStyle name="Note 9 2 2_Table 2A-1_EFT (Annual)" xfId="7532"/>
    <cellStyle name="Note 9 2 3" xfId="998"/>
    <cellStyle name="Note 9 2 3 2" xfId="4559"/>
    <cellStyle name="Note 9 2 3 2 2" xfId="12819"/>
    <cellStyle name="Note 9 2 3 2 2 2" xfId="24825"/>
    <cellStyle name="Note 9 2 3 2 2 2 2" xfId="46011"/>
    <cellStyle name="Note 9 2 3 2 2 3" xfId="35407"/>
    <cellStyle name="Note 9 2 3 2 3" xfId="19712"/>
    <cellStyle name="Note 9 2 3 2 3 2" xfId="40899"/>
    <cellStyle name="Note 9 2 3 2 4" xfId="30216"/>
    <cellStyle name="Note 9 2 3 2_Table 2A-1_EFT (Annual)" xfId="15902"/>
    <cellStyle name="Note 9 2 3 3" xfId="10163"/>
    <cellStyle name="Note 9 2 3 3 2" xfId="22279"/>
    <cellStyle name="Note 9 2 3 3 2 2" xfId="43465"/>
    <cellStyle name="Note 9 2 3 3 3" xfId="32861"/>
    <cellStyle name="Note 9 2 3 4" xfId="17166"/>
    <cellStyle name="Note 9 2 3 4 2" xfId="38353"/>
    <cellStyle name="Note 9 2 3 5" xfId="27473"/>
    <cellStyle name="Note 9 2 3_Table 2A-1_EFT (Annual)" xfId="7534"/>
    <cellStyle name="Note 9 2 4" xfId="2194"/>
    <cellStyle name="Note 9 2 4 2" xfId="5755"/>
    <cellStyle name="Note 9 2 4 2 2" xfId="13970"/>
    <cellStyle name="Note 9 2 4 2 2 2" xfId="25958"/>
    <cellStyle name="Note 9 2 4 2 2 2 2" xfId="47144"/>
    <cellStyle name="Note 9 2 4 2 2 3" xfId="36540"/>
    <cellStyle name="Note 9 2 4 2 3" xfId="20845"/>
    <cellStyle name="Note 9 2 4 2 3 2" xfId="42032"/>
    <cellStyle name="Note 9 2 4 2 4" xfId="31412"/>
    <cellStyle name="Note 9 2 4 2_Table 2A-1_EFT (Annual)" xfId="15903"/>
    <cellStyle name="Note 9 2 4 3" xfId="11314"/>
    <cellStyle name="Note 9 2 4 3 2" xfId="23412"/>
    <cellStyle name="Note 9 2 4 3 2 2" xfId="44598"/>
    <cellStyle name="Note 9 2 4 3 3" xfId="33994"/>
    <cellStyle name="Note 9 2 4 4" xfId="18299"/>
    <cellStyle name="Note 9 2 4 4 2" xfId="39486"/>
    <cellStyle name="Note 9 2 4 5" xfId="28669"/>
    <cellStyle name="Note 9 2 4_Table 2A-1_EFT (Annual)" xfId="7535"/>
    <cellStyle name="Note 9 2 5" xfId="4048"/>
    <cellStyle name="Note 9 2 5 2" xfId="12372"/>
    <cellStyle name="Note 9 2 5 2 2" xfId="24394"/>
    <cellStyle name="Note 9 2 5 2 2 2" xfId="45580"/>
    <cellStyle name="Note 9 2 5 2 3" xfId="34976"/>
    <cellStyle name="Note 9 2 5 3" xfId="19281"/>
    <cellStyle name="Note 9 2 5 3 2" xfId="40468"/>
    <cellStyle name="Note 9 2 5 4" xfId="29736"/>
    <cellStyle name="Note 9 2 5_Table 2A-1_EFT (Annual)" xfId="15904"/>
    <cellStyle name="Note 9 2 6" xfId="9711"/>
    <cellStyle name="Note 9 2 6 2" xfId="21848"/>
    <cellStyle name="Note 9 2 6 2 2" xfId="43034"/>
    <cellStyle name="Note 9 2 6 3" xfId="32430"/>
    <cellStyle name="Note 9 2 7" xfId="16735"/>
    <cellStyle name="Note 9 2 7 2" xfId="37922"/>
    <cellStyle name="Note 9 2 8" xfId="26993"/>
    <cellStyle name="Note 9 2_Table 2A-1_EFT (Annual)" xfId="3319"/>
    <cellStyle name="Note 9 3" xfId="311"/>
    <cellStyle name="Note 9 3 2" xfId="1299"/>
    <cellStyle name="Note 9 3 2 2" xfId="2569"/>
    <cellStyle name="Note 9 3 2 2 2" xfId="6130"/>
    <cellStyle name="Note 9 3 2 2 2 2" xfId="14324"/>
    <cellStyle name="Note 9 3 2 2 2 2 2" xfId="26296"/>
    <cellStyle name="Note 9 3 2 2 2 2 2 2" xfId="47482"/>
    <cellStyle name="Note 9 3 2 2 2 2 3" xfId="36878"/>
    <cellStyle name="Note 9 3 2 2 2 3" xfId="21183"/>
    <cellStyle name="Note 9 3 2 2 2 3 2" xfId="42370"/>
    <cellStyle name="Note 9 3 2 2 2 4" xfId="31786"/>
    <cellStyle name="Note 9 3 2 2 2_Table 2A-1_EFT (Annual)" xfId="15905"/>
    <cellStyle name="Note 9 3 2 2 3" xfId="11666"/>
    <cellStyle name="Note 9 3 2 2 3 2" xfId="23750"/>
    <cellStyle name="Note 9 3 2 2 3 2 2" xfId="44936"/>
    <cellStyle name="Note 9 3 2 2 3 3" xfId="34332"/>
    <cellStyle name="Note 9 3 2 2 4" xfId="18637"/>
    <cellStyle name="Note 9 3 2 2 4 2" xfId="39824"/>
    <cellStyle name="Note 9 3 2 2 5" xfId="29043"/>
    <cellStyle name="Note 9 3 2 2_Table 2A-1_EFT (Annual)" xfId="7537"/>
    <cellStyle name="Note 9 3 2 3" xfId="4860"/>
    <cellStyle name="Note 9 3 2 3 2" xfId="13120"/>
    <cellStyle name="Note 9 3 2 3 2 2" xfId="25126"/>
    <cellStyle name="Note 9 3 2 3 2 2 2" xfId="46312"/>
    <cellStyle name="Note 9 3 2 3 2 3" xfId="35708"/>
    <cellStyle name="Note 9 3 2 3 3" xfId="20013"/>
    <cellStyle name="Note 9 3 2 3 3 2" xfId="41200"/>
    <cellStyle name="Note 9 3 2 3 4" xfId="30517"/>
    <cellStyle name="Note 9 3 2 3_Table 2A-1_EFT (Annual)" xfId="15906"/>
    <cellStyle name="Note 9 3 2 4" xfId="10464"/>
    <cellStyle name="Note 9 3 2 4 2" xfId="22580"/>
    <cellStyle name="Note 9 3 2 4 2 2" xfId="43766"/>
    <cellStyle name="Note 9 3 2 4 3" xfId="33162"/>
    <cellStyle name="Note 9 3 2 5" xfId="17467"/>
    <cellStyle name="Note 9 3 2 5 2" xfId="38654"/>
    <cellStyle name="Note 9 3 2 6" xfId="27774"/>
    <cellStyle name="Note 9 3 2_Table 2A-1_EFT (Annual)" xfId="7536"/>
    <cellStyle name="Note 9 3 3" xfId="861"/>
    <cellStyle name="Note 9 3 3 2" xfId="4422"/>
    <cellStyle name="Note 9 3 3 2 2" xfId="12687"/>
    <cellStyle name="Note 9 3 3 2 2 2" xfId="24699"/>
    <cellStyle name="Note 9 3 3 2 2 2 2" xfId="45885"/>
    <cellStyle name="Note 9 3 3 2 2 3" xfId="35281"/>
    <cellStyle name="Note 9 3 3 2 3" xfId="19586"/>
    <cellStyle name="Note 9 3 3 2 3 2" xfId="40773"/>
    <cellStyle name="Note 9 3 3 2 4" xfId="30079"/>
    <cellStyle name="Note 9 3 3 2_Table 2A-1_EFT (Annual)" xfId="15907"/>
    <cellStyle name="Note 9 3 3 3" xfId="10034"/>
    <cellStyle name="Note 9 3 3 3 2" xfId="22153"/>
    <cellStyle name="Note 9 3 3 3 2 2" xfId="43339"/>
    <cellStyle name="Note 9 3 3 3 3" xfId="32735"/>
    <cellStyle name="Note 9 3 3 4" xfId="17040"/>
    <cellStyle name="Note 9 3 3 4 2" xfId="38227"/>
    <cellStyle name="Note 9 3 3 5" xfId="27336"/>
    <cellStyle name="Note 9 3 3_Table 2A-1_EFT (Annual)" xfId="7538"/>
    <cellStyle name="Note 9 3 4" xfId="2038"/>
    <cellStyle name="Note 9 3 4 2" xfId="5599"/>
    <cellStyle name="Note 9 3 4 2 2" xfId="13814"/>
    <cellStyle name="Note 9 3 4 2 2 2" xfId="25802"/>
    <cellStyle name="Note 9 3 4 2 2 2 2" xfId="46988"/>
    <cellStyle name="Note 9 3 4 2 2 3" xfId="36384"/>
    <cellStyle name="Note 9 3 4 2 3" xfId="20689"/>
    <cellStyle name="Note 9 3 4 2 3 2" xfId="41876"/>
    <cellStyle name="Note 9 3 4 2 4" xfId="31256"/>
    <cellStyle name="Note 9 3 4 2_Table 2A-1_EFT (Annual)" xfId="15908"/>
    <cellStyle name="Note 9 3 4 3" xfId="11158"/>
    <cellStyle name="Note 9 3 4 3 2" xfId="23256"/>
    <cellStyle name="Note 9 3 4 3 2 2" xfId="44442"/>
    <cellStyle name="Note 9 3 4 3 3" xfId="33838"/>
    <cellStyle name="Note 9 3 4 4" xfId="18143"/>
    <cellStyle name="Note 9 3 4 4 2" xfId="39330"/>
    <cellStyle name="Note 9 3 4 5" xfId="28513"/>
    <cellStyle name="Note 9 3 4_Table 2A-1_EFT (Annual)" xfId="7539"/>
    <cellStyle name="Note 9 3 5" xfId="3881"/>
    <cellStyle name="Note 9 3 5 2" xfId="12213"/>
    <cellStyle name="Note 9 3 5 2 2" xfId="24238"/>
    <cellStyle name="Note 9 3 5 2 2 2" xfId="45424"/>
    <cellStyle name="Note 9 3 5 2 3" xfId="34820"/>
    <cellStyle name="Note 9 3 5 3" xfId="19125"/>
    <cellStyle name="Note 9 3 5 3 2" xfId="40312"/>
    <cellStyle name="Note 9 3 5 4" xfId="29569"/>
    <cellStyle name="Note 9 3 5_Table 2A-1_EFT (Annual)" xfId="15909"/>
    <cellStyle name="Note 9 3 6" xfId="9550"/>
    <cellStyle name="Note 9 3 6 2" xfId="21692"/>
    <cellStyle name="Note 9 3 6 2 2" xfId="42878"/>
    <cellStyle name="Note 9 3 6 3" xfId="32274"/>
    <cellStyle name="Note 9 3 7" xfId="16579"/>
    <cellStyle name="Note 9 3 7 2" xfId="37766"/>
    <cellStyle name="Note 9 3 8" xfId="26826"/>
    <cellStyle name="Note 9 3_Table 2A-1_EFT (Annual)" xfId="3320"/>
    <cellStyle name="Note 9 4" xfId="1133"/>
    <cellStyle name="Note 9 4 2" xfId="2403"/>
    <cellStyle name="Note 9 4 2 2" xfId="5964"/>
    <cellStyle name="Note 9 4 2 2 2" xfId="14158"/>
    <cellStyle name="Note 9 4 2 2 2 2" xfId="26130"/>
    <cellStyle name="Note 9 4 2 2 2 2 2" xfId="47316"/>
    <cellStyle name="Note 9 4 2 2 2 3" xfId="36712"/>
    <cellStyle name="Note 9 4 2 2 3" xfId="21017"/>
    <cellStyle name="Note 9 4 2 2 3 2" xfId="42204"/>
    <cellStyle name="Note 9 4 2 2 4" xfId="31620"/>
    <cellStyle name="Note 9 4 2 2_Table 2A-1_EFT (Annual)" xfId="15910"/>
    <cellStyle name="Note 9 4 2 3" xfId="11500"/>
    <cellStyle name="Note 9 4 2 3 2" xfId="23584"/>
    <cellStyle name="Note 9 4 2 3 2 2" xfId="44770"/>
    <cellStyle name="Note 9 4 2 3 3" xfId="34166"/>
    <cellStyle name="Note 9 4 2 4" xfId="18471"/>
    <cellStyle name="Note 9 4 2 4 2" xfId="39658"/>
    <cellStyle name="Note 9 4 2 5" xfId="28877"/>
    <cellStyle name="Note 9 4 2_Table 2A-1_EFT (Annual)" xfId="7541"/>
    <cellStyle name="Note 9 4 3" xfId="4694"/>
    <cellStyle name="Note 9 4 3 2" xfId="12954"/>
    <cellStyle name="Note 9 4 3 2 2" xfId="24960"/>
    <cellStyle name="Note 9 4 3 2 2 2" xfId="46146"/>
    <cellStyle name="Note 9 4 3 2 3" xfId="35542"/>
    <cellStyle name="Note 9 4 3 3" xfId="19847"/>
    <cellStyle name="Note 9 4 3 3 2" xfId="41034"/>
    <cellStyle name="Note 9 4 3 4" xfId="30351"/>
    <cellStyle name="Note 9 4 3_Table 2A-1_EFT (Annual)" xfId="15911"/>
    <cellStyle name="Note 9 4 4" xfId="10298"/>
    <cellStyle name="Note 9 4 4 2" xfId="22414"/>
    <cellStyle name="Note 9 4 4 2 2" xfId="43600"/>
    <cellStyle name="Note 9 4 4 3" xfId="32996"/>
    <cellStyle name="Note 9 4 5" xfId="17301"/>
    <cellStyle name="Note 9 4 5 2" xfId="38488"/>
    <cellStyle name="Note 9 4 6" xfId="27608"/>
    <cellStyle name="Note 9 4_Table 2A-1_EFT (Annual)" xfId="7540"/>
    <cellStyle name="Note 9 5" xfId="702"/>
    <cellStyle name="Note 9 5 2" xfId="4263"/>
    <cellStyle name="Note 9 5 2 2" xfId="12547"/>
    <cellStyle name="Note 9 5 2 2 2" xfId="24565"/>
    <cellStyle name="Note 9 5 2 2 2 2" xfId="45751"/>
    <cellStyle name="Note 9 5 2 2 3" xfId="35147"/>
    <cellStyle name="Note 9 5 2 3" xfId="19452"/>
    <cellStyle name="Note 9 5 2 3 2" xfId="40639"/>
    <cellStyle name="Note 9 5 2 4" xfId="29920"/>
    <cellStyle name="Note 9 5 2_Table 2A-1_EFT (Annual)" xfId="15912"/>
    <cellStyle name="Note 9 5 3" xfId="9894"/>
    <cellStyle name="Note 9 5 3 2" xfId="22019"/>
    <cellStyle name="Note 9 5 3 2 2" xfId="43205"/>
    <cellStyle name="Note 9 5 3 3" xfId="32601"/>
    <cellStyle name="Note 9 5 4" xfId="16906"/>
    <cellStyle name="Note 9 5 4 2" xfId="38093"/>
    <cellStyle name="Note 9 5 5" xfId="27177"/>
    <cellStyle name="Note 9 5_Table 2A-1_EFT (Annual)" xfId="7542"/>
    <cellStyle name="Note 9 6" xfId="1870"/>
    <cellStyle name="Note 9 6 2" xfId="5431"/>
    <cellStyle name="Note 9 6 2 2" xfId="13646"/>
    <cellStyle name="Note 9 6 2 2 2" xfId="25634"/>
    <cellStyle name="Note 9 6 2 2 2 2" xfId="46820"/>
    <cellStyle name="Note 9 6 2 2 3" xfId="36216"/>
    <cellStyle name="Note 9 6 2 3" xfId="20521"/>
    <cellStyle name="Note 9 6 2 3 2" xfId="41708"/>
    <cellStyle name="Note 9 6 2 4" xfId="31088"/>
    <cellStyle name="Note 9 6 2_Table 2A-1_EFT (Annual)" xfId="15913"/>
    <cellStyle name="Note 9 6 3" xfId="10990"/>
    <cellStyle name="Note 9 6 3 2" xfId="23088"/>
    <cellStyle name="Note 9 6 3 2 2" xfId="44274"/>
    <cellStyle name="Note 9 6 3 3" xfId="33670"/>
    <cellStyle name="Note 9 6 4" xfId="17975"/>
    <cellStyle name="Note 9 6 4 2" xfId="39162"/>
    <cellStyle name="Note 9 6 5" xfId="28345"/>
    <cellStyle name="Note 9 6_Table 2A-1_EFT (Annual)" xfId="7543"/>
    <cellStyle name="Note 9 7" xfId="3668"/>
    <cellStyle name="Note 9 7 2" xfId="12041"/>
    <cellStyle name="Note 9 7 2 2" xfId="24072"/>
    <cellStyle name="Note 9 7 2 2 2" xfId="45258"/>
    <cellStyle name="Note 9 7 2 3" xfId="34654"/>
    <cellStyle name="Note 9 7 3" xfId="18959"/>
    <cellStyle name="Note 9 7 3 2" xfId="40146"/>
    <cellStyle name="Note 9 7 4" xfId="29378"/>
    <cellStyle name="Note 9 7_Table 2A-1_EFT (Annual)" xfId="15914"/>
    <cellStyle name="Note 9 8" xfId="9358"/>
    <cellStyle name="Note 9 8 2" xfId="21526"/>
    <cellStyle name="Note 9 8 2 2" xfId="42712"/>
    <cellStyle name="Note 9 8 3" xfId="32108"/>
    <cellStyle name="Note 9 9" xfId="16413"/>
    <cellStyle name="Note 9 9 2" xfId="37600"/>
    <cellStyle name="Note 9_Table 2A-1_EFT (Annual)" xfId="3318"/>
    <cellStyle name="Output" xfId="47" builtinId="21" customBuiltin="1"/>
    <cellStyle name="Output 10" xfId="136"/>
    <cellStyle name="Output 10 10" xfId="26691"/>
    <cellStyle name="Output 10 2" xfId="529"/>
    <cellStyle name="Output 10 2 2" xfId="1506"/>
    <cellStyle name="Output 10 2 2 2" xfId="2776"/>
    <cellStyle name="Output 10 2 2 2 2" xfId="6337"/>
    <cellStyle name="Output 10 2 2 2 2 2" xfId="14531"/>
    <cellStyle name="Output 10 2 2 2 2 2 2" xfId="26503"/>
    <cellStyle name="Output 10 2 2 2 2 2 2 2" xfId="47689"/>
    <cellStyle name="Output 10 2 2 2 2 2 3" xfId="37085"/>
    <cellStyle name="Output 10 2 2 2 2 3" xfId="21390"/>
    <cellStyle name="Output 10 2 2 2 2 3 2" xfId="42577"/>
    <cellStyle name="Output 10 2 2 2 2 4" xfId="31993"/>
    <cellStyle name="Output 10 2 2 2 2_Table 2A-1_EFT (Annual)" xfId="15915"/>
    <cellStyle name="Output 10 2 2 2 3" xfId="11873"/>
    <cellStyle name="Output 10 2 2 2 3 2" xfId="23957"/>
    <cellStyle name="Output 10 2 2 2 3 2 2" xfId="45143"/>
    <cellStyle name="Output 10 2 2 2 3 3" xfId="34539"/>
    <cellStyle name="Output 10 2 2 2 4" xfId="18844"/>
    <cellStyle name="Output 10 2 2 2 4 2" xfId="40031"/>
    <cellStyle name="Output 10 2 2 2 5" xfId="29250"/>
    <cellStyle name="Output 10 2 2 2_Table 2A-1_EFT (Annual)" xfId="7544"/>
    <cellStyle name="Output 10 2 2 3" xfId="1918"/>
    <cellStyle name="Output 10 2 2 3 2" xfId="5479"/>
    <cellStyle name="Output 10 2 2 3 2 2" xfId="13694"/>
    <cellStyle name="Output 10 2 2 3 2 2 2" xfId="25682"/>
    <cellStyle name="Output 10 2 2 3 2 2 2 2" xfId="46868"/>
    <cellStyle name="Output 10 2 2 3 2 2 3" xfId="36264"/>
    <cellStyle name="Output 10 2 2 3 2 3" xfId="20569"/>
    <cellStyle name="Output 10 2 2 3 2 3 2" xfId="41756"/>
    <cellStyle name="Output 10 2 2 3 2 4" xfId="31136"/>
    <cellStyle name="Output 10 2 2 3 2_Table 2A-1_EFT (Annual)" xfId="15916"/>
    <cellStyle name="Output 10 2 2 3 3" xfId="11038"/>
    <cellStyle name="Output 10 2 2 3 3 2" xfId="23136"/>
    <cellStyle name="Output 10 2 2 3 3 2 2" xfId="44322"/>
    <cellStyle name="Output 10 2 2 3 3 3" xfId="33718"/>
    <cellStyle name="Output 10 2 2 3 4" xfId="18023"/>
    <cellStyle name="Output 10 2 2 3 4 2" xfId="39210"/>
    <cellStyle name="Output 10 2 2 3 5" xfId="28393"/>
    <cellStyle name="Output 10 2 2 3_Table 2A-1_EFT (Annual)" xfId="7545"/>
    <cellStyle name="Output 10 2 2 4" xfId="5067"/>
    <cellStyle name="Output 10 2 2 4 2" xfId="13327"/>
    <cellStyle name="Output 10 2 2 4 2 2" xfId="25333"/>
    <cellStyle name="Output 10 2 2 4 2 2 2" xfId="46519"/>
    <cellStyle name="Output 10 2 2 4 2 3" xfId="35915"/>
    <cellStyle name="Output 10 2 2 4 3" xfId="20220"/>
    <cellStyle name="Output 10 2 2 4 3 2" xfId="41407"/>
    <cellStyle name="Output 10 2 2 4 4" xfId="30724"/>
    <cellStyle name="Output 10 2 2 4_Table 2A-1_EFT (Annual)" xfId="15917"/>
    <cellStyle name="Output 10 2 2 5" xfId="10671"/>
    <cellStyle name="Output 10 2 2 5 2" xfId="22787"/>
    <cellStyle name="Output 10 2 2 5 2 2" xfId="43973"/>
    <cellStyle name="Output 10 2 2 5 3" xfId="33369"/>
    <cellStyle name="Output 10 2 2 6" xfId="17674"/>
    <cellStyle name="Output 10 2 2 6 2" xfId="38861"/>
    <cellStyle name="Output 10 2 2 7" xfId="27981"/>
    <cellStyle name="Output 10 2 2_Table 2A-1_EFT (Annual)" xfId="3323"/>
    <cellStyle name="Output 10 2 3" xfId="2245"/>
    <cellStyle name="Output 10 2 3 2" xfId="5806"/>
    <cellStyle name="Output 10 2 3 2 2" xfId="14021"/>
    <cellStyle name="Output 10 2 3 2 2 2" xfId="26009"/>
    <cellStyle name="Output 10 2 3 2 2 2 2" xfId="47195"/>
    <cellStyle name="Output 10 2 3 2 2 3" xfId="36591"/>
    <cellStyle name="Output 10 2 3 2 3" xfId="20896"/>
    <cellStyle name="Output 10 2 3 2 3 2" xfId="42083"/>
    <cellStyle name="Output 10 2 3 2 4" xfId="31463"/>
    <cellStyle name="Output 10 2 3 2_Table 2A-1_EFT (Annual)" xfId="15918"/>
    <cellStyle name="Output 10 2 3 3" xfId="11365"/>
    <cellStyle name="Output 10 2 3 3 2" xfId="23463"/>
    <cellStyle name="Output 10 2 3 3 2 2" xfId="44649"/>
    <cellStyle name="Output 10 2 3 3 3" xfId="34045"/>
    <cellStyle name="Output 10 2 3 4" xfId="18350"/>
    <cellStyle name="Output 10 2 3 4 2" xfId="39537"/>
    <cellStyle name="Output 10 2 3 5" xfId="28720"/>
    <cellStyle name="Output 10 2 3_Table 2A-1_EFT (Annual)" xfId="7546"/>
    <cellStyle name="Output 10 2 4" xfId="1743"/>
    <cellStyle name="Output 10 2 4 2" xfId="5304"/>
    <cellStyle name="Output 10 2 4 2 2" xfId="13529"/>
    <cellStyle name="Output 10 2 4 2 2 2" xfId="25520"/>
    <cellStyle name="Output 10 2 4 2 2 2 2" xfId="46706"/>
    <cellStyle name="Output 10 2 4 2 2 3" xfId="36102"/>
    <cellStyle name="Output 10 2 4 2 3" xfId="20407"/>
    <cellStyle name="Output 10 2 4 2 3 2" xfId="41594"/>
    <cellStyle name="Output 10 2 4 2 4" xfId="30961"/>
    <cellStyle name="Output 10 2 4 2_Table 2A-1_EFT (Annual)" xfId="15919"/>
    <cellStyle name="Output 10 2 4 3" xfId="10872"/>
    <cellStyle name="Output 10 2 4 3 2" xfId="22974"/>
    <cellStyle name="Output 10 2 4 3 2 2" xfId="44160"/>
    <cellStyle name="Output 10 2 4 3 3" xfId="33556"/>
    <cellStyle name="Output 10 2 4 4" xfId="17861"/>
    <cellStyle name="Output 10 2 4 4 2" xfId="39048"/>
    <cellStyle name="Output 10 2 4 5" xfId="28218"/>
    <cellStyle name="Output 10 2 4_Table 2A-1_EFT (Annual)" xfId="7547"/>
    <cellStyle name="Output 10 2 5" xfId="4099"/>
    <cellStyle name="Output 10 2 5 2" xfId="12423"/>
    <cellStyle name="Output 10 2 5 2 2" xfId="24445"/>
    <cellStyle name="Output 10 2 5 2 2 2" xfId="45631"/>
    <cellStyle name="Output 10 2 5 2 3" xfId="35027"/>
    <cellStyle name="Output 10 2 5 3" xfId="19332"/>
    <cellStyle name="Output 10 2 5 3 2" xfId="40519"/>
    <cellStyle name="Output 10 2 5 4" xfId="29787"/>
    <cellStyle name="Output 10 2 5_Table 2A-1_EFT (Annual)" xfId="15920"/>
    <cellStyle name="Output 10 2 6" xfId="9762"/>
    <cellStyle name="Output 10 2 6 2" xfId="21899"/>
    <cellStyle name="Output 10 2 6 2 2" xfId="43085"/>
    <cellStyle name="Output 10 2 6 3" xfId="32481"/>
    <cellStyle name="Output 10 2 7" xfId="16786"/>
    <cellStyle name="Output 10 2 7 2" xfId="37973"/>
    <cellStyle name="Output 10 2 8" xfId="27044"/>
    <cellStyle name="Output 10 2_Table 2A-1_EFT (Annual)" xfId="3322"/>
    <cellStyle name="Output 10 3" xfId="367"/>
    <cellStyle name="Output 10 3 2" xfId="1350"/>
    <cellStyle name="Output 10 3 2 2" xfId="2620"/>
    <cellStyle name="Output 10 3 2 2 2" xfId="6181"/>
    <cellStyle name="Output 10 3 2 2 2 2" xfId="14375"/>
    <cellStyle name="Output 10 3 2 2 2 2 2" xfId="26347"/>
    <cellStyle name="Output 10 3 2 2 2 2 2 2" xfId="47533"/>
    <cellStyle name="Output 10 3 2 2 2 2 3" xfId="36929"/>
    <cellStyle name="Output 10 3 2 2 2 3" xfId="21234"/>
    <cellStyle name="Output 10 3 2 2 2 3 2" xfId="42421"/>
    <cellStyle name="Output 10 3 2 2 2 4" xfId="31837"/>
    <cellStyle name="Output 10 3 2 2 2_Table 2A-1_EFT (Annual)" xfId="15921"/>
    <cellStyle name="Output 10 3 2 2 3" xfId="11717"/>
    <cellStyle name="Output 10 3 2 2 3 2" xfId="23801"/>
    <cellStyle name="Output 10 3 2 2 3 2 2" xfId="44987"/>
    <cellStyle name="Output 10 3 2 2 3 3" xfId="34383"/>
    <cellStyle name="Output 10 3 2 2 4" xfId="18688"/>
    <cellStyle name="Output 10 3 2 2 4 2" xfId="39875"/>
    <cellStyle name="Output 10 3 2 2 5" xfId="29094"/>
    <cellStyle name="Output 10 3 2 2_Table 2A-1_EFT (Annual)" xfId="7548"/>
    <cellStyle name="Output 10 3 2 3" xfId="1887"/>
    <cellStyle name="Output 10 3 2 3 2" xfId="5448"/>
    <cellStyle name="Output 10 3 2 3 2 2" xfId="13663"/>
    <cellStyle name="Output 10 3 2 3 2 2 2" xfId="25651"/>
    <cellStyle name="Output 10 3 2 3 2 2 2 2" xfId="46837"/>
    <cellStyle name="Output 10 3 2 3 2 2 3" xfId="36233"/>
    <cellStyle name="Output 10 3 2 3 2 3" xfId="20538"/>
    <cellStyle name="Output 10 3 2 3 2 3 2" xfId="41725"/>
    <cellStyle name="Output 10 3 2 3 2 4" xfId="31105"/>
    <cellStyle name="Output 10 3 2 3 2_Table 2A-1_EFT (Annual)" xfId="15922"/>
    <cellStyle name="Output 10 3 2 3 3" xfId="11007"/>
    <cellStyle name="Output 10 3 2 3 3 2" xfId="23105"/>
    <cellStyle name="Output 10 3 2 3 3 2 2" xfId="44291"/>
    <cellStyle name="Output 10 3 2 3 3 3" xfId="33687"/>
    <cellStyle name="Output 10 3 2 3 4" xfId="17992"/>
    <cellStyle name="Output 10 3 2 3 4 2" xfId="39179"/>
    <cellStyle name="Output 10 3 2 3 5" xfId="28362"/>
    <cellStyle name="Output 10 3 2 3_Table 2A-1_EFT (Annual)" xfId="7549"/>
    <cellStyle name="Output 10 3 2 4" xfId="4911"/>
    <cellStyle name="Output 10 3 2 4 2" xfId="13171"/>
    <cellStyle name="Output 10 3 2 4 2 2" xfId="25177"/>
    <cellStyle name="Output 10 3 2 4 2 2 2" xfId="46363"/>
    <cellStyle name="Output 10 3 2 4 2 3" xfId="35759"/>
    <cellStyle name="Output 10 3 2 4 3" xfId="20064"/>
    <cellStyle name="Output 10 3 2 4 3 2" xfId="41251"/>
    <cellStyle name="Output 10 3 2 4 4" xfId="30568"/>
    <cellStyle name="Output 10 3 2 4_Table 2A-1_EFT (Annual)" xfId="15923"/>
    <cellStyle name="Output 10 3 2 5" xfId="10515"/>
    <cellStyle name="Output 10 3 2 5 2" xfId="22631"/>
    <cellStyle name="Output 10 3 2 5 2 2" xfId="43817"/>
    <cellStyle name="Output 10 3 2 5 3" xfId="33213"/>
    <cellStyle name="Output 10 3 2 6" xfId="17518"/>
    <cellStyle name="Output 10 3 2 6 2" xfId="38705"/>
    <cellStyle name="Output 10 3 2 7" xfId="27825"/>
    <cellStyle name="Output 10 3 2_Table 2A-1_EFT (Annual)" xfId="3325"/>
    <cellStyle name="Output 10 3 3" xfId="2089"/>
    <cellStyle name="Output 10 3 3 2" xfId="5650"/>
    <cellStyle name="Output 10 3 3 2 2" xfId="13865"/>
    <cellStyle name="Output 10 3 3 2 2 2" xfId="25853"/>
    <cellStyle name="Output 10 3 3 2 2 2 2" xfId="47039"/>
    <cellStyle name="Output 10 3 3 2 2 3" xfId="36435"/>
    <cellStyle name="Output 10 3 3 2 3" xfId="20740"/>
    <cellStyle name="Output 10 3 3 2 3 2" xfId="41927"/>
    <cellStyle name="Output 10 3 3 2 4" xfId="31307"/>
    <cellStyle name="Output 10 3 3 2_Table 2A-1_EFT (Annual)" xfId="15924"/>
    <cellStyle name="Output 10 3 3 3" xfId="11209"/>
    <cellStyle name="Output 10 3 3 3 2" xfId="23307"/>
    <cellStyle name="Output 10 3 3 3 2 2" xfId="44493"/>
    <cellStyle name="Output 10 3 3 3 3" xfId="33889"/>
    <cellStyle name="Output 10 3 3 4" xfId="18194"/>
    <cellStyle name="Output 10 3 3 4 2" xfId="39381"/>
    <cellStyle name="Output 10 3 3 5" xfId="28564"/>
    <cellStyle name="Output 10 3 3_Table 2A-1_EFT (Annual)" xfId="7550"/>
    <cellStyle name="Output 10 3 4" xfId="1707"/>
    <cellStyle name="Output 10 3 4 2" xfId="5268"/>
    <cellStyle name="Output 10 3 4 2 2" xfId="13497"/>
    <cellStyle name="Output 10 3 4 2 2 2" xfId="25490"/>
    <cellStyle name="Output 10 3 4 2 2 2 2" xfId="46676"/>
    <cellStyle name="Output 10 3 4 2 2 3" xfId="36072"/>
    <cellStyle name="Output 10 3 4 2 3" xfId="20377"/>
    <cellStyle name="Output 10 3 4 2 3 2" xfId="41564"/>
    <cellStyle name="Output 10 3 4 2 4" xfId="30925"/>
    <cellStyle name="Output 10 3 4 2_Table 2A-1_EFT (Annual)" xfId="15925"/>
    <cellStyle name="Output 10 3 4 3" xfId="10841"/>
    <cellStyle name="Output 10 3 4 3 2" xfId="22944"/>
    <cellStyle name="Output 10 3 4 3 2 2" xfId="44130"/>
    <cellStyle name="Output 10 3 4 3 3" xfId="33526"/>
    <cellStyle name="Output 10 3 4 4" xfId="17831"/>
    <cellStyle name="Output 10 3 4 4 2" xfId="39018"/>
    <cellStyle name="Output 10 3 4 5" xfId="28182"/>
    <cellStyle name="Output 10 3 4_Table 2A-1_EFT (Annual)" xfId="7551"/>
    <cellStyle name="Output 10 3 5" xfId="3937"/>
    <cellStyle name="Output 10 3 5 2" xfId="12265"/>
    <cellStyle name="Output 10 3 5 2 2" xfId="24289"/>
    <cellStyle name="Output 10 3 5 2 2 2" xfId="45475"/>
    <cellStyle name="Output 10 3 5 2 3" xfId="34871"/>
    <cellStyle name="Output 10 3 5 3" xfId="19176"/>
    <cellStyle name="Output 10 3 5 3 2" xfId="40363"/>
    <cellStyle name="Output 10 3 5 4" xfId="29625"/>
    <cellStyle name="Output 10 3 5_Table 2A-1_EFT (Annual)" xfId="15926"/>
    <cellStyle name="Output 10 3 6" xfId="9602"/>
    <cellStyle name="Output 10 3 6 2" xfId="21743"/>
    <cellStyle name="Output 10 3 6 2 2" xfId="42929"/>
    <cellStyle name="Output 10 3 6 3" xfId="32325"/>
    <cellStyle name="Output 10 3 7" xfId="16630"/>
    <cellStyle name="Output 10 3 7 2" xfId="37817"/>
    <cellStyle name="Output 10 3 8" xfId="26882"/>
    <cellStyle name="Output 10 3_Table 2A-1_EFT (Annual)" xfId="3324"/>
    <cellStyle name="Output 10 4" xfId="1184"/>
    <cellStyle name="Output 10 4 2" xfId="2454"/>
    <cellStyle name="Output 10 4 2 2" xfId="6015"/>
    <cellStyle name="Output 10 4 2 2 2" xfId="14209"/>
    <cellStyle name="Output 10 4 2 2 2 2" xfId="26181"/>
    <cellStyle name="Output 10 4 2 2 2 2 2" xfId="47367"/>
    <cellStyle name="Output 10 4 2 2 2 3" xfId="36763"/>
    <cellStyle name="Output 10 4 2 2 3" xfId="21068"/>
    <cellStyle name="Output 10 4 2 2 3 2" xfId="42255"/>
    <cellStyle name="Output 10 4 2 2 4" xfId="31671"/>
    <cellStyle name="Output 10 4 2 2_Table 2A-1_EFT (Annual)" xfId="15927"/>
    <cellStyle name="Output 10 4 2 3" xfId="11551"/>
    <cellStyle name="Output 10 4 2 3 2" xfId="23635"/>
    <cellStyle name="Output 10 4 2 3 2 2" xfId="44821"/>
    <cellStyle name="Output 10 4 2 3 3" xfId="34217"/>
    <cellStyle name="Output 10 4 2 4" xfId="18522"/>
    <cellStyle name="Output 10 4 2 4 2" xfId="39709"/>
    <cellStyle name="Output 10 4 2 5" xfId="28928"/>
    <cellStyle name="Output 10 4 2_Table 2A-1_EFT (Annual)" xfId="7552"/>
    <cellStyle name="Output 10 4 3" xfId="1823"/>
    <cellStyle name="Output 10 4 3 2" xfId="5384"/>
    <cellStyle name="Output 10 4 3 2 2" xfId="13599"/>
    <cellStyle name="Output 10 4 3 2 2 2" xfId="25587"/>
    <cellStyle name="Output 10 4 3 2 2 2 2" xfId="46773"/>
    <cellStyle name="Output 10 4 3 2 2 3" xfId="36169"/>
    <cellStyle name="Output 10 4 3 2 3" xfId="20474"/>
    <cellStyle name="Output 10 4 3 2 3 2" xfId="41661"/>
    <cellStyle name="Output 10 4 3 2 4" xfId="31041"/>
    <cellStyle name="Output 10 4 3 2_Table 2A-1_EFT (Annual)" xfId="15928"/>
    <cellStyle name="Output 10 4 3 3" xfId="10943"/>
    <cellStyle name="Output 10 4 3 3 2" xfId="23041"/>
    <cellStyle name="Output 10 4 3 3 2 2" xfId="44227"/>
    <cellStyle name="Output 10 4 3 3 3" xfId="33623"/>
    <cellStyle name="Output 10 4 3 4" xfId="17928"/>
    <cellStyle name="Output 10 4 3 4 2" xfId="39115"/>
    <cellStyle name="Output 10 4 3 5" xfId="28298"/>
    <cellStyle name="Output 10 4 3_Table 2A-1_EFT (Annual)" xfId="7553"/>
    <cellStyle name="Output 10 4 4" xfId="4745"/>
    <cellStyle name="Output 10 4 4 2" xfId="13005"/>
    <cellStyle name="Output 10 4 4 2 2" xfId="25011"/>
    <cellStyle name="Output 10 4 4 2 2 2" xfId="46197"/>
    <cellStyle name="Output 10 4 4 2 3" xfId="35593"/>
    <cellStyle name="Output 10 4 4 3" xfId="19898"/>
    <cellStyle name="Output 10 4 4 3 2" xfId="41085"/>
    <cellStyle name="Output 10 4 4 4" xfId="30402"/>
    <cellStyle name="Output 10 4 4_Table 2A-1_EFT (Annual)" xfId="15929"/>
    <cellStyle name="Output 10 4 5" xfId="10349"/>
    <cellStyle name="Output 10 4 5 2" xfId="22465"/>
    <cellStyle name="Output 10 4 5 2 2" xfId="43651"/>
    <cellStyle name="Output 10 4 5 3" xfId="33047"/>
    <cellStyle name="Output 10 4 6" xfId="17352"/>
    <cellStyle name="Output 10 4 6 2" xfId="38539"/>
    <cellStyle name="Output 10 4 7" xfId="27659"/>
    <cellStyle name="Output 10 4_Table 2A-1_EFT (Annual)" xfId="3326"/>
    <cellStyle name="Output 10 5" xfId="1787"/>
    <cellStyle name="Output 10 5 2" xfId="5348"/>
    <cellStyle name="Output 10 5 2 2" xfId="13563"/>
    <cellStyle name="Output 10 5 2 2 2" xfId="25551"/>
    <cellStyle name="Output 10 5 2 2 2 2" xfId="46737"/>
    <cellStyle name="Output 10 5 2 2 3" xfId="36133"/>
    <cellStyle name="Output 10 5 2 3" xfId="20438"/>
    <cellStyle name="Output 10 5 2 3 2" xfId="41625"/>
    <cellStyle name="Output 10 5 2 4" xfId="31005"/>
    <cellStyle name="Output 10 5 2_Table 2A-1_EFT (Annual)" xfId="15930"/>
    <cellStyle name="Output 10 5 3" xfId="10907"/>
    <cellStyle name="Output 10 5 3 2" xfId="23005"/>
    <cellStyle name="Output 10 5 3 2 2" xfId="44191"/>
    <cellStyle name="Output 10 5 3 3" xfId="33587"/>
    <cellStyle name="Output 10 5 4" xfId="17892"/>
    <cellStyle name="Output 10 5 4 2" xfId="39079"/>
    <cellStyle name="Output 10 5 5" xfId="28262"/>
    <cellStyle name="Output 10 5_Table 2A-1_EFT (Annual)" xfId="7554"/>
    <cellStyle name="Output 10 6" xfId="1650"/>
    <cellStyle name="Output 10 6 2" xfId="5211"/>
    <cellStyle name="Output 10 6 2 2" xfId="13458"/>
    <cellStyle name="Output 10 6 2 2 2" xfId="25458"/>
    <cellStyle name="Output 10 6 2 2 2 2" xfId="46644"/>
    <cellStyle name="Output 10 6 2 2 3" xfId="36040"/>
    <cellStyle name="Output 10 6 2 3" xfId="20345"/>
    <cellStyle name="Output 10 6 2 3 2" xfId="41532"/>
    <cellStyle name="Output 10 6 2 4" xfId="30868"/>
    <cellStyle name="Output 10 6 2_Table 2A-1_EFT (Annual)" xfId="15931"/>
    <cellStyle name="Output 10 6 3" xfId="10803"/>
    <cellStyle name="Output 10 6 3 2" xfId="22912"/>
    <cellStyle name="Output 10 6 3 2 2" xfId="44098"/>
    <cellStyle name="Output 10 6 3 3" xfId="33494"/>
    <cellStyle name="Output 10 6 4" xfId="17799"/>
    <cellStyle name="Output 10 6 4 2" xfId="38986"/>
    <cellStyle name="Output 10 6 5" xfId="28125"/>
    <cellStyle name="Output 10 6_Table 2A-1_EFT (Annual)" xfId="7555"/>
    <cellStyle name="Output 10 7" xfId="3725"/>
    <cellStyle name="Output 10 7 2" xfId="12093"/>
    <cellStyle name="Output 10 7 2 2" xfId="24123"/>
    <cellStyle name="Output 10 7 2 2 2" xfId="45309"/>
    <cellStyle name="Output 10 7 2 3" xfId="34705"/>
    <cellStyle name="Output 10 7 3" xfId="19010"/>
    <cellStyle name="Output 10 7 3 2" xfId="40197"/>
    <cellStyle name="Output 10 7 4" xfId="29434"/>
    <cellStyle name="Output 10 7_Table 2A-1_EFT (Annual)" xfId="15932"/>
    <cellStyle name="Output 10 8" xfId="9412"/>
    <cellStyle name="Output 10 8 2" xfId="21577"/>
    <cellStyle name="Output 10 8 2 2" xfId="42763"/>
    <cellStyle name="Output 10 8 3" xfId="32159"/>
    <cellStyle name="Output 10 9" xfId="16464"/>
    <cellStyle name="Output 10 9 2" xfId="37651"/>
    <cellStyle name="Output 10_Table 2A-1_EFT (Annual)" xfId="3321"/>
    <cellStyle name="Output 11" xfId="85"/>
    <cellStyle name="Output 11 10" xfId="26641"/>
    <cellStyle name="Output 11 2" xfId="484"/>
    <cellStyle name="Output 11 2 2" xfId="1461"/>
    <cellStyle name="Output 11 2 2 2" xfId="2731"/>
    <cellStyle name="Output 11 2 2 2 2" xfId="6292"/>
    <cellStyle name="Output 11 2 2 2 2 2" xfId="14486"/>
    <cellStyle name="Output 11 2 2 2 2 2 2" xfId="26458"/>
    <cellStyle name="Output 11 2 2 2 2 2 2 2" xfId="47644"/>
    <cellStyle name="Output 11 2 2 2 2 2 3" xfId="37040"/>
    <cellStyle name="Output 11 2 2 2 2 3" xfId="21345"/>
    <cellStyle name="Output 11 2 2 2 2 3 2" xfId="42532"/>
    <cellStyle name="Output 11 2 2 2 2 4" xfId="31948"/>
    <cellStyle name="Output 11 2 2 2 2_Table 2A-1_EFT (Annual)" xfId="15933"/>
    <cellStyle name="Output 11 2 2 2 3" xfId="11828"/>
    <cellStyle name="Output 11 2 2 2 3 2" xfId="23912"/>
    <cellStyle name="Output 11 2 2 2 3 2 2" xfId="45098"/>
    <cellStyle name="Output 11 2 2 2 3 3" xfId="34494"/>
    <cellStyle name="Output 11 2 2 2 4" xfId="18799"/>
    <cellStyle name="Output 11 2 2 2 4 2" xfId="39986"/>
    <cellStyle name="Output 11 2 2 2 5" xfId="29205"/>
    <cellStyle name="Output 11 2 2 2_Table 2A-1_EFT (Annual)" xfId="7556"/>
    <cellStyle name="Output 11 2 2 3" xfId="1909"/>
    <cellStyle name="Output 11 2 2 3 2" xfId="5470"/>
    <cellStyle name="Output 11 2 2 3 2 2" xfId="13685"/>
    <cellStyle name="Output 11 2 2 3 2 2 2" xfId="25673"/>
    <cellStyle name="Output 11 2 2 3 2 2 2 2" xfId="46859"/>
    <cellStyle name="Output 11 2 2 3 2 2 3" xfId="36255"/>
    <cellStyle name="Output 11 2 2 3 2 3" xfId="20560"/>
    <cellStyle name="Output 11 2 2 3 2 3 2" xfId="41747"/>
    <cellStyle name="Output 11 2 2 3 2 4" xfId="31127"/>
    <cellStyle name="Output 11 2 2 3 2_Table 2A-1_EFT (Annual)" xfId="15934"/>
    <cellStyle name="Output 11 2 2 3 3" xfId="11029"/>
    <cellStyle name="Output 11 2 2 3 3 2" xfId="23127"/>
    <cellStyle name="Output 11 2 2 3 3 2 2" xfId="44313"/>
    <cellStyle name="Output 11 2 2 3 3 3" xfId="33709"/>
    <cellStyle name="Output 11 2 2 3 4" xfId="18014"/>
    <cellStyle name="Output 11 2 2 3 4 2" xfId="39201"/>
    <cellStyle name="Output 11 2 2 3 5" xfId="28384"/>
    <cellStyle name="Output 11 2 2 3_Table 2A-1_EFT (Annual)" xfId="7557"/>
    <cellStyle name="Output 11 2 2 4" xfId="5022"/>
    <cellStyle name="Output 11 2 2 4 2" xfId="13282"/>
    <cellStyle name="Output 11 2 2 4 2 2" xfId="25288"/>
    <cellStyle name="Output 11 2 2 4 2 2 2" xfId="46474"/>
    <cellStyle name="Output 11 2 2 4 2 3" xfId="35870"/>
    <cellStyle name="Output 11 2 2 4 3" xfId="20175"/>
    <cellStyle name="Output 11 2 2 4 3 2" xfId="41362"/>
    <cellStyle name="Output 11 2 2 4 4" xfId="30679"/>
    <cellStyle name="Output 11 2 2 4_Table 2A-1_EFT (Annual)" xfId="15935"/>
    <cellStyle name="Output 11 2 2 5" xfId="10626"/>
    <cellStyle name="Output 11 2 2 5 2" xfId="22742"/>
    <cellStyle name="Output 11 2 2 5 2 2" xfId="43928"/>
    <cellStyle name="Output 11 2 2 5 3" xfId="33324"/>
    <cellStyle name="Output 11 2 2 6" xfId="17629"/>
    <cellStyle name="Output 11 2 2 6 2" xfId="38816"/>
    <cellStyle name="Output 11 2 2 7" xfId="27936"/>
    <cellStyle name="Output 11 2 2_Table 2A-1_EFT (Annual)" xfId="3329"/>
    <cellStyle name="Output 11 2 3" xfId="2200"/>
    <cellStyle name="Output 11 2 3 2" xfId="5761"/>
    <cellStyle name="Output 11 2 3 2 2" xfId="13976"/>
    <cellStyle name="Output 11 2 3 2 2 2" xfId="25964"/>
    <cellStyle name="Output 11 2 3 2 2 2 2" xfId="47150"/>
    <cellStyle name="Output 11 2 3 2 2 3" xfId="36546"/>
    <cellStyle name="Output 11 2 3 2 3" xfId="20851"/>
    <cellStyle name="Output 11 2 3 2 3 2" xfId="42038"/>
    <cellStyle name="Output 11 2 3 2 4" xfId="31418"/>
    <cellStyle name="Output 11 2 3 2_Table 2A-1_EFT (Annual)" xfId="15936"/>
    <cellStyle name="Output 11 2 3 3" xfId="11320"/>
    <cellStyle name="Output 11 2 3 3 2" xfId="23418"/>
    <cellStyle name="Output 11 2 3 3 2 2" xfId="44604"/>
    <cellStyle name="Output 11 2 3 3 3" xfId="34000"/>
    <cellStyle name="Output 11 2 3 4" xfId="18305"/>
    <cellStyle name="Output 11 2 3 4 2" xfId="39492"/>
    <cellStyle name="Output 11 2 3 5" xfId="28675"/>
    <cellStyle name="Output 11 2 3_Table 2A-1_EFT (Annual)" xfId="7558"/>
    <cellStyle name="Output 11 2 4" xfId="1734"/>
    <cellStyle name="Output 11 2 4 2" xfId="5295"/>
    <cellStyle name="Output 11 2 4 2 2" xfId="13520"/>
    <cellStyle name="Output 11 2 4 2 2 2" xfId="25511"/>
    <cellStyle name="Output 11 2 4 2 2 2 2" xfId="46697"/>
    <cellStyle name="Output 11 2 4 2 2 3" xfId="36093"/>
    <cellStyle name="Output 11 2 4 2 3" xfId="20398"/>
    <cellStyle name="Output 11 2 4 2 3 2" xfId="41585"/>
    <cellStyle name="Output 11 2 4 2 4" xfId="30952"/>
    <cellStyle name="Output 11 2 4 2_Table 2A-1_EFT (Annual)" xfId="15937"/>
    <cellStyle name="Output 11 2 4 3" xfId="10863"/>
    <cellStyle name="Output 11 2 4 3 2" xfId="22965"/>
    <cellStyle name="Output 11 2 4 3 2 2" xfId="44151"/>
    <cellStyle name="Output 11 2 4 3 3" xfId="33547"/>
    <cellStyle name="Output 11 2 4 4" xfId="17852"/>
    <cellStyle name="Output 11 2 4 4 2" xfId="39039"/>
    <cellStyle name="Output 11 2 4 5" xfId="28209"/>
    <cellStyle name="Output 11 2 4_Table 2A-1_EFT (Annual)" xfId="7559"/>
    <cellStyle name="Output 11 2 5" xfId="4054"/>
    <cellStyle name="Output 11 2 5 2" xfId="12378"/>
    <cellStyle name="Output 11 2 5 2 2" xfId="24400"/>
    <cellStyle name="Output 11 2 5 2 2 2" xfId="45586"/>
    <cellStyle name="Output 11 2 5 2 3" xfId="34982"/>
    <cellStyle name="Output 11 2 5 3" xfId="19287"/>
    <cellStyle name="Output 11 2 5 3 2" xfId="40474"/>
    <cellStyle name="Output 11 2 5 4" xfId="29742"/>
    <cellStyle name="Output 11 2 5_Table 2A-1_EFT (Annual)" xfId="15938"/>
    <cellStyle name="Output 11 2 6" xfId="9717"/>
    <cellStyle name="Output 11 2 6 2" xfId="21854"/>
    <cellStyle name="Output 11 2 6 2 2" xfId="43040"/>
    <cellStyle name="Output 11 2 6 3" xfId="32436"/>
    <cellStyle name="Output 11 2 7" xfId="16741"/>
    <cellStyle name="Output 11 2 7 2" xfId="37928"/>
    <cellStyle name="Output 11 2 8" xfId="26999"/>
    <cellStyle name="Output 11 2_Table 2A-1_EFT (Annual)" xfId="3328"/>
    <cellStyle name="Output 11 3" xfId="317"/>
    <cellStyle name="Output 11 3 2" xfId="1305"/>
    <cellStyle name="Output 11 3 2 2" xfId="2575"/>
    <cellStyle name="Output 11 3 2 2 2" xfId="6136"/>
    <cellStyle name="Output 11 3 2 2 2 2" xfId="14330"/>
    <cellStyle name="Output 11 3 2 2 2 2 2" xfId="26302"/>
    <cellStyle name="Output 11 3 2 2 2 2 2 2" xfId="47488"/>
    <cellStyle name="Output 11 3 2 2 2 2 3" xfId="36884"/>
    <cellStyle name="Output 11 3 2 2 2 3" xfId="21189"/>
    <cellStyle name="Output 11 3 2 2 2 3 2" xfId="42376"/>
    <cellStyle name="Output 11 3 2 2 2 4" xfId="31792"/>
    <cellStyle name="Output 11 3 2 2 2_Table 2A-1_EFT (Annual)" xfId="15939"/>
    <cellStyle name="Output 11 3 2 2 3" xfId="11672"/>
    <cellStyle name="Output 11 3 2 2 3 2" xfId="23756"/>
    <cellStyle name="Output 11 3 2 2 3 2 2" xfId="44942"/>
    <cellStyle name="Output 11 3 2 2 3 3" xfId="34338"/>
    <cellStyle name="Output 11 3 2 2 4" xfId="18643"/>
    <cellStyle name="Output 11 3 2 2 4 2" xfId="39830"/>
    <cellStyle name="Output 11 3 2 2 5" xfId="29049"/>
    <cellStyle name="Output 11 3 2 2_Table 2A-1_EFT (Annual)" xfId="7560"/>
    <cellStyle name="Output 11 3 2 3" xfId="1877"/>
    <cellStyle name="Output 11 3 2 3 2" xfId="5438"/>
    <cellStyle name="Output 11 3 2 3 2 2" xfId="13653"/>
    <cellStyle name="Output 11 3 2 3 2 2 2" xfId="25641"/>
    <cellStyle name="Output 11 3 2 3 2 2 2 2" xfId="46827"/>
    <cellStyle name="Output 11 3 2 3 2 2 3" xfId="36223"/>
    <cellStyle name="Output 11 3 2 3 2 3" xfId="20528"/>
    <cellStyle name="Output 11 3 2 3 2 3 2" xfId="41715"/>
    <cellStyle name="Output 11 3 2 3 2 4" xfId="31095"/>
    <cellStyle name="Output 11 3 2 3 2_Table 2A-1_EFT (Annual)" xfId="15940"/>
    <cellStyle name="Output 11 3 2 3 3" xfId="10997"/>
    <cellStyle name="Output 11 3 2 3 3 2" xfId="23095"/>
    <cellStyle name="Output 11 3 2 3 3 2 2" xfId="44281"/>
    <cellStyle name="Output 11 3 2 3 3 3" xfId="33677"/>
    <cellStyle name="Output 11 3 2 3 4" xfId="17982"/>
    <cellStyle name="Output 11 3 2 3 4 2" xfId="39169"/>
    <cellStyle name="Output 11 3 2 3 5" xfId="28352"/>
    <cellStyle name="Output 11 3 2 3_Table 2A-1_EFT (Annual)" xfId="7561"/>
    <cellStyle name="Output 11 3 2 4" xfId="4866"/>
    <cellStyle name="Output 11 3 2 4 2" xfId="13126"/>
    <cellStyle name="Output 11 3 2 4 2 2" xfId="25132"/>
    <cellStyle name="Output 11 3 2 4 2 2 2" xfId="46318"/>
    <cellStyle name="Output 11 3 2 4 2 3" xfId="35714"/>
    <cellStyle name="Output 11 3 2 4 3" xfId="20019"/>
    <cellStyle name="Output 11 3 2 4 3 2" xfId="41206"/>
    <cellStyle name="Output 11 3 2 4 4" xfId="30523"/>
    <cellStyle name="Output 11 3 2 4_Table 2A-1_EFT (Annual)" xfId="15941"/>
    <cellStyle name="Output 11 3 2 5" xfId="10470"/>
    <cellStyle name="Output 11 3 2 5 2" xfId="22586"/>
    <cellStyle name="Output 11 3 2 5 2 2" xfId="43772"/>
    <cellStyle name="Output 11 3 2 5 3" xfId="33168"/>
    <cellStyle name="Output 11 3 2 6" xfId="17473"/>
    <cellStyle name="Output 11 3 2 6 2" xfId="38660"/>
    <cellStyle name="Output 11 3 2 7" xfId="27780"/>
    <cellStyle name="Output 11 3 2_Table 2A-1_EFT (Annual)" xfId="3331"/>
    <cellStyle name="Output 11 3 3" xfId="2044"/>
    <cellStyle name="Output 11 3 3 2" xfId="5605"/>
    <cellStyle name="Output 11 3 3 2 2" xfId="13820"/>
    <cellStyle name="Output 11 3 3 2 2 2" xfId="25808"/>
    <cellStyle name="Output 11 3 3 2 2 2 2" xfId="46994"/>
    <cellStyle name="Output 11 3 3 2 2 3" xfId="36390"/>
    <cellStyle name="Output 11 3 3 2 3" xfId="20695"/>
    <cellStyle name="Output 11 3 3 2 3 2" xfId="41882"/>
    <cellStyle name="Output 11 3 3 2 4" xfId="31262"/>
    <cellStyle name="Output 11 3 3 2_Table 2A-1_EFT (Annual)" xfId="15942"/>
    <cellStyle name="Output 11 3 3 3" xfId="11164"/>
    <cellStyle name="Output 11 3 3 3 2" xfId="23262"/>
    <cellStyle name="Output 11 3 3 3 2 2" xfId="44448"/>
    <cellStyle name="Output 11 3 3 3 3" xfId="33844"/>
    <cellStyle name="Output 11 3 3 4" xfId="18149"/>
    <cellStyle name="Output 11 3 3 4 2" xfId="39336"/>
    <cellStyle name="Output 11 3 3 5" xfId="28519"/>
    <cellStyle name="Output 11 3 3_Table 2A-1_EFT (Annual)" xfId="7562"/>
    <cellStyle name="Output 11 3 4" xfId="1693"/>
    <cellStyle name="Output 11 3 4 2" xfId="5254"/>
    <cellStyle name="Output 11 3 4 2 2" xfId="13487"/>
    <cellStyle name="Output 11 3 4 2 2 2" xfId="25481"/>
    <cellStyle name="Output 11 3 4 2 2 2 2" xfId="46667"/>
    <cellStyle name="Output 11 3 4 2 2 3" xfId="36063"/>
    <cellStyle name="Output 11 3 4 2 3" xfId="20368"/>
    <cellStyle name="Output 11 3 4 2 3 2" xfId="41555"/>
    <cellStyle name="Output 11 3 4 2 4" xfId="30911"/>
    <cellStyle name="Output 11 3 4 2_Table 2A-1_EFT (Annual)" xfId="15943"/>
    <cellStyle name="Output 11 3 4 3" xfId="10831"/>
    <cellStyle name="Output 11 3 4 3 2" xfId="22935"/>
    <cellStyle name="Output 11 3 4 3 2 2" xfId="44121"/>
    <cellStyle name="Output 11 3 4 3 3" xfId="33517"/>
    <cellStyle name="Output 11 3 4 4" xfId="17822"/>
    <cellStyle name="Output 11 3 4 4 2" xfId="39009"/>
    <cellStyle name="Output 11 3 4 5" xfId="28168"/>
    <cellStyle name="Output 11 3 4_Table 2A-1_EFT (Annual)" xfId="7563"/>
    <cellStyle name="Output 11 3 5" xfId="3887"/>
    <cellStyle name="Output 11 3 5 2" xfId="12219"/>
    <cellStyle name="Output 11 3 5 2 2" xfId="24244"/>
    <cellStyle name="Output 11 3 5 2 2 2" xfId="45430"/>
    <cellStyle name="Output 11 3 5 2 3" xfId="34826"/>
    <cellStyle name="Output 11 3 5 3" xfId="19131"/>
    <cellStyle name="Output 11 3 5 3 2" xfId="40318"/>
    <cellStyle name="Output 11 3 5 4" xfId="29575"/>
    <cellStyle name="Output 11 3 5_Table 2A-1_EFT (Annual)" xfId="15944"/>
    <cellStyle name="Output 11 3 6" xfId="9556"/>
    <cellStyle name="Output 11 3 6 2" xfId="21698"/>
    <cellStyle name="Output 11 3 6 2 2" xfId="42884"/>
    <cellStyle name="Output 11 3 6 3" xfId="32280"/>
    <cellStyle name="Output 11 3 7" xfId="16585"/>
    <cellStyle name="Output 11 3 7 2" xfId="37772"/>
    <cellStyle name="Output 11 3 8" xfId="26832"/>
    <cellStyle name="Output 11 3_Table 2A-1_EFT (Annual)" xfId="3330"/>
    <cellStyle name="Output 11 4" xfId="1139"/>
    <cellStyle name="Output 11 4 2" xfId="2409"/>
    <cellStyle name="Output 11 4 2 2" xfId="5970"/>
    <cellStyle name="Output 11 4 2 2 2" xfId="14164"/>
    <cellStyle name="Output 11 4 2 2 2 2" xfId="26136"/>
    <cellStyle name="Output 11 4 2 2 2 2 2" xfId="47322"/>
    <cellStyle name="Output 11 4 2 2 2 3" xfId="36718"/>
    <cellStyle name="Output 11 4 2 2 3" xfId="21023"/>
    <cellStyle name="Output 11 4 2 2 3 2" xfId="42210"/>
    <cellStyle name="Output 11 4 2 2 4" xfId="31626"/>
    <cellStyle name="Output 11 4 2 2_Table 2A-1_EFT (Annual)" xfId="15945"/>
    <cellStyle name="Output 11 4 2 3" xfId="11506"/>
    <cellStyle name="Output 11 4 2 3 2" xfId="23590"/>
    <cellStyle name="Output 11 4 2 3 2 2" xfId="44776"/>
    <cellStyle name="Output 11 4 2 3 3" xfId="34172"/>
    <cellStyle name="Output 11 4 2 4" xfId="18477"/>
    <cellStyle name="Output 11 4 2 4 2" xfId="39664"/>
    <cellStyle name="Output 11 4 2 5" xfId="28883"/>
    <cellStyle name="Output 11 4 2_Table 2A-1_EFT (Annual)" xfId="7564"/>
    <cellStyle name="Output 11 4 3" xfId="1812"/>
    <cellStyle name="Output 11 4 3 2" xfId="5373"/>
    <cellStyle name="Output 11 4 3 2 2" xfId="13588"/>
    <cellStyle name="Output 11 4 3 2 2 2" xfId="25576"/>
    <cellStyle name="Output 11 4 3 2 2 2 2" xfId="46762"/>
    <cellStyle name="Output 11 4 3 2 2 3" xfId="36158"/>
    <cellStyle name="Output 11 4 3 2 3" xfId="20463"/>
    <cellStyle name="Output 11 4 3 2 3 2" xfId="41650"/>
    <cellStyle name="Output 11 4 3 2 4" xfId="31030"/>
    <cellStyle name="Output 11 4 3 2_Table 2A-1_EFT (Annual)" xfId="15946"/>
    <cellStyle name="Output 11 4 3 3" xfId="10932"/>
    <cellStyle name="Output 11 4 3 3 2" xfId="23030"/>
    <cellStyle name="Output 11 4 3 3 2 2" xfId="44216"/>
    <cellStyle name="Output 11 4 3 3 3" xfId="33612"/>
    <cellStyle name="Output 11 4 3 4" xfId="17917"/>
    <cellStyle name="Output 11 4 3 4 2" xfId="39104"/>
    <cellStyle name="Output 11 4 3 5" xfId="28287"/>
    <cellStyle name="Output 11 4 3_Table 2A-1_EFT (Annual)" xfId="7565"/>
    <cellStyle name="Output 11 4 4" xfId="4700"/>
    <cellStyle name="Output 11 4 4 2" xfId="12960"/>
    <cellStyle name="Output 11 4 4 2 2" xfId="24966"/>
    <cellStyle name="Output 11 4 4 2 2 2" xfId="46152"/>
    <cellStyle name="Output 11 4 4 2 3" xfId="35548"/>
    <cellStyle name="Output 11 4 4 3" xfId="19853"/>
    <cellStyle name="Output 11 4 4 3 2" xfId="41040"/>
    <cellStyle name="Output 11 4 4 4" xfId="30357"/>
    <cellStyle name="Output 11 4 4_Table 2A-1_EFT (Annual)" xfId="15947"/>
    <cellStyle name="Output 11 4 5" xfId="10304"/>
    <cellStyle name="Output 11 4 5 2" xfId="22420"/>
    <cellStyle name="Output 11 4 5 2 2" xfId="43606"/>
    <cellStyle name="Output 11 4 5 3" xfId="33002"/>
    <cellStyle name="Output 11 4 6" xfId="17307"/>
    <cellStyle name="Output 11 4 6 2" xfId="38494"/>
    <cellStyle name="Output 11 4 7" xfId="27614"/>
    <cellStyle name="Output 11 4_Table 2A-1_EFT (Annual)" xfId="3332"/>
    <cellStyle name="Output 11 5" xfId="1941"/>
    <cellStyle name="Output 11 5 2" xfId="5502"/>
    <cellStyle name="Output 11 5 2 2" xfId="13717"/>
    <cellStyle name="Output 11 5 2 2 2" xfId="25705"/>
    <cellStyle name="Output 11 5 2 2 2 2" xfId="46891"/>
    <cellStyle name="Output 11 5 2 2 3" xfId="36287"/>
    <cellStyle name="Output 11 5 2 3" xfId="20592"/>
    <cellStyle name="Output 11 5 2 3 2" xfId="41779"/>
    <cellStyle name="Output 11 5 2 4" xfId="31159"/>
    <cellStyle name="Output 11 5 2_Table 2A-1_EFT (Annual)" xfId="15948"/>
    <cellStyle name="Output 11 5 3" xfId="11061"/>
    <cellStyle name="Output 11 5 3 2" xfId="23159"/>
    <cellStyle name="Output 11 5 3 2 2" xfId="44345"/>
    <cellStyle name="Output 11 5 3 3" xfId="33741"/>
    <cellStyle name="Output 11 5 4" xfId="18046"/>
    <cellStyle name="Output 11 5 4 2" xfId="39233"/>
    <cellStyle name="Output 11 5 5" xfId="28416"/>
    <cellStyle name="Output 11 5_Table 2A-1_EFT (Annual)" xfId="7566"/>
    <cellStyle name="Output 11 6" xfId="1636"/>
    <cellStyle name="Output 11 6 2" xfId="5197"/>
    <cellStyle name="Output 11 6 2 2" xfId="13449"/>
    <cellStyle name="Output 11 6 2 2 2" xfId="25449"/>
    <cellStyle name="Output 11 6 2 2 2 2" xfId="46635"/>
    <cellStyle name="Output 11 6 2 2 3" xfId="36031"/>
    <cellStyle name="Output 11 6 2 3" xfId="20336"/>
    <cellStyle name="Output 11 6 2 3 2" xfId="41523"/>
    <cellStyle name="Output 11 6 2 4" xfId="30854"/>
    <cellStyle name="Output 11 6 2_Table 2A-1_EFT (Annual)" xfId="15949"/>
    <cellStyle name="Output 11 6 3" xfId="10793"/>
    <cellStyle name="Output 11 6 3 2" xfId="22903"/>
    <cellStyle name="Output 11 6 3 2 2" xfId="44089"/>
    <cellStyle name="Output 11 6 3 3" xfId="33485"/>
    <cellStyle name="Output 11 6 4" xfId="17790"/>
    <cellStyle name="Output 11 6 4 2" xfId="38977"/>
    <cellStyle name="Output 11 6 5" xfId="28111"/>
    <cellStyle name="Output 11 6_Table 2A-1_EFT (Annual)" xfId="7567"/>
    <cellStyle name="Output 11 7" xfId="3674"/>
    <cellStyle name="Output 11 7 2" xfId="12047"/>
    <cellStyle name="Output 11 7 2 2" xfId="24078"/>
    <cellStyle name="Output 11 7 2 2 2" xfId="45264"/>
    <cellStyle name="Output 11 7 2 3" xfId="34660"/>
    <cellStyle name="Output 11 7 3" xfId="18965"/>
    <cellStyle name="Output 11 7 3 2" xfId="40152"/>
    <cellStyle name="Output 11 7 4" xfId="29384"/>
    <cellStyle name="Output 11 7_Table 2A-1_EFT (Annual)" xfId="15950"/>
    <cellStyle name="Output 11 8" xfId="9364"/>
    <cellStyle name="Output 11 8 2" xfId="21532"/>
    <cellStyle name="Output 11 8 2 2" xfId="42718"/>
    <cellStyle name="Output 11 8 3" xfId="32114"/>
    <cellStyle name="Output 11 9" xfId="16419"/>
    <cellStyle name="Output 11 9 2" xfId="37606"/>
    <cellStyle name="Output 11_Table 2A-1_EFT (Annual)" xfId="3327"/>
    <cellStyle name="Output 12" xfId="84"/>
    <cellStyle name="Output 12 10" xfId="26640"/>
    <cellStyle name="Output 12 2" xfId="483"/>
    <cellStyle name="Output 12 2 2" xfId="1460"/>
    <cellStyle name="Output 12 2 2 2" xfId="2730"/>
    <cellStyle name="Output 12 2 2 2 2" xfId="6291"/>
    <cellStyle name="Output 12 2 2 2 2 2" xfId="14485"/>
    <cellStyle name="Output 12 2 2 2 2 2 2" xfId="26457"/>
    <cellStyle name="Output 12 2 2 2 2 2 2 2" xfId="47643"/>
    <cellStyle name="Output 12 2 2 2 2 2 3" xfId="37039"/>
    <cellStyle name="Output 12 2 2 2 2 3" xfId="21344"/>
    <cellStyle name="Output 12 2 2 2 2 3 2" xfId="42531"/>
    <cellStyle name="Output 12 2 2 2 2 4" xfId="31947"/>
    <cellStyle name="Output 12 2 2 2 2_Table 2A-1_EFT (Annual)" xfId="15951"/>
    <cellStyle name="Output 12 2 2 2 3" xfId="11827"/>
    <cellStyle name="Output 12 2 2 2 3 2" xfId="23911"/>
    <cellStyle name="Output 12 2 2 2 3 2 2" xfId="45097"/>
    <cellStyle name="Output 12 2 2 2 3 3" xfId="34493"/>
    <cellStyle name="Output 12 2 2 2 4" xfId="18798"/>
    <cellStyle name="Output 12 2 2 2 4 2" xfId="39985"/>
    <cellStyle name="Output 12 2 2 2 5" xfId="29204"/>
    <cellStyle name="Output 12 2 2 2_Table 2A-1_EFT (Annual)" xfId="7568"/>
    <cellStyle name="Output 12 2 2 3" xfId="1908"/>
    <cellStyle name="Output 12 2 2 3 2" xfId="5469"/>
    <cellStyle name="Output 12 2 2 3 2 2" xfId="13684"/>
    <cellStyle name="Output 12 2 2 3 2 2 2" xfId="25672"/>
    <cellStyle name="Output 12 2 2 3 2 2 2 2" xfId="46858"/>
    <cellStyle name="Output 12 2 2 3 2 2 3" xfId="36254"/>
    <cellStyle name="Output 12 2 2 3 2 3" xfId="20559"/>
    <cellStyle name="Output 12 2 2 3 2 3 2" xfId="41746"/>
    <cellStyle name="Output 12 2 2 3 2 4" xfId="31126"/>
    <cellStyle name="Output 12 2 2 3 2_Table 2A-1_EFT (Annual)" xfId="15952"/>
    <cellStyle name="Output 12 2 2 3 3" xfId="11028"/>
    <cellStyle name="Output 12 2 2 3 3 2" xfId="23126"/>
    <cellStyle name="Output 12 2 2 3 3 2 2" xfId="44312"/>
    <cellStyle name="Output 12 2 2 3 3 3" xfId="33708"/>
    <cellStyle name="Output 12 2 2 3 4" xfId="18013"/>
    <cellStyle name="Output 12 2 2 3 4 2" xfId="39200"/>
    <cellStyle name="Output 12 2 2 3 5" xfId="28383"/>
    <cellStyle name="Output 12 2 2 3_Table 2A-1_EFT (Annual)" xfId="7569"/>
    <cellStyle name="Output 12 2 2 4" xfId="5021"/>
    <cellStyle name="Output 12 2 2 4 2" xfId="13281"/>
    <cellStyle name="Output 12 2 2 4 2 2" xfId="25287"/>
    <cellStyle name="Output 12 2 2 4 2 2 2" xfId="46473"/>
    <cellStyle name="Output 12 2 2 4 2 3" xfId="35869"/>
    <cellStyle name="Output 12 2 2 4 3" xfId="20174"/>
    <cellStyle name="Output 12 2 2 4 3 2" xfId="41361"/>
    <cellStyle name="Output 12 2 2 4 4" xfId="30678"/>
    <cellStyle name="Output 12 2 2 4_Table 2A-1_EFT (Annual)" xfId="15953"/>
    <cellStyle name="Output 12 2 2 5" xfId="10625"/>
    <cellStyle name="Output 12 2 2 5 2" xfId="22741"/>
    <cellStyle name="Output 12 2 2 5 2 2" xfId="43927"/>
    <cellStyle name="Output 12 2 2 5 3" xfId="33323"/>
    <cellStyle name="Output 12 2 2 6" xfId="17628"/>
    <cellStyle name="Output 12 2 2 6 2" xfId="38815"/>
    <cellStyle name="Output 12 2 2 7" xfId="27935"/>
    <cellStyle name="Output 12 2 2_Table 2A-1_EFT (Annual)" xfId="3335"/>
    <cellStyle name="Output 12 2 3" xfId="2199"/>
    <cellStyle name="Output 12 2 3 2" xfId="5760"/>
    <cellStyle name="Output 12 2 3 2 2" xfId="13975"/>
    <cellStyle name="Output 12 2 3 2 2 2" xfId="25963"/>
    <cellStyle name="Output 12 2 3 2 2 2 2" xfId="47149"/>
    <cellStyle name="Output 12 2 3 2 2 3" xfId="36545"/>
    <cellStyle name="Output 12 2 3 2 3" xfId="20850"/>
    <cellStyle name="Output 12 2 3 2 3 2" xfId="42037"/>
    <cellStyle name="Output 12 2 3 2 4" xfId="31417"/>
    <cellStyle name="Output 12 2 3 2_Table 2A-1_EFT (Annual)" xfId="15954"/>
    <cellStyle name="Output 12 2 3 3" xfId="11319"/>
    <cellStyle name="Output 12 2 3 3 2" xfId="23417"/>
    <cellStyle name="Output 12 2 3 3 2 2" xfId="44603"/>
    <cellStyle name="Output 12 2 3 3 3" xfId="33999"/>
    <cellStyle name="Output 12 2 3 4" xfId="18304"/>
    <cellStyle name="Output 12 2 3 4 2" xfId="39491"/>
    <cellStyle name="Output 12 2 3 5" xfId="28674"/>
    <cellStyle name="Output 12 2 3_Table 2A-1_EFT (Annual)" xfId="7570"/>
    <cellStyle name="Output 12 2 4" xfId="1733"/>
    <cellStyle name="Output 12 2 4 2" xfId="5294"/>
    <cellStyle name="Output 12 2 4 2 2" xfId="13519"/>
    <cellStyle name="Output 12 2 4 2 2 2" xfId="25510"/>
    <cellStyle name="Output 12 2 4 2 2 2 2" xfId="46696"/>
    <cellStyle name="Output 12 2 4 2 2 3" xfId="36092"/>
    <cellStyle name="Output 12 2 4 2 3" xfId="20397"/>
    <cellStyle name="Output 12 2 4 2 3 2" xfId="41584"/>
    <cellStyle name="Output 12 2 4 2 4" xfId="30951"/>
    <cellStyle name="Output 12 2 4 2_Table 2A-1_EFT (Annual)" xfId="15955"/>
    <cellStyle name="Output 12 2 4 3" xfId="10862"/>
    <cellStyle name="Output 12 2 4 3 2" xfId="22964"/>
    <cellStyle name="Output 12 2 4 3 2 2" xfId="44150"/>
    <cellStyle name="Output 12 2 4 3 3" xfId="33546"/>
    <cellStyle name="Output 12 2 4 4" xfId="17851"/>
    <cellStyle name="Output 12 2 4 4 2" xfId="39038"/>
    <cellStyle name="Output 12 2 4 5" xfId="28208"/>
    <cellStyle name="Output 12 2 4_Table 2A-1_EFT (Annual)" xfId="7571"/>
    <cellStyle name="Output 12 2 5" xfId="4053"/>
    <cellStyle name="Output 12 2 5 2" xfId="12377"/>
    <cellStyle name="Output 12 2 5 2 2" xfId="24399"/>
    <cellStyle name="Output 12 2 5 2 2 2" xfId="45585"/>
    <cellStyle name="Output 12 2 5 2 3" xfId="34981"/>
    <cellStyle name="Output 12 2 5 3" xfId="19286"/>
    <cellStyle name="Output 12 2 5 3 2" xfId="40473"/>
    <cellStyle name="Output 12 2 5 4" xfId="29741"/>
    <cellStyle name="Output 12 2 5_Table 2A-1_EFT (Annual)" xfId="15956"/>
    <cellStyle name="Output 12 2 6" xfId="9716"/>
    <cellStyle name="Output 12 2 6 2" xfId="21853"/>
    <cellStyle name="Output 12 2 6 2 2" xfId="43039"/>
    <cellStyle name="Output 12 2 6 3" xfId="32435"/>
    <cellStyle name="Output 12 2 7" xfId="16740"/>
    <cellStyle name="Output 12 2 7 2" xfId="37927"/>
    <cellStyle name="Output 12 2 8" xfId="26998"/>
    <cellStyle name="Output 12 2_Table 2A-1_EFT (Annual)" xfId="3334"/>
    <cellStyle name="Output 12 3" xfId="316"/>
    <cellStyle name="Output 12 3 2" xfId="1304"/>
    <cellStyle name="Output 12 3 2 2" xfId="2574"/>
    <cellStyle name="Output 12 3 2 2 2" xfId="6135"/>
    <cellStyle name="Output 12 3 2 2 2 2" xfId="14329"/>
    <cellStyle name="Output 12 3 2 2 2 2 2" xfId="26301"/>
    <cellStyle name="Output 12 3 2 2 2 2 2 2" xfId="47487"/>
    <cellStyle name="Output 12 3 2 2 2 2 3" xfId="36883"/>
    <cellStyle name="Output 12 3 2 2 2 3" xfId="21188"/>
    <cellStyle name="Output 12 3 2 2 2 3 2" xfId="42375"/>
    <cellStyle name="Output 12 3 2 2 2 4" xfId="31791"/>
    <cellStyle name="Output 12 3 2 2 2_Table 2A-1_EFT (Annual)" xfId="15957"/>
    <cellStyle name="Output 12 3 2 2 3" xfId="11671"/>
    <cellStyle name="Output 12 3 2 2 3 2" xfId="23755"/>
    <cellStyle name="Output 12 3 2 2 3 2 2" xfId="44941"/>
    <cellStyle name="Output 12 3 2 2 3 3" xfId="34337"/>
    <cellStyle name="Output 12 3 2 2 4" xfId="18642"/>
    <cellStyle name="Output 12 3 2 2 4 2" xfId="39829"/>
    <cellStyle name="Output 12 3 2 2 5" xfId="29048"/>
    <cellStyle name="Output 12 3 2 2_Table 2A-1_EFT (Annual)" xfId="7572"/>
    <cellStyle name="Output 12 3 2 3" xfId="1876"/>
    <cellStyle name="Output 12 3 2 3 2" xfId="5437"/>
    <cellStyle name="Output 12 3 2 3 2 2" xfId="13652"/>
    <cellStyle name="Output 12 3 2 3 2 2 2" xfId="25640"/>
    <cellStyle name="Output 12 3 2 3 2 2 2 2" xfId="46826"/>
    <cellStyle name="Output 12 3 2 3 2 2 3" xfId="36222"/>
    <cellStyle name="Output 12 3 2 3 2 3" xfId="20527"/>
    <cellStyle name="Output 12 3 2 3 2 3 2" xfId="41714"/>
    <cellStyle name="Output 12 3 2 3 2 4" xfId="31094"/>
    <cellStyle name="Output 12 3 2 3 2_Table 2A-1_EFT (Annual)" xfId="15958"/>
    <cellStyle name="Output 12 3 2 3 3" xfId="10996"/>
    <cellStyle name="Output 12 3 2 3 3 2" xfId="23094"/>
    <cellStyle name="Output 12 3 2 3 3 2 2" xfId="44280"/>
    <cellStyle name="Output 12 3 2 3 3 3" xfId="33676"/>
    <cellStyle name="Output 12 3 2 3 4" xfId="17981"/>
    <cellStyle name="Output 12 3 2 3 4 2" xfId="39168"/>
    <cellStyle name="Output 12 3 2 3 5" xfId="28351"/>
    <cellStyle name="Output 12 3 2 3_Table 2A-1_EFT (Annual)" xfId="7573"/>
    <cellStyle name="Output 12 3 2 4" xfId="4865"/>
    <cellStyle name="Output 12 3 2 4 2" xfId="13125"/>
    <cellStyle name="Output 12 3 2 4 2 2" xfId="25131"/>
    <cellStyle name="Output 12 3 2 4 2 2 2" xfId="46317"/>
    <cellStyle name="Output 12 3 2 4 2 3" xfId="35713"/>
    <cellStyle name="Output 12 3 2 4 3" xfId="20018"/>
    <cellStyle name="Output 12 3 2 4 3 2" xfId="41205"/>
    <cellStyle name="Output 12 3 2 4 4" xfId="30522"/>
    <cellStyle name="Output 12 3 2 4_Table 2A-1_EFT (Annual)" xfId="15959"/>
    <cellStyle name="Output 12 3 2 5" xfId="10469"/>
    <cellStyle name="Output 12 3 2 5 2" xfId="22585"/>
    <cellStyle name="Output 12 3 2 5 2 2" xfId="43771"/>
    <cellStyle name="Output 12 3 2 5 3" xfId="33167"/>
    <cellStyle name="Output 12 3 2 6" xfId="17472"/>
    <cellStyle name="Output 12 3 2 6 2" xfId="38659"/>
    <cellStyle name="Output 12 3 2 7" xfId="27779"/>
    <cellStyle name="Output 12 3 2_Table 2A-1_EFT (Annual)" xfId="3337"/>
    <cellStyle name="Output 12 3 3" xfId="2043"/>
    <cellStyle name="Output 12 3 3 2" xfId="5604"/>
    <cellStyle name="Output 12 3 3 2 2" xfId="13819"/>
    <cellStyle name="Output 12 3 3 2 2 2" xfId="25807"/>
    <cellStyle name="Output 12 3 3 2 2 2 2" xfId="46993"/>
    <cellStyle name="Output 12 3 3 2 2 3" xfId="36389"/>
    <cellStyle name="Output 12 3 3 2 3" xfId="20694"/>
    <cellStyle name="Output 12 3 3 2 3 2" xfId="41881"/>
    <cellStyle name="Output 12 3 3 2 4" xfId="31261"/>
    <cellStyle name="Output 12 3 3 2_Table 2A-1_EFT (Annual)" xfId="15960"/>
    <cellStyle name="Output 12 3 3 3" xfId="11163"/>
    <cellStyle name="Output 12 3 3 3 2" xfId="23261"/>
    <cellStyle name="Output 12 3 3 3 2 2" xfId="44447"/>
    <cellStyle name="Output 12 3 3 3 3" xfId="33843"/>
    <cellStyle name="Output 12 3 3 4" xfId="18148"/>
    <cellStyle name="Output 12 3 3 4 2" xfId="39335"/>
    <cellStyle name="Output 12 3 3 5" xfId="28518"/>
    <cellStyle name="Output 12 3 3_Table 2A-1_EFT (Annual)" xfId="7574"/>
    <cellStyle name="Output 12 3 4" xfId="1692"/>
    <cellStyle name="Output 12 3 4 2" xfId="5253"/>
    <cellStyle name="Output 12 3 4 2 2" xfId="13486"/>
    <cellStyle name="Output 12 3 4 2 2 2" xfId="25480"/>
    <cellStyle name="Output 12 3 4 2 2 2 2" xfId="46666"/>
    <cellStyle name="Output 12 3 4 2 2 3" xfId="36062"/>
    <cellStyle name="Output 12 3 4 2 3" xfId="20367"/>
    <cellStyle name="Output 12 3 4 2 3 2" xfId="41554"/>
    <cellStyle name="Output 12 3 4 2 4" xfId="30910"/>
    <cellStyle name="Output 12 3 4 2_Table 2A-1_EFT (Annual)" xfId="15961"/>
    <cellStyle name="Output 12 3 4 3" xfId="10830"/>
    <cellStyle name="Output 12 3 4 3 2" xfId="22934"/>
    <cellStyle name="Output 12 3 4 3 2 2" xfId="44120"/>
    <cellStyle name="Output 12 3 4 3 3" xfId="33516"/>
    <cellStyle name="Output 12 3 4 4" xfId="17821"/>
    <cellStyle name="Output 12 3 4 4 2" xfId="39008"/>
    <cellStyle name="Output 12 3 4 5" xfId="28167"/>
    <cellStyle name="Output 12 3 4_Table 2A-1_EFT (Annual)" xfId="7575"/>
    <cellStyle name="Output 12 3 5" xfId="3886"/>
    <cellStyle name="Output 12 3 5 2" xfId="12218"/>
    <cellStyle name="Output 12 3 5 2 2" xfId="24243"/>
    <cellStyle name="Output 12 3 5 2 2 2" xfId="45429"/>
    <cellStyle name="Output 12 3 5 2 3" xfId="34825"/>
    <cellStyle name="Output 12 3 5 3" xfId="19130"/>
    <cellStyle name="Output 12 3 5 3 2" xfId="40317"/>
    <cellStyle name="Output 12 3 5 4" xfId="29574"/>
    <cellStyle name="Output 12 3 5_Table 2A-1_EFT (Annual)" xfId="15962"/>
    <cellStyle name="Output 12 3 6" xfId="9555"/>
    <cellStyle name="Output 12 3 6 2" xfId="21697"/>
    <cellStyle name="Output 12 3 6 2 2" xfId="42883"/>
    <cellStyle name="Output 12 3 6 3" xfId="32279"/>
    <cellStyle name="Output 12 3 7" xfId="16584"/>
    <cellStyle name="Output 12 3 7 2" xfId="37771"/>
    <cellStyle name="Output 12 3 8" xfId="26831"/>
    <cellStyle name="Output 12 3_Table 2A-1_EFT (Annual)" xfId="3336"/>
    <cellStyle name="Output 12 4" xfId="1138"/>
    <cellStyle name="Output 12 4 2" xfId="2408"/>
    <cellStyle name="Output 12 4 2 2" xfId="5969"/>
    <cellStyle name="Output 12 4 2 2 2" xfId="14163"/>
    <cellStyle name="Output 12 4 2 2 2 2" xfId="26135"/>
    <cellStyle name="Output 12 4 2 2 2 2 2" xfId="47321"/>
    <cellStyle name="Output 12 4 2 2 2 3" xfId="36717"/>
    <cellStyle name="Output 12 4 2 2 3" xfId="21022"/>
    <cellStyle name="Output 12 4 2 2 3 2" xfId="42209"/>
    <cellStyle name="Output 12 4 2 2 4" xfId="31625"/>
    <cellStyle name="Output 12 4 2 2_Table 2A-1_EFT (Annual)" xfId="15963"/>
    <cellStyle name="Output 12 4 2 3" xfId="11505"/>
    <cellStyle name="Output 12 4 2 3 2" xfId="23589"/>
    <cellStyle name="Output 12 4 2 3 2 2" xfId="44775"/>
    <cellStyle name="Output 12 4 2 3 3" xfId="34171"/>
    <cellStyle name="Output 12 4 2 4" xfId="18476"/>
    <cellStyle name="Output 12 4 2 4 2" xfId="39663"/>
    <cellStyle name="Output 12 4 2 5" xfId="28882"/>
    <cellStyle name="Output 12 4 2_Table 2A-1_EFT (Annual)" xfId="7576"/>
    <cellStyle name="Output 12 4 3" xfId="1811"/>
    <cellStyle name="Output 12 4 3 2" xfId="5372"/>
    <cellStyle name="Output 12 4 3 2 2" xfId="13587"/>
    <cellStyle name="Output 12 4 3 2 2 2" xfId="25575"/>
    <cellStyle name="Output 12 4 3 2 2 2 2" xfId="46761"/>
    <cellStyle name="Output 12 4 3 2 2 3" xfId="36157"/>
    <cellStyle name="Output 12 4 3 2 3" xfId="20462"/>
    <cellStyle name="Output 12 4 3 2 3 2" xfId="41649"/>
    <cellStyle name="Output 12 4 3 2 4" xfId="31029"/>
    <cellStyle name="Output 12 4 3 2_Table 2A-1_EFT (Annual)" xfId="15964"/>
    <cellStyle name="Output 12 4 3 3" xfId="10931"/>
    <cellStyle name="Output 12 4 3 3 2" xfId="23029"/>
    <cellStyle name="Output 12 4 3 3 2 2" xfId="44215"/>
    <cellStyle name="Output 12 4 3 3 3" xfId="33611"/>
    <cellStyle name="Output 12 4 3 4" xfId="17916"/>
    <cellStyle name="Output 12 4 3 4 2" xfId="39103"/>
    <cellStyle name="Output 12 4 3 5" xfId="28286"/>
    <cellStyle name="Output 12 4 3_Table 2A-1_EFT (Annual)" xfId="7577"/>
    <cellStyle name="Output 12 4 4" xfId="4699"/>
    <cellStyle name="Output 12 4 4 2" xfId="12959"/>
    <cellStyle name="Output 12 4 4 2 2" xfId="24965"/>
    <cellStyle name="Output 12 4 4 2 2 2" xfId="46151"/>
    <cellStyle name="Output 12 4 4 2 3" xfId="35547"/>
    <cellStyle name="Output 12 4 4 3" xfId="19852"/>
    <cellStyle name="Output 12 4 4 3 2" xfId="41039"/>
    <cellStyle name="Output 12 4 4 4" xfId="30356"/>
    <cellStyle name="Output 12 4 4_Table 2A-1_EFT (Annual)" xfId="15965"/>
    <cellStyle name="Output 12 4 5" xfId="10303"/>
    <cellStyle name="Output 12 4 5 2" xfId="22419"/>
    <cellStyle name="Output 12 4 5 2 2" xfId="43605"/>
    <cellStyle name="Output 12 4 5 3" xfId="33001"/>
    <cellStyle name="Output 12 4 6" xfId="17306"/>
    <cellStyle name="Output 12 4 6 2" xfId="38493"/>
    <cellStyle name="Output 12 4 7" xfId="27613"/>
    <cellStyle name="Output 12 4_Table 2A-1_EFT (Annual)" xfId="3338"/>
    <cellStyle name="Output 12 5" xfId="1809"/>
    <cellStyle name="Output 12 5 2" xfId="5370"/>
    <cellStyle name="Output 12 5 2 2" xfId="13585"/>
    <cellStyle name="Output 12 5 2 2 2" xfId="25573"/>
    <cellStyle name="Output 12 5 2 2 2 2" xfId="46759"/>
    <cellStyle name="Output 12 5 2 2 3" xfId="36155"/>
    <cellStyle name="Output 12 5 2 3" xfId="20460"/>
    <cellStyle name="Output 12 5 2 3 2" xfId="41647"/>
    <cellStyle name="Output 12 5 2 4" xfId="31027"/>
    <cellStyle name="Output 12 5 2_Table 2A-1_EFT (Annual)" xfId="15966"/>
    <cellStyle name="Output 12 5 3" xfId="10929"/>
    <cellStyle name="Output 12 5 3 2" xfId="23027"/>
    <cellStyle name="Output 12 5 3 2 2" xfId="44213"/>
    <cellStyle name="Output 12 5 3 3" xfId="33609"/>
    <cellStyle name="Output 12 5 4" xfId="17914"/>
    <cellStyle name="Output 12 5 4 2" xfId="39101"/>
    <cellStyle name="Output 12 5 5" xfId="28284"/>
    <cellStyle name="Output 12 5_Table 2A-1_EFT (Annual)" xfId="7578"/>
    <cellStyle name="Output 12 6" xfId="1635"/>
    <cellStyle name="Output 12 6 2" xfId="5196"/>
    <cellStyle name="Output 12 6 2 2" xfId="13448"/>
    <cellStyle name="Output 12 6 2 2 2" xfId="25448"/>
    <cellStyle name="Output 12 6 2 2 2 2" xfId="46634"/>
    <cellStyle name="Output 12 6 2 2 3" xfId="36030"/>
    <cellStyle name="Output 12 6 2 3" xfId="20335"/>
    <cellStyle name="Output 12 6 2 3 2" xfId="41522"/>
    <cellStyle name="Output 12 6 2 4" xfId="30853"/>
    <cellStyle name="Output 12 6 2_Table 2A-1_EFT (Annual)" xfId="15967"/>
    <cellStyle name="Output 12 6 3" xfId="10792"/>
    <cellStyle name="Output 12 6 3 2" xfId="22902"/>
    <cellStyle name="Output 12 6 3 2 2" xfId="44088"/>
    <cellStyle name="Output 12 6 3 3" xfId="33484"/>
    <cellStyle name="Output 12 6 4" xfId="17789"/>
    <cellStyle name="Output 12 6 4 2" xfId="38976"/>
    <cellStyle name="Output 12 6 5" xfId="28110"/>
    <cellStyle name="Output 12 6_Table 2A-1_EFT (Annual)" xfId="7579"/>
    <cellStyle name="Output 12 7" xfId="3673"/>
    <cellStyle name="Output 12 7 2" xfId="12046"/>
    <cellStyle name="Output 12 7 2 2" xfId="24077"/>
    <cellStyle name="Output 12 7 2 2 2" xfId="45263"/>
    <cellStyle name="Output 12 7 2 3" xfId="34659"/>
    <cellStyle name="Output 12 7 3" xfId="18964"/>
    <cellStyle name="Output 12 7 3 2" xfId="40151"/>
    <cellStyle name="Output 12 7 4" xfId="29383"/>
    <cellStyle name="Output 12 7_Table 2A-1_EFT (Annual)" xfId="15968"/>
    <cellStyle name="Output 12 8" xfId="9363"/>
    <cellStyle name="Output 12 8 2" xfId="21531"/>
    <cellStyle name="Output 12 8 2 2" xfId="42717"/>
    <cellStyle name="Output 12 8 3" xfId="32113"/>
    <cellStyle name="Output 12 9" xfId="16418"/>
    <cellStyle name="Output 12 9 2" xfId="37605"/>
    <cellStyle name="Output 12_Table 2A-1_EFT (Annual)" xfId="3333"/>
    <cellStyle name="Output 13" xfId="150"/>
    <cellStyle name="Output 13 10" xfId="26705"/>
    <cellStyle name="Output 13 2" xfId="543"/>
    <cellStyle name="Output 13 2 2" xfId="1520"/>
    <cellStyle name="Output 13 2 2 2" xfId="2790"/>
    <cellStyle name="Output 13 2 2 2 2" xfId="6351"/>
    <cellStyle name="Output 13 2 2 2 2 2" xfId="14545"/>
    <cellStyle name="Output 13 2 2 2 2 2 2" xfId="26517"/>
    <cellStyle name="Output 13 2 2 2 2 2 2 2" xfId="47703"/>
    <cellStyle name="Output 13 2 2 2 2 2 3" xfId="37099"/>
    <cellStyle name="Output 13 2 2 2 2 3" xfId="21404"/>
    <cellStyle name="Output 13 2 2 2 2 3 2" xfId="42591"/>
    <cellStyle name="Output 13 2 2 2 2 4" xfId="32007"/>
    <cellStyle name="Output 13 2 2 2 2_Table 2A-1_EFT (Annual)" xfId="7581"/>
    <cellStyle name="Output 13 2 2 2 3" xfId="11887"/>
    <cellStyle name="Output 13 2 2 2 3 2" xfId="23971"/>
    <cellStyle name="Output 13 2 2 2 3 2 2" xfId="45157"/>
    <cellStyle name="Output 13 2 2 2 3 3" xfId="34553"/>
    <cellStyle name="Output 13 2 2 2 4" xfId="18858"/>
    <cellStyle name="Output 13 2 2 2 4 2" xfId="40045"/>
    <cellStyle name="Output 13 2 2 2 5" xfId="29264"/>
    <cellStyle name="Output 13 2 2 2_Table 2A-1_EFT (Annual)" xfId="7580"/>
    <cellStyle name="Output 13 2 2 3" xfId="1920"/>
    <cellStyle name="Output 13 2 2 3 2" xfId="5481"/>
    <cellStyle name="Output 13 2 2 3 2 2" xfId="13696"/>
    <cellStyle name="Output 13 2 2 3 2 2 2" xfId="25684"/>
    <cellStyle name="Output 13 2 2 3 2 2 2 2" xfId="46870"/>
    <cellStyle name="Output 13 2 2 3 2 2 3" xfId="36266"/>
    <cellStyle name="Output 13 2 2 3 2 3" xfId="20571"/>
    <cellStyle name="Output 13 2 2 3 2 3 2" xfId="41758"/>
    <cellStyle name="Output 13 2 2 3 2 4" xfId="31138"/>
    <cellStyle name="Output 13 2 2 3 2_Table 2A-1_EFT (Annual)" xfId="7583"/>
    <cellStyle name="Output 13 2 2 3 3" xfId="11040"/>
    <cellStyle name="Output 13 2 2 3 3 2" xfId="23138"/>
    <cellStyle name="Output 13 2 2 3 3 2 2" xfId="44324"/>
    <cellStyle name="Output 13 2 2 3 3 3" xfId="33720"/>
    <cellStyle name="Output 13 2 2 3 4" xfId="18025"/>
    <cellStyle name="Output 13 2 2 3 4 2" xfId="39212"/>
    <cellStyle name="Output 13 2 2 3 5" xfId="28395"/>
    <cellStyle name="Output 13 2 2 3_Table 2A-1_EFT (Annual)" xfId="7582"/>
    <cellStyle name="Output 13 2 2 4" xfId="5081"/>
    <cellStyle name="Output 13 2 2 4 2" xfId="13341"/>
    <cellStyle name="Output 13 2 2 4 2 2" xfId="25347"/>
    <cellStyle name="Output 13 2 2 4 2 2 2" xfId="46533"/>
    <cellStyle name="Output 13 2 2 4 2 3" xfId="35929"/>
    <cellStyle name="Output 13 2 2 4 3" xfId="20234"/>
    <cellStyle name="Output 13 2 2 4 3 2" xfId="41421"/>
    <cellStyle name="Output 13 2 2 4 4" xfId="30738"/>
    <cellStyle name="Output 13 2 2 4_Table 2A-1_EFT (Annual)" xfId="7584"/>
    <cellStyle name="Output 13 2 2 5" xfId="10685"/>
    <cellStyle name="Output 13 2 2 5 2" xfId="22801"/>
    <cellStyle name="Output 13 2 2 5 2 2" xfId="43987"/>
    <cellStyle name="Output 13 2 2 5 3" xfId="33383"/>
    <cellStyle name="Output 13 2 2 6" xfId="17688"/>
    <cellStyle name="Output 13 2 2 6 2" xfId="38875"/>
    <cellStyle name="Output 13 2 2 7" xfId="27995"/>
    <cellStyle name="Output 13 2 2_Table 2A-1_EFT (Annual)" xfId="3341"/>
    <cellStyle name="Output 13 2 3" xfId="2259"/>
    <cellStyle name="Output 13 2 3 2" xfId="5820"/>
    <cellStyle name="Output 13 2 3 2 2" xfId="14035"/>
    <cellStyle name="Output 13 2 3 2 2 2" xfId="26023"/>
    <cellStyle name="Output 13 2 3 2 2 2 2" xfId="47209"/>
    <cellStyle name="Output 13 2 3 2 2 3" xfId="36605"/>
    <cellStyle name="Output 13 2 3 2 3" xfId="20910"/>
    <cellStyle name="Output 13 2 3 2 3 2" xfId="42097"/>
    <cellStyle name="Output 13 2 3 2 4" xfId="31477"/>
    <cellStyle name="Output 13 2 3 2_Table 2A-1_EFT (Annual)" xfId="7586"/>
    <cellStyle name="Output 13 2 3 3" xfId="11379"/>
    <cellStyle name="Output 13 2 3 3 2" xfId="23477"/>
    <cellStyle name="Output 13 2 3 3 2 2" xfId="44663"/>
    <cellStyle name="Output 13 2 3 3 3" xfId="34059"/>
    <cellStyle name="Output 13 2 3 4" xfId="18364"/>
    <cellStyle name="Output 13 2 3 4 2" xfId="39551"/>
    <cellStyle name="Output 13 2 3 5" xfId="28734"/>
    <cellStyle name="Output 13 2 3_Table 2A-1_EFT (Annual)" xfId="7585"/>
    <cellStyle name="Output 13 2 4" xfId="1745"/>
    <cellStyle name="Output 13 2 4 2" xfId="5306"/>
    <cellStyle name="Output 13 2 4 2 2" xfId="13531"/>
    <cellStyle name="Output 13 2 4 2 2 2" xfId="25522"/>
    <cellStyle name="Output 13 2 4 2 2 2 2" xfId="46708"/>
    <cellStyle name="Output 13 2 4 2 2 3" xfId="36104"/>
    <cellStyle name="Output 13 2 4 2 3" xfId="20409"/>
    <cellStyle name="Output 13 2 4 2 3 2" xfId="41596"/>
    <cellStyle name="Output 13 2 4 2 4" xfId="30963"/>
    <cellStyle name="Output 13 2 4 2_Table 2A-1_EFT (Annual)" xfId="7588"/>
    <cellStyle name="Output 13 2 4 3" xfId="10874"/>
    <cellStyle name="Output 13 2 4 3 2" xfId="22976"/>
    <cellStyle name="Output 13 2 4 3 2 2" xfId="44162"/>
    <cellStyle name="Output 13 2 4 3 3" xfId="33558"/>
    <cellStyle name="Output 13 2 4 4" xfId="17863"/>
    <cellStyle name="Output 13 2 4 4 2" xfId="39050"/>
    <cellStyle name="Output 13 2 4 5" xfId="28220"/>
    <cellStyle name="Output 13 2 4_Table 2A-1_EFT (Annual)" xfId="7587"/>
    <cellStyle name="Output 13 2 5" xfId="4113"/>
    <cellStyle name="Output 13 2 5 2" xfId="12437"/>
    <cellStyle name="Output 13 2 5 2 2" xfId="24459"/>
    <cellStyle name="Output 13 2 5 2 2 2" xfId="45645"/>
    <cellStyle name="Output 13 2 5 2 3" xfId="35041"/>
    <cellStyle name="Output 13 2 5 3" xfId="19346"/>
    <cellStyle name="Output 13 2 5 3 2" xfId="40533"/>
    <cellStyle name="Output 13 2 5 4" xfId="29801"/>
    <cellStyle name="Output 13 2 5_Table 2A-1_EFT (Annual)" xfId="7589"/>
    <cellStyle name="Output 13 2 6" xfId="9776"/>
    <cellStyle name="Output 13 2 6 2" xfId="21913"/>
    <cellStyle name="Output 13 2 6 2 2" xfId="43099"/>
    <cellStyle name="Output 13 2 6 3" xfId="32495"/>
    <cellStyle name="Output 13 2 7" xfId="16800"/>
    <cellStyle name="Output 13 2 7 2" xfId="37987"/>
    <cellStyle name="Output 13 2 8" xfId="27058"/>
    <cellStyle name="Output 13 2_Table 2A-1_EFT (Annual)" xfId="3340"/>
    <cellStyle name="Output 13 3" xfId="381"/>
    <cellStyle name="Output 13 3 2" xfId="1364"/>
    <cellStyle name="Output 13 3 2 2" xfId="2634"/>
    <cellStyle name="Output 13 3 2 2 2" xfId="6195"/>
    <cellStyle name="Output 13 3 2 2 2 2" xfId="14389"/>
    <cellStyle name="Output 13 3 2 2 2 2 2" xfId="26361"/>
    <cellStyle name="Output 13 3 2 2 2 2 2 2" xfId="47547"/>
    <cellStyle name="Output 13 3 2 2 2 2 3" xfId="36943"/>
    <cellStyle name="Output 13 3 2 2 2 3" xfId="21248"/>
    <cellStyle name="Output 13 3 2 2 2 3 2" xfId="42435"/>
    <cellStyle name="Output 13 3 2 2 2 4" xfId="31851"/>
    <cellStyle name="Output 13 3 2 2 2_Table 2A-1_EFT (Annual)" xfId="7591"/>
    <cellStyle name="Output 13 3 2 2 3" xfId="11731"/>
    <cellStyle name="Output 13 3 2 2 3 2" xfId="23815"/>
    <cellStyle name="Output 13 3 2 2 3 2 2" xfId="45001"/>
    <cellStyle name="Output 13 3 2 2 3 3" xfId="34397"/>
    <cellStyle name="Output 13 3 2 2 4" xfId="18702"/>
    <cellStyle name="Output 13 3 2 2 4 2" xfId="39889"/>
    <cellStyle name="Output 13 3 2 2 5" xfId="29108"/>
    <cellStyle name="Output 13 3 2 2_Table 2A-1_EFT (Annual)" xfId="7590"/>
    <cellStyle name="Output 13 3 2 3" xfId="1889"/>
    <cellStyle name="Output 13 3 2 3 2" xfId="5450"/>
    <cellStyle name="Output 13 3 2 3 2 2" xfId="13665"/>
    <cellStyle name="Output 13 3 2 3 2 2 2" xfId="25653"/>
    <cellStyle name="Output 13 3 2 3 2 2 2 2" xfId="46839"/>
    <cellStyle name="Output 13 3 2 3 2 2 3" xfId="36235"/>
    <cellStyle name="Output 13 3 2 3 2 3" xfId="20540"/>
    <cellStyle name="Output 13 3 2 3 2 3 2" xfId="41727"/>
    <cellStyle name="Output 13 3 2 3 2 4" xfId="31107"/>
    <cellStyle name="Output 13 3 2 3 2_Table 2A-1_EFT (Annual)" xfId="7593"/>
    <cellStyle name="Output 13 3 2 3 3" xfId="11009"/>
    <cellStyle name="Output 13 3 2 3 3 2" xfId="23107"/>
    <cellStyle name="Output 13 3 2 3 3 2 2" xfId="44293"/>
    <cellStyle name="Output 13 3 2 3 3 3" xfId="33689"/>
    <cellStyle name="Output 13 3 2 3 4" xfId="17994"/>
    <cellStyle name="Output 13 3 2 3 4 2" xfId="39181"/>
    <cellStyle name="Output 13 3 2 3 5" xfId="28364"/>
    <cellStyle name="Output 13 3 2 3_Table 2A-1_EFT (Annual)" xfId="7592"/>
    <cellStyle name="Output 13 3 2 4" xfId="4925"/>
    <cellStyle name="Output 13 3 2 4 2" xfId="13185"/>
    <cellStyle name="Output 13 3 2 4 2 2" xfId="25191"/>
    <cellStyle name="Output 13 3 2 4 2 2 2" xfId="46377"/>
    <cellStyle name="Output 13 3 2 4 2 3" xfId="35773"/>
    <cellStyle name="Output 13 3 2 4 3" xfId="20078"/>
    <cellStyle name="Output 13 3 2 4 3 2" xfId="41265"/>
    <cellStyle name="Output 13 3 2 4 4" xfId="30582"/>
    <cellStyle name="Output 13 3 2 4_Table 2A-1_EFT (Annual)" xfId="7594"/>
    <cellStyle name="Output 13 3 2 5" xfId="10529"/>
    <cellStyle name="Output 13 3 2 5 2" xfId="22645"/>
    <cellStyle name="Output 13 3 2 5 2 2" xfId="43831"/>
    <cellStyle name="Output 13 3 2 5 3" xfId="33227"/>
    <cellStyle name="Output 13 3 2 6" xfId="17532"/>
    <cellStyle name="Output 13 3 2 6 2" xfId="38719"/>
    <cellStyle name="Output 13 3 2 7" xfId="27839"/>
    <cellStyle name="Output 13 3 2_Table 2A-1_EFT (Annual)" xfId="3343"/>
    <cellStyle name="Output 13 3 3" xfId="2103"/>
    <cellStyle name="Output 13 3 3 2" xfId="5664"/>
    <cellStyle name="Output 13 3 3 2 2" xfId="13879"/>
    <cellStyle name="Output 13 3 3 2 2 2" xfId="25867"/>
    <cellStyle name="Output 13 3 3 2 2 2 2" xfId="47053"/>
    <cellStyle name="Output 13 3 3 2 2 3" xfId="36449"/>
    <cellStyle name="Output 13 3 3 2 3" xfId="20754"/>
    <cellStyle name="Output 13 3 3 2 3 2" xfId="41941"/>
    <cellStyle name="Output 13 3 3 2 4" xfId="31321"/>
    <cellStyle name="Output 13 3 3 2_Table 2A-1_EFT (Annual)" xfId="7596"/>
    <cellStyle name="Output 13 3 3 3" xfId="11223"/>
    <cellStyle name="Output 13 3 3 3 2" xfId="23321"/>
    <cellStyle name="Output 13 3 3 3 2 2" xfId="44507"/>
    <cellStyle name="Output 13 3 3 3 3" xfId="33903"/>
    <cellStyle name="Output 13 3 3 4" xfId="18208"/>
    <cellStyle name="Output 13 3 3 4 2" xfId="39395"/>
    <cellStyle name="Output 13 3 3 5" xfId="28578"/>
    <cellStyle name="Output 13 3 3_Table 2A-1_EFT (Annual)" xfId="7595"/>
    <cellStyle name="Output 13 3 4" xfId="1709"/>
    <cellStyle name="Output 13 3 4 2" xfId="5270"/>
    <cellStyle name="Output 13 3 4 2 2" xfId="13499"/>
    <cellStyle name="Output 13 3 4 2 2 2" xfId="25492"/>
    <cellStyle name="Output 13 3 4 2 2 2 2" xfId="46678"/>
    <cellStyle name="Output 13 3 4 2 2 3" xfId="36074"/>
    <cellStyle name="Output 13 3 4 2 3" xfId="20379"/>
    <cellStyle name="Output 13 3 4 2 3 2" xfId="41566"/>
    <cellStyle name="Output 13 3 4 2 4" xfId="30927"/>
    <cellStyle name="Output 13 3 4 2_Table 2A-1_EFT (Annual)" xfId="7598"/>
    <cellStyle name="Output 13 3 4 3" xfId="10843"/>
    <cellStyle name="Output 13 3 4 3 2" xfId="22946"/>
    <cellStyle name="Output 13 3 4 3 2 2" xfId="44132"/>
    <cellStyle name="Output 13 3 4 3 3" xfId="33528"/>
    <cellStyle name="Output 13 3 4 4" xfId="17833"/>
    <cellStyle name="Output 13 3 4 4 2" xfId="39020"/>
    <cellStyle name="Output 13 3 4 5" xfId="28184"/>
    <cellStyle name="Output 13 3 4_Table 2A-1_EFT (Annual)" xfId="7597"/>
    <cellStyle name="Output 13 3 5" xfId="3951"/>
    <cellStyle name="Output 13 3 5 2" xfId="12279"/>
    <cellStyle name="Output 13 3 5 2 2" xfId="24303"/>
    <cellStyle name="Output 13 3 5 2 2 2" xfId="45489"/>
    <cellStyle name="Output 13 3 5 2 3" xfId="34885"/>
    <cellStyle name="Output 13 3 5 3" xfId="19190"/>
    <cellStyle name="Output 13 3 5 3 2" xfId="40377"/>
    <cellStyle name="Output 13 3 5 4" xfId="29639"/>
    <cellStyle name="Output 13 3 5_Table 2A-1_EFT (Annual)" xfId="7599"/>
    <cellStyle name="Output 13 3 6" xfId="9616"/>
    <cellStyle name="Output 13 3 6 2" xfId="21757"/>
    <cellStyle name="Output 13 3 6 2 2" xfId="42943"/>
    <cellStyle name="Output 13 3 6 3" xfId="32339"/>
    <cellStyle name="Output 13 3 7" xfId="16644"/>
    <cellStyle name="Output 13 3 7 2" xfId="37831"/>
    <cellStyle name="Output 13 3 8" xfId="26896"/>
    <cellStyle name="Output 13 3_Table 2A-1_EFT (Annual)" xfId="3342"/>
    <cellStyle name="Output 13 4" xfId="1198"/>
    <cellStyle name="Output 13 4 2" xfId="2468"/>
    <cellStyle name="Output 13 4 2 2" xfId="6029"/>
    <cellStyle name="Output 13 4 2 2 2" xfId="14223"/>
    <cellStyle name="Output 13 4 2 2 2 2" xfId="26195"/>
    <cellStyle name="Output 13 4 2 2 2 2 2" xfId="47381"/>
    <cellStyle name="Output 13 4 2 2 2 3" xfId="36777"/>
    <cellStyle name="Output 13 4 2 2 3" xfId="21082"/>
    <cellStyle name="Output 13 4 2 2 3 2" xfId="42269"/>
    <cellStyle name="Output 13 4 2 2 4" xfId="31685"/>
    <cellStyle name="Output 13 4 2 2_Table 2A-1_EFT (Annual)" xfId="7601"/>
    <cellStyle name="Output 13 4 2 3" xfId="11565"/>
    <cellStyle name="Output 13 4 2 3 2" xfId="23649"/>
    <cellStyle name="Output 13 4 2 3 2 2" xfId="44835"/>
    <cellStyle name="Output 13 4 2 3 3" xfId="34231"/>
    <cellStyle name="Output 13 4 2 4" xfId="18536"/>
    <cellStyle name="Output 13 4 2 4 2" xfId="39723"/>
    <cellStyle name="Output 13 4 2 5" xfId="28942"/>
    <cellStyle name="Output 13 4 2_Table 2A-1_EFT (Annual)" xfId="7600"/>
    <cellStyle name="Output 13 4 3" xfId="1825"/>
    <cellStyle name="Output 13 4 3 2" xfId="5386"/>
    <cellStyle name="Output 13 4 3 2 2" xfId="13601"/>
    <cellStyle name="Output 13 4 3 2 2 2" xfId="25589"/>
    <cellStyle name="Output 13 4 3 2 2 2 2" xfId="46775"/>
    <cellStyle name="Output 13 4 3 2 2 3" xfId="36171"/>
    <cellStyle name="Output 13 4 3 2 3" xfId="20476"/>
    <cellStyle name="Output 13 4 3 2 3 2" xfId="41663"/>
    <cellStyle name="Output 13 4 3 2 4" xfId="31043"/>
    <cellStyle name="Output 13 4 3 2_Table 2A-1_EFT (Annual)" xfId="7603"/>
    <cellStyle name="Output 13 4 3 3" xfId="10945"/>
    <cellStyle name="Output 13 4 3 3 2" xfId="23043"/>
    <cellStyle name="Output 13 4 3 3 2 2" xfId="44229"/>
    <cellStyle name="Output 13 4 3 3 3" xfId="33625"/>
    <cellStyle name="Output 13 4 3 4" xfId="17930"/>
    <cellStyle name="Output 13 4 3 4 2" xfId="39117"/>
    <cellStyle name="Output 13 4 3 5" xfId="28300"/>
    <cellStyle name="Output 13 4 3_Table 2A-1_EFT (Annual)" xfId="7602"/>
    <cellStyle name="Output 13 4 4" xfId="4759"/>
    <cellStyle name="Output 13 4 4 2" xfId="13019"/>
    <cellStyle name="Output 13 4 4 2 2" xfId="25025"/>
    <cellStyle name="Output 13 4 4 2 2 2" xfId="46211"/>
    <cellStyle name="Output 13 4 4 2 3" xfId="35607"/>
    <cellStyle name="Output 13 4 4 3" xfId="19912"/>
    <cellStyle name="Output 13 4 4 3 2" xfId="41099"/>
    <cellStyle name="Output 13 4 4 4" xfId="30416"/>
    <cellStyle name="Output 13 4 4_Table 2A-1_EFT (Annual)" xfId="7604"/>
    <cellStyle name="Output 13 4 5" xfId="10363"/>
    <cellStyle name="Output 13 4 5 2" xfId="22479"/>
    <cellStyle name="Output 13 4 5 2 2" xfId="43665"/>
    <cellStyle name="Output 13 4 5 3" xfId="33061"/>
    <cellStyle name="Output 13 4 6" xfId="17366"/>
    <cellStyle name="Output 13 4 6 2" xfId="38553"/>
    <cellStyle name="Output 13 4 7" xfId="27673"/>
    <cellStyle name="Output 13 4_Table 2A-1_EFT (Annual)" xfId="3344"/>
    <cellStyle name="Output 13 5" xfId="1780"/>
    <cellStyle name="Output 13 5 2" xfId="5341"/>
    <cellStyle name="Output 13 5 2 2" xfId="13556"/>
    <cellStyle name="Output 13 5 2 2 2" xfId="25544"/>
    <cellStyle name="Output 13 5 2 2 2 2" xfId="46730"/>
    <cellStyle name="Output 13 5 2 2 3" xfId="36126"/>
    <cellStyle name="Output 13 5 2 3" xfId="20431"/>
    <cellStyle name="Output 13 5 2 3 2" xfId="41618"/>
    <cellStyle name="Output 13 5 2 4" xfId="30998"/>
    <cellStyle name="Output 13 5 2_Table 2A-1_EFT (Annual)" xfId="7606"/>
    <cellStyle name="Output 13 5 3" xfId="10900"/>
    <cellStyle name="Output 13 5 3 2" xfId="22998"/>
    <cellStyle name="Output 13 5 3 2 2" xfId="44184"/>
    <cellStyle name="Output 13 5 3 3" xfId="33580"/>
    <cellStyle name="Output 13 5 4" xfId="17885"/>
    <cellStyle name="Output 13 5 4 2" xfId="39072"/>
    <cellStyle name="Output 13 5 5" xfId="28255"/>
    <cellStyle name="Output 13 5_Table 2A-1_EFT (Annual)" xfId="7605"/>
    <cellStyle name="Output 13 6" xfId="1652"/>
    <cellStyle name="Output 13 6 2" xfId="5213"/>
    <cellStyle name="Output 13 6 2 2" xfId="13460"/>
    <cellStyle name="Output 13 6 2 2 2" xfId="25460"/>
    <cellStyle name="Output 13 6 2 2 2 2" xfId="46646"/>
    <cellStyle name="Output 13 6 2 2 3" xfId="36042"/>
    <cellStyle name="Output 13 6 2 3" xfId="20347"/>
    <cellStyle name="Output 13 6 2 3 2" xfId="41534"/>
    <cellStyle name="Output 13 6 2 4" xfId="30870"/>
    <cellStyle name="Output 13 6 2_Table 2A-1_EFT (Annual)" xfId="7608"/>
    <cellStyle name="Output 13 6 3" xfId="10805"/>
    <cellStyle name="Output 13 6 3 2" xfId="22914"/>
    <cellStyle name="Output 13 6 3 2 2" xfId="44100"/>
    <cellStyle name="Output 13 6 3 3" xfId="33496"/>
    <cellStyle name="Output 13 6 4" xfId="17801"/>
    <cellStyle name="Output 13 6 4 2" xfId="38988"/>
    <cellStyle name="Output 13 6 5" xfId="28127"/>
    <cellStyle name="Output 13 6_Table 2A-1_EFT (Annual)" xfId="7607"/>
    <cellStyle name="Output 13 7" xfId="3739"/>
    <cellStyle name="Output 13 7 2" xfId="12107"/>
    <cellStyle name="Output 13 7 2 2" xfId="24137"/>
    <cellStyle name="Output 13 7 2 2 2" xfId="45323"/>
    <cellStyle name="Output 13 7 2 3" xfId="34719"/>
    <cellStyle name="Output 13 7 3" xfId="19024"/>
    <cellStyle name="Output 13 7 3 2" xfId="40211"/>
    <cellStyle name="Output 13 7 4" xfId="29448"/>
    <cellStyle name="Output 13 7_Table 2A-1_EFT (Annual)" xfId="7609"/>
    <cellStyle name="Output 13 8" xfId="9426"/>
    <cellStyle name="Output 13 8 2" xfId="21591"/>
    <cellStyle name="Output 13 8 2 2" xfId="42777"/>
    <cellStyle name="Output 13 8 3" xfId="32173"/>
    <cellStyle name="Output 13 9" xfId="16478"/>
    <cellStyle name="Output 13 9 2" xfId="37665"/>
    <cellStyle name="Output 13_Table 2A-1_EFT (Annual)" xfId="3339"/>
    <cellStyle name="Output 14" xfId="144"/>
    <cellStyle name="Output 14 10" xfId="26699"/>
    <cellStyle name="Output 14 2" xfId="537"/>
    <cellStyle name="Output 14 2 2" xfId="1514"/>
    <cellStyle name="Output 14 2 2 2" xfId="2784"/>
    <cellStyle name="Output 14 2 2 2 2" xfId="6345"/>
    <cellStyle name="Output 14 2 2 2 2 2" xfId="14539"/>
    <cellStyle name="Output 14 2 2 2 2 2 2" xfId="26511"/>
    <cellStyle name="Output 14 2 2 2 2 2 2 2" xfId="47697"/>
    <cellStyle name="Output 14 2 2 2 2 2 3" xfId="37093"/>
    <cellStyle name="Output 14 2 2 2 2 3" xfId="21398"/>
    <cellStyle name="Output 14 2 2 2 2 3 2" xfId="42585"/>
    <cellStyle name="Output 14 2 2 2 2 4" xfId="32001"/>
    <cellStyle name="Output 14 2 2 2 2_Table 2A-1_EFT (Annual)" xfId="7611"/>
    <cellStyle name="Output 14 2 2 2 3" xfId="11881"/>
    <cellStyle name="Output 14 2 2 2 3 2" xfId="23965"/>
    <cellStyle name="Output 14 2 2 2 3 2 2" xfId="45151"/>
    <cellStyle name="Output 14 2 2 2 3 3" xfId="34547"/>
    <cellStyle name="Output 14 2 2 2 4" xfId="18852"/>
    <cellStyle name="Output 14 2 2 2 4 2" xfId="40039"/>
    <cellStyle name="Output 14 2 2 2 5" xfId="29258"/>
    <cellStyle name="Output 14 2 2 2_Table 2A-1_EFT (Annual)" xfId="7610"/>
    <cellStyle name="Output 14 2 2 3" xfId="1919"/>
    <cellStyle name="Output 14 2 2 3 2" xfId="5480"/>
    <cellStyle name="Output 14 2 2 3 2 2" xfId="13695"/>
    <cellStyle name="Output 14 2 2 3 2 2 2" xfId="25683"/>
    <cellStyle name="Output 14 2 2 3 2 2 2 2" xfId="46869"/>
    <cellStyle name="Output 14 2 2 3 2 2 3" xfId="36265"/>
    <cellStyle name="Output 14 2 2 3 2 3" xfId="20570"/>
    <cellStyle name="Output 14 2 2 3 2 3 2" xfId="41757"/>
    <cellStyle name="Output 14 2 2 3 2 4" xfId="31137"/>
    <cellStyle name="Output 14 2 2 3 2_Table 2A-1_EFT (Annual)" xfId="7613"/>
    <cellStyle name="Output 14 2 2 3 3" xfId="11039"/>
    <cellStyle name="Output 14 2 2 3 3 2" xfId="23137"/>
    <cellStyle name="Output 14 2 2 3 3 2 2" xfId="44323"/>
    <cellStyle name="Output 14 2 2 3 3 3" xfId="33719"/>
    <cellStyle name="Output 14 2 2 3 4" xfId="18024"/>
    <cellStyle name="Output 14 2 2 3 4 2" xfId="39211"/>
    <cellStyle name="Output 14 2 2 3 5" xfId="28394"/>
    <cellStyle name="Output 14 2 2 3_Table 2A-1_EFT (Annual)" xfId="7612"/>
    <cellStyle name="Output 14 2 2 4" xfId="5075"/>
    <cellStyle name="Output 14 2 2 4 2" xfId="13335"/>
    <cellStyle name="Output 14 2 2 4 2 2" xfId="25341"/>
    <cellStyle name="Output 14 2 2 4 2 2 2" xfId="46527"/>
    <cellStyle name="Output 14 2 2 4 2 3" xfId="35923"/>
    <cellStyle name="Output 14 2 2 4 3" xfId="20228"/>
    <cellStyle name="Output 14 2 2 4 3 2" xfId="41415"/>
    <cellStyle name="Output 14 2 2 4 4" xfId="30732"/>
    <cellStyle name="Output 14 2 2 4_Table 2A-1_EFT (Annual)" xfId="7614"/>
    <cellStyle name="Output 14 2 2 5" xfId="10679"/>
    <cellStyle name="Output 14 2 2 5 2" xfId="22795"/>
    <cellStyle name="Output 14 2 2 5 2 2" xfId="43981"/>
    <cellStyle name="Output 14 2 2 5 3" xfId="33377"/>
    <cellStyle name="Output 14 2 2 6" xfId="17682"/>
    <cellStyle name="Output 14 2 2 6 2" xfId="38869"/>
    <cellStyle name="Output 14 2 2 7" xfId="27989"/>
    <cellStyle name="Output 14 2 2_Table 2A-1_EFT (Annual)" xfId="3347"/>
    <cellStyle name="Output 14 2 3" xfId="2253"/>
    <cellStyle name="Output 14 2 3 2" xfId="5814"/>
    <cellStyle name="Output 14 2 3 2 2" xfId="14029"/>
    <cellStyle name="Output 14 2 3 2 2 2" xfId="26017"/>
    <cellStyle name="Output 14 2 3 2 2 2 2" xfId="47203"/>
    <cellStyle name="Output 14 2 3 2 2 3" xfId="36599"/>
    <cellStyle name="Output 14 2 3 2 3" xfId="20904"/>
    <cellStyle name="Output 14 2 3 2 3 2" xfId="42091"/>
    <cellStyle name="Output 14 2 3 2 4" xfId="31471"/>
    <cellStyle name="Output 14 2 3 2_Table 2A-1_EFT (Annual)" xfId="7616"/>
    <cellStyle name="Output 14 2 3 3" xfId="11373"/>
    <cellStyle name="Output 14 2 3 3 2" xfId="23471"/>
    <cellStyle name="Output 14 2 3 3 2 2" xfId="44657"/>
    <cellStyle name="Output 14 2 3 3 3" xfId="34053"/>
    <cellStyle name="Output 14 2 3 4" xfId="18358"/>
    <cellStyle name="Output 14 2 3 4 2" xfId="39545"/>
    <cellStyle name="Output 14 2 3 5" xfId="28728"/>
    <cellStyle name="Output 14 2 3_Table 2A-1_EFT (Annual)" xfId="7615"/>
    <cellStyle name="Output 14 2 4" xfId="1744"/>
    <cellStyle name="Output 14 2 4 2" xfId="5305"/>
    <cellStyle name="Output 14 2 4 2 2" xfId="13530"/>
    <cellStyle name="Output 14 2 4 2 2 2" xfId="25521"/>
    <cellStyle name="Output 14 2 4 2 2 2 2" xfId="46707"/>
    <cellStyle name="Output 14 2 4 2 2 3" xfId="36103"/>
    <cellStyle name="Output 14 2 4 2 3" xfId="20408"/>
    <cellStyle name="Output 14 2 4 2 3 2" xfId="41595"/>
    <cellStyle name="Output 14 2 4 2 4" xfId="30962"/>
    <cellStyle name="Output 14 2 4 2_Table 2A-1_EFT (Annual)" xfId="7618"/>
    <cellStyle name="Output 14 2 4 3" xfId="10873"/>
    <cellStyle name="Output 14 2 4 3 2" xfId="22975"/>
    <cellStyle name="Output 14 2 4 3 2 2" xfId="44161"/>
    <cellStyle name="Output 14 2 4 3 3" xfId="33557"/>
    <cellStyle name="Output 14 2 4 4" xfId="17862"/>
    <cellStyle name="Output 14 2 4 4 2" xfId="39049"/>
    <cellStyle name="Output 14 2 4 5" xfId="28219"/>
    <cellStyle name="Output 14 2 4_Table 2A-1_EFT (Annual)" xfId="7617"/>
    <cellStyle name="Output 14 2 5" xfId="4107"/>
    <cellStyle name="Output 14 2 5 2" xfId="12431"/>
    <cellStyle name="Output 14 2 5 2 2" xfId="24453"/>
    <cellStyle name="Output 14 2 5 2 2 2" xfId="45639"/>
    <cellStyle name="Output 14 2 5 2 3" xfId="35035"/>
    <cellStyle name="Output 14 2 5 3" xfId="19340"/>
    <cellStyle name="Output 14 2 5 3 2" xfId="40527"/>
    <cellStyle name="Output 14 2 5 4" xfId="29795"/>
    <cellStyle name="Output 14 2 5_Table 2A-1_EFT (Annual)" xfId="7619"/>
    <cellStyle name="Output 14 2 6" xfId="9770"/>
    <cellStyle name="Output 14 2 6 2" xfId="21907"/>
    <cellStyle name="Output 14 2 6 2 2" xfId="43093"/>
    <cellStyle name="Output 14 2 6 3" xfId="32489"/>
    <cellStyle name="Output 14 2 7" xfId="16794"/>
    <cellStyle name="Output 14 2 7 2" xfId="37981"/>
    <cellStyle name="Output 14 2 8" xfId="27052"/>
    <cellStyle name="Output 14 2_Table 2A-1_EFT (Annual)" xfId="3346"/>
    <cellStyle name="Output 14 3" xfId="375"/>
    <cellStyle name="Output 14 3 2" xfId="1358"/>
    <cellStyle name="Output 14 3 2 2" xfId="2628"/>
    <cellStyle name="Output 14 3 2 2 2" xfId="6189"/>
    <cellStyle name="Output 14 3 2 2 2 2" xfId="14383"/>
    <cellStyle name="Output 14 3 2 2 2 2 2" xfId="26355"/>
    <cellStyle name="Output 14 3 2 2 2 2 2 2" xfId="47541"/>
    <cellStyle name="Output 14 3 2 2 2 2 3" xfId="36937"/>
    <cellStyle name="Output 14 3 2 2 2 3" xfId="21242"/>
    <cellStyle name="Output 14 3 2 2 2 3 2" xfId="42429"/>
    <cellStyle name="Output 14 3 2 2 2 4" xfId="31845"/>
    <cellStyle name="Output 14 3 2 2 2_Table 2A-1_EFT (Annual)" xfId="7621"/>
    <cellStyle name="Output 14 3 2 2 3" xfId="11725"/>
    <cellStyle name="Output 14 3 2 2 3 2" xfId="23809"/>
    <cellStyle name="Output 14 3 2 2 3 2 2" xfId="44995"/>
    <cellStyle name="Output 14 3 2 2 3 3" xfId="34391"/>
    <cellStyle name="Output 14 3 2 2 4" xfId="18696"/>
    <cellStyle name="Output 14 3 2 2 4 2" xfId="39883"/>
    <cellStyle name="Output 14 3 2 2 5" xfId="29102"/>
    <cellStyle name="Output 14 3 2 2_Table 2A-1_EFT (Annual)" xfId="7620"/>
    <cellStyle name="Output 14 3 2 3" xfId="1888"/>
    <cellStyle name="Output 14 3 2 3 2" xfId="5449"/>
    <cellStyle name="Output 14 3 2 3 2 2" xfId="13664"/>
    <cellStyle name="Output 14 3 2 3 2 2 2" xfId="25652"/>
    <cellStyle name="Output 14 3 2 3 2 2 2 2" xfId="46838"/>
    <cellStyle name="Output 14 3 2 3 2 2 3" xfId="36234"/>
    <cellStyle name="Output 14 3 2 3 2 3" xfId="20539"/>
    <cellStyle name="Output 14 3 2 3 2 3 2" xfId="41726"/>
    <cellStyle name="Output 14 3 2 3 2 4" xfId="31106"/>
    <cellStyle name="Output 14 3 2 3 2_Table 2A-1_EFT (Annual)" xfId="7623"/>
    <cellStyle name="Output 14 3 2 3 3" xfId="11008"/>
    <cellStyle name="Output 14 3 2 3 3 2" xfId="23106"/>
    <cellStyle name="Output 14 3 2 3 3 2 2" xfId="44292"/>
    <cellStyle name="Output 14 3 2 3 3 3" xfId="33688"/>
    <cellStyle name="Output 14 3 2 3 4" xfId="17993"/>
    <cellStyle name="Output 14 3 2 3 4 2" xfId="39180"/>
    <cellStyle name="Output 14 3 2 3 5" xfId="28363"/>
    <cellStyle name="Output 14 3 2 3_Table 2A-1_EFT (Annual)" xfId="7622"/>
    <cellStyle name="Output 14 3 2 4" xfId="4919"/>
    <cellStyle name="Output 14 3 2 4 2" xfId="13179"/>
    <cellStyle name="Output 14 3 2 4 2 2" xfId="25185"/>
    <cellStyle name="Output 14 3 2 4 2 2 2" xfId="46371"/>
    <cellStyle name="Output 14 3 2 4 2 3" xfId="35767"/>
    <cellStyle name="Output 14 3 2 4 3" xfId="20072"/>
    <cellStyle name="Output 14 3 2 4 3 2" xfId="41259"/>
    <cellStyle name="Output 14 3 2 4 4" xfId="30576"/>
    <cellStyle name="Output 14 3 2 4_Table 2A-1_EFT (Annual)" xfId="7624"/>
    <cellStyle name="Output 14 3 2 5" xfId="10523"/>
    <cellStyle name="Output 14 3 2 5 2" xfId="22639"/>
    <cellStyle name="Output 14 3 2 5 2 2" xfId="43825"/>
    <cellStyle name="Output 14 3 2 5 3" xfId="33221"/>
    <cellStyle name="Output 14 3 2 6" xfId="17526"/>
    <cellStyle name="Output 14 3 2 6 2" xfId="38713"/>
    <cellStyle name="Output 14 3 2 7" xfId="27833"/>
    <cellStyle name="Output 14 3 2_Table 2A-1_EFT (Annual)" xfId="3349"/>
    <cellStyle name="Output 14 3 3" xfId="2097"/>
    <cellStyle name="Output 14 3 3 2" xfId="5658"/>
    <cellStyle name="Output 14 3 3 2 2" xfId="13873"/>
    <cellStyle name="Output 14 3 3 2 2 2" xfId="25861"/>
    <cellStyle name="Output 14 3 3 2 2 2 2" xfId="47047"/>
    <cellStyle name="Output 14 3 3 2 2 3" xfId="36443"/>
    <cellStyle name="Output 14 3 3 2 3" xfId="20748"/>
    <cellStyle name="Output 14 3 3 2 3 2" xfId="41935"/>
    <cellStyle name="Output 14 3 3 2 4" xfId="31315"/>
    <cellStyle name="Output 14 3 3 2_Table 2A-1_EFT (Annual)" xfId="7626"/>
    <cellStyle name="Output 14 3 3 3" xfId="11217"/>
    <cellStyle name="Output 14 3 3 3 2" xfId="23315"/>
    <cellStyle name="Output 14 3 3 3 2 2" xfId="44501"/>
    <cellStyle name="Output 14 3 3 3 3" xfId="33897"/>
    <cellStyle name="Output 14 3 3 4" xfId="18202"/>
    <cellStyle name="Output 14 3 3 4 2" xfId="39389"/>
    <cellStyle name="Output 14 3 3 5" xfId="28572"/>
    <cellStyle name="Output 14 3 3_Table 2A-1_EFT (Annual)" xfId="7625"/>
    <cellStyle name="Output 14 3 4" xfId="1708"/>
    <cellStyle name="Output 14 3 4 2" xfId="5269"/>
    <cellStyle name="Output 14 3 4 2 2" xfId="13498"/>
    <cellStyle name="Output 14 3 4 2 2 2" xfId="25491"/>
    <cellStyle name="Output 14 3 4 2 2 2 2" xfId="46677"/>
    <cellStyle name="Output 14 3 4 2 2 3" xfId="36073"/>
    <cellStyle name="Output 14 3 4 2 3" xfId="20378"/>
    <cellStyle name="Output 14 3 4 2 3 2" xfId="41565"/>
    <cellStyle name="Output 14 3 4 2 4" xfId="30926"/>
    <cellStyle name="Output 14 3 4 2_Table 2A-1_EFT (Annual)" xfId="7628"/>
    <cellStyle name="Output 14 3 4 3" xfId="10842"/>
    <cellStyle name="Output 14 3 4 3 2" xfId="22945"/>
    <cellStyle name="Output 14 3 4 3 2 2" xfId="44131"/>
    <cellStyle name="Output 14 3 4 3 3" xfId="33527"/>
    <cellStyle name="Output 14 3 4 4" xfId="17832"/>
    <cellStyle name="Output 14 3 4 4 2" xfId="39019"/>
    <cellStyle name="Output 14 3 4 5" xfId="28183"/>
    <cellStyle name="Output 14 3 4_Table 2A-1_EFT (Annual)" xfId="7627"/>
    <cellStyle name="Output 14 3 5" xfId="3945"/>
    <cellStyle name="Output 14 3 5 2" xfId="12273"/>
    <cellStyle name="Output 14 3 5 2 2" xfId="24297"/>
    <cellStyle name="Output 14 3 5 2 2 2" xfId="45483"/>
    <cellStyle name="Output 14 3 5 2 3" xfId="34879"/>
    <cellStyle name="Output 14 3 5 3" xfId="19184"/>
    <cellStyle name="Output 14 3 5 3 2" xfId="40371"/>
    <cellStyle name="Output 14 3 5 4" xfId="29633"/>
    <cellStyle name="Output 14 3 5_Table 2A-1_EFT (Annual)" xfId="7629"/>
    <cellStyle name="Output 14 3 6" xfId="9610"/>
    <cellStyle name="Output 14 3 6 2" xfId="21751"/>
    <cellStyle name="Output 14 3 6 2 2" xfId="42937"/>
    <cellStyle name="Output 14 3 6 3" xfId="32333"/>
    <cellStyle name="Output 14 3 7" xfId="16638"/>
    <cellStyle name="Output 14 3 7 2" xfId="37825"/>
    <cellStyle name="Output 14 3 8" xfId="26890"/>
    <cellStyle name="Output 14 3_Table 2A-1_EFT (Annual)" xfId="3348"/>
    <cellStyle name="Output 14 4" xfId="1192"/>
    <cellStyle name="Output 14 4 2" xfId="2462"/>
    <cellStyle name="Output 14 4 2 2" xfId="6023"/>
    <cellStyle name="Output 14 4 2 2 2" xfId="14217"/>
    <cellStyle name="Output 14 4 2 2 2 2" xfId="26189"/>
    <cellStyle name="Output 14 4 2 2 2 2 2" xfId="47375"/>
    <cellStyle name="Output 14 4 2 2 2 3" xfId="36771"/>
    <cellStyle name="Output 14 4 2 2 3" xfId="21076"/>
    <cellStyle name="Output 14 4 2 2 3 2" xfId="42263"/>
    <cellStyle name="Output 14 4 2 2 4" xfId="31679"/>
    <cellStyle name="Output 14 4 2 2_Table 2A-1_EFT (Annual)" xfId="7631"/>
    <cellStyle name="Output 14 4 2 3" xfId="11559"/>
    <cellStyle name="Output 14 4 2 3 2" xfId="23643"/>
    <cellStyle name="Output 14 4 2 3 2 2" xfId="44829"/>
    <cellStyle name="Output 14 4 2 3 3" xfId="34225"/>
    <cellStyle name="Output 14 4 2 4" xfId="18530"/>
    <cellStyle name="Output 14 4 2 4 2" xfId="39717"/>
    <cellStyle name="Output 14 4 2 5" xfId="28936"/>
    <cellStyle name="Output 14 4 2_Table 2A-1_EFT (Annual)" xfId="7630"/>
    <cellStyle name="Output 14 4 3" xfId="1824"/>
    <cellStyle name="Output 14 4 3 2" xfId="5385"/>
    <cellStyle name="Output 14 4 3 2 2" xfId="13600"/>
    <cellStyle name="Output 14 4 3 2 2 2" xfId="25588"/>
    <cellStyle name="Output 14 4 3 2 2 2 2" xfId="46774"/>
    <cellStyle name="Output 14 4 3 2 2 3" xfId="36170"/>
    <cellStyle name="Output 14 4 3 2 3" xfId="20475"/>
    <cellStyle name="Output 14 4 3 2 3 2" xfId="41662"/>
    <cellStyle name="Output 14 4 3 2 4" xfId="31042"/>
    <cellStyle name="Output 14 4 3 2_Table 2A-1_EFT (Annual)" xfId="7633"/>
    <cellStyle name="Output 14 4 3 3" xfId="10944"/>
    <cellStyle name="Output 14 4 3 3 2" xfId="23042"/>
    <cellStyle name="Output 14 4 3 3 2 2" xfId="44228"/>
    <cellStyle name="Output 14 4 3 3 3" xfId="33624"/>
    <cellStyle name="Output 14 4 3 4" xfId="17929"/>
    <cellStyle name="Output 14 4 3 4 2" xfId="39116"/>
    <cellStyle name="Output 14 4 3 5" xfId="28299"/>
    <cellStyle name="Output 14 4 3_Table 2A-1_EFT (Annual)" xfId="7632"/>
    <cellStyle name="Output 14 4 4" xfId="4753"/>
    <cellStyle name="Output 14 4 4 2" xfId="13013"/>
    <cellStyle name="Output 14 4 4 2 2" xfId="25019"/>
    <cellStyle name="Output 14 4 4 2 2 2" xfId="46205"/>
    <cellStyle name="Output 14 4 4 2 3" xfId="35601"/>
    <cellStyle name="Output 14 4 4 3" xfId="19906"/>
    <cellStyle name="Output 14 4 4 3 2" xfId="41093"/>
    <cellStyle name="Output 14 4 4 4" xfId="30410"/>
    <cellStyle name="Output 14 4 4_Table 2A-1_EFT (Annual)" xfId="7634"/>
    <cellStyle name="Output 14 4 5" xfId="10357"/>
    <cellStyle name="Output 14 4 5 2" xfId="22473"/>
    <cellStyle name="Output 14 4 5 2 2" xfId="43659"/>
    <cellStyle name="Output 14 4 5 3" xfId="33055"/>
    <cellStyle name="Output 14 4 6" xfId="17360"/>
    <cellStyle name="Output 14 4 6 2" xfId="38547"/>
    <cellStyle name="Output 14 4 7" xfId="27667"/>
    <cellStyle name="Output 14 4_Table 2A-1_EFT (Annual)" xfId="3350"/>
    <cellStyle name="Output 14 5" xfId="1783"/>
    <cellStyle name="Output 14 5 2" xfId="5344"/>
    <cellStyle name="Output 14 5 2 2" xfId="13559"/>
    <cellStyle name="Output 14 5 2 2 2" xfId="25547"/>
    <cellStyle name="Output 14 5 2 2 2 2" xfId="46733"/>
    <cellStyle name="Output 14 5 2 2 3" xfId="36129"/>
    <cellStyle name="Output 14 5 2 3" xfId="20434"/>
    <cellStyle name="Output 14 5 2 3 2" xfId="41621"/>
    <cellStyle name="Output 14 5 2 4" xfId="31001"/>
    <cellStyle name="Output 14 5 2_Table 2A-1_EFT (Annual)" xfId="7636"/>
    <cellStyle name="Output 14 5 3" xfId="10903"/>
    <cellStyle name="Output 14 5 3 2" xfId="23001"/>
    <cellStyle name="Output 14 5 3 2 2" xfId="44187"/>
    <cellStyle name="Output 14 5 3 3" xfId="33583"/>
    <cellStyle name="Output 14 5 4" xfId="17888"/>
    <cellStyle name="Output 14 5 4 2" xfId="39075"/>
    <cellStyle name="Output 14 5 5" xfId="28258"/>
    <cellStyle name="Output 14 5_Table 2A-1_EFT (Annual)" xfId="7635"/>
    <cellStyle name="Output 14 6" xfId="1651"/>
    <cellStyle name="Output 14 6 2" xfId="5212"/>
    <cellStyle name="Output 14 6 2 2" xfId="13459"/>
    <cellStyle name="Output 14 6 2 2 2" xfId="25459"/>
    <cellStyle name="Output 14 6 2 2 2 2" xfId="46645"/>
    <cellStyle name="Output 14 6 2 2 3" xfId="36041"/>
    <cellStyle name="Output 14 6 2 3" xfId="20346"/>
    <cellStyle name="Output 14 6 2 3 2" xfId="41533"/>
    <cellStyle name="Output 14 6 2 4" xfId="30869"/>
    <cellStyle name="Output 14 6 2_Table 2A-1_EFT (Annual)" xfId="7638"/>
    <cellStyle name="Output 14 6 3" xfId="10804"/>
    <cellStyle name="Output 14 6 3 2" xfId="22913"/>
    <cellStyle name="Output 14 6 3 2 2" xfId="44099"/>
    <cellStyle name="Output 14 6 3 3" xfId="33495"/>
    <cellStyle name="Output 14 6 4" xfId="17800"/>
    <cellStyle name="Output 14 6 4 2" xfId="38987"/>
    <cellStyle name="Output 14 6 5" xfId="28126"/>
    <cellStyle name="Output 14 6_Table 2A-1_EFT (Annual)" xfId="7637"/>
    <cellStyle name="Output 14 7" xfId="3733"/>
    <cellStyle name="Output 14 7 2" xfId="12101"/>
    <cellStyle name="Output 14 7 2 2" xfId="24131"/>
    <cellStyle name="Output 14 7 2 2 2" xfId="45317"/>
    <cellStyle name="Output 14 7 2 3" xfId="34713"/>
    <cellStyle name="Output 14 7 3" xfId="19018"/>
    <cellStyle name="Output 14 7 3 2" xfId="40205"/>
    <cellStyle name="Output 14 7 4" xfId="29442"/>
    <cellStyle name="Output 14 7_Table 2A-1_EFT (Annual)" xfId="7639"/>
    <cellStyle name="Output 14 8" xfId="9420"/>
    <cellStyle name="Output 14 8 2" xfId="21585"/>
    <cellStyle name="Output 14 8 2 2" xfId="42771"/>
    <cellStyle name="Output 14 8 3" xfId="32167"/>
    <cellStyle name="Output 14 9" xfId="16472"/>
    <cellStyle name="Output 14 9 2" xfId="37659"/>
    <cellStyle name="Output 14_Table 2A-1_EFT (Annual)" xfId="3345"/>
    <cellStyle name="Output 15" xfId="152"/>
    <cellStyle name="Output 15 10" xfId="26707"/>
    <cellStyle name="Output 15 2" xfId="545"/>
    <cellStyle name="Output 15 2 2" xfId="1522"/>
    <cellStyle name="Output 15 2 2 2" xfId="2792"/>
    <cellStyle name="Output 15 2 2 2 2" xfId="6353"/>
    <cellStyle name="Output 15 2 2 2 2 2" xfId="14547"/>
    <cellStyle name="Output 15 2 2 2 2 2 2" xfId="26519"/>
    <cellStyle name="Output 15 2 2 2 2 2 2 2" xfId="47705"/>
    <cellStyle name="Output 15 2 2 2 2 2 3" xfId="37101"/>
    <cellStyle name="Output 15 2 2 2 2 3" xfId="21406"/>
    <cellStyle name="Output 15 2 2 2 2 3 2" xfId="42593"/>
    <cellStyle name="Output 15 2 2 2 2 4" xfId="32009"/>
    <cellStyle name="Output 15 2 2 2 2_Table 2A-1_EFT (Annual)" xfId="7641"/>
    <cellStyle name="Output 15 2 2 2 3" xfId="11889"/>
    <cellStyle name="Output 15 2 2 2 3 2" xfId="23973"/>
    <cellStyle name="Output 15 2 2 2 3 2 2" xfId="45159"/>
    <cellStyle name="Output 15 2 2 2 3 3" xfId="34555"/>
    <cellStyle name="Output 15 2 2 2 4" xfId="18860"/>
    <cellStyle name="Output 15 2 2 2 4 2" xfId="40047"/>
    <cellStyle name="Output 15 2 2 2 5" xfId="29266"/>
    <cellStyle name="Output 15 2 2 2_Table 2A-1_EFT (Annual)" xfId="7640"/>
    <cellStyle name="Output 15 2 2 3" xfId="1921"/>
    <cellStyle name="Output 15 2 2 3 2" xfId="5482"/>
    <cellStyle name="Output 15 2 2 3 2 2" xfId="13697"/>
    <cellStyle name="Output 15 2 2 3 2 2 2" xfId="25685"/>
    <cellStyle name="Output 15 2 2 3 2 2 2 2" xfId="46871"/>
    <cellStyle name="Output 15 2 2 3 2 2 3" xfId="36267"/>
    <cellStyle name="Output 15 2 2 3 2 3" xfId="20572"/>
    <cellStyle name="Output 15 2 2 3 2 3 2" xfId="41759"/>
    <cellStyle name="Output 15 2 2 3 2 4" xfId="31139"/>
    <cellStyle name="Output 15 2 2 3 2_Table 2A-1_EFT (Annual)" xfId="7643"/>
    <cellStyle name="Output 15 2 2 3 3" xfId="11041"/>
    <cellStyle name="Output 15 2 2 3 3 2" xfId="23139"/>
    <cellStyle name="Output 15 2 2 3 3 2 2" xfId="44325"/>
    <cellStyle name="Output 15 2 2 3 3 3" xfId="33721"/>
    <cellStyle name="Output 15 2 2 3 4" xfId="18026"/>
    <cellStyle name="Output 15 2 2 3 4 2" xfId="39213"/>
    <cellStyle name="Output 15 2 2 3 5" xfId="28396"/>
    <cellStyle name="Output 15 2 2 3_Table 2A-1_EFT (Annual)" xfId="7642"/>
    <cellStyle name="Output 15 2 2 4" xfId="5083"/>
    <cellStyle name="Output 15 2 2 4 2" xfId="13343"/>
    <cellStyle name="Output 15 2 2 4 2 2" xfId="25349"/>
    <cellStyle name="Output 15 2 2 4 2 2 2" xfId="46535"/>
    <cellStyle name="Output 15 2 2 4 2 3" xfId="35931"/>
    <cellStyle name="Output 15 2 2 4 3" xfId="20236"/>
    <cellStyle name="Output 15 2 2 4 3 2" xfId="41423"/>
    <cellStyle name="Output 15 2 2 4 4" xfId="30740"/>
    <cellStyle name="Output 15 2 2 4_Table 2A-1_EFT (Annual)" xfId="7644"/>
    <cellStyle name="Output 15 2 2 5" xfId="10687"/>
    <cellStyle name="Output 15 2 2 5 2" xfId="22803"/>
    <cellStyle name="Output 15 2 2 5 2 2" xfId="43989"/>
    <cellStyle name="Output 15 2 2 5 3" xfId="33385"/>
    <cellStyle name="Output 15 2 2 6" xfId="17690"/>
    <cellStyle name="Output 15 2 2 6 2" xfId="38877"/>
    <cellStyle name="Output 15 2 2 7" xfId="27997"/>
    <cellStyle name="Output 15 2 2_Table 2A-1_EFT (Annual)" xfId="3353"/>
    <cellStyle name="Output 15 2 3" xfId="2261"/>
    <cellStyle name="Output 15 2 3 2" xfId="5822"/>
    <cellStyle name="Output 15 2 3 2 2" xfId="14037"/>
    <cellStyle name="Output 15 2 3 2 2 2" xfId="26025"/>
    <cellStyle name="Output 15 2 3 2 2 2 2" xfId="47211"/>
    <cellStyle name="Output 15 2 3 2 2 3" xfId="36607"/>
    <cellStyle name="Output 15 2 3 2 3" xfId="20912"/>
    <cellStyle name="Output 15 2 3 2 3 2" xfId="42099"/>
    <cellStyle name="Output 15 2 3 2 4" xfId="31479"/>
    <cellStyle name="Output 15 2 3 2_Table 2A-1_EFT (Annual)" xfId="7646"/>
    <cellStyle name="Output 15 2 3 3" xfId="11381"/>
    <cellStyle name="Output 15 2 3 3 2" xfId="23479"/>
    <cellStyle name="Output 15 2 3 3 2 2" xfId="44665"/>
    <cellStyle name="Output 15 2 3 3 3" xfId="34061"/>
    <cellStyle name="Output 15 2 3 4" xfId="18366"/>
    <cellStyle name="Output 15 2 3 4 2" xfId="39553"/>
    <cellStyle name="Output 15 2 3 5" xfId="28736"/>
    <cellStyle name="Output 15 2 3_Table 2A-1_EFT (Annual)" xfId="7645"/>
    <cellStyle name="Output 15 2 4" xfId="1746"/>
    <cellStyle name="Output 15 2 4 2" xfId="5307"/>
    <cellStyle name="Output 15 2 4 2 2" xfId="13532"/>
    <cellStyle name="Output 15 2 4 2 2 2" xfId="25523"/>
    <cellStyle name="Output 15 2 4 2 2 2 2" xfId="46709"/>
    <cellStyle name="Output 15 2 4 2 2 3" xfId="36105"/>
    <cellStyle name="Output 15 2 4 2 3" xfId="20410"/>
    <cellStyle name="Output 15 2 4 2 3 2" xfId="41597"/>
    <cellStyle name="Output 15 2 4 2 4" xfId="30964"/>
    <cellStyle name="Output 15 2 4 2_Table 2A-1_EFT (Annual)" xfId="7648"/>
    <cellStyle name="Output 15 2 4 3" xfId="10875"/>
    <cellStyle name="Output 15 2 4 3 2" xfId="22977"/>
    <cellStyle name="Output 15 2 4 3 2 2" xfId="44163"/>
    <cellStyle name="Output 15 2 4 3 3" xfId="33559"/>
    <cellStyle name="Output 15 2 4 4" xfId="17864"/>
    <cellStyle name="Output 15 2 4 4 2" xfId="39051"/>
    <cellStyle name="Output 15 2 4 5" xfId="28221"/>
    <cellStyle name="Output 15 2 4_Table 2A-1_EFT (Annual)" xfId="7647"/>
    <cellStyle name="Output 15 2 5" xfId="4115"/>
    <cellStyle name="Output 15 2 5 2" xfId="12439"/>
    <cellStyle name="Output 15 2 5 2 2" xfId="24461"/>
    <cellStyle name="Output 15 2 5 2 2 2" xfId="45647"/>
    <cellStyle name="Output 15 2 5 2 3" xfId="35043"/>
    <cellStyle name="Output 15 2 5 3" xfId="19348"/>
    <cellStyle name="Output 15 2 5 3 2" xfId="40535"/>
    <cellStyle name="Output 15 2 5 4" xfId="29803"/>
    <cellStyle name="Output 15 2 5_Table 2A-1_EFT (Annual)" xfId="7649"/>
    <cellStyle name="Output 15 2 6" xfId="9778"/>
    <cellStyle name="Output 15 2 6 2" xfId="21915"/>
    <cellStyle name="Output 15 2 6 2 2" xfId="43101"/>
    <cellStyle name="Output 15 2 6 3" xfId="32497"/>
    <cellStyle name="Output 15 2 7" xfId="16802"/>
    <cellStyle name="Output 15 2 7 2" xfId="37989"/>
    <cellStyle name="Output 15 2 8" xfId="27060"/>
    <cellStyle name="Output 15 2_Table 2A-1_EFT (Annual)" xfId="3352"/>
    <cellStyle name="Output 15 3" xfId="383"/>
    <cellStyle name="Output 15 3 2" xfId="1366"/>
    <cellStyle name="Output 15 3 2 2" xfId="2636"/>
    <cellStyle name="Output 15 3 2 2 2" xfId="6197"/>
    <cellStyle name="Output 15 3 2 2 2 2" xfId="14391"/>
    <cellStyle name="Output 15 3 2 2 2 2 2" xfId="26363"/>
    <cellStyle name="Output 15 3 2 2 2 2 2 2" xfId="47549"/>
    <cellStyle name="Output 15 3 2 2 2 2 3" xfId="36945"/>
    <cellStyle name="Output 15 3 2 2 2 3" xfId="21250"/>
    <cellStyle name="Output 15 3 2 2 2 3 2" xfId="42437"/>
    <cellStyle name="Output 15 3 2 2 2 4" xfId="31853"/>
    <cellStyle name="Output 15 3 2 2 2_Table 2A-1_EFT (Annual)" xfId="7651"/>
    <cellStyle name="Output 15 3 2 2 3" xfId="11733"/>
    <cellStyle name="Output 15 3 2 2 3 2" xfId="23817"/>
    <cellStyle name="Output 15 3 2 2 3 2 2" xfId="45003"/>
    <cellStyle name="Output 15 3 2 2 3 3" xfId="34399"/>
    <cellStyle name="Output 15 3 2 2 4" xfId="18704"/>
    <cellStyle name="Output 15 3 2 2 4 2" xfId="39891"/>
    <cellStyle name="Output 15 3 2 2 5" xfId="29110"/>
    <cellStyle name="Output 15 3 2 2_Table 2A-1_EFT (Annual)" xfId="7650"/>
    <cellStyle name="Output 15 3 2 3" xfId="1890"/>
    <cellStyle name="Output 15 3 2 3 2" xfId="5451"/>
    <cellStyle name="Output 15 3 2 3 2 2" xfId="13666"/>
    <cellStyle name="Output 15 3 2 3 2 2 2" xfId="25654"/>
    <cellStyle name="Output 15 3 2 3 2 2 2 2" xfId="46840"/>
    <cellStyle name="Output 15 3 2 3 2 2 3" xfId="36236"/>
    <cellStyle name="Output 15 3 2 3 2 3" xfId="20541"/>
    <cellStyle name="Output 15 3 2 3 2 3 2" xfId="41728"/>
    <cellStyle name="Output 15 3 2 3 2 4" xfId="31108"/>
    <cellStyle name="Output 15 3 2 3 2_Table 2A-1_EFT (Annual)" xfId="7653"/>
    <cellStyle name="Output 15 3 2 3 3" xfId="11010"/>
    <cellStyle name="Output 15 3 2 3 3 2" xfId="23108"/>
    <cellStyle name="Output 15 3 2 3 3 2 2" xfId="44294"/>
    <cellStyle name="Output 15 3 2 3 3 3" xfId="33690"/>
    <cellStyle name="Output 15 3 2 3 4" xfId="17995"/>
    <cellStyle name="Output 15 3 2 3 4 2" xfId="39182"/>
    <cellStyle name="Output 15 3 2 3 5" xfId="28365"/>
    <cellStyle name="Output 15 3 2 3_Table 2A-1_EFT (Annual)" xfId="7652"/>
    <cellStyle name="Output 15 3 2 4" xfId="4927"/>
    <cellStyle name="Output 15 3 2 4 2" xfId="13187"/>
    <cellStyle name="Output 15 3 2 4 2 2" xfId="25193"/>
    <cellStyle name="Output 15 3 2 4 2 2 2" xfId="46379"/>
    <cellStyle name="Output 15 3 2 4 2 3" xfId="35775"/>
    <cellStyle name="Output 15 3 2 4 3" xfId="20080"/>
    <cellStyle name="Output 15 3 2 4 3 2" xfId="41267"/>
    <cellStyle name="Output 15 3 2 4 4" xfId="30584"/>
    <cellStyle name="Output 15 3 2 4_Table 2A-1_EFT (Annual)" xfId="7654"/>
    <cellStyle name="Output 15 3 2 5" xfId="10531"/>
    <cellStyle name="Output 15 3 2 5 2" xfId="22647"/>
    <cellStyle name="Output 15 3 2 5 2 2" xfId="43833"/>
    <cellStyle name="Output 15 3 2 5 3" xfId="33229"/>
    <cellStyle name="Output 15 3 2 6" xfId="17534"/>
    <cellStyle name="Output 15 3 2 6 2" xfId="38721"/>
    <cellStyle name="Output 15 3 2 7" xfId="27841"/>
    <cellStyle name="Output 15 3 2_Table 2A-1_EFT (Annual)" xfId="3355"/>
    <cellStyle name="Output 15 3 3" xfId="2105"/>
    <cellStyle name="Output 15 3 3 2" xfId="5666"/>
    <cellStyle name="Output 15 3 3 2 2" xfId="13881"/>
    <cellStyle name="Output 15 3 3 2 2 2" xfId="25869"/>
    <cellStyle name="Output 15 3 3 2 2 2 2" xfId="47055"/>
    <cellStyle name="Output 15 3 3 2 2 3" xfId="36451"/>
    <cellStyle name="Output 15 3 3 2 3" xfId="20756"/>
    <cellStyle name="Output 15 3 3 2 3 2" xfId="41943"/>
    <cellStyle name="Output 15 3 3 2 4" xfId="31323"/>
    <cellStyle name="Output 15 3 3 2_Table 2A-1_EFT (Annual)" xfId="7656"/>
    <cellStyle name="Output 15 3 3 3" xfId="11225"/>
    <cellStyle name="Output 15 3 3 3 2" xfId="23323"/>
    <cellStyle name="Output 15 3 3 3 2 2" xfId="44509"/>
    <cellStyle name="Output 15 3 3 3 3" xfId="33905"/>
    <cellStyle name="Output 15 3 3 4" xfId="18210"/>
    <cellStyle name="Output 15 3 3 4 2" xfId="39397"/>
    <cellStyle name="Output 15 3 3 5" xfId="28580"/>
    <cellStyle name="Output 15 3 3_Table 2A-1_EFT (Annual)" xfId="7655"/>
    <cellStyle name="Output 15 3 4" xfId="1710"/>
    <cellStyle name="Output 15 3 4 2" xfId="5271"/>
    <cellStyle name="Output 15 3 4 2 2" xfId="13500"/>
    <cellStyle name="Output 15 3 4 2 2 2" xfId="25493"/>
    <cellStyle name="Output 15 3 4 2 2 2 2" xfId="46679"/>
    <cellStyle name="Output 15 3 4 2 2 3" xfId="36075"/>
    <cellStyle name="Output 15 3 4 2 3" xfId="20380"/>
    <cellStyle name="Output 15 3 4 2 3 2" xfId="41567"/>
    <cellStyle name="Output 15 3 4 2 4" xfId="30928"/>
    <cellStyle name="Output 15 3 4 2_Table 2A-1_EFT (Annual)" xfId="7658"/>
    <cellStyle name="Output 15 3 4 3" xfId="10844"/>
    <cellStyle name="Output 15 3 4 3 2" xfId="22947"/>
    <cellStyle name="Output 15 3 4 3 2 2" xfId="44133"/>
    <cellStyle name="Output 15 3 4 3 3" xfId="33529"/>
    <cellStyle name="Output 15 3 4 4" xfId="17834"/>
    <cellStyle name="Output 15 3 4 4 2" xfId="39021"/>
    <cellStyle name="Output 15 3 4 5" xfId="28185"/>
    <cellStyle name="Output 15 3 4_Table 2A-1_EFT (Annual)" xfId="7657"/>
    <cellStyle name="Output 15 3 5" xfId="3953"/>
    <cellStyle name="Output 15 3 5 2" xfId="12281"/>
    <cellStyle name="Output 15 3 5 2 2" xfId="24305"/>
    <cellStyle name="Output 15 3 5 2 2 2" xfId="45491"/>
    <cellStyle name="Output 15 3 5 2 3" xfId="34887"/>
    <cellStyle name="Output 15 3 5 3" xfId="19192"/>
    <cellStyle name="Output 15 3 5 3 2" xfId="40379"/>
    <cellStyle name="Output 15 3 5 4" xfId="29641"/>
    <cellStyle name="Output 15 3 5_Table 2A-1_EFT (Annual)" xfId="7659"/>
    <cellStyle name="Output 15 3 6" xfId="9618"/>
    <cellStyle name="Output 15 3 6 2" xfId="21759"/>
    <cellStyle name="Output 15 3 6 2 2" xfId="42945"/>
    <cellStyle name="Output 15 3 6 3" xfId="32341"/>
    <cellStyle name="Output 15 3 7" xfId="16646"/>
    <cellStyle name="Output 15 3 7 2" xfId="37833"/>
    <cellStyle name="Output 15 3 8" xfId="26898"/>
    <cellStyle name="Output 15 3_Table 2A-1_EFT (Annual)" xfId="3354"/>
    <cellStyle name="Output 15 4" xfId="1200"/>
    <cellStyle name="Output 15 4 2" xfId="2470"/>
    <cellStyle name="Output 15 4 2 2" xfId="6031"/>
    <cellStyle name="Output 15 4 2 2 2" xfId="14225"/>
    <cellStyle name="Output 15 4 2 2 2 2" xfId="26197"/>
    <cellStyle name="Output 15 4 2 2 2 2 2" xfId="47383"/>
    <cellStyle name="Output 15 4 2 2 2 3" xfId="36779"/>
    <cellStyle name="Output 15 4 2 2 3" xfId="21084"/>
    <cellStyle name="Output 15 4 2 2 3 2" xfId="42271"/>
    <cellStyle name="Output 15 4 2 2 4" xfId="31687"/>
    <cellStyle name="Output 15 4 2 2_Table 2A-1_EFT (Annual)" xfId="7661"/>
    <cellStyle name="Output 15 4 2 3" xfId="11567"/>
    <cellStyle name="Output 15 4 2 3 2" xfId="23651"/>
    <cellStyle name="Output 15 4 2 3 2 2" xfId="44837"/>
    <cellStyle name="Output 15 4 2 3 3" xfId="34233"/>
    <cellStyle name="Output 15 4 2 4" xfId="18538"/>
    <cellStyle name="Output 15 4 2 4 2" xfId="39725"/>
    <cellStyle name="Output 15 4 2 5" xfId="28944"/>
    <cellStyle name="Output 15 4 2_Table 2A-1_EFT (Annual)" xfId="7660"/>
    <cellStyle name="Output 15 4 3" xfId="1826"/>
    <cellStyle name="Output 15 4 3 2" xfId="5387"/>
    <cellStyle name="Output 15 4 3 2 2" xfId="13602"/>
    <cellStyle name="Output 15 4 3 2 2 2" xfId="25590"/>
    <cellStyle name="Output 15 4 3 2 2 2 2" xfId="46776"/>
    <cellStyle name="Output 15 4 3 2 2 3" xfId="36172"/>
    <cellStyle name="Output 15 4 3 2 3" xfId="20477"/>
    <cellStyle name="Output 15 4 3 2 3 2" xfId="41664"/>
    <cellStyle name="Output 15 4 3 2 4" xfId="31044"/>
    <cellStyle name="Output 15 4 3 2_Table 2A-1_EFT (Annual)" xfId="7663"/>
    <cellStyle name="Output 15 4 3 3" xfId="10946"/>
    <cellStyle name="Output 15 4 3 3 2" xfId="23044"/>
    <cellStyle name="Output 15 4 3 3 2 2" xfId="44230"/>
    <cellStyle name="Output 15 4 3 3 3" xfId="33626"/>
    <cellStyle name="Output 15 4 3 4" xfId="17931"/>
    <cellStyle name="Output 15 4 3 4 2" xfId="39118"/>
    <cellStyle name="Output 15 4 3 5" xfId="28301"/>
    <cellStyle name="Output 15 4 3_Table 2A-1_EFT (Annual)" xfId="7662"/>
    <cellStyle name="Output 15 4 4" xfId="4761"/>
    <cellStyle name="Output 15 4 4 2" xfId="13021"/>
    <cellStyle name="Output 15 4 4 2 2" xfId="25027"/>
    <cellStyle name="Output 15 4 4 2 2 2" xfId="46213"/>
    <cellStyle name="Output 15 4 4 2 3" xfId="35609"/>
    <cellStyle name="Output 15 4 4 3" xfId="19914"/>
    <cellStyle name="Output 15 4 4 3 2" xfId="41101"/>
    <cellStyle name="Output 15 4 4 4" xfId="30418"/>
    <cellStyle name="Output 15 4 4_Table 2A-1_EFT (Annual)" xfId="7664"/>
    <cellStyle name="Output 15 4 5" xfId="10365"/>
    <cellStyle name="Output 15 4 5 2" xfId="22481"/>
    <cellStyle name="Output 15 4 5 2 2" xfId="43667"/>
    <cellStyle name="Output 15 4 5 3" xfId="33063"/>
    <cellStyle name="Output 15 4 6" xfId="17368"/>
    <cellStyle name="Output 15 4 6 2" xfId="38555"/>
    <cellStyle name="Output 15 4 7" xfId="27675"/>
    <cellStyle name="Output 15 4_Table 2A-1_EFT (Annual)" xfId="3356"/>
    <cellStyle name="Output 15 5" xfId="1779"/>
    <cellStyle name="Output 15 5 2" xfId="5340"/>
    <cellStyle name="Output 15 5 2 2" xfId="13555"/>
    <cellStyle name="Output 15 5 2 2 2" xfId="25543"/>
    <cellStyle name="Output 15 5 2 2 2 2" xfId="46729"/>
    <cellStyle name="Output 15 5 2 2 3" xfId="36125"/>
    <cellStyle name="Output 15 5 2 3" xfId="20430"/>
    <cellStyle name="Output 15 5 2 3 2" xfId="41617"/>
    <cellStyle name="Output 15 5 2 4" xfId="30997"/>
    <cellStyle name="Output 15 5 2_Table 2A-1_EFT (Annual)" xfId="7666"/>
    <cellStyle name="Output 15 5 3" xfId="10899"/>
    <cellStyle name="Output 15 5 3 2" xfId="22997"/>
    <cellStyle name="Output 15 5 3 2 2" xfId="44183"/>
    <cellStyle name="Output 15 5 3 3" xfId="33579"/>
    <cellStyle name="Output 15 5 4" xfId="17884"/>
    <cellStyle name="Output 15 5 4 2" xfId="39071"/>
    <cellStyle name="Output 15 5 5" xfId="28254"/>
    <cellStyle name="Output 15 5_Table 2A-1_EFT (Annual)" xfId="7665"/>
    <cellStyle name="Output 15 6" xfId="1653"/>
    <cellStyle name="Output 15 6 2" xfId="5214"/>
    <cellStyle name="Output 15 6 2 2" xfId="13461"/>
    <cellStyle name="Output 15 6 2 2 2" xfId="25461"/>
    <cellStyle name="Output 15 6 2 2 2 2" xfId="46647"/>
    <cellStyle name="Output 15 6 2 2 3" xfId="36043"/>
    <cellStyle name="Output 15 6 2 3" xfId="20348"/>
    <cellStyle name="Output 15 6 2 3 2" xfId="41535"/>
    <cellStyle name="Output 15 6 2 4" xfId="30871"/>
    <cellStyle name="Output 15 6 2_Table 2A-1_EFT (Annual)" xfId="7668"/>
    <cellStyle name="Output 15 6 3" xfId="10806"/>
    <cellStyle name="Output 15 6 3 2" xfId="22915"/>
    <cellStyle name="Output 15 6 3 2 2" xfId="44101"/>
    <cellStyle name="Output 15 6 3 3" xfId="33497"/>
    <cellStyle name="Output 15 6 4" xfId="17802"/>
    <cellStyle name="Output 15 6 4 2" xfId="38989"/>
    <cellStyle name="Output 15 6 5" xfId="28128"/>
    <cellStyle name="Output 15 6_Table 2A-1_EFT (Annual)" xfId="7667"/>
    <cellStyle name="Output 15 7" xfId="3741"/>
    <cellStyle name="Output 15 7 2" xfId="12109"/>
    <cellStyle name="Output 15 7 2 2" xfId="24139"/>
    <cellStyle name="Output 15 7 2 2 2" xfId="45325"/>
    <cellStyle name="Output 15 7 2 3" xfId="34721"/>
    <cellStyle name="Output 15 7 3" xfId="19026"/>
    <cellStyle name="Output 15 7 3 2" xfId="40213"/>
    <cellStyle name="Output 15 7 4" xfId="29450"/>
    <cellStyle name="Output 15 7_Table 2A-1_EFT (Annual)" xfId="7669"/>
    <cellStyle name="Output 15 8" xfId="9428"/>
    <cellStyle name="Output 15 8 2" xfId="21593"/>
    <cellStyle name="Output 15 8 2 2" xfId="42779"/>
    <cellStyle name="Output 15 8 3" xfId="32175"/>
    <cellStyle name="Output 15 9" xfId="16480"/>
    <cellStyle name="Output 15 9 2" xfId="37667"/>
    <cellStyle name="Output 15_Table 2A-1_EFT (Annual)" xfId="3351"/>
    <cellStyle name="Output 16" xfId="162"/>
    <cellStyle name="Output 16 10" xfId="26717"/>
    <cellStyle name="Output 16 2" xfId="555"/>
    <cellStyle name="Output 16 2 2" xfId="1532"/>
    <cellStyle name="Output 16 2 2 2" xfId="2802"/>
    <cellStyle name="Output 16 2 2 2 2" xfId="6363"/>
    <cellStyle name="Output 16 2 2 2 2 2" xfId="14557"/>
    <cellStyle name="Output 16 2 2 2 2 2 2" xfId="26529"/>
    <cellStyle name="Output 16 2 2 2 2 2 2 2" xfId="47715"/>
    <cellStyle name="Output 16 2 2 2 2 2 3" xfId="37111"/>
    <cellStyle name="Output 16 2 2 2 2 3" xfId="21416"/>
    <cellStyle name="Output 16 2 2 2 2 3 2" xfId="42603"/>
    <cellStyle name="Output 16 2 2 2 2 4" xfId="32019"/>
    <cellStyle name="Output 16 2 2 2 2_Table 2A-1_EFT (Annual)" xfId="7671"/>
    <cellStyle name="Output 16 2 2 2 3" xfId="11899"/>
    <cellStyle name="Output 16 2 2 2 3 2" xfId="23983"/>
    <cellStyle name="Output 16 2 2 2 3 2 2" xfId="45169"/>
    <cellStyle name="Output 16 2 2 2 3 3" xfId="34565"/>
    <cellStyle name="Output 16 2 2 2 4" xfId="18870"/>
    <cellStyle name="Output 16 2 2 2 4 2" xfId="40057"/>
    <cellStyle name="Output 16 2 2 2 5" xfId="29276"/>
    <cellStyle name="Output 16 2 2 2_Table 2A-1_EFT (Annual)" xfId="7670"/>
    <cellStyle name="Output 16 2 2 3" xfId="1923"/>
    <cellStyle name="Output 16 2 2 3 2" xfId="5484"/>
    <cellStyle name="Output 16 2 2 3 2 2" xfId="13699"/>
    <cellStyle name="Output 16 2 2 3 2 2 2" xfId="25687"/>
    <cellStyle name="Output 16 2 2 3 2 2 2 2" xfId="46873"/>
    <cellStyle name="Output 16 2 2 3 2 2 3" xfId="36269"/>
    <cellStyle name="Output 16 2 2 3 2 3" xfId="20574"/>
    <cellStyle name="Output 16 2 2 3 2 3 2" xfId="41761"/>
    <cellStyle name="Output 16 2 2 3 2 4" xfId="31141"/>
    <cellStyle name="Output 16 2 2 3 2_Table 2A-1_EFT (Annual)" xfId="7673"/>
    <cellStyle name="Output 16 2 2 3 3" xfId="11043"/>
    <cellStyle name="Output 16 2 2 3 3 2" xfId="23141"/>
    <cellStyle name="Output 16 2 2 3 3 2 2" xfId="44327"/>
    <cellStyle name="Output 16 2 2 3 3 3" xfId="33723"/>
    <cellStyle name="Output 16 2 2 3 4" xfId="18028"/>
    <cellStyle name="Output 16 2 2 3 4 2" xfId="39215"/>
    <cellStyle name="Output 16 2 2 3 5" xfId="28398"/>
    <cellStyle name="Output 16 2 2 3_Table 2A-1_EFT (Annual)" xfId="7672"/>
    <cellStyle name="Output 16 2 2 4" xfId="5093"/>
    <cellStyle name="Output 16 2 2 4 2" xfId="13353"/>
    <cellStyle name="Output 16 2 2 4 2 2" xfId="25359"/>
    <cellStyle name="Output 16 2 2 4 2 2 2" xfId="46545"/>
    <cellStyle name="Output 16 2 2 4 2 3" xfId="35941"/>
    <cellStyle name="Output 16 2 2 4 3" xfId="20246"/>
    <cellStyle name="Output 16 2 2 4 3 2" xfId="41433"/>
    <cellStyle name="Output 16 2 2 4 4" xfId="30750"/>
    <cellStyle name="Output 16 2 2 4_Table 2A-1_EFT (Annual)" xfId="7674"/>
    <cellStyle name="Output 16 2 2 5" xfId="10697"/>
    <cellStyle name="Output 16 2 2 5 2" xfId="22813"/>
    <cellStyle name="Output 16 2 2 5 2 2" xfId="43999"/>
    <cellStyle name="Output 16 2 2 5 3" xfId="33395"/>
    <cellStyle name="Output 16 2 2 6" xfId="17700"/>
    <cellStyle name="Output 16 2 2 6 2" xfId="38887"/>
    <cellStyle name="Output 16 2 2 7" xfId="28007"/>
    <cellStyle name="Output 16 2 2_Table 2A-1_EFT (Annual)" xfId="3359"/>
    <cellStyle name="Output 16 2 3" xfId="2271"/>
    <cellStyle name="Output 16 2 3 2" xfId="5832"/>
    <cellStyle name="Output 16 2 3 2 2" xfId="14047"/>
    <cellStyle name="Output 16 2 3 2 2 2" xfId="26035"/>
    <cellStyle name="Output 16 2 3 2 2 2 2" xfId="47221"/>
    <cellStyle name="Output 16 2 3 2 2 3" xfId="36617"/>
    <cellStyle name="Output 16 2 3 2 3" xfId="20922"/>
    <cellStyle name="Output 16 2 3 2 3 2" xfId="42109"/>
    <cellStyle name="Output 16 2 3 2 4" xfId="31489"/>
    <cellStyle name="Output 16 2 3 2_Table 2A-1_EFT (Annual)" xfId="7676"/>
    <cellStyle name="Output 16 2 3 3" xfId="11391"/>
    <cellStyle name="Output 16 2 3 3 2" xfId="23489"/>
    <cellStyle name="Output 16 2 3 3 2 2" xfId="44675"/>
    <cellStyle name="Output 16 2 3 3 3" xfId="34071"/>
    <cellStyle name="Output 16 2 3 4" xfId="18376"/>
    <cellStyle name="Output 16 2 3 4 2" xfId="39563"/>
    <cellStyle name="Output 16 2 3 5" xfId="28746"/>
    <cellStyle name="Output 16 2 3_Table 2A-1_EFT (Annual)" xfId="7675"/>
    <cellStyle name="Output 16 2 4" xfId="1748"/>
    <cellStyle name="Output 16 2 4 2" xfId="5309"/>
    <cellStyle name="Output 16 2 4 2 2" xfId="13534"/>
    <cellStyle name="Output 16 2 4 2 2 2" xfId="25525"/>
    <cellStyle name="Output 16 2 4 2 2 2 2" xfId="46711"/>
    <cellStyle name="Output 16 2 4 2 2 3" xfId="36107"/>
    <cellStyle name="Output 16 2 4 2 3" xfId="20412"/>
    <cellStyle name="Output 16 2 4 2 3 2" xfId="41599"/>
    <cellStyle name="Output 16 2 4 2 4" xfId="30966"/>
    <cellStyle name="Output 16 2 4 2_Table 2A-1_EFT (Annual)" xfId="7678"/>
    <cellStyle name="Output 16 2 4 3" xfId="10877"/>
    <cellStyle name="Output 16 2 4 3 2" xfId="22979"/>
    <cellStyle name="Output 16 2 4 3 2 2" xfId="44165"/>
    <cellStyle name="Output 16 2 4 3 3" xfId="33561"/>
    <cellStyle name="Output 16 2 4 4" xfId="17866"/>
    <cellStyle name="Output 16 2 4 4 2" xfId="39053"/>
    <cellStyle name="Output 16 2 4 5" xfId="28223"/>
    <cellStyle name="Output 16 2 4_Table 2A-1_EFT (Annual)" xfId="7677"/>
    <cellStyle name="Output 16 2 5" xfId="4125"/>
    <cellStyle name="Output 16 2 5 2" xfId="12449"/>
    <cellStyle name="Output 16 2 5 2 2" xfId="24471"/>
    <cellStyle name="Output 16 2 5 2 2 2" xfId="45657"/>
    <cellStyle name="Output 16 2 5 2 3" xfId="35053"/>
    <cellStyle name="Output 16 2 5 3" xfId="19358"/>
    <cellStyle name="Output 16 2 5 3 2" xfId="40545"/>
    <cellStyle name="Output 16 2 5 4" xfId="29813"/>
    <cellStyle name="Output 16 2 5_Table 2A-1_EFT (Annual)" xfId="7679"/>
    <cellStyle name="Output 16 2 6" xfId="9788"/>
    <cellStyle name="Output 16 2 6 2" xfId="21925"/>
    <cellStyle name="Output 16 2 6 2 2" xfId="43111"/>
    <cellStyle name="Output 16 2 6 3" xfId="32507"/>
    <cellStyle name="Output 16 2 7" xfId="16812"/>
    <cellStyle name="Output 16 2 7 2" xfId="37999"/>
    <cellStyle name="Output 16 2 8" xfId="27070"/>
    <cellStyle name="Output 16 2_Table 2A-1_EFT (Annual)" xfId="3358"/>
    <cellStyle name="Output 16 3" xfId="393"/>
    <cellStyle name="Output 16 3 2" xfId="1376"/>
    <cellStyle name="Output 16 3 2 2" xfId="2646"/>
    <cellStyle name="Output 16 3 2 2 2" xfId="6207"/>
    <cellStyle name="Output 16 3 2 2 2 2" xfId="14401"/>
    <cellStyle name="Output 16 3 2 2 2 2 2" xfId="26373"/>
    <cellStyle name="Output 16 3 2 2 2 2 2 2" xfId="47559"/>
    <cellStyle name="Output 16 3 2 2 2 2 3" xfId="36955"/>
    <cellStyle name="Output 16 3 2 2 2 3" xfId="21260"/>
    <cellStyle name="Output 16 3 2 2 2 3 2" xfId="42447"/>
    <cellStyle name="Output 16 3 2 2 2 4" xfId="31863"/>
    <cellStyle name="Output 16 3 2 2 2_Table 2A-1_EFT (Annual)" xfId="7681"/>
    <cellStyle name="Output 16 3 2 2 3" xfId="11743"/>
    <cellStyle name="Output 16 3 2 2 3 2" xfId="23827"/>
    <cellStyle name="Output 16 3 2 2 3 2 2" xfId="45013"/>
    <cellStyle name="Output 16 3 2 2 3 3" xfId="34409"/>
    <cellStyle name="Output 16 3 2 2 4" xfId="18714"/>
    <cellStyle name="Output 16 3 2 2 4 2" xfId="39901"/>
    <cellStyle name="Output 16 3 2 2 5" xfId="29120"/>
    <cellStyle name="Output 16 3 2 2_Table 2A-1_EFT (Annual)" xfId="7680"/>
    <cellStyle name="Output 16 3 2 3" xfId="1892"/>
    <cellStyle name="Output 16 3 2 3 2" xfId="5453"/>
    <cellStyle name="Output 16 3 2 3 2 2" xfId="13668"/>
    <cellStyle name="Output 16 3 2 3 2 2 2" xfId="25656"/>
    <cellStyle name="Output 16 3 2 3 2 2 2 2" xfId="46842"/>
    <cellStyle name="Output 16 3 2 3 2 2 3" xfId="36238"/>
    <cellStyle name="Output 16 3 2 3 2 3" xfId="20543"/>
    <cellStyle name="Output 16 3 2 3 2 3 2" xfId="41730"/>
    <cellStyle name="Output 16 3 2 3 2 4" xfId="31110"/>
    <cellStyle name="Output 16 3 2 3 2_Table 2A-1_EFT (Annual)" xfId="7683"/>
    <cellStyle name="Output 16 3 2 3 3" xfId="11012"/>
    <cellStyle name="Output 16 3 2 3 3 2" xfId="23110"/>
    <cellStyle name="Output 16 3 2 3 3 2 2" xfId="44296"/>
    <cellStyle name="Output 16 3 2 3 3 3" xfId="33692"/>
    <cellStyle name="Output 16 3 2 3 4" xfId="17997"/>
    <cellStyle name="Output 16 3 2 3 4 2" xfId="39184"/>
    <cellStyle name="Output 16 3 2 3 5" xfId="28367"/>
    <cellStyle name="Output 16 3 2 3_Table 2A-1_EFT (Annual)" xfId="7682"/>
    <cellStyle name="Output 16 3 2 4" xfId="4937"/>
    <cellStyle name="Output 16 3 2 4 2" xfId="13197"/>
    <cellStyle name="Output 16 3 2 4 2 2" xfId="25203"/>
    <cellStyle name="Output 16 3 2 4 2 2 2" xfId="46389"/>
    <cellStyle name="Output 16 3 2 4 2 3" xfId="35785"/>
    <cellStyle name="Output 16 3 2 4 3" xfId="20090"/>
    <cellStyle name="Output 16 3 2 4 3 2" xfId="41277"/>
    <cellStyle name="Output 16 3 2 4 4" xfId="30594"/>
    <cellStyle name="Output 16 3 2 4_Table 2A-1_EFT (Annual)" xfId="7684"/>
    <cellStyle name="Output 16 3 2 5" xfId="10541"/>
    <cellStyle name="Output 16 3 2 5 2" xfId="22657"/>
    <cellStyle name="Output 16 3 2 5 2 2" xfId="43843"/>
    <cellStyle name="Output 16 3 2 5 3" xfId="33239"/>
    <cellStyle name="Output 16 3 2 6" xfId="17544"/>
    <cellStyle name="Output 16 3 2 6 2" xfId="38731"/>
    <cellStyle name="Output 16 3 2 7" xfId="27851"/>
    <cellStyle name="Output 16 3 2_Table 2A-1_EFT (Annual)" xfId="3361"/>
    <cellStyle name="Output 16 3 3" xfId="2115"/>
    <cellStyle name="Output 16 3 3 2" xfId="5676"/>
    <cellStyle name="Output 16 3 3 2 2" xfId="13891"/>
    <cellStyle name="Output 16 3 3 2 2 2" xfId="25879"/>
    <cellStyle name="Output 16 3 3 2 2 2 2" xfId="47065"/>
    <cellStyle name="Output 16 3 3 2 2 3" xfId="36461"/>
    <cellStyle name="Output 16 3 3 2 3" xfId="20766"/>
    <cellStyle name="Output 16 3 3 2 3 2" xfId="41953"/>
    <cellStyle name="Output 16 3 3 2 4" xfId="31333"/>
    <cellStyle name="Output 16 3 3 2_Table 2A-1_EFT (Annual)" xfId="7686"/>
    <cellStyle name="Output 16 3 3 3" xfId="11235"/>
    <cellStyle name="Output 16 3 3 3 2" xfId="23333"/>
    <cellStyle name="Output 16 3 3 3 2 2" xfId="44519"/>
    <cellStyle name="Output 16 3 3 3 3" xfId="33915"/>
    <cellStyle name="Output 16 3 3 4" xfId="18220"/>
    <cellStyle name="Output 16 3 3 4 2" xfId="39407"/>
    <cellStyle name="Output 16 3 3 5" xfId="28590"/>
    <cellStyle name="Output 16 3 3_Table 2A-1_EFT (Annual)" xfId="7685"/>
    <cellStyle name="Output 16 3 4" xfId="1712"/>
    <cellStyle name="Output 16 3 4 2" xfId="5273"/>
    <cellStyle name="Output 16 3 4 2 2" xfId="13502"/>
    <cellStyle name="Output 16 3 4 2 2 2" xfId="25495"/>
    <cellStyle name="Output 16 3 4 2 2 2 2" xfId="46681"/>
    <cellStyle name="Output 16 3 4 2 2 3" xfId="36077"/>
    <cellStyle name="Output 16 3 4 2 3" xfId="20382"/>
    <cellStyle name="Output 16 3 4 2 3 2" xfId="41569"/>
    <cellStyle name="Output 16 3 4 2 4" xfId="30930"/>
    <cellStyle name="Output 16 3 4 2_Table 2A-1_EFT (Annual)" xfId="7688"/>
    <cellStyle name="Output 16 3 4 3" xfId="10846"/>
    <cellStyle name="Output 16 3 4 3 2" xfId="22949"/>
    <cellStyle name="Output 16 3 4 3 2 2" xfId="44135"/>
    <cellStyle name="Output 16 3 4 3 3" xfId="33531"/>
    <cellStyle name="Output 16 3 4 4" xfId="17836"/>
    <cellStyle name="Output 16 3 4 4 2" xfId="39023"/>
    <cellStyle name="Output 16 3 4 5" xfId="28187"/>
    <cellStyle name="Output 16 3 4_Table 2A-1_EFT (Annual)" xfId="7687"/>
    <cellStyle name="Output 16 3 5" xfId="3963"/>
    <cellStyle name="Output 16 3 5 2" xfId="12291"/>
    <cellStyle name="Output 16 3 5 2 2" xfId="24315"/>
    <cellStyle name="Output 16 3 5 2 2 2" xfId="45501"/>
    <cellStyle name="Output 16 3 5 2 3" xfId="34897"/>
    <cellStyle name="Output 16 3 5 3" xfId="19202"/>
    <cellStyle name="Output 16 3 5 3 2" xfId="40389"/>
    <cellStyle name="Output 16 3 5 4" xfId="29651"/>
    <cellStyle name="Output 16 3 5_Table 2A-1_EFT (Annual)" xfId="7689"/>
    <cellStyle name="Output 16 3 6" xfId="9628"/>
    <cellStyle name="Output 16 3 6 2" xfId="21769"/>
    <cellStyle name="Output 16 3 6 2 2" xfId="42955"/>
    <cellStyle name="Output 16 3 6 3" xfId="32351"/>
    <cellStyle name="Output 16 3 7" xfId="16656"/>
    <cellStyle name="Output 16 3 7 2" xfId="37843"/>
    <cellStyle name="Output 16 3 8" xfId="26908"/>
    <cellStyle name="Output 16 3_Table 2A-1_EFT (Annual)" xfId="3360"/>
    <cellStyle name="Output 16 4" xfId="1210"/>
    <cellStyle name="Output 16 4 2" xfId="2480"/>
    <cellStyle name="Output 16 4 2 2" xfId="6041"/>
    <cellStyle name="Output 16 4 2 2 2" xfId="14235"/>
    <cellStyle name="Output 16 4 2 2 2 2" xfId="26207"/>
    <cellStyle name="Output 16 4 2 2 2 2 2" xfId="47393"/>
    <cellStyle name="Output 16 4 2 2 2 3" xfId="36789"/>
    <cellStyle name="Output 16 4 2 2 3" xfId="21094"/>
    <cellStyle name="Output 16 4 2 2 3 2" xfId="42281"/>
    <cellStyle name="Output 16 4 2 2 4" xfId="31697"/>
    <cellStyle name="Output 16 4 2 2_Table 2A-1_EFT (Annual)" xfId="7691"/>
    <cellStyle name="Output 16 4 2 3" xfId="11577"/>
    <cellStyle name="Output 16 4 2 3 2" xfId="23661"/>
    <cellStyle name="Output 16 4 2 3 2 2" xfId="44847"/>
    <cellStyle name="Output 16 4 2 3 3" xfId="34243"/>
    <cellStyle name="Output 16 4 2 4" xfId="18548"/>
    <cellStyle name="Output 16 4 2 4 2" xfId="39735"/>
    <cellStyle name="Output 16 4 2 5" xfId="28954"/>
    <cellStyle name="Output 16 4 2_Table 2A-1_EFT (Annual)" xfId="7690"/>
    <cellStyle name="Output 16 4 3" xfId="1828"/>
    <cellStyle name="Output 16 4 3 2" xfId="5389"/>
    <cellStyle name="Output 16 4 3 2 2" xfId="13604"/>
    <cellStyle name="Output 16 4 3 2 2 2" xfId="25592"/>
    <cellStyle name="Output 16 4 3 2 2 2 2" xfId="46778"/>
    <cellStyle name="Output 16 4 3 2 2 3" xfId="36174"/>
    <cellStyle name="Output 16 4 3 2 3" xfId="20479"/>
    <cellStyle name="Output 16 4 3 2 3 2" xfId="41666"/>
    <cellStyle name="Output 16 4 3 2 4" xfId="31046"/>
    <cellStyle name="Output 16 4 3 2_Table 2A-1_EFT (Annual)" xfId="7693"/>
    <cellStyle name="Output 16 4 3 3" xfId="10948"/>
    <cellStyle name="Output 16 4 3 3 2" xfId="23046"/>
    <cellStyle name="Output 16 4 3 3 2 2" xfId="44232"/>
    <cellStyle name="Output 16 4 3 3 3" xfId="33628"/>
    <cellStyle name="Output 16 4 3 4" xfId="17933"/>
    <cellStyle name="Output 16 4 3 4 2" xfId="39120"/>
    <cellStyle name="Output 16 4 3 5" xfId="28303"/>
    <cellStyle name="Output 16 4 3_Table 2A-1_EFT (Annual)" xfId="7692"/>
    <cellStyle name="Output 16 4 4" xfId="4771"/>
    <cellStyle name="Output 16 4 4 2" xfId="13031"/>
    <cellStyle name="Output 16 4 4 2 2" xfId="25037"/>
    <cellStyle name="Output 16 4 4 2 2 2" xfId="46223"/>
    <cellStyle name="Output 16 4 4 2 3" xfId="35619"/>
    <cellStyle name="Output 16 4 4 3" xfId="19924"/>
    <cellStyle name="Output 16 4 4 3 2" xfId="41111"/>
    <cellStyle name="Output 16 4 4 4" xfId="30428"/>
    <cellStyle name="Output 16 4 4_Table 2A-1_EFT (Annual)" xfId="7694"/>
    <cellStyle name="Output 16 4 5" xfId="10375"/>
    <cellStyle name="Output 16 4 5 2" xfId="22491"/>
    <cellStyle name="Output 16 4 5 2 2" xfId="43677"/>
    <cellStyle name="Output 16 4 5 3" xfId="33073"/>
    <cellStyle name="Output 16 4 6" xfId="17378"/>
    <cellStyle name="Output 16 4 6 2" xfId="38565"/>
    <cellStyle name="Output 16 4 7" xfId="27685"/>
    <cellStyle name="Output 16 4_Table 2A-1_EFT (Annual)" xfId="3362"/>
    <cellStyle name="Output 16 5" xfId="1949"/>
    <cellStyle name="Output 16 5 2" xfId="5510"/>
    <cellStyle name="Output 16 5 2 2" xfId="13725"/>
    <cellStyle name="Output 16 5 2 2 2" xfId="25713"/>
    <cellStyle name="Output 16 5 2 2 2 2" xfId="46899"/>
    <cellStyle name="Output 16 5 2 2 3" xfId="36295"/>
    <cellStyle name="Output 16 5 2 3" xfId="20600"/>
    <cellStyle name="Output 16 5 2 3 2" xfId="41787"/>
    <cellStyle name="Output 16 5 2 4" xfId="31167"/>
    <cellStyle name="Output 16 5 2_Table 2A-1_EFT (Annual)" xfId="7696"/>
    <cellStyle name="Output 16 5 3" xfId="11069"/>
    <cellStyle name="Output 16 5 3 2" xfId="23167"/>
    <cellStyle name="Output 16 5 3 2 2" xfId="44353"/>
    <cellStyle name="Output 16 5 3 3" xfId="33749"/>
    <cellStyle name="Output 16 5 4" xfId="18054"/>
    <cellStyle name="Output 16 5 4 2" xfId="39241"/>
    <cellStyle name="Output 16 5 5" xfId="28424"/>
    <cellStyle name="Output 16 5_Table 2A-1_EFT (Annual)" xfId="7695"/>
    <cellStyle name="Output 16 6" xfId="1655"/>
    <cellStyle name="Output 16 6 2" xfId="5216"/>
    <cellStyle name="Output 16 6 2 2" xfId="13463"/>
    <cellStyle name="Output 16 6 2 2 2" xfId="25463"/>
    <cellStyle name="Output 16 6 2 2 2 2" xfId="46649"/>
    <cellStyle name="Output 16 6 2 2 3" xfId="36045"/>
    <cellStyle name="Output 16 6 2 3" xfId="20350"/>
    <cellStyle name="Output 16 6 2 3 2" xfId="41537"/>
    <cellStyle name="Output 16 6 2 4" xfId="30873"/>
    <cellStyle name="Output 16 6 2_Table 2A-1_EFT (Annual)" xfId="7698"/>
    <cellStyle name="Output 16 6 3" xfId="10808"/>
    <cellStyle name="Output 16 6 3 2" xfId="22917"/>
    <cellStyle name="Output 16 6 3 2 2" xfId="44103"/>
    <cellStyle name="Output 16 6 3 3" xfId="33499"/>
    <cellStyle name="Output 16 6 4" xfId="17804"/>
    <cellStyle name="Output 16 6 4 2" xfId="38991"/>
    <cellStyle name="Output 16 6 5" xfId="28130"/>
    <cellStyle name="Output 16 6_Table 2A-1_EFT (Annual)" xfId="7697"/>
    <cellStyle name="Output 16 7" xfId="3751"/>
    <cellStyle name="Output 16 7 2" xfId="12119"/>
    <cellStyle name="Output 16 7 2 2" xfId="24149"/>
    <cellStyle name="Output 16 7 2 2 2" xfId="45335"/>
    <cellStyle name="Output 16 7 2 3" xfId="34731"/>
    <cellStyle name="Output 16 7 3" xfId="19036"/>
    <cellStyle name="Output 16 7 3 2" xfId="40223"/>
    <cellStyle name="Output 16 7 4" xfId="29460"/>
    <cellStyle name="Output 16 7_Table 2A-1_EFT (Annual)" xfId="7699"/>
    <cellStyle name="Output 16 8" xfId="9438"/>
    <cellStyle name="Output 16 8 2" xfId="21603"/>
    <cellStyle name="Output 16 8 2 2" xfId="42789"/>
    <cellStyle name="Output 16 8 3" xfId="32185"/>
    <cellStyle name="Output 16 9" xfId="16490"/>
    <cellStyle name="Output 16 9 2" xfId="37677"/>
    <cellStyle name="Output 16_Table 2A-1_EFT (Annual)" xfId="3357"/>
    <cellStyle name="Output 17" xfId="157"/>
    <cellStyle name="Output 17 10" xfId="26712"/>
    <cellStyle name="Output 17 2" xfId="550"/>
    <cellStyle name="Output 17 2 2" xfId="1527"/>
    <cellStyle name="Output 17 2 2 2" xfId="2797"/>
    <cellStyle name="Output 17 2 2 2 2" xfId="6358"/>
    <cellStyle name="Output 17 2 2 2 2 2" xfId="14552"/>
    <cellStyle name="Output 17 2 2 2 2 2 2" xfId="26524"/>
    <cellStyle name="Output 17 2 2 2 2 2 2 2" xfId="47710"/>
    <cellStyle name="Output 17 2 2 2 2 2 3" xfId="37106"/>
    <cellStyle name="Output 17 2 2 2 2 3" xfId="21411"/>
    <cellStyle name="Output 17 2 2 2 2 3 2" xfId="42598"/>
    <cellStyle name="Output 17 2 2 2 2 4" xfId="32014"/>
    <cellStyle name="Output 17 2 2 2 2_Table 2A-1_EFT (Annual)" xfId="7701"/>
    <cellStyle name="Output 17 2 2 2 3" xfId="11894"/>
    <cellStyle name="Output 17 2 2 2 3 2" xfId="23978"/>
    <cellStyle name="Output 17 2 2 2 3 2 2" xfId="45164"/>
    <cellStyle name="Output 17 2 2 2 3 3" xfId="34560"/>
    <cellStyle name="Output 17 2 2 2 4" xfId="18865"/>
    <cellStyle name="Output 17 2 2 2 4 2" xfId="40052"/>
    <cellStyle name="Output 17 2 2 2 5" xfId="29271"/>
    <cellStyle name="Output 17 2 2 2_Table 2A-1_EFT (Annual)" xfId="7700"/>
    <cellStyle name="Output 17 2 2 3" xfId="1922"/>
    <cellStyle name="Output 17 2 2 3 2" xfId="5483"/>
    <cellStyle name="Output 17 2 2 3 2 2" xfId="13698"/>
    <cellStyle name="Output 17 2 2 3 2 2 2" xfId="25686"/>
    <cellStyle name="Output 17 2 2 3 2 2 2 2" xfId="46872"/>
    <cellStyle name="Output 17 2 2 3 2 2 3" xfId="36268"/>
    <cellStyle name="Output 17 2 2 3 2 3" xfId="20573"/>
    <cellStyle name="Output 17 2 2 3 2 3 2" xfId="41760"/>
    <cellStyle name="Output 17 2 2 3 2 4" xfId="31140"/>
    <cellStyle name="Output 17 2 2 3 2_Table 2A-1_EFT (Annual)" xfId="7703"/>
    <cellStyle name="Output 17 2 2 3 3" xfId="11042"/>
    <cellStyle name="Output 17 2 2 3 3 2" xfId="23140"/>
    <cellStyle name="Output 17 2 2 3 3 2 2" xfId="44326"/>
    <cellStyle name="Output 17 2 2 3 3 3" xfId="33722"/>
    <cellStyle name="Output 17 2 2 3 4" xfId="18027"/>
    <cellStyle name="Output 17 2 2 3 4 2" xfId="39214"/>
    <cellStyle name="Output 17 2 2 3 5" xfId="28397"/>
    <cellStyle name="Output 17 2 2 3_Table 2A-1_EFT (Annual)" xfId="7702"/>
    <cellStyle name="Output 17 2 2 4" xfId="5088"/>
    <cellStyle name="Output 17 2 2 4 2" xfId="13348"/>
    <cellStyle name="Output 17 2 2 4 2 2" xfId="25354"/>
    <cellStyle name="Output 17 2 2 4 2 2 2" xfId="46540"/>
    <cellStyle name="Output 17 2 2 4 2 3" xfId="35936"/>
    <cellStyle name="Output 17 2 2 4 3" xfId="20241"/>
    <cellStyle name="Output 17 2 2 4 3 2" xfId="41428"/>
    <cellStyle name="Output 17 2 2 4 4" xfId="30745"/>
    <cellStyle name="Output 17 2 2 4_Table 2A-1_EFT (Annual)" xfId="7704"/>
    <cellStyle name="Output 17 2 2 5" xfId="10692"/>
    <cellStyle name="Output 17 2 2 5 2" xfId="22808"/>
    <cellStyle name="Output 17 2 2 5 2 2" xfId="43994"/>
    <cellStyle name="Output 17 2 2 5 3" xfId="33390"/>
    <cellStyle name="Output 17 2 2 6" xfId="17695"/>
    <cellStyle name="Output 17 2 2 6 2" xfId="38882"/>
    <cellStyle name="Output 17 2 2 7" xfId="28002"/>
    <cellStyle name="Output 17 2 2_Table 2A-1_EFT (Annual)" xfId="3365"/>
    <cellStyle name="Output 17 2 3" xfId="2266"/>
    <cellStyle name="Output 17 2 3 2" xfId="5827"/>
    <cellStyle name="Output 17 2 3 2 2" xfId="14042"/>
    <cellStyle name="Output 17 2 3 2 2 2" xfId="26030"/>
    <cellStyle name="Output 17 2 3 2 2 2 2" xfId="47216"/>
    <cellStyle name="Output 17 2 3 2 2 3" xfId="36612"/>
    <cellStyle name="Output 17 2 3 2 3" xfId="20917"/>
    <cellStyle name="Output 17 2 3 2 3 2" xfId="42104"/>
    <cellStyle name="Output 17 2 3 2 4" xfId="31484"/>
    <cellStyle name="Output 17 2 3 2_Table 2A-1_EFT (Annual)" xfId="7706"/>
    <cellStyle name="Output 17 2 3 3" xfId="11386"/>
    <cellStyle name="Output 17 2 3 3 2" xfId="23484"/>
    <cellStyle name="Output 17 2 3 3 2 2" xfId="44670"/>
    <cellStyle name="Output 17 2 3 3 3" xfId="34066"/>
    <cellStyle name="Output 17 2 3 4" xfId="18371"/>
    <cellStyle name="Output 17 2 3 4 2" xfId="39558"/>
    <cellStyle name="Output 17 2 3 5" xfId="28741"/>
    <cellStyle name="Output 17 2 3_Table 2A-1_EFT (Annual)" xfId="7705"/>
    <cellStyle name="Output 17 2 4" xfId="1747"/>
    <cellStyle name="Output 17 2 4 2" xfId="5308"/>
    <cellStyle name="Output 17 2 4 2 2" xfId="13533"/>
    <cellStyle name="Output 17 2 4 2 2 2" xfId="25524"/>
    <cellStyle name="Output 17 2 4 2 2 2 2" xfId="46710"/>
    <cellStyle name="Output 17 2 4 2 2 3" xfId="36106"/>
    <cellStyle name="Output 17 2 4 2 3" xfId="20411"/>
    <cellStyle name="Output 17 2 4 2 3 2" xfId="41598"/>
    <cellStyle name="Output 17 2 4 2 4" xfId="30965"/>
    <cellStyle name="Output 17 2 4 2_Table 2A-1_EFT (Annual)" xfId="7708"/>
    <cellStyle name="Output 17 2 4 3" xfId="10876"/>
    <cellStyle name="Output 17 2 4 3 2" xfId="22978"/>
    <cellStyle name="Output 17 2 4 3 2 2" xfId="44164"/>
    <cellStyle name="Output 17 2 4 3 3" xfId="33560"/>
    <cellStyle name="Output 17 2 4 4" xfId="17865"/>
    <cellStyle name="Output 17 2 4 4 2" xfId="39052"/>
    <cellStyle name="Output 17 2 4 5" xfId="28222"/>
    <cellStyle name="Output 17 2 4_Table 2A-1_EFT (Annual)" xfId="7707"/>
    <cellStyle name="Output 17 2 5" xfId="4120"/>
    <cellStyle name="Output 17 2 5 2" xfId="12444"/>
    <cellStyle name="Output 17 2 5 2 2" xfId="24466"/>
    <cellStyle name="Output 17 2 5 2 2 2" xfId="45652"/>
    <cellStyle name="Output 17 2 5 2 3" xfId="35048"/>
    <cellStyle name="Output 17 2 5 3" xfId="19353"/>
    <cellStyle name="Output 17 2 5 3 2" xfId="40540"/>
    <cellStyle name="Output 17 2 5 4" xfId="29808"/>
    <cellStyle name="Output 17 2 5_Table 2A-1_EFT (Annual)" xfId="7709"/>
    <cellStyle name="Output 17 2 6" xfId="9783"/>
    <cellStyle name="Output 17 2 6 2" xfId="21920"/>
    <cellStyle name="Output 17 2 6 2 2" xfId="43106"/>
    <cellStyle name="Output 17 2 6 3" xfId="32502"/>
    <cellStyle name="Output 17 2 7" xfId="16807"/>
    <cellStyle name="Output 17 2 7 2" xfId="37994"/>
    <cellStyle name="Output 17 2 8" xfId="27065"/>
    <cellStyle name="Output 17 2_Table 2A-1_EFT (Annual)" xfId="3364"/>
    <cellStyle name="Output 17 3" xfId="388"/>
    <cellStyle name="Output 17 3 2" xfId="1371"/>
    <cellStyle name="Output 17 3 2 2" xfId="2641"/>
    <cellStyle name="Output 17 3 2 2 2" xfId="6202"/>
    <cellStyle name="Output 17 3 2 2 2 2" xfId="14396"/>
    <cellStyle name="Output 17 3 2 2 2 2 2" xfId="26368"/>
    <cellStyle name="Output 17 3 2 2 2 2 2 2" xfId="47554"/>
    <cellStyle name="Output 17 3 2 2 2 2 3" xfId="36950"/>
    <cellStyle name="Output 17 3 2 2 2 3" xfId="21255"/>
    <cellStyle name="Output 17 3 2 2 2 3 2" xfId="42442"/>
    <cellStyle name="Output 17 3 2 2 2 4" xfId="31858"/>
    <cellStyle name="Output 17 3 2 2 2_Table 2A-1_EFT (Annual)" xfId="7711"/>
    <cellStyle name="Output 17 3 2 2 3" xfId="11738"/>
    <cellStyle name="Output 17 3 2 2 3 2" xfId="23822"/>
    <cellStyle name="Output 17 3 2 2 3 2 2" xfId="45008"/>
    <cellStyle name="Output 17 3 2 2 3 3" xfId="34404"/>
    <cellStyle name="Output 17 3 2 2 4" xfId="18709"/>
    <cellStyle name="Output 17 3 2 2 4 2" xfId="39896"/>
    <cellStyle name="Output 17 3 2 2 5" xfId="29115"/>
    <cellStyle name="Output 17 3 2 2_Table 2A-1_EFT (Annual)" xfId="7710"/>
    <cellStyle name="Output 17 3 2 3" xfId="1891"/>
    <cellStyle name="Output 17 3 2 3 2" xfId="5452"/>
    <cellStyle name="Output 17 3 2 3 2 2" xfId="13667"/>
    <cellStyle name="Output 17 3 2 3 2 2 2" xfId="25655"/>
    <cellStyle name="Output 17 3 2 3 2 2 2 2" xfId="46841"/>
    <cellStyle name="Output 17 3 2 3 2 2 3" xfId="36237"/>
    <cellStyle name="Output 17 3 2 3 2 3" xfId="20542"/>
    <cellStyle name="Output 17 3 2 3 2 3 2" xfId="41729"/>
    <cellStyle name="Output 17 3 2 3 2 4" xfId="31109"/>
    <cellStyle name="Output 17 3 2 3 2_Table 2A-1_EFT (Annual)" xfId="7713"/>
    <cellStyle name="Output 17 3 2 3 3" xfId="11011"/>
    <cellStyle name="Output 17 3 2 3 3 2" xfId="23109"/>
    <cellStyle name="Output 17 3 2 3 3 2 2" xfId="44295"/>
    <cellStyle name="Output 17 3 2 3 3 3" xfId="33691"/>
    <cellStyle name="Output 17 3 2 3 4" xfId="17996"/>
    <cellStyle name="Output 17 3 2 3 4 2" xfId="39183"/>
    <cellStyle name="Output 17 3 2 3 5" xfId="28366"/>
    <cellStyle name="Output 17 3 2 3_Table 2A-1_EFT (Annual)" xfId="7712"/>
    <cellStyle name="Output 17 3 2 4" xfId="4932"/>
    <cellStyle name="Output 17 3 2 4 2" xfId="13192"/>
    <cellStyle name="Output 17 3 2 4 2 2" xfId="25198"/>
    <cellStyle name="Output 17 3 2 4 2 2 2" xfId="46384"/>
    <cellStyle name="Output 17 3 2 4 2 3" xfId="35780"/>
    <cellStyle name="Output 17 3 2 4 3" xfId="20085"/>
    <cellStyle name="Output 17 3 2 4 3 2" xfId="41272"/>
    <cellStyle name="Output 17 3 2 4 4" xfId="30589"/>
    <cellStyle name="Output 17 3 2 4_Table 2A-1_EFT (Annual)" xfId="7714"/>
    <cellStyle name="Output 17 3 2 5" xfId="10536"/>
    <cellStyle name="Output 17 3 2 5 2" xfId="22652"/>
    <cellStyle name="Output 17 3 2 5 2 2" xfId="43838"/>
    <cellStyle name="Output 17 3 2 5 3" xfId="33234"/>
    <cellStyle name="Output 17 3 2 6" xfId="17539"/>
    <cellStyle name="Output 17 3 2 6 2" xfId="38726"/>
    <cellStyle name="Output 17 3 2 7" xfId="27846"/>
    <cellStyle name="Output 17 3 2_Table 2A-1_EFT (Annual)" xfId="3367"/>
    <cellStyle name="Output 17 3 3" xfId="2110"/>
    <cellStyle name="Output 17 3 3 2" xfId="5671"/>
    <cellStyle name="Output 17 3 3 2 2" xfId="13886"/>
    <cellStyle name="Output 17 3 3 2 2 2" xfId="25874"/>
    <cellStyle name="Output 17 3 3 2 2 2 2" xfId="47060"/>
    <cellStyle name="Output 17 3 3 2 2 3" xfId="36456"/>
    <cellStyle name="Output 17 3 3 2 3" xfId="20761"/>
    <cellStyle name="Output 17 3 3 2 3 2" xfId="41948"/>
    <cellStyle name="Output 17 3 3 2 4" xfId="31328"/>
    <cellStyle name="Output 17 3 3 2_Table 2A-1_EFT (Annual)" xfId="7716"/>
    <cellStyle name="Output 17 3 3 3" xfId="11230"/>
    <cellStyle name="Output 17 3 3 3 2" xfId="23328"/>
    <cellStyle name="Output 17 3 3 3 2 2" xfId="44514"/>
    <cellStyle name="Output 17 3 3 3 3" xfId="33910"/>
    <cellStyle name="Output 17 3 3 4" xfId="18215"/>
    <cellStyle name="Output 17 3 3 4 2" xfId="39402"/>
    <cellStyle name="Output 17 3 3 5" xfId="28585"/>
    <cellStyle name="Output 17 3 3_Table 2A-1_EFT (Annual)" xfId="7715"/>
    <cellStyle name="Output 17 3 4" xfId="1711"/>
    <cellStyle name="Output 17 3 4 2" xfId="5272"/>
    <cellStyle name="Output 17 3 4 2 2" xfId="13501"/>
    <cellStyle name="Output 17 3 4 2 2 2" xfId="25494"/>
    <cellStyle name="Output 17 3 4 2 2 2 2" xfId="46680"/>
    <cellStyle name="Output 17 3 4 2 2 3" xfId="36076"/>
    <cellStyle name="Output 17 3 4 2 3" xfId="20381"/>
    <cellStyle name="Output 17 3 4 2 3 2" xfId="41568"/>
    <cellStyle name="Output 17 3 4 2 4" xfId="30929"/>
    <cellStyle name="Output 17 3 4 2_Table 2A-1_EFT (Annual)" xfId="7718"/>
    <cellStyle name="Output 17 3 4 3" xfId="10845"/>
    <cellStyle name="Output 17 3 4 3 2" xfId="22948"/>
    <cellStyle name="Output 17 3 4 3 2 2" xfId="44134"/>
    <cellStyle name="Output 17 3 4 3 3" xfId="33530"/>
    <cellStyle name="Output 17 3 4 4" xfId="17835"/>
    <cellStyle name="Output 17 3 4 4 2" xfId="39022"/>
    <cellStyle name="Output 17 3 4 5" xfId="28186"/>
    <cellStyle name="Output 17 3 4_Table 2A-1_EFT (Annual)" xfId="7717"/>
    <cellStyle name="Output 17 3 5" xfId="3958"/>
    <cellStyle name="Output 17 3 5 2" xfId="12286"/>
    <cellStyle name="Output 17 3 5 2 2" xfId="24310"/>
    <cellStyle name="Output 17 3 5 2 2 2" xfId="45496"/>
    <cellStyle name="Output 17 3 5 2 3" xfId="34892"/>
    <cellStyle name="Output 17 3 5 3" xfId="19197"/>
    <cellStyle name="Output 17 3 5 3 2" xfId="40384"/>
    <cellStyle name="Output 17 3 5 4" xfId="29646"/>
    <cellStyle name="Output 17 3 5_Table 2A-1_EFT (Annual)" xfId="7719"/>
    <cellStyle name="Output 17 3 6" xfId="9623"/>
    <cellStyle name="Output 17 3 6 2" xfId="21764"/>
    <cellStyle name="Output 17 3 6 2 2" xfId="42950"/>
    <cellStyle name="Output 17 3 6 3" xfId="32346"/>
    <cellStyle name="Output 17 3 7" xfId="16651"/>
    <cellStyle name="Output 17 3 7 2" xfId="37838"/>
    <cellStyle name="Output 17 3 8" xfId="26903"/>
    <cellStyle name="Output 17 3_Table 2A-1_EFT (Annual)" xfId="3366"/>
    <cellStyle name="Output 17 4" xfId="1205"/>
    <cellStyle name="Output 17 4 2" xfId="2475"/>
    <cellStyle name="Output 17 4 2 2" xfId="6036"/>
    <cellStyle name="Output 17 4 2 2 2" xfId="14230"/>
    <cellStyle name="Output 17 4 2 2 2 2" xfId="26202"/>
    <cellStyle name="Output 17 4 2 2 2 2 2" xfId="47388"/>
    <cellStyle name="Output 17 4 2 2 2 3" xfId="36784"/>
    <cellStyle name="Output 17 4 2 2 3" xfId="21089"/>
    <cellStyle name="Output 17 4 2 2 3 2" xfId="42276"/>
    <cellStyle name="Output 17 4 2 2 4" xfId="31692"/>
    <cellStyle name="Output 17 4 2 2_Table 2A-1_EFT (Annual)" xfId="7721"/>
    <cellStyle name="Output 17 4 2 3" xfId="11572"/>
    <cellStyle name="Output 17 4 2 3 2" xfId="23656"/>
    <cellStyle name="Output 17 4 2 3 2 2" xfId="44842"/>
    <cellStyle name="Output 17 4 2 3 3" xfId="34238"/>
    <cellStyle name="Output 17 4 2 4" xfId="18543"/>
    <cellStyle name="Output 17 4 2 4 2" xfId="39730"/>
    <cellStyle name="Output 17 4 2 5" xfId="28949"/>
    <cellStyle name="Output 17 4 2_Table 2A-1_EFT (Annual)" xfId="7720"/>
    <cellStyle name="Output 17 4 3" xfId="1827"/>
    <cellStyle name="Output 17 4 3 2" xfId="5388"/>
    <cellStyle name="Output 17 4 3 2 2" xfId="13603"/>
    <cellStyle name="Output 17 4 3 2 2 2" xfId="25591"/>
    <cellStyle name="Output 17 4 3 2 2 2 2" xfId="46777"/>
    <cellStyle name="Output 17 4 3 2 2 3" xfId="36173"/>
    <cellStyle name="Output 17 4 3 2 3" xfId="20478"/>
    <cellStyle name="Output 17 4 3 2 3 2" xfId="41665"/>
    <cellStyle name="Output 17 4 3 2 4" xfId="31045"/>
    <cellStyle name="Output 17 4 3 2_Table 2A-1_EFT (Annual)" xfId="7723"/>
    <cellStyle name="Output 17 4 3 3" xfId="10947"/>
    <cellStyle name="Output 17 4 3 3 2" xfId="23045"/>
    <cellStyle name="Output 17 4 3 3 2 2" xfId="44231"/>
    <cellStyle name="Output 17 4 3 3 3" xfId="33627"/>
    <cellStyle name="Output 17 4 3 4" xfId="17932"/>
    <cellStyle name="Output 17 4 3 4 2" xfId="39119"/>
    <cellStyle name="Output 17 4 3 5" xfId="28302"/>
    <cellStyle name="Output 17 4 3_Table 2A-1_EFT (Annual)" xfId="7722"/>
    <cellStyle name="Output 17 4 4" xfId="4766"/>
    <cellStyle name="Output 17 4 4 2" xfId="13026"/>
    <cellStyle name="Output 17 4 4 2 2" xfId="25032"/>
    <cellStyle name="Output 17 4 4 2 2 2" xfId="46218"/>
    <cellStyle name="Output 17 4 4 2 3" xfId="35614"/>
    <cellStyle name="Output 17 4 4 3" xfId="19919"/>
    <cellStyle name="Output 17 4 4 3 2" xfId="41106"/>
    <cellStyle name="Output 17 4 4 4" xfId="30423"/>
    <cellStyle name="Output 17 4 4_Table 2A-1_EFT (Annual)" xfId="7724"/>
    <cellStyle name="Output 17 4 5" xfId="10370"/>
    <cellStyle name="Output 17 4 5 2" xfId="22486"/>
    <cellStyle name="Output 17 4 5 2 2" xfId="43672"/>
    <cellStyle name="Output 17 4 5 3" xfId="33068"/>
    <cellStyle name="Output 17 4 6" xfId="17373"/>
    <cellStyle name="Output 17 4 6 2" xfId="38560"/>
    <cellStyle name="Output 17 4 7" xfId="27680"/>
    <cellStyle name="Output 17 4_Table 2A-1_EFT (Annual)" xfId="3368"/>
    <cellStyle name="Output 17 5" xfId="1944"/>
    <cellStyle name="Output 17 5 2" xfId="5505"/>
    <cellStyle name="Output 17 5 2 2" xfId="13720"/>
    <cellStyle name="Output 17 5 2 2 2" xfId="25708"/>
    <cellStyle name="Output 17 5 2 2 2 2" xfId="46894"/>
    <cellStyle name="Output 17 5 2 2 3" xfId="36290"/>
    <cellStyle name="Output 17 5 2 3" xfId="20595"/>
    <cellStyle name="Output 17 5 2 3 2" xfId="41782"/>
    <cellStyle name="Output 17 5 2 4" xfId="31162"/>
    <cellStyle name="Output 17 5 2_Table 2A-1_EFT (Annual)" xfId="7726"/>
    <cellStyle name="Output 17 5 3" xfId="11064"/>
    <cellStyle name="Output 17 5 3 2" xfId="23162"/>
    <cellStyle name="Output 17 5 3 2 2" xfId="44348"/>
    <cellStyle name="Output 17 5 3 3" xfId="33744"/>
    <cellStyle name="Output 17 5 4" xfId="18049"/>
    <cellStyle name="Output 17 5 4 2" xfId="39236"/>
    <cellStyle name="Output 17 5 5" xfId="28419"/>
    <cellStyle name="Output 17 5_Table 2A-1_EFT (Annual)" xfId="7725"/>
    <cellStyle name="Output 17 6" xfId="1654"/>
    <cellStyle name="Output 17 6 2" xfId="5215"/>
    <cellStyle name="Output 17 6 2 2" xfId="13462"/>
    <cellStyle name="Output 17 6 2 2 2" xfId="25462"/>
    <cellStyle name="Output 17 6 2 2 2 2" xfId="46648"/>
    <cellStyle name="Output 17 6 2 2 3" xfId="36044"/>
    <cellStyle name="Output 17 6 2 3" xfId="20349"/>
    <cellStyle name="Output 17 6 2 3 2" xfId="41536"/>
    <cellStyle name="Output 17 6 2 4" xfId="30872"/>
    <cellStyle name="Output 17 6 2_Table 2A-1_EFT (Annual)" xfId="7728"/>
    <cellStyle name="Output 17 6 3" xfId="10807"/>
    <cellStyle name="Output 17 6 3 2" xfId="22916"/>
    <cellStyle name="Output 17 6 3 2 2" xfId="44102"/>
    <cellStyle name="Output 17 6 3 3" xfId="33498"/>
    <cellStyle name="Output 17 6 4" xfId="17803"/>
    <cellStyle name="Output 17 6 4 2" xfId="38990"/>
    <cellStyle name="Output 17 6 5" xfId="28129"/>
    <cellStyle name="Output 17 6_Table 2A-1_EFT (Annual)" xfId="7727"/>
    <cellStyle name="Output 17 7" xfId="3746"/>
    <cellStyle name="Output 17 7 2" xfId="12114"/>
    <cellStyle name="Output 17 7 2 2" xfId="24144"/>
    <cellStyle name="Output 17 7 2 2 2" xfId="45330"/>
    <cellStyle name="Output 17 7 2 3" xfId="34726"/>
    <cellStyle name="Output 17 7 3" xfId="19031"/>
    <cellStyle name="Output 17 7 3 2" xfId="40218"/>
    <cellStyle name="Output 17 7 4" xfId="29455"/>
    <cellStyle name="Output 17 7_Table 2A-1_EFT (Annual)" xfId="7729"/>
    <cellStyle name="Output 17 8" xfId="9433"/>
    <cellStyle name="Output 17 8 2" xfId="21598"/>
    <cellStyle name="Output 17 8 2 2" xfId="42784"/>
    <cellStyle name="Output 17 8 3" xfId="32180"/>
    <cellStyle name="Output 17 9" xfId="16485"/>
    <cellStyle name="Output 17 9 2" xfId="37672"/>
    <cellStyle name="Output 17_Table 2A-1_EFT (Annual)" xfId="3363"/>
    <cellStyle name="Output 18" xfId="172"/>
    <cellStyle name="Output 18 10" xfId="26727"/>
    <cellStyle name="Output 18 2" xfId="565"/>
    <cellStyle name="Output 18 2 2" xfId="1542"/>
    <cellStyle name="Output 18 2 2 2" xfId="2812"/>
    <cellStyle name="Output 18 2 2 2 2" xfId="6373"/>
    <cellStyle name="Output 18 2 2 2 2 2" xfId="14567"/>
    <cellStyle name="Output 18 2 2 2 2 2 2" xfId="26539"/>
    <cellStyle name="Output 18 2 2 2 2 2 2 2" xfId="47725"/>
    <cellStyle name="Output 18 2 2 2 2 2 3" xfId="37121"/>
    <cellStyle name="Output 18 2 2 2 2 3" xfId="21426"/>
    <cellStyle name="Output 18 2 2 2 2 3 2" xfId="42613"/>
    <cellStyle name="Output 18 2 2 2 2 4" xfId="32029"/>
    <cellStyle name="Output 18 2 2 2 2_Table 2A-1_EFT (Annual)" xfId="7731"/>
    <cellStyle name="Output 18 2 2 2 3" xfId="11909"/>
    <cellStyle name="Output 18 2 2 2 3 2" xfId="23993"/>
    <cellStyle name="Output 18 2 2 2 3 2 2" xfId="45179"/>
    <cellStyle name="Output 18 2 2 2 3 3" xfId="34575"/>
    <cellStyle name="Output 18 2 2 2 4" xfId="18880"/>
    <cellStyle name="Output 18 2 2 2 4 2" xfId="40067"/>
    <cellStyle name="Output 18 2 2 2 5" xfId="29286"/>
    <cellStyle name="Output 18 2 2 2_Table 2A-1_EFT (Annual)" xfId="7730"/>
    <cellStyle name="Output 18 2 2 3" xfId="1925"/>
    <cellStyle name="Output 18 2 2 3 2" xfId="5486"/>
    <cellStyle name="Output 18 2 2 3 2 2" xfId="13701"/>
    <cellStyle name="Output 18 2 2 3 2 2 2" xfId="25689"/>
    <cellStyle name="Output 18 2 2 3 2 2 2 2" xfId="46875"/>
    <cellStyle name="Output 18 2 2 3 2 2 3" xfId="36271"/>
    <cellStyle name="Output 18 2 2 3 2 3" xfId="20576"/>
    <cellStyle name="Output 18 2 2 3 2 3 2" xfId="41763"/>
    <cellStyle name="Output 18 2 2 3 2 4" xfId="31143"/>
    <cellStyle name="Output 18 2 2 3 2_Table 2A-1_EFT (Annual)" xfId="7733"/>
    <cellStyle name="Output 18 2 2 3 3" xfId="11045"/>
    <cellStyle name="Output 18 2 2 3 3 2" xfId="23143"/>
    <cellStyle name="Output 18 2 2 3 3 2 2" xfId="44329"/>
    <cellStyle name="Output 18 2 2 3 3 3" xfId="33725"/>
    <cellStyle name="Output 18 2 2 3 4" xfId="18030"/>
    <cellStyle name="Output 18 2 2 3 4 2" xfId="39217"/>
    <cellStyle name="Output 18 2 2 3 5" xfId="28400"/>
    <cellStyle name="Output 18 2 2 3_Table 2A-1_EFT (Annual)" xfId="7732"/>
    <cellStyle name="Output 18 2 2 4" xfId="5103"/>
    <cellStyle name="Output 18 2 2 4 2" xfId="13363"/>
    <cellStyle name="Output 18 2 2 4 2 2" xfId="25369"/>
    <cellStyle name="Output 18 2 2 4 2 2 2" xfId="46555"/>
    <cellStyle name="Output 18 2 2 4 2 3" xfId="35951"/>
    <cellStyle name="Output 18 2 2 4 3" xfId="20256"/>
    <cellStyle name="Output 18 2 2 4 3 2" xfId="41443"/>
    <cellStyle name="Output 18 2 2 4 4" xfId="30760"/>
    <cellStyle name="Output 18 2 2 4_Table 2A-1_EFT (Annual)" xfId="7734"/>
    <cellStyle name="Output 18 2 2 5" xfId="10707"/>
    <cellStyle name="Output 18 2 2 5 2" xfId="22823"/>
    <cellStyle name="Output 18 2 2 5 2 2" xfId="44009"/>
    <cellStyle name="Output 18 2 2 5 3" xfId="33405"/>
    <cellStyle name="Output 18 2 2 6" xfId="17710"/>
    <cellStyle name="Output 18 2 2 6 2" xfId="38897"/>
    <cellStyle name="Output 18 2 2 7" xfId="28017"/>
    <cellStyle name="Output 18 2 2_Table 2A-1_EFT (Annual)" xfId="3371"/>
    <cellStyle name="Output 18 2 3" xfId="2281"/>
    <cellStyle name="Output 18 2 3 2" xfId="5842"/>
    <cellStyle name="Output 18 2 3 2 2" xfId="14057"/>
    <cellStyle name="Output 18 2 3 2 2 2" xfId="26045"/>
    <cellStyle name="Output 18 2 3 2 2 2 2" xfId="47231"/>
    <cellStyle name="Output 18 2 3 2 2 3" xfId="36627"/>
    <cellStyle name="Output 18 2 3 2 3" xfId="20932"/>
    <cellStyle name="Output 18 2 3 2 3 2" xfId="42119"/>
    <cellStyle name="Output 18 2 3 2 4" xfId="31499"/>
    <cellStyle name="Output 18 2 3 2_Table 2A-1_EFT (Annual)" xfId="7736"/>
    <cellStyle name="Output 18 2 3 3" xfId="11401"/>
    <cellStyle name="Output 18 2 3 3 2" xfId="23499"/>
    <cellStyle name="Output 18 2 3 3 2 2" xfId="44685"/>
    <cellStyle name="Output 18 2 3 3 3" xfId="34081"/>
    <cellStyle name="Output 18 2 3 4" xfId="18386"/>
    <cellStyle name="Output 18 2 3 4 2" xfId="39573"/>
    <cellStyle name="Output 18 2 3 5" xfId="28756"/>
    <cellStyle name="Output 18 2 3_Table 2A-1_EFT (Annual)" xfId="7735"/>
    <cellStyle name="Output 18 2 4" xfId="1750"/>
    <cellStyle name="Output 18 2 4 2" xfId="5311"/>
    <cellStyle name="Output 18 2 4 2 2" xfId="13536"/>
    <cellStyle name="Output 18 2 4 2 2 2" xfId="25527"/>
    <cellStyle name="Output 18 2 4 2 2 2 2" xfId="46713"/>
    <cellStyle name="Output 18 2 4 2 2 3" xfId="36109"/>
    <cellStyle name="Output 18 2 4 2 3" xfId="20414"/>
    <cellStyle name="Output 18 2 4 2 3 2" xfId="41601"/>
    <cellStyle name="Output 18 2 4 2 4" xfId="30968"/>
    <cellStyle name="Output 18 2 4 2_Table 2A-1_EFT (Annual)" xfId="7738"/>
    <cellStyle name="Output 18 2 4 3" xfId="10879"/>
    <cellStyle name="Output 18 2 4 3 2" xfId="22981"/>
    <cellStyle name="Output 18 2 4 3 2 2" xfId="44167"/>
    <cellStyle name="Output 18 2 4 3 3" xfId="33563"/>
    <cellStyle name="Output 18 2 4 4" xfId="17868"/>
    <cellStyle name="Output 18 2 4 4 2" xfId="39055"/>
    <cellStyle name="Output 18 2 4 5" xfId="28225"/>
    <cellStyle name="Output 18 2 4_Table 2A-1_EFT (Annual)" xfId="7737"/>
    <cellStyle name="Output 18 2 5" xfId="4135"/>
    <cellStyle name="Output 18 2 5 2" xfId="12459"/>
    <cellStyle name="Output 18 2 5 2 2" xfId="24481"/>
    <cellStyle name="Output 18 2 5 2 2 2" xfId="45667"/>
    <cellStyle name="Output 18 2 5 2 3" xfId="35063"/>
    <cellStyle name="Output 18 2 5 3" xfId="19368"/>
    <cellStyle name="Output 18 2 5 3 2" xfId="40555"/>
    <cellStyle name="Output 18 2 5 4" xfId="29823"/>
    <cellStyle name="Output 18 2 5_Table 2A-1_EFT (Annual)" xfId="7739"/>
    <cellStyle name="Output 18 2 6" xfId="9798"/>
    <cellStyle name="Output 18 2 6 2" xfId="21935"/>
    <cellStyle name="Output 18 2 6 2 2" xfId="43121"/>
    <cellStyle name="Output 18 2 6 3" xfId="32517"/>
    <cellStyle name="Output 18 2 7" xfId="16822"/>
    <cellStyle name="Output 18 2 7 2" xfId="38009"/>
    <cellStyle name="Output 18 2 8" xfId="27080"/>
    <cellStyle name="Output 18 2_Table 2A-1_EFT (Annual)" xfId="3370"/>
    <cellStyle name="Output 18 3" xfId="403"/>
    <cellStyle name="Output 18 3 2" xfId="1386"/>
    <cellStyle name="Output 18 3 2 2" xfId="2656"/>
    <cellStyle name="Output 18 3 2 2 2" xfId="6217"/>
    <cellStyle name="Output 18 3 2 2 2 2" xfId="14411"/>
    <cellStyle name="Output 18 3 2 2 2 2 2" xfId="26383"/>
    <cellStyle name="Output 18 3 2 2 2 2 2 2" xfId="47569"/>
    <cellStyle name="Output 18 3 2 2 2 2 3" xfId="36965"/>
    <cellStyle name="Output 18 3 2 2 2 3" xfId="21270"/>
    <cellStyle name="Output 18 3 2 2 2 3 2" xfId="42457"/>
    <cellStyle name="Output 18 3 2 2 2 4" xfId="31873"/>
    <cellStyle name="Output 18 3 2 2 2_Table 2A-1_EFT (Annual)" xfId="7741"/>
    <cellStyle name="Output 18 3 2 2 3" xfId="11753"/>
    <cellStyle name="Output 18 3 2 2 3 2" xfId="23837"/>
    <cellStyle name="Output 18 3 2 2 3 2 2" xfId="45023"/>
    <cellStyle name="Output 18 3 2 2 3 3" xfId="34419"/>
    <cellStyle name="Output 18 3 2 2 4" xfId="18724"/>
    <cellStyle name="Output 18 3 2 2 4 2" xfId="39911"/>
    <cellStyle name="Output 18 3 2 2 5" xfId="29130"/>
    <cellStyle name="Output 18 3 2 2_Table 2A-1_EFT (Annual)" xfId="7740"/>
    <cellStyle name="Output 18 3 2 3" xfId="1894"/>
    <cellStyle name="Output 18 3 2 3 2" xfId="5455"/>
    <cellStyle name="Output 18 3 2 3 2 2" xfId="13670"/>
    <cellStyle name="Output 18 3 2 3 2 2 2" xfId="25658"/>
    <cellStyle name="Output 18 3 2 3 2 2 2 2" xfId="46844"/>
    <cellStyle name="Output 18 3 2 3 2 2 3" xfId="36240"/>
    <cellStyle name="Output 18 3 2 3 2 3" xfId="20545"/>
    <cellStyle name="Output 18 3 2 3 2 3 2" xfId="41732"/>
    <cellStyle name="Output 18 3 2 3 2 4" xfId="31112"/>
    <cellStyle name="Output 18 3 2 3 2_Table 2A-1_EFT (Annual)" xfId="7743"/>
    <cellStyle name="Output 18 3 2 3 3" xfId="11014"/>
    <cellStyle name="Output 18 3 2 3 3 2" xfId="23112"/>
    <cellStyle name="Output 18 3 2 3 3 2 2" xfId="44298"/>
    <cellStyle name="Output 18 3 2 3 3 3" xfId="33694"/>
    <cellStyle name="Output 18 3 2 3 4" xfId="17999"/>
    <cellStyle name="Output 18 3 2 3 4 2" xfId="39186"/>
    <cellStyle name="Output 18 3 2 3 5" xfId="28369"/>
    <cellStyle name="Output 18 3 2 3_Table 2A-1_EFT (Annual)" xfId="7742"/>
    <cellStyle name="Output 18 3 2 4" xfId="4947"/>
    <cellStyle name="Output 18 3 2 4 2" xfId="13207"/>
    <cellStyle name="Output 18 3 2 4 2 2" xfId="25213"/>
    <cellStyle name="Output 18 3 2 4 2 2 2" xfId="46399"/>
    <cellStyle name="Output 18 3 2 4 2 3" xfId="35795"/>
    <cellStyle name="Output 18 3 2 4 3" xfId="20100"/>
    <cellStyle name="Output 18 3 2 4 3 2" xfId="41287"/>
    <cellStyle name="Output 18 3 2 4 4" xfId="30604"/>
    <cellStyle name="Output 18 3 2 4_Table 2A-1_EFT (Annual)" xfId="7744"/>
    <cellStyle name="Output 18 3 2 5" xfId="10551"/>
    <cellStyle name="Output 18 3 2 5 2" xfId="22667"/>
    <cellStyle name="Output 18 3 2 5 2 2" xfId="43853"/>
    <cellStyle name="Output 18 3 2 5 3" xfId="33249"/>
    <cellStyle name="Output 18 3 2 6" xfId="17554"/>
    <cellStyle name="Output 18 3 2 6 2" xfId="38741"/>
    <cellStyle name="Output 18 3 2 7" xfId="27861"/>
    <cellStyle name="Output 18 3 2_Table 2A-1_EFT (Annual)" xfId="3373"/>
    <cellStyle name="Output 18 3 3" xfId="2125"/>
    <cellStyle name="Output 18 3 3 2" xfId="5686"/>
    <cellStyle name="Output 18 3 3 2 2" xfId="13901"/>
    <cellStyle name="Output 18 3 3 2 2 2" xfId="25889"/>
    <cellStyle name="Output 18 3 3 2 2 2 2" xfId="47075"/>
    <cellStyle name="Output 18 3 3 2 2 3" xfId="36471"/>
    <cellStyle name="Output 18 3 3 2 3" xfId="20776"/>
    <cellStyle name="Output 18 3 3 2 3 2" xfId="41963"/>
    <cellStyle name="Output 18 3 3 2 4" xfId="31343"/>
    <cellStyle name="Output 18 3 3 2_Table 2A-1_EFT (Annual)" xfId="7746"/>
    <cellStyle name="Output 18 3 3 3" xfId="11245"/>
    <cellStyle name="Output 18 3 3 3 2" xfId="23343"/>
    <cellStyle name="Output 18 3 3 3 2 2" xfId="44529"/>
    <cellStyle name="Output 18 3 3 3 3" xfId="33925"/>
    <cellStyle name="Output 18 3 3 4" xfId="18230"/>
    <cellStyle name="Output 18 3 3 4 2" xfId="39417"/>
    <cellStyle name="Output 18 3 3 5" xfId="28600"/>
    <cellStyle name="Output 18 3 3_Table 2A-1_EFT (Annual)" xfId="7745"/>
    <cellStyle name="Output 18 3 4" xfId="1714"/>
    <cellStyle name="Output 18 3 4 2" xfId="5275"/>
    <cellStyle name="Output 18 3 4 2 2" xfId="13504"/>
    <cellStyle name="Output 18 3 4 2 2 2" xfId="25497"/>
    <cellStyle name="Output 18 3 4 2 2 2 2" xfId="46683"/>
    <cellStyle name="Output 18 3 4 2 2 3" xfId="36079"/>
    <cellStyle name="Output 18 3 4 2 3" xfId="20384"/>
    <cellStyle name="Output 18 3 4 2 3 2" xfId="41571"/>
    <cellStyle name="Output 18 3 4 2 4" xfId="30932"/>
    <cellStyle name="Output 18 3 4 2_Table 2A-1_EFT (Annual)" xfId="7748"/>
    <cellStyle name="Output 18 3 4 3" xfId="10848"/>
    <cellStyle name="Output 18 3 4 3 2" xfId="22951"/>
    <cellStyle name="Output 18 3 4 3 2 2" xfId="44137"/>
    <cellStyle name="Output 18 3 4 3 3" xfId="33533"/>
    <cellStyle name="Output 18 3 4 4" xfId="17838"/>
    <cellStyle name="Output 18 3 4 4 2" xfId="39025"/>
    <cellStyle name="Output 18 3 4 5" xfId="28189"/>
    <cellStyle name="Output 18 3 4_Table 2A-1_EFT (Annual)" xfId="7747"/>
    <cellStyle name="Output 18 3 5" xfId="3973"/>
    <cellStyle name="Output 18 3 5 2" xfId="12301"/>
    <cellStyle name="Output 18 3 5 2 2" xfId="24325"/>
    <cellStyle name="Output 18 3 5 2 2 2" xfId="45511"/>
    <cellStyle name="Output 18 3 5 2 3" xfId="34907"/>
    <cellStyle name="Output 18 3 5 3" xfId="19212"/>
    <cellStyle name="Output 18 3 5 3 2" xfId="40399"/>
    <cellStyle name="Output 18 3 5 4" xfId="29661"/>
    <cellStyle name="Output 18 3 5_Table 2A-1_EFT (Annual)" xfId="7749"/>
    <cellStyle name="Output 18 3 6" xfId="9638"/>
    <cellStyle name="Output 18 3 6 2" xfId="21779"/>
    <cellStyle name="Output 18 3 6 2 2" xfId="42965"/>
    <cellStyle name="Output 18 3 6 3" xfId="32361"/>
    <cellStyle name="Output 18 3 7" xfId="16666"/>
    <cellStyle name="Output 18 3 7 2" xfId="37853"/>
    <cellStyle name="Output 18 3 8" xfId="26918"/>
    <cellStyle name="Output 18 3_Table 2A-1_EFT (Annual)" xfId="3372"/>
    <cellStyle name="Output 18 4" xfId="1220"/>
    <cellStyle name="Output 18 4 2" xfId="2490"/>
    <cellStyle name="Output 18 4 2 2" xfId="6051"/>
    <cellStyle name="Output 18 4 2 2 2" xfId="14245"/>
    <cellStyle name="Output 18 4 2 2 2 2" xfId="26217"/>
    <cellStyle name="Output 18 4 2 2 2 2 2" xfId="47403"/>
    <cellStyle name="Output 18 4 2 2 2 3" xfId="36799"/>
    <cellStyle name="Output 18 4 2 2 3" xfId="21104"/>
    <cellStyle name="Output 18 4 2 2 3 2" xfId="42291"/>
    <cellStyle name="Output 18 4 2 2 4" xfId="31707"/>
    <cellStyle name="Output 18 4 2 2_Table 2A-1_EFT (Annual)" xfId="7751"/>
    <cellStyle name="Output 18 4 2 3" xfId="11587"/>
    <cellStyle name="Output 18 4 2 3 2" xfId="23671"/>
    <cellStyle name="Output 18 4 2 3 2 2" xfId="44857"/>
    <cellStyle name="Output 18 4 2 3 3" xfId="34253"/>
    <cellStyle name="Output 18 4 2 4" xfId="18558"/>
    <cellStyle name="Output 18 4 2 4 2" xfId="39745"/>
    <cellStyle name="Output 18 4 2 5" xfId="28964"/>
    <cellStyle name="Output 18 4 2_Table 2A-1_EFT (Annual)" xfId="7750"/>
    <cellStyle name="Output 18 4 3" xfId="1830"/>
    <cellStyle name="Output 18 4 3 2" xfId="5391"/>
    <cellStyle name="Output 18 4 3 2 2" xfId="13606"/>
    <cellStyle name="Output 18 4 3 2 2 2" xfId="25594"/>
    <cellStyle name="Output 18 4 3 2 2 2 2" xfId="46780"/>
    <cellStyle name="Output 18 4 3 2 2 3" xfId="36176"/>
    <cellStyle name="Output 18 4 3 2 3" xfId="20481"/>
    <cellStyle name="Output 18 4 3 2 3 2" xfId="41668"/>
    <cellStyle name="Output 18 4 3 2 4" xfId="31048"/>
    <cellStyle name="Output 18 4 3 2_Table 2A-1_EFT (Annual)" xfId="7753"/>
    <cellStyle name="Output 18 4 3 3" xfId="10950"/>
    <cellStyle name="Output 18 4 3 3 2" xfId="23048"/>
    <cellStyle name="Output 18 4 3 3 2 2" xfId="44234"/>
    <cellStyle name="Output 18 4 3 3 3" xfId="33630"/>
    <cellStyle name="Output 18 4 3 4" xfId="17935"/>
    <cellStyle name="Output 18 4 3 4 2" xfId="39122"/>
    <cellStyle name="Output 18 4 3 5" xfId="28305"/>
    <cellStyle name="Output 18 4 3_Table 2A-1_EFT (Annual)" xfId="7752"/>
    <cellStyle name="Output 18 4 4" xfId="4781"/>
    <cellStyle name="Output 18 4 4 2" xfId="13041"/>
    <cellStyle name="Output 18 4 4 2 2" xfId="25047"/>
    <cellStyle name="Output 18 4 4 2 2 2" xfId="46233"/>
    <cellStyle name="Output 18 4 4 2 3" xfId="35629"/>
    <cellStyle name="Output 18 4 4 3" xfId="19934"/>
    <cellStyle name="Output 18 4 4 3 2" xfId="41121"/>
    <cellStyle name="Output 18 4 4 4" xfId="30438"/>
    <cellStyle name="Output 18 4 4_Table 2A-1_EFT (Annual)" xfId="7754"/>
    <cellStyle name="Output 18 4 5" xfId="10385"/>
    <cellStyle name="Output 18 4 5 2" xfId="22501"/>
    <cellStyle name="Output 18 4 5 2 2" xfId="43687"/>
    <cellStyle name="Output 18 4 5 3" xfId="33083"/>
    <cellStyle name="Output 18 4 6" xfId="17388"/>
    <cellStyle name="Output 18 4 6 2" xfId="38575"/>
    <cellStyle name="Output 18 4 7" xfId="27695"/>
    <cellStyle name="Output 18 4_Table 2A-1_EFT (Annual)" xfId="3374"/>
    <cellStyle name="Output 18 5" xfId="1959"/>
    <cellStyle name="Output 18 5 2" xfId="5520"/>
    <cellStyle name="Output 18 5 2 2" xfId="13735"/>
    <cellStyle name="Output 18 5 2 2 2" xfId="25723"/>
    <cellStyle name="Output 18 5 2 2 2 2" xfId="46909"/>
    <cellStyle name="Output 18 5 2 2 3" xfId="36305"/>
    <cellStyle name="Output 18 5 2 3" xfId="20610"/>
    <cellStyle name="Output 18 5 2 3 2" xfId="41797"/>
    <cellStyle name="Output 18 5 2 4" xfId="31177"/>
    <cellStyle name="Output 18 5 2_Table 2A-1_EFT (Annual)" xfId="7756"/>
    <cellStyle name="Output 18 5 3" xfId="11079"/>
    <cellStyle name="Output 18 5 3 2" xfId="23177"/>
    <cellStyle name="Output 18 5 3 2 2" xfId="44363"/>
    <cellStyle name="Output 18 5 3 3" xfId="33759"/>
    <cellStyle name="Output 18 5 4" xfId="18064"/>
    <cellStyle name="Output 18 5 4 2" xfId="39251"/>
    <cellStyle name="Output 18 5 5" xfId="28434"/>
    <cellStyle name="Output 18 5_Table 2A-1_EFT (Annual)" xfId="7755"/>
    <cellStyle name="Output 18 6" xfId="1657"/>
    <cellStyle name="Output 18 6 2" xfId="5218"/>
    <cellStyle name="Output 18 6 2 2" xfId="13465"/>
    <cellStyle name="Output 18 6 2 2 2" xfId="25465"/>
    <cellStyle name="Output 18 6 2 2 2 2" xfId="46651"/>
    <cellStyle name="Output 18 6 2 2 3" xfId="36047"/>
    <cellStyle name="Output 18 6 2 3" xfId="20352"/>
    <cellStyle name="Output 18 6 2 3 2" xfId="41539"/>
    <cellStyle name="Output 18 6 2 4" xfId="30875"/>
    <cellStyle name="Output 18 6 2_Table 2A-1_EFT (Annual)" xfId="7758"/>
    <cellStyle name="Output 18 6 3" xfId="10810"/>
    <cellStyle name="Output 18 6 3 2" xfId="22919"/>
    <cellStyle name="Output 18 6 3 2 2" xfId="44105"/>
    <cellStyle name="Output 18 6 3 3" xfId="33501"/>
    <cellStyle name="Output 18 6 4" xfId="17806"/>
    <cellStyle name="Output 18 6 4 2" xfId="38993"/>
    <cellStyle name="Output 18 6 5" xfId="28132"/>
    <cellStyle name="Output 18 6_Table 2A-1_EFT (Annual)" xfId="7757"/>
    <cellStyle name="Output 18 7" xfId="3761"/>
    <cellStyle name="Output 18 7 2" xfId="12129"/>
    <cellStyle name="Output 18 7 2 2" xfId="24159"/>
    <cellStyle name="Output 18 7 2 2 2" xfId="45345"/>
    <cellStyle name="Output 18 7 2 3" xfId="34741"/>
    <cellStyle name="Output 18 7 3" xfId="19046"/>
    <cellStyle name="Output 18 7 3 2" xfId="40233"/>
    <cellStyle name="Output 18 7 4" xfId="29470"/>
    <cellStyle name="Output 18 7_Table 2A-1_EFT (Annual)" xfId="7759"/>
    <cellStyle name="Output 18 8" xfId="9448"/>
    <cellStyle name="Output 18 8 2" xfId="21613"/>
    <cellStyle name="Output 18 8 2 2" xfId="42799"/>
    <cellStyle name="Output 18 8 3" xfId="32195"/>
    <cellStyle name="Output 18 9" xfId="16500"/>
    <cellStyle name="Output 18 9 2" xfId="37687"/>
    <cellStyle name="Output 18_Table 2A-1_EFT (Annual)" xfId="3369"/>
    <cellStyle name="Output 19" xfId="165"/>
    <cellStyle name="Output 19 10" xfId="26720"/>
    <cellStyle name="Output 19 2" xfId="558"/>
    <cellStyle name="Output 19 2 2" xfId="1535"/>
    <cellStyle name="Output 19 2 2 2" xfId="2805"/>
    <cellStyle name="Output 19 2 2 2 2" xfId="6366"/>
    <cellStyle name="Output 19 2 2 2 2 2" xfId="14560"/>
    <cellStyle name="Output 19 2 2 2 2 2 2" xfId="26532"/>
    <cellStyle name="Output 19 2 2 2 2 2 2 2" xfId="47718"/>
    <cellStyle name="Output 19 2 2 2 2 2 3" xfId="37114"/>
    <cellStyle name="Output 19 2 2 2 2 3" xfId="21419"/>
    <cellStyle name="Output 19 2 2 2 2 3 2" xfId="42606"/>
    <cellStyle name="Output 19 2 2 2 2 4" xfId="32022"/>
    <cellStyle name="Output 19 2 2 2 2_Table 2A-1_EFT (Annual)" xfId="7761"/>
    <cellStyle name="Output 19 2 2 2 3" xfId="11902"/>
    <cellStyle name="Output 19 2 2 2 3 2" xfId="23986"/>
    <cellStyle name="Output 19 2 2 2 3 2 2" xfId="45172"/>
    <cellStyle name="Output 19 2 2 2 3 3" xfId="34568"/>
    <cellStyle name="Output 19 2 2 2 4" xfId="18873"/>
    <cellStyle name="Output 19 2 2 2 4 2" xfId="40060"/>
    <cellStyle name="Output 19 2 2 2 5" xfId="29279"/>
    <cellStyle name="Output 19 2 2 2_Table 2A-1_EFT (Annual)" xfId="7760"/>
    <cellStyle name="Output 19 2 2 3" xfId="1924"/>
    <cellStyle name="Output 19 2 2 3 2" xfId="5485"/>
    <cellStyle name="Output 19 2 2 3 2 2" xfId="13700"/>
    <cellStyle name="Output 19 2 2 3 2 2 2" xfId="25688"/>
    <cellStyle name="Output 19 2 2 3 2 2 2 2" xfId="46874"/>
    <cellStyle name="Output 19 2 2 3 2 2 3" xfId="36270"/>
    <cellStyle name="Output 19 2 2 3 2 3" xfId="20575"/>
    <cellStyle name="Output 19 2 2 3 2 3 2" xfId="41762"/>
    <cellStyle name="Output 19 2 2 3 2 4" xfId="31142"/>
    <cellStyle name="Output 19 2 2 3 2_Table 2A-1_EFT (Annual)" xfId="7763"/>
    <cellStyle name="Output 19 2 2 3 3" xfId="11044"/>
    <cellStyle name="Output 19 2 2 3 3 2" xfId="23142"/>
    <cellStyle name="Output 19 2 2 3 3 2 2" xfId="44328"/>
    <cellStyle name="Output 19 2 2 3 3 3" xfId="33724"/>
    <cellStyle name="Output 19 2 2 3 4" xfId="18029"/>
    <cellStyle name="Output 19 2 2 3 4 2" xfId="39216"/>
    <cellStyle name="Output 19 2 2 3 5" xfId="28399"/>
    <cellStyle name="Output 19 2 2 3_Table 2A-1_EFT (Annual)" xfId="7762"/>
    <cellStyle name="Output 19 2 2 4" xfId="5096"/>
    <cellStyle name="Output 19 2 2 4 2" xfId="13356"/>
    <cellStyle name="Output 19 2 2 4 2 2" xfId="25362"/>
    <cellStyle name="Output 19 2 2 4 2 2 2" xfId="46548"/>
    <cellStyle name="Output 19 2 2 4 2 3" xfId="35944"/>
    <cellStyle name="Output 19 2 2 4 3" xfId="20249"/>
    <cellStyle name="Output 19 2 2 4 3 2" xfId="41436"/>
    <cellStyle name="Output 19 2 2 4 4" xfId="30753"/>
    <cellStyle name="Output 19 2 2 4_Table 2A-1_EFT (Annual)" xfId="7764"/>
    <cellStyle name="Output 19 2 2 5" xfId="10700"/>
    <cellStyle name="Output 19 2 2 5 2" xfId="22816"/>
    <cellStyle name="Output 19 2 2 5 2 2" xfId="44002"/>
    <cellStyle name="Output 19 2 2 5 3" xfId="33398"/>
    <cellStyle name="Output 19 2 2 6" xfId="17703"/>
    <cellStyle name="Output 19 2 2 6 2" xfId="38890"/>
    <cellStyle name="Output 19 2 2 7" xfId="28010"/>
    <cellStyle name="Output 19 2 2_Table 2A-1_EFT (Annual)" xfId="3377"/>
    <cellStyle name="Output 19 2 3" xfId="2274"/>
    <cellStyle name="Output 19 2 3 2" xfId="5835"/>
    <cellStyle name="Output 19 2 3 2 2" xfId="14050"/>
    <cellStyle name="Output 19 2 3 2 2 2" xfId="26038"/>
    <cellStyle name="Output 19 2 3 2 2 2 2" xfId="47224"/>
    <cellStyle name="Output 19 2 3 2 2 3" xfId="36620"/>
    <cellStyle name="Output 19 2 3 2 3" xfId="20925"/>
    <cellStyle name="Output 19 2 3 2 3 2" xfId="42112"/>
    <cellStyle name="Output 19 2 3 2 4" xfId="31492"/>
    <cellStyle name="Output 19 2 3 2_Table 2A-1_EFT (Annual)" xfId="7766"/>
    <cellStyle name="Output 19 2 3 3" xfId="11394"/>
    <cellStyle name="Output 19 2 3 3 2" xfId="23492"/>
    <cellStyle name="Output 19 2 3 3 2 2" xfId="44678"/>
    <cellStyle name="Output 19 2 3 3 3" xfId="34074"/>
    <cellStyle name="Output 19 2 3 4" xfId="18379"/>
    <cellStyle name="Output 19 2 3 4 2" xfId="39566"/>
    <cellStyle name="Output 19 2 3 5" xfId="28749"/>
    <cellStyle name="Output 19 2 3_Table 2A-1_EFT (Annual)" xfId="7765"/>
    <cellStyle name="Output 19 2 4" xfId="1749"/>
    <cellStyle name="Output 19 2 4 2" xfId="5310"/>
    <cellStyle name="Output 19 2 4 2 2" xfId="13535"/>
    <cellStyle name="Output 19 2 4 2 2 2" xfId="25526"/>
    <cellStyle name="Output 19 2 4 2 2 2 2" xfId="46712"/>
    <cellStyle name="Output 19 2 4 2 2 3" xfId="36108"/>
    <cellStyle name="Output 19 2 4 2 3" xfId="20413"/>
    <cellStyle name="Output 19 2 4 2 3 2" xfId="41600"/>
    <cellStyle name="Output 19 2 4 2 4" xfId="30967"/>
    <cellStyle name="Output 19 2 4 2_Table 2A-1_EFT (Annual)" xfId="7768"/>
    <cellStyle name="Output 19 2 4 3" xfId="10878"/>
    <cellStyle name="Output 19 2 4 3 2" xfId="22980"/>
    <cellStyle name="Output 19 2 4 3 2 2" xfId="44166"/>
    <cellStyle name="Output 19 2 4 3 3" xfId="33562"/>
    <cellStyle name="Output 19 2 4 4" xfId="17867"/>
    <cellStyle name="Output 19 2 4 4 2" xfId="39054"/>
    <cellStyle name="Output 19 2 4 5" xfId="28224"/>
    <cellStyle name="Output 19 2 4_Table 2A-1_EFT (Annual)" xfId="7767"/>
    <cellStyle name="Output 19 2 5" xfId="4128"/>
    <cellStyle name="Output 19 2 5 2" xfId="12452"/>
    <cellStyle name="Output 19 2 5 2 2" xfId="24474"/>
    <cellStyle name="Output 19 2 5 2 2 2" xfId="45660"/>
    <cellStyle name="Output 19 2 5 2 3" xfId="35056"/>
    <cellStyle name="Output 19 2 5 3" xfId="19361"/>
    <cellStyle name="Output 19 2 5 3 2" xfId="40548"/>
    <cellStyle name="Output 19 2 5 4" xfId="29816"/>
    <cellStyle name="Output 19 2 5_Table 2A-1_EFT (Annual)" xfId="7769"/>
    <cellStyle name="Output 19 2 6" xfId="9791"/>
    <cellStyle name="Output 19 2 6 2" xfId="21928"/>
    <cellStyle name="Output 19 2 6 2 2" xfId="43114"/>
    <cellStyle name="Output 19 2 6 3" xfId="32510"/>
    <cellStyle name="Output 19 2 7" xfId="16815"/>
    <cellStyle name="Output 19 2 7 2" xfId="38002"/>
    <cellStyle name="Output 19 2 8" xfId="27073"/>
    <cellStyle name="Output 19 2_Table 2A-1_EFT (Annual)" xfId="3376"/>
    <cellStyle name="Output 19 3" xfId="396"/>
    <cellStyle name="Output 19 3 2" xfId="1379"/>
    <cellStyle name="Output 19 3 2 2" xfId="2649"/>
    <cellStyle name="Output 19 3 2 2 2" xfId="6210"/>
    <cellStyle name="Output 19 3 2 2 2 2" xfId="14404"/>
    <cellStyle name="Output 19 3 2 2 2 2 2" xfId="26376"/>
    <cellStyle name="Output 19 3 2 2 2 2 2 2" xfId="47562"/>
    <cellStyle name="Output 19 3 2 2 2 2 3" xfId="36958"/>
    <cellStyle name="Output 19 3 2 2 2 3" xfId="21263"/>
    <cellStyle name="Output 19 3 2 2 2 3 2" xfId="42450"/>
    <cellStyle name="Output 19 3 2 2 2 4" xfId="31866"/>
    <cellStyle name="Output 19 3 2 2 2_Table 2A-1_EFT (Annual)" xfId="7771"/>
    <cellStyle name="Output 19 3 2 2 3" xfId="11746"/>
    <cellStyle name="Output 19 3 2 2 3 2" xfId="23830"/>
    <cellStyle name="Output 19 3 2 2 3 2 2" xfId="45016"/>
    <cellStyle name="Output 19 3 2 2 3 3" xfId="34412"/>
    <cellStyle name="Output 19 3 2 2 4" xfId="18717"/>
    <cellStyle name="Output 19 3 2 2 4 2" xfId="39904"/>
    <cellStyle name="Output 19 3 2 2 5" xfId="29123"/>
    <cellStyle name="Output 19 3 2 2_Table 2A-1_EFT (Annual)" xfId="7770"/>
    <cellStyle name="Output 19 3 2 3" xfId="1893"/>
    <cellStyle name="Output 19 3 2 3 2" xfId="5454"/>
    <cellStyle name="Output 19 3 2 3 2 2" xfId="13669"/>
    <cellStyle name="Output 19 3 2 3 2 2 2" xfId="25657"/>
    <cellStyle name="Output 19 3 2 3 2 2 2 2" xfId="46843"/>
    <cellStyle name="Output 19 3 2 3 2 2 3" xfId="36239"/>
    <cellStyle name="Output 19 3 2 3 2 3" xfId="20544"/>
    <cellStyle name="Output 19 3 2 3 2 3 2" xfId="41731"/>
    <cellStyle name="Output 19 3 2 3 2 4" xfId="31111"/>
    <cellStyle name="Output 19 3 2 3 2_Table 2A-1_EFT (Annual)" xfId="7773"/>
    <cellStyle name="Output 19 3 2 3 3" xfId="11013"/>
    <cellStyle name="Output 19 3 2 3 3 2" xfId="23111"/>
    <cellStyle name="Output 19 3 2 3 3 2 2" xfId="44297"/>
    <cellStyle name="Output 19 3 2 3 3 3" xfId="33693"/>
    <cellStyle name="Output 19 3 2 3 4" xfId="17998"/>
    <cellStyle name="Output 19 3 2 3 4 2" xfId="39185"/>
    <cellStyle name="Output 19 3 2 3 5" xfId="28368"/>
    <cellStyle name="Output 19 3 2 3_Table 2A-1_EFT (Annual)" xfId="7772"/>
    <cellStyle name="Output 19 3 2 4" xfId="4940"/>
    <cellStyle name="Output 19 3 2 4 2" xfId="13200"/>
    <cellStyle name="Output 19 3 2 4 2 2" xfId="25206"/>
    <cellStyle name="Output 19 3 2 4 2 2 2" xfId="46392"/>
    <cellStyle name="Output 19 3 2 4 2 3" xfId="35788"/>
    <cellStyle name="Output 19 3 2 4 3" xfId="20093"/>
    <cellStyle name="Output 19 3 2 4 3 2" xfId="41280"/>
    <cellStyle name="Output 19 3 2 4 4" xfId="30597"/>
    <cellStyle name="Output 19 3 2 4_Table 2A-1_EFT (Annual)" xfId="7774"/>
    <cellStyle name="Output 19 3 2 5" xfId="10544"/>
    <cellStyle name="Output 19 3 2 5 2" xfId="22660"/>
    <cellStyle name="Output 19 3 2 5 2 2" xfId="43846"/>
    <cellStyle name="Output 19 3 2 5 3" xfId="33242"/>
    <cellStyle name="Output 19 3 2 6" xfId="17547"/>
    <cellStyle name="Output 19 3 2 6 2" xfId="38734"/>
    <cellStyle name="Output 19 3 2 7" xfId="27854"/>
    <cellStyle name="Output 19 3 2_Table 2A-1_EFT (Annual)" xfId="3379"/>
    <cellStyle name="Output 19 3 3" xfId="2118"/>
    <cellStyle name="Output 19 3 3 2" xfId="5679"/>
    <cellStyle name="Output 19 3 3 2 2" xfId="13894"/>
    <cellStyle name="Output 19 3 3 2 2 2" xfId="25882"/>
    <cellStyle name="Output 19 3 3 2 2 2 2" xfId="47068"/>
    <cellStyle name="Output 19 3 3 2 2 3" xfId="36464"/>
    <cellStyle name="Output 19 3 3 2 3" xfId="20769"/>
    <cellStyle name="Output 19 3 3 2 3 2" xfId="41956"/>
    <cellStyle name="Output 19 3 3 2 4" xfId="31336"/>
    <cellStyle name="Output 19 3 3 2_Table 2A-1_EFT (Annual)" xfId="7776"/>
    <cellStyle name="Output 19 3 3 3" xfId="11238"/>
    <cellStyle name="Output 19 3 3 3 2" xfId="23336"/>
    <cellStyle name="Output 19 3 3 3 2 2" xfId="44522"/>
    <cellStyle name="Output 19 3 3 3 3" xfId="33918"/>
    <cellStyle name="Output 19 3 3 4" xfId="18223"/>
    <cellStyle name="Output 19 3 3 4 2" xfId="39410"/>
    <cellStyle name="Output 19 3 3 5" xfId="28593"/>
    <cellStyle name="Output 19 3 3_Table 2A-1_EFT (Annual)" xfId="7775"/>
    <cellStyle name="Output 19 3 4" xfId="1713"/>
    <cellStyle name="Output 19 3 4 2" xfId="5274"/>
    <cellStyle name="Output 19 3 4 2 2" xfId="13503"/>
    <cellStyle name="Output 19 3 4 2 2 2" xfId="25496"/>
    <cellStyle name="Output 19 3 4 2 2 2 2" xfId="46682"/>
    <cellStyle name="Output 19 3 4 2 2 3" xfId="36078"/>
    <cellStyle name="Output 19 3 4 2 3" xfId="20383"/>
    <cellStyle name="Output 19 3 4 2 3 2" xfId="41570"/>
    <cellStyle name="Output 19 3 4 2 4" xfId="30931"/>
    <cellStyle name="Output 19 3 4 2_Table 2A-1_EFT (Annual)" xfId="7778"/>
    <cellStyle name="Output 19 3 4 3" xfId="10847"/>
    <cellStyle name="Output 19 3 4 3 2" xfId="22950"/>
    <cellStyle name="Output 19 3 4 3 2 2" xfId="44136"/>
    <cellStyle name="Output 19 3 4 3 3" xfId="33532"/>
    <cellStyle name="Output 19 3 4 4" xfId="17837"/>
    <cellStyle name="Output 19 3 4 4 2" xfId="39024"/>
    <cellStyle name="Output 19 3 4 5" xfId="28188"/>
    <cellStyle name="Output 19 3 4_Table 2A-1_EFT (Annual)" xfId="7777"/>
    <cellStyle name="Output 19 3 5" xfId="3966"/>
    <cellStyle name="Output 19 3 5 2" xfId="12294"/>
    <cellStyle name="Output 19 3 5 2 2" xfId="24318"/>
    <cellStyle name="Output 19 3 5 2 2 2" xfId="45504"/>
    <cellStyle name="Output 19 3 5 2 3" xfId="34900"/>
    <cellStyle name="Output 19 3 5 3" xfId="19205"/>
    <cellStyle name="Output 19 3 5 3 2" xfId="40392"/>
    <cellStyle name="Output 19 3 5 4" xfId="29654"/>
    <cellStyle name="Output 19 3 5_Table 2A-1_EFT (Annual)" xfId="7779"/>
    <cellStyle name="Output 19 3 6" xfId="9631"/>
    <cellStyle name="Output 19 3 6 2" xfId="21772"/>
    <cellStyle name="Output 19 3 6 2 2" xfId="42958"/>
    <cellStyle name="Output 19 3 6 3" xfId="32354"/>
    <cellStyle name="Output 19 3 7" xfId="16659"/>
    <cellStyle name="Output 19 3 7 2" xfId="37846"/>
    <cellStyle name="Output 19 3 8" xfId="26911"/>
    <cellStyle name="Output 19 3_Table 2A-1_EFT (Annual)" xfId="3378"/>
    <cellStyle name="Output 19 4" xfId="1213"/>
    <cellStyle name="Output 19 4 2" xfId="2483"/>
    <cellStyle name="Output 19 4 2 2" xfId="6044"/>
    <cellStyle name="Output 19 4 2 2 2" xfId="14238"/>
    <cellStyle name="Output 19 4 2 2 2 2" xfId="26210"/>
    <cellStyle name="Output 19 4 2 2 2 2 2" xfId="47396"/>
    <cellStyle name="Output 19 4 2 2 2 3" xfId="36792"/>
    <cellStyle name="Output 19 4 2 2 3" xfId="21097"/>
    <cellStyle name="Output 19 4 2 2 3 2" xfId="42284"/>
    <cellStyle name="Output 19 4 2 2 4" xfId="31700"/>
    <cellStyle name="Output 19 4 2 2_Table 2A-1_EFT (Annual)" xfId="7781"/>
    <cellStyle name="Output 19 4 2 3" xfId="11580"/>
    <cellStyle name="Output 19 4 2 3 2" xfId="23664"/>
    <cellStyle name="Output 19 4 2 3 2 2" xfId="44850"/>
    <cellStyle name="Output 19 4 2 3 3" xfId="34246"/>
    <cellStyle name="Output 19 4 2 4" xfId="18551"/>
    <cellStyle name="Output 19 4 2 4 2" xfId="39738"/>
    <cellStyle name="Output 19 4 2 5" xfId="28957"/>
    <cellStyle name="Output 19 4 2_Table 2A-1_EFT (Annual)" xfId="7780"/>
    <cellStyle name="Output 19 4 3" xfId="1829"/>
    <cellStyle name="Output 19 4 3 2" xfId="5390"/>
    <cellStyle name="Output 19 4 3 2 2" xfId="13605"/>
    <cellStyle name="Output 19 4 3 2 2 2" xfId="25593"/>
    <cellStyle name="Output 19 4 3 2 2 2 2" xfId="46779"/>
    <cellStyle name="Output 19 4 3 2 2 3" xfId="36175"/>
    <cellStyle name="Output 19 4 3 2 3" xfId="20480"/>
    <cellStyle name="Output 19 4 3 2 3 2" xfId="41667"/>
    <cellStyle name="Output 19 4 3 2 4" xfId="31047"/>
    <cellStyle name="Output 19 4 3 2_Table 2A-1_EFT (Annual)" xfId="7783"/>
    <cellStyle name="Output 19 4 3 3" xfId="10949"/>
    <cellStyle name="Output 19 4 3 3 2" xfId="23047"/>
    <cellStyle name="Output 19 4 3 3 2 2" xfId="44233"/>
    <cellStyle name="Output 19 4 3 3 3" xfId="33629"/>
    <cellStyle name="Output 19 4 3 4" xfId="17934"/>
    <cellStyle name="Output 19 4 3 4 2" xfId="39121"/>
    <cellStyle name="Output 19 4 3 5" xfId="28304"/>
    <cellStyle name="Output 19 4 3_Table 2A-1_EFT (Annual)" xfId="7782"/>
    <cellStyle name="Output 19 4 4" xfId="4774"/>
    <cellStyle name="Output 19 4 4 2" xfId="13034"/>
    <cellStyle name="Output 19 4 4 2 2" xfId="25040"/>
    <cellStyle name="Output 19 4 4 2 2 2" xfId="46226"/>
    <cellStyle name="Output 19 4 4 2 3" xfId="35622"/>
    <cellStyle name="Output 19 4 4 3" xfId="19927"/>
    <cellStyle name="Output 19 4 4 3 2" xfId="41114"/>
    <cellStyle name="Output 19 4 4 4" xfId="30431"/>
    <cellStyle name="Output 19 4 4_Table 2A-1_EFT (Annual)" xfId="7784"/>
    <cellStyle name="Output 19 4 5" xfId="10378"/>
    <cellStyle name="Output 19 4 5 2" xfId="22494"/>
    <cellStyle name="Output 19 4 5 2 2" xfId="43680"/>
    <cellStyle name="Output 19 4 5 3" xfId="33076"/>
    <cellStyle name="Output 19 4 6" xfId="17381"/>
    <cellStyle name="Output 19 4 6 2" xfId="38568"/>
    <cellStyle name="Output 19 4 7" xfId="27688"/>
    <cellStyle name="Output 19 4_Table 2A-1_EFT (Annual)" xfId="3380"/>
    <cellStyle name="Output 19 5" xfId="1952"/>
    <cellStyle name="Output 19 5 2" xfId="5513"/>
    <cellStyle name="Output 19 5 2 2" xfId="13728"/>
    <cellStyle name="Output 19 5 2 2 2" xfId="25716"/>
    <cellStyle name="Output 19 5 2 2 2 2" xfId="46902"/>
    <cellStyle name="Output 19 5 2 2 3" xfId="36298"/>
    <cellStyle name="Output 19 5 2 3" xfId="20603"/>
    <cellStyle name="Output 19 5 2 3 2" xfId="41790"/>
    <cellStyle name="Output 19 5 2 4" xfId="31170"/>
    <cellStyle name="Output 19 5 2_Table 2A-1_EFT (Annual)" xfId="7786"/>
    <cellStyle name="Output 19 5 3" xfId="11072"/>
    <cellStyle name="Output 19 5 3 2" xfId="23170"/>
    <cellStyle name="Output 19 5 3 2 2" xfId="44356"/>
    <cellStyle name="Output 19 5 3 3" xfId="33752"/>
    <cellStyle name="Output 19 5 4" xfId="18057"/>
    <cellStyle name="Output 19 5 4 2" xfId="39244"/>
    <cellStyle name="Output 19 5 5" xfId="28427"/>
    <cellStyle name="Output 19 5_Table 2A-1_EFT (Annual)" xfId="7785"/>
    <cellStyle name="Output 19 6" xfId="1656"/>
    <cellStyle name="Output 19 6 2" xfId="5217"/>
    <cellStyle name="Output 19 6 2 2" xfId="13464"/>
    <cellStyle name="Output 19 6 2 2 2" xfId="25464"/>
    <cellStyle name="Output 19 6 2 2 2 2" xfId="46650"/>
    <cellStyle name="Output 19 6 2 2 3" xfId="36046"/>
    <cellStyle name="Output 19 6 2 3" xfId="20351"/>
    <cellStyle name="Output 19 6 2 3 2" xfId="41538"/>
    <cellStyle name="Output 19 6 2 4" xfId="30874"/>
    <cellStyle name="Output 19 6 2_Table 2A-1_EFT (Annual)" xfId="7788"/>
    <cellStyle name="Output 19 6 3" xfId="10809"/>
    <cellStyle name="Output 19 6 3 2" xfId="22918"/>
    <cellStyle name="Output 19 6 3 2 2" xfId="44104"/>
    <cellStyle name="Output 19 6 3 3" xfId="33500"/>
    <cellStyle name="Output 19 6 4" xfId="17805"/>
    <cellStyle name="Output 19 6 4 2" xfId="38992"/>
    <cellStyle name="Output 19 6 5" xfId="28131"/>
    <cellStyle name="Output 19 6_Table 2A-1_EFT (Annual)" xfId="7787"/>
    <cellStyle name="Output 19 7" xfId="3754"/>
    <cellStyle name="Output 19 7 2" xfId="12122"/>
    <cellStyle name="Output 19 7 2 2" xfId="24152"/>
    <cellStyle name="Output 19 7 2 2 2" xfId="45338"/>
    <cellStyle name="Output 19 7 2 3" xfId="34734"/>
    <cellStyle name="Output 19 7 3" xfId="19039"/>
    <cellStyle name="Output 19 7 3 2" xfId="40226"/>
    <cellStyle name="Output 19 7 4" xfId="29463"/>
    <cellStyle name="Output 19 7_Table 2A-1_EFT (Annual)" xfId="7789"/>
    <cellStyle name="Output 19 8" xfId="9441"/>
    <cellStyle name="Output 19 8 2" xfId="21606"/>
    <cellStyle name="Output 19 8 2 2" xfId="42792"/>
    <cellStyle name="Output 19 8 3" xfId="32188"/>
    <cellStyle name="Output 19 9" xfId="16493"/>
    <cellStyle name="Output 19 9 2" xfId="37680"/>
    <cellStyle name="Output 19_Table 2A-1_EFT (Annual)" xfId="3375"/>
    <cellStyle name="Output 2" xfId="100"/>
    <cellStyle name="Output 2 10" xfId="21513"/>
    <cellStyle name="Output 2 10 2" xfId="42700"/>
    <cellStyle name="Output 2 11" xfId="26655"/>
    <cellStyle name="Output 2 2" xfId="498"/>
    <cellStyle name="Output 2 2 2" xfId="1475"/>
    <cellStyle name="Output 2 2 2 2" xfId="2745"/>
    <cellStyle name="Output 2 2 2 2 2" xfId="6306"/>
    <cellStyle name="Output 2 2 2 2 2 2" xfId="14500"/>
    <cellStyle name="Output 2 2 2 2 2 2 2" xfId="26472"/>
    <cellStyle name="Output 2 2 2 2 2 2 2 2" xfId="47658"/>
    <cellStyle name="Output 2 2 2 2 2 2 3" xfId="37054"/>
    <cellStyle name="Output 2 2 2 2 2 3" xfId="21359"/>
    <cellStyle name="Output 2 2 2 2 2 3 2" xfId="42546"/>
    <cellStyle name="Output 2 2 2 2 2 4" xfId="31962"/>
    <cellStyle name="Output 2 2 2 2 2_Table 2A-1_EFT (Annual)" xfId="7791"/>
    <cellStyle name="Output 2 2 2 2 3" xfId="11842"/>
    <cellStyle name="Output 2 2 2 2 3 2" xfId="23926"/>
    <cellStyle name="Output 2 2 2 2 3 2 2" xfId="45112"/>
    <cellStyle name="Output 2 2 2 2 3 3" xfId="34508"/>
    <cellStyle name="Output 2 2 2 2 4" xfId="18813"/>
    <cellStyle name="Output 2 2 2 2 4 2" xfId="40000"/>
    <cellStyle name="Output 2 2 2 2 5" xfId="29219"/>
    <cellStyle name="Output 2 2 2 2_Table 2A-1_EFT (Annual)" xfId="7790"/>
    <cellStyle name="Output 2 2 2 3" xfId="1913"/>
    <cellStyle name="Output 2 2 2 3 2" xfId="5474"/>
    <cellStyle name="Output 2 2 2 3 2 2" xfId="13689"/>
    <cellStyle name="Output 2 2 2 3 2 2 2" xfId="25677"/>
    <cellStyle name="Output 2 2 2 3 2 2 2 2" xfId="46863"/>
    <cellStyle name="Output 2 2 2 3 2 2 3" xfId="36259"/>
    <cellStyle name="Output 2 2 2 3 2 3" xfId="20564"/>
    <cellStyle name="Output 2 2 2 3 2 3 2" xfId="41751"/>
    <cellStyle name="Output 2 2 2 3 2 4" xfId="31131"/>
    <cellStyle name="Output 2 2 2 3 2_Table 2A-1_EFT (Annual)" xfId="7793"/>
    <cellStyle name="Output 2 2 2 3 3" xfId="11033"/>
    <cellStyle name="Output 2 2 2 3 3 2" xfId="23131"/>
    <cellStyle name="Output 2 2 2 3 3 2 2" xfId="44317"/>
    <cellStyle name="Output 2 2 2 3 3 3" xfId="33713"/>
    <cellStyle name="Output 2 2 2 3 4" xfId="18018"/>
    <cellStyle name="Output 2 2 2 3 4 2" xfId="39205"/>
    <cellStyle name="Output 2 2 2 3 5" xfId="28388"/>
    <cellStyle name="Output 2 2 2 3_Table 2A-1_EFT (Annual)" xfId="7792"/>
    <cellStyle name="Output 2 2 2 4" xfId="5036"/>
    <cellStyle name="Output 2 2 2 4 2" xfId="13296"/>
    <cellStyle name="Output 2 2 2 4 2 2" xfId="25302"/>
    <cellStyle name="Output 2 2 2 4 2 2 2" xfId="46488"/>
    <cellStyle name="Output 2 2 2 4 2 3" xfId="35884"/>
    <cellStyle name="Output 2 2 2 4 3" xfId="20189"/>
    <cellStyle name="Output 2 2 2 4 3 2" xfId="41376"/>
    <cellStyle name="Output 2 2 2 4 4" xfId="30693"/>
    <cellStyle name="Output 2 2 2 4_Table 2A-1_EFT (Annual)" xfId="7794"/>
    <cellStyle name="Output 2 2 2 5" xfId="10640"/>
    <cellStyle name="Output 2 2 2 5 2" xfId="22756"/>
    <cellStyle name="Output 2 2 2 5 2 2" xfId="43942"/>
    <cellStyle name="Output 2 2 2 5 3" xfId="33338"/>
    <cellStyle name="Output 2 2 2 6" xfId="17643"/>
    <cellStyle name="Output 2 2 2 6 2" xfId="38830"/>
    <cellStyle name="Output 2 2 2 7" xfId="27950"/>
    <cellStyle name="Output 2 2 2_Table 2A-1_EFT (Annual)" xfId="3383"/>
    <cellStyle name="Output 2 2 3" xfId="2214"/>
    <cellStyle name="Output 2 2 3 2" xfId="5775"/>
    <cellStyle name="Output 2 2 3 2 2" xfId="13990"/>
    <cellStyle name="Output 2 2 3 2 2 2" xfId="25978"/>
    <cellStyle name="Output 2 2 3 2 2 2 2" xfId="47164"/>
    <cellStyle name="Output 2 2 3 2 2 3" xfId="36560"/>
    <cellStyle name="Output 2 2 3 2 3" xfId="20865"/>
    <cellStyle name="Output 2 2 3 2 3 2" xfId="42052"/>
    <cellStyle name="Output 2 2 3 2 4" xfId="31432"/>
    <cellStyle name="Output 2 2 3 2_Table 2A-1_EFT (Annual)" xfId="7796"/>
    <cellStyle name="Output 2 2 3 3" xfId="11334"/>
    <cellStyle name="Output 2 2 3 3 2" xfId="23432"/>
    <cellStyle name="Output 2 2 3 3 2 2" xfId="44618"/>
    <cellStyle name="Output 2 2 3 3 3" xfId="34014"/>
    <cellStyle name="Output 2 2 3 4" xfId="18319"/>
    <cellStyle name="Output 2 2 3 4 2" xfId="39506"/>
    <cellStyle name="Output 2 2 3 5" xfId="28689"/>
    <cellStyle name="Output 2 2 3_Table 2A-1_EFT (Annual)" xfId="7795"/>
    <cellStyle name="Output 2 2 4" xfId="1738"/>
    <cellStyle name="Output 2 2 4 2" xfId="5299"/>
    <cellStyle name="Output 2 2 4 2 2" xfId="13524"/>
    <cellStyle name="Output 2 2 4 2 2 2" xfId="25515"/>
    <cellStyle name="Output 2 2 4 2 2 2 2" xfId="46701"/>
    <cellStyle name="Output 2 2 4 2 2 3" xfId="36097"/>
    <cellStyle name="Output 2 2 4 2 3" xfId="20402"/>
    <cellStyle name="Output 2 2 4 2 3 2" xfId="41589"/>
    <cellStyle name="Output 2 2 4 2 4" xfId="30956"/>
    <cellStyle name="Output 2 2 4 2_Table 2A-1_EFT (Annual)" xfId="7798"/>
    <cellStyle name="Output 2 2 4 3" xfId="10867"/>
    <cellStyle name="Output 2 2 4 3 2" xfId="22969"/>
    <cellStyle name="Output 2 2 4 3 2 2" xfId="44155"/>
    <cellStyle name="Output 2 2 4 3 3" xfId="33551"/>
    <cellStyle name="Output 2 2 4 4" xfId="17856"/>
    <cellStyle name="Output 2 2 4 4 2" xfId="39043"/>
    <cellStyle name="Output 2 2 4 5" xfId="28213"/>
    <cellStyle name="Output 2 2 4_Table 2A-1_EFT (Annual)" xfId="7797"/>
    <cellStyle name="Output 2 2 5" xfId="4068"/>
    <cellStyle name="Output 2 2 5 2" xfId="12392"/>
    <cellStyle name="Output 2 2 5 2 2" xfId="24414"/>
    <cellStyle name="Output 2 2 5 2 2 2" xfId="45600"/>
    <cellStyle name="Output 2 2 5 2 3" xfId="34996"/>
    <cellStyle name="Output 2 2 5 3" xfId="19301"/>
    <cellStyle name="Output 2 2 5 3 2" xfId="40488"/>
    <cellStyle name="Output 2 2 5 4" xfId="29756"/>
    <cellStyle name="Output 2 2 5_Table 2A-1_EFT (Annual)" xfId="7799"/>
    <cellStyle name="Output 2 2 6" xfId="9731"/>
    <cellStyle name="Output 2 2 6 2" xfId="21868"/>
    <cellStyle name="Output 2 2 6 2 2" xfId="43054"/>
    <cellStyle name="Output 2 2 6 3" xfId="32450"/>
    <cellStyle name="Output 2 2 7" xfId="16755"/>
    <cellStyle name="Output 2 2 7 2" xfId="37942"/>
    <cellStyle name="Output 2 2 8" xfId="27013"/>
    <cellStyle name="Output 2 2_Table 2A-1_EFT (Annual)" xfId="3382"/>
    <cellStyle name="Output 2 3" xfId="331"/>
    <cellStyle name="Output 2 3 2" xfId="1319"/>
    <cellStyle name="Output 2 3 2 2" xfId="2589"/>
    <cellStyle name="Output 2 3 2 2 2" xfId="6150"/>
    <cellStyle name="Output 2 3 2 2 2 2" xfId="14344"/>
    <cellStyle name="Output 2 3 2 2 2 2 2" xfId="26316"/>
    <cellStyle name="Output 2 3 2 2 2 2 2 2" xfId="47502"/>
    <cellStyle name="Output 2 3 2 2 2 2 3" xfId="36898"/>
    <cellStyle name="Output 2 3 2 2 2 3" xfId="21203"/>
    <cellStyle name="Output 2 3 2 2 2 3 2" xfId="42390"/>
    <cellStyle name="Output 2 3 2 2 2 4" xfId="31806"/>
    <cellStyle name="Output 2 3 2 2 2_Table 2A-1_EFT (Annual)" xfId="7801"/>
    <cellStyle name="Output 2 3 2 2 3" xfId="11686"/>
    <cellStyle name="Output 2 3 2 2 3 2" xfId="23770"/>
    <cellStyle name="Output 2 3 2 2 3 2 2" xfId="44956"/>
    <cellStyle name="Output 2 3 2 2 3 3" xfId="34352"/>
    <cellStyle name="Output 2 3 2 2 4" xfId="18657"/>
    <cellStyle name="Output 2 3 2 2 4 2" xfId="39844"/>
    <cellStyle name="Output 2 3 2 2 5" xfId="29063"/>
    <cellStyle name="Output 2 3 2 2_Table 2A-1_EFT (Annual)" xfId="7800"/>
    <cellStyle name="Output 2 3 2 3" xfId="1881"/>
    <cellStyle name="Output 2 3 2 3 2" xfId="5442"/>
    <cellStyle name="Output 2 3 2 3 2 2" xfId="13657"/>
    <cellStyle name="Output 2 3 2 3 2 2 2" xfId="25645"/>
    <cellStyle name="Output 2 3 2 3 2 2 2 2" xfId="46831"/>
    <cellStyle name="Output 2 3 2 3 2 2 3" xfId="36227"/>
    <cellStyle name="Output 2 3 2 3 2 3" xfId="20532"/>
    <cellStyle name="Output 2 3 2 3 2 3 2" xfId="41719"/>
    <cellStyle name="Output 2 3 2 3 2 4" xfId="31099"/>
    <cellStyle name="Output 2 3 2 3 2_Table 2A-1_EFT (Annual)" xfId="7803"/>
    <cellStyle name="Output 2 3 2 3 3" xfId="11001"/>
    <cellStyle name="Output 2 3 2 3 3 2" xfId="23099"/>
    <cellStyle name="Output 2 3 2 3 3 2 2" xfId="44285"/>
    <cellStyle name="Output 2 3 2 3 3 3" xfId="33681"/>
    <cellStyle name="Output 2 3 2 3 4" xfId="17986"/>
    <cellStyle name="Output 2 3 2 3 4 2" xfId="39173"/>
    <cellStyle name="Output 2 3 2 3 5" xfId="28356"/>
    <cellStyle name="Output 2 3 2 3_Table 2A-1_EFT (Annual)" xfId="7802"/>
    <cellStyle name="Output 2 3 2 4" xfId="4880"/>
    <cellStyle name="Output 2 3 2 4 2" xfId="13140"/>
    <cellStyle name="Output 2 3 2 4 2 2" xfId="25146"/>
    <cellStyle name="Output 2 3 2 4 2 2 2" xfId="46332"/>
    <cellStyle name="Output 2 3 2 4 2 3" xfId="35728"/>
    <cellStyle name="Output 2 3 2 4 3" xfId="20033"/>
    <cellStyle name="Output 2 3 2 4 3 2" xfId="41220"/>
    <cellStyle name="Output 2 3 2 4 4" xfId="30537"/>
    <cellStyle name="Output 2 3 2 4_Table 2A-1_EFT (Annual)" xfId="7804"/>
    <cellStyle name="Output 2 3 2 5" xfId="10484"/>
    <cellStyle name="Output 2 3 2 5 2" xfId="22600"/>
    <cellStyle name="Output 2 3 2 5 2 2" xfId="43786"/>
    <cellStyle name="Output 2 3 2 5 3" xfId="33182"/>
    <cellStyle name="Output 2 3 2 6" xfId="17487"/>
    <cellStyle name="Output 2 3 2 6 2" xfId="38674"/>
    <cellStyle name="Output 2 3 2 7" xfId="27794"/>
    <cellStyle name="Output 2 3 2_Table 2A-1_EFT (Annual)" xfId="3385"/>
    <cellStyle name="Output 2 3 3" xfId="2058"/>
    <cellStyle name="Output 2 3 3 2" xfId="5619"/>
    <cellStyle name="Output 2 3 3 2 2" xfId="13834"/>
    <cellStyle name="Output 2 3 3 2 2 2" xfId="25822"/>
    <cellStyle name="Output 2 3 3 2 2 2 2" xfId="47008"/>
    <cellStyle name="Output 2 3 3 2 2 3" xfId="36404"/>
    <cellStyle name="Output 2 3 3 2 3" xfId="20709"/>
    <cellStyle name="Output 2 3 3 2 3 2" xfId="41896"/>
    <cellStyle name="Output 2 3 3 2 4" xfId="31276"/>
    <cellStyle name="Output 2 3 3 2_Table 2A-1_EFT (Annual)" xfId="7806"/>
    <cellStyle name="Output 2 3 3 3" xfId="11178"/>
    <cellStyle name="Output 2 3 3 3 2" xfId="23276"/>
    <cellStyle name="Output 2 3 3 3 2 2" xfId="44462"/>
    <cellStyle name="Output 2 3 3 3 3" xfId="33858"/>
    <cellStyle name="Output 2 3 3 4" xfId="18163"/>
    <cellStyle name="Output 2 3 3 4 2" xfId="39350"/>
    <cellStyle name="Output 2 3 3 5" xfId="28533"/>
    <cellStyle name="Output 2 3 3_Table 2A-1_EFT (Annual)" xfId="7805"/>
    <cellStyle name="Output 2 3 4" xfId="1697"/>
    <cellStyle name="Output 2 3 4 2" xfId="5258"/>
    <cellStyle name="Output 2 3 4 2 2" xfId="13491"/>
    <cellStyle name="Output 2 3 4 2 2 2" xfId="25485"/>
    <cellStyle name="Output 2 3 4 2 2 2 2" xfId="46671"/>
    <cellStyle name="Output 2 3 4 2 2 3" xfId="36067"/>
    <cellStyle name="Output 2 3 4 2 3" xfId="20372"/>
    <cellStyle name="Output 2 3 4 2 3 2" xfId="41559"/>
    <cellStyle name="Output 2 3 4 2 4" xfId="30915"/>
    <cellStyle name="Output 2 3 4 2_Table 2A-1_EFT (Annual)" xfId="7808"/>
    <cellStyle name="Output 2 3 4 3" xfId="10835"/>
    <cellStyle name="Output 2 3 4 3 2" xfId="22939"/>
    <cellStyle name="Output 2 3 4 3 2 2" xfId="44125"/>
    <cellStyle name="Output 2 3 4 3 3" xfId="33521"/>
    <cellStyle name="Output 2 3 4 4" xfId="17826"/>
    <cellStyle name="Output 2 3 4 4 2" xfId="39013"/>
    <cellStyle name="Output 2 3 4 5" xfId="28172"/>
    <cellStyle name="Output 2 3 4_Table 2A-1_EFT (Annual)" xfId="7807"/>
    <cellStyle name="Output 2 3 5" xfId="3901"/>
    <cellStyle name="Output 2 3 5 2" xfId="12233"/>
    <cellStyle name="Output 2 3 5 2 2" xfId="24258"/>
    <cellStyle name="Output 2 3 5 2 2 2" xfId="45444"/>
    <cellStyle name="Output 2 3 5 2 3" xfId="34840"/>
    <cellStyle name="Output 2 3 5 3" xfId="19145"/>
    <cellStyle name="Output 2 3 5 3 2" xfId="40332"/>
    <cellStyle name="Output 2 3 5 4" xfId="29589"/>
    <cellStyle name="Output 2 3 5_Table 2A-1_EFT (Annual)" xfId="7809"/>
    <cellStyle name="Output 2 3 6" xfId="9570"/>
    <cellStyle name="Output 2 3 6 2" xfId="21712"/>
    <cellStyle name="Output 2 3 6 2 2" xfId="42898"/>
    <cellStyle name="Output 2 3 6 3" xfId="32294"/>
    <cellStyle name="Output 2 3 7" xfId="16599"/>
    <cellStyle name="Output 2 3 7 2" xfId="37786"/>
    <cellStyle name="Output 2 3 8" xfId="26846"/>
    <cellStyle name="Output 2 3_Table 2A-1_EFT (Annual)" xfId="3384"/>
    <cellStyle name="Output 2 4" xfId="1153"/>
    <cellStyle name="Output 2 4 2" xfId="2423"/>
    <cellStyle name="Output 2 4 2 2" xfId="5984"/>
    <cellStyle name="Output 2 4 2 2 2" xfId="14178"/>
    <cellStyle name="Output 2 4 2 2 2 2" xfId="26150"/>
    <cellStyle name="Output 2 4 2 2 2 2 2" xfId="47336"/>
    <cellStyle name="Output 2 4 2 2 2 3" xfId="36732"/>
    <cellStyle name="Output 2 4 2 2 3" xfId="21037"/>
    <cellStyle name="Output 2 4 2 2 3 2" xfId="42224"/>
    <cellStyle name="Output 2 4 2 2 4" xfId="31640"/>
    <cellStyle name="Output 2 4 2 2_Table 2A-1_EFT (Annual)" xfId="7811"/>
    <cellStyle name="Output 2 4 2 3" xfId="11520"/>
    <cellStyle name="Output 2 4 2 3 2" xfId="23604"/>
    <cellStyle name="Output 2 4 2 3 2 2" xfId="44790"/>
    <cellStyle name="Output 2 4 2 3 3" xfId="34186"/>
    <cellStyle name="Output 2 4 2 4" xfId="18491"/>
    <cellStyle name="Output 2 4 2 4 2" xfId="39678"/>
    <cellStyle name="Output 2 4 2 5" xfId="28897"/>
    <cellStyle name="Output 2 4 2_Table 2A-1_EFT (Annual)" xfId="7810"/>
    <cellStyle name="Output 2 4 3" xfId="1817"/>
    <cellStyle name="Output 2 4 3 2" xfId="5378"/>
    <cellStyle name="Output 2 4 3 2 2" xfId="13593"/>
    <cellStyle name="Output 2 4 3 2 2 2" xfId="25581"/>
    <cellStyle name="Output 2 4 3 2 2 2 2" xfId="46767"/>
    <cellStyle name="Output 2 4 3 2 2 3" xfId="36163"/>
    <cellStyle name="Output 2 4 3 2 3" xfId="20468"/>
    <cellStyle name="Output 2 4 3 2 3 2" xfId="41655"/>
    <cellStyle name="Output 2 4 3 2 4" xfId="31035"/>
    <cellStyle name="Output 2 4 3 2_Table 2A-1_EFT (Annual)" xfId="7813"/>
    <cellStyle name="Output 2 4 3 3" xfId="10937"/>
    <cellStyle name="Output 2 4 3 3 2" xfId="23035"/>
    <cellStyle name="Output 2 4 3 3 2 2" xfId="44221"/>
    <cellStyle name="Output 2 4 3 3 3" xfId="33617"/>
    <cellStyle name="Output 2 4 3 4" xfId="17922"/>
    <cellStyle name="Output 2 4 3 4 2" xfId="39109"/>
    <cellStyle name="Output 2 4 3 5" xfId="28292"/>
    <cellStyle name="Output 2 4 3_Table 2A-1_EFT (Annual)" xfId="7812"/>
    <cellStyle name="Output 2 4 4" xfId="4714"/>
    <cellStyle name="Output 2 4 4 2" xfId="12974"/>
    <cellStyle name="Output 2 4 4 2 2" xfId="24980"/>
    <cellStyle name="Output 2 4 4 2 2 2" xfId="46166"/>
    <cellStyle name="Output 2 4 4 2 3" xfId="35562"/>
    <cellStyle name="Output 2 4 4 3" xfId="19867"/>
    <cellStyle name="Output 2 4 4 3 2" xfId="41054"/>
    <cellStyle name="Output 2 4 4 4" xfId="30371"/>
    <cellStyle name="Output 2 4 4_Table 2A-1_EFT (Annual)" xfId="7814"/>
    <cellStyle name="Output 2 4 5" xfId="10318"/>
    <cellStyle name="Output 2 4 5 2" xfId="22434"/>
    <cellStyle name="Output 2 4 5 2 2" xfId="43620"/>
    <cellStyle name="Output 2 4 5 3" xfId="33016"/>
    <cellStyle name="Output 2 4 6" xfId="17321"/>
    <cellStyle name="Output 2 4 6 2" xfId="38508"/>
    <cellStyle name="Output 2 4 7" xfId="27628"/>
    <cellStyle name="Output 2 4_Table 2A-1_EFT (Annual)" xfId="3386"/>
    <cellStyle name="Output 2 5" xfId="1802"/>
    <cellStyle name="Output 2 5 2" xfId="5363"/>
    <cellStyle name="Output 2 5 2 2" xfId="13578"/>
    <cellStyle name="Output 2 5 2 2 2" xfId="25566"/>
    <cellStyle name="Output 2 5 2 2 2 2" xfId="46752"/>
    <cellStyle name="Output 2 5 2 2 3" xfId="36148"/>
    <cellStyle name="Output 2 5 2 3" xfId="20453"/>
    <cellStyle name="Output 2 5 2 3 2" xfId="41640"/>
    <cellStyle name="Output 2 5 2 4" xfId="31020"/>
    <cellStyle name="Output 2 5 2_Table 2A-1_EFT (Annual)" xfId="7816"/>
    <cellStyle name="Output 2 5 3" xfId="10922"/>
    <cellStyle name="Output 2 5 3 2" xfId="23020"/>
    <cellStyle name="Output 2 5 3 2 2" xfId="44206"/>
    <cellStyle name="Output 2 5 3 3" xfId="33602"/>
    <cellStyle name="Output 2 5 4" xfId="17907"/>
    <cellStyle name="Output 2 5 4 2" xfId="39094"/>
    <cellStyle name="Output 2 5 5" xfId="28277"/>
    <cellStyle name="Output 2 5_Table 2A-1_EFT (Annual)" xfId="7815"/>
    <cellStyle name="Output 2 6" xfId="1640"/>
    <cellStyle name="Output 2 6 2" xfId="5201"/>
    <cellStyle name="Output 2 6 2 2" xfId="13453"/>
    <cellStyle name="Output 2 6 2 2 2" xfId="25453"/>
    <cellStyle name="Output 2 6 2 2 2 2" xfId="46639"/>
    <cellStyle name="Output 2 6 2 2 3" xfId="36035"/>
    <cellStyle name="Output 2 6 2 3" xfId="20340"/>
    <cellStyle name="Output 2 6 2 3 2" xfId="41527"/>
    <cellStyle name="Output 2 6 2 4" xfId="30858"/>
    <cellStyle name="Output 2 6 2_Table 2A-1_EFT (Annual)" xfId="7818"/>
    <cellStyle name="Output 2 6 3" xfId="10797"/>
    <cellStyle name="Output 2 6 3 2" xfId="22907"/>
    <cellStyle name="Output 2 6 3 2 2" xfId="44093"/>
    <cellStyle name="Output 2 6 3 3" xfId="33489"/>
    <cellStyle name="Output 2 6 4" xfId="17794"/>
    <cellStyle name="Output 2 6 4 2" xfId="38981"/>
    <cellStyle name="Output 2 6 5" xfId="28115"/>
    <cellStyle name="Output 2 6_Table 2A-1_EFT (Annual)" xfId="7817"/>
    <cellStyle name="Output 2 7" xfId="3689"/>
    <cellStyle name="Output 2 7 2" xfId="12061"/>
    <cellStyle name="Output 2 7 2 2" xfId="24092"/>
    <cellStyle name="Output 2 7 2 2 2" xfId="45278"/>
    <cellStyle name="Output 2 7 2 3" xfId="34674"/>
    <cellStyle name="Output 2 7 3" xfId="18979"/>
    <cellStyle name="Output 2 7 3 2" xfId="40166"/>
    <cellStyle name="Output 2 7 4" xfId="29398"/>
    <cellStyle name="Output 2 7_Table 2A-1_EFT (Annual)" xfId="7819"/>
    <cellStyle name="Output 2 8" xfId="9379"/>
    <cellStyle name="Output 2 8 2" xfId="21546"/>
    <cellStyle name="Output 2 8 2 2" xfId="42732"/>
    <cellStyle name="Output 2 8 3" xfId="32128"/>
    <cellStyle name="Output 2 9" xfId="16433"/>
    <cellStyle name="Output 2 9 2" xfId="37620"/>
    <cellStyle name="Output 2_Table 2A-1_EFT (Annual)" xfId="3381"/>
    <cellStyle name="Output 20" xfId="179"/>
    <cellStyle name="Output 20 10" xfId="26734"/>
    <cellStyle name="Output 20 2" xfId="572"/>
    <cellStyle name="Output 20 2 2" xfId="1549"/>
    <cellStyle name="Output 20 2 2 2" xfId="2819"/>
    <cellStyle name="Output 20 2 2 2 2" xfId="6380"/>
    <cellStyle name="Output 20 2 2 2 2 2" xfId="14574"/>
    <cellStyle name="Output 20 2 2 2 2 2 2" xfId="26546"/>
    <cellStyle name="Output 20 2 2 2 2 2 2 2" xfId="47732"/>
    <cellStyle name="Output 20 2 2 2 2 2 3" xfId="37128"/>
    <cellStyle name="Output 20 2 2 2 2 3" xfId="21433"/>
    <cellStyle name="Output 20 2 2 2 2 3 2" xfId="42620"/>
    <cellStyle name="Output 20 2 2 2 2 4" xfId="32036"/>
    <cellStyle name="Output 20 2 2 2 2_Table 2A-1_EFT (Annual)" xfId="7821"/>
    <cellStyle name="Output 20 2 2 2 3" xfId="11916"/>
    <cellStyle name="Output 20 2 2 2 3 2" xfId="24000"/>
    <cellStyle name="Output 20 2 2 2 3 2 2" xfId="45186"/>
    <cellStyle name="Output 20 2 2 2 3 3" xfId="34582"/>
    <cellStyle name="Output 20 2 2 2 4" xfId="18887"/>
    <cellStyle name="Output 20 2 2 2 4 2" xfId="40074"/>
    <cellStyle name="Output 20 2 2 2 5" xfId="29293"/>
    <cellStyle name="Output 20 2 2 2_Table 2A-1_EFT (Annual)" xfId="7820"/>
    <cellStyle name="Output 20 2 2 3" xfId="1926"/>
    <cellStyle name="Output 20 2 2 3 2" xfId="5487"/>
    <cellStyle name="Output 20 2 2 3 2 2" xfId="13702"/>
    <cellStyle name="Output 20 2 2 3 2 2 2" xfId="25690"/>
    <cellStyle name="Output 20 2 2 3 2 2 2 2" xfId="46876"/>
    <cellStyle name="Output 20 2 2 3 2 2 3" xfId="36272"/>
    <cellStyle name="Output 20 2 2 3 2 3" xfId="20577"/>
    <cellStyle name="Output 20 2 2 3 2 3 2" xfId="41764"/>
    <cellStyle name="Output 20 2 2 3 2 4" xfId="31144"/>
    <cellStyle name="Output 20 2 2 3 2_Table 2A-1_EFT (Annual)" xfId="7823"/>
    <cellStyle name="Output 20 2 2 3 3" xfId="11046"/>
    <cellStyle name="Output 20 2 2 3 3 2" xfId="23144"/>
    <cellStyle name="Output 20 2 2 3 3 2 2" xfId="44330"/>
    <cellStyle name="Output 20 2 2 3 3 3" xfId="33726"/>
    <cellStyle name="Output 20 2 2 3 4" xfId="18031"/>
    <cellStyle name="Output 20 2 2 3 4 2" xfId="39218"/>
    <cellStyle name="Output 20 2 2 3 5" xfId="28401"/>
    <cellStyle name="Output 20 2 2 3_Table 2A-1_EFT (Annual)" xfId="7822"/>
    <cellStyle name="Output 20 2 2 4" xfId="5110"/>
    <cellStyle name="Output 20 2 2 4 2" xfId="13370"/>
    <cellStyle name="Output 20 2 2 4 2 2" xfId="25376"/>
    <cellStyle name="Output 20 2 2 4 2 2 2" xfId="46562"/>
    <cellStyle name="Output 20 2 2 4 2 3" xfId="35958"/>
    <cellStyle name="Output 20 2 2 4 3" xfId="20263"/>
    <cellStyle name="Output 20 2 2 4 3 2" xfId="41450"/>
    <cellStyle name="Output 20 2 2 4 4" xfId="30767"/>
    <cellStyle name="Output 20 2 2 4_Table 2A-1_EFT (Annual)" xfId="7824"/>
    <cellStyle name="Output 20 2 2 5" xfId="10714"/>
    <cellStyle name="Output 20 2 2 5 2" xfId="22830"/>
    <cellStyle name="Output 20 2 2 5 2 2" xfId="44016"/>
    <cellStyle name="Output 20 2 2 5 3" xfId="33412"/>
    <cellStyle name="Output 20 2 2 6" xfId="17717"/>
    <cellStyle name="Output 20 2 2 6 2" xfId="38904"/>
    <cellStyle name="Output 20 2 2 7" xfId="28024"/>
    <cellStyle name="Output 20 2 2_Table 2A-1_EFT (Annual)" xfId="3389"/>
    <cellStyle name="Output 20 2 3" xfId="2288"/>
    <cellStyle name="Output 20 2 3 2" xfId="5849"/>
    <cellStyle name="Output 20 2 3 2 2" xfId="14064"/>
    <cellStyle name="Output 20 2 3 2 2 2" xfId="26052"/>
    <cellStyle name="Output 20 2 3 2 2 2 2" xfId="47238"/>
    <cellStyle name="Output 20 2 3 2 2 3" xfId="36634"/>
    <cellStyle name="Output 20 2 3 2 3" xfId="20939"/>
    <cellStyle name="Output 20 2 3 2 3 2" xfId="42126"/>
    <cellStyle name="Output 20 2 3 2 4" xfId="31506"/>
    <cellStyle name="Output 20 2 3 2_Table 2A-1_EFT (Annual)" xfId="7826"/>
    <cellStyle name="Output 20 2 3 3" xfId="11408"/>
    <cellStyle name="Output 20 2 3 3 2" xfId="23506"/>
    <cellStyle name="Output 20 2 3 3 2 2" xfId="44692"/>
    <cellStyle name="Output 20 2 3 3 3" xfId="34088"/>
    <cellStyle name="Output 20 2 3 4" xfId="18393"/>
    <cellStyle name="Output 20 2 3 4 2" xfId="39580"/>
    <cellStyle name="Output 20 2 3 5" xfId="28763"/>
    <cellStyle name="Output 20 2 3_Table 2A-1_EFT (Annual)" xfId="7825"/>
    <cellStyle name="Output 20 2 4" xfId="1751"/>
    <cellStyle name="Output 20 2 4 2" xfId="5312"/>
    <cellStyle name="Output 20 2 4 2 2" xfId="13537"/>
    <cellStyle name="Output 20 2 4 2 2 2" xfId="25528"/>
    <cellStyle name="Output 20 2 4 2 2 2 2" xfId="46714"/>
    <cellStyle name="Output 20 2 4 2 2 3" xfId="36110"/>
    <cellStyle name="Output 20 2 4 2 3" xfId="20415"/>
    <cellStyle name="Output 20 2 4 2 3 2" xfId="41602"/>
    <cellStyle name="Output 20 2 4 2 4" xfId="30969"/>
    <cellStyle name="Output 20 2 4 2_Table 2A-1_EFT (Annual)" xfId="7828"/>
    <cellStyle name="Output 20 2 4 3" xfId="10880"/>
    <cellStyle name="Output 20 2 4 3 2" xfId="22982"/>
    <cellStyle name="Output 20 2 4 3 2 2" xfId="44168"/>
    <cellStyle name="Output 20 2 4 3 3" xfId="33564"/>
    <cellStyle name="Output 20 2 4 4" xfId="17869"/>
    <cellStyle name="Output 20 2 4 4 2" xfId="39056"/>
    <cellStyle name="Output 20 2 4 5" xfId="28226"/>
    <cellStyle name="Output 20 2 4_Table 2A-1_EFT (Annual)" xfId="7827"/>
    <cellStyle name="Output 20 2 5" xfId="4142"/>
    <cellStyle name="Output 20 2 5 2" xfId="12466"/>
    <cellStyle name="Output 20 2 5 2 2" xfId="24488"/>
    <cellStyle name="Output 20 2 5 2 2 2" xfId="45674"/>
    <cellStyle name="Output 20 2 5 2 3" xfId="35070"/>
    <cellStyle name="Output 20 2 5 3" xfId="19375"/>
    <cellStyle name="Output 20 2 5 3 2" xfId="40562"/>
    <cellStyle name="Output 20 2 5 4" xfId="29830"/>
    <cellStyle name="Output 20 2 5_Table 2A-1_EFT (Annual)" xfId="7829"/>
    <cellStyle name="Output 20 2 6" xfId="9805"/>
    <cellStyle name="Output 20 2 6 2" xfId="21942"/>
    <cellStyle name="Output 20 2 6 2 2" xfId="43128"/>
    <cellStyle name="Output 20 2 6 3" xfId="32524"/>
    <cellStyle name="Output 20 2 7" xfId="16829"/>
    <cellStyle name="Output 20 2 7 2" xfId="38016"/>
    <cellStyle name="Output 20 2 8" xfId="27087"/>
    <cellStyle name="Output 20 2_Table 2A-1_EFT (Annual)" xfId="3388"/>
    <cellStyle name="Output 20 3" xfId="410"/>
    <cellStyle name="Output 20 3 2" xfId="1393"/>
    <cellStyle name="Output 20 3 2 2" xfId="2663"/>
    <cellStyle name="Output 20 3 2 2 2" xfId="6224"/>
    <cellStyle name="Output 20 3 2 2 2 2" xfId="14418"/>
    <cellStyle name="Output 20 3 2 2 2 2 2" xfId="26390"/>
    <cellStyle name="Output 20 3 2 2 2 2 2 2" xfId="47576"/>
    <cellStyle name="Output 20 3 2 2 2 2 3" xfId="36972"/>
    <cellStyle name="Output 20 3 2 2 2 3" xfId="21277"/>
    <cellStyle name="Output 20 3 2 2 2 3 2" xfId="42464"/>
    <cellStyle name="Output 20 3 2 2 2 4" xfId="31880"/>
    <cellStyle name="Output 20 3 2 2 2_Table 2A-1_EFT (Annual)" xfId="7831"/>
    <cellStyle name="Output 20 3 2 2 3" xfId="11760"/>
    <cellStyle name="Output 20 3 2 2 3 2" xfId="23844"/>
    <cellStyle name="Output 20 3 2 2 3 2 2" xfId="45030"/>
    <cellStyle name="Output 20 3 2 2 3 3" xfId="34426"/>
    <cellStyle name="Output 20 3 2 2 4" xfId="18731"/>
    <cellStyle name="Output 20 3 2 2 4 2" xfId="39918"/>
    <cellStyle name="Output 20 3 2 2 5" xfId="29137"/>
    <cellStyle name="Output 20 3 2 2_Table 2A-1_EFT (Annual)" xfId="7830"/>
    <cellStyle name="Output 20 3 2 3" xfId="1895"/>
    <cellStyle name="Output 20 3 2 3 2" xfId="5456"/>
    <cellStyle name="Output 20 3 2 3 2 2" xfId="13671"/>
    <cellStyle name="Output 20 3 2 3 2 2 2" xfId="25659"/>
    <cellStyle name="Output 20 3 2 3 2 2 2 2" xfId="46845"/>
    <cellStyle name="Output 20 3 2 3 2 2 3" xfId="36241"/>
    <cellStyle name="Output 20 3 2 3 2 3" xfId="20546"/>
    <cellStyle name="Output 20 3 2 3 2 3 2" xfId="41733"/>
    <cellStyle name="Output 20 3 2 3 2 4" xfId="31113"/>
    <cellStyle name="Output 20 3 2 3 2_Table 2A-1_EFT (Annual)" xfId="7833"/>
    <cellStyle name="Output 20 3 2 3 3" xfId="11015"/>
    <cellStyle name="Output 20 3 2 3 3 2" xfId="23113"/>
    <cellStyle name="Output 20 3 2 3 3 2 2" xfId="44299"/>
    <cellStyle name="Output 20 3 2 3 3 3" xfId="33695"/>
    <cellStyle name="Output 20 3 2 3 4" xfId="18000"/>
    <cellStyle name="Output 20 3 2 3 4 2" xfId="39187"/>
    <cellStyle name="Output 20 3 2 3 5" xfId="28370"/>
    <cellStyle name="Output 20 3 2 3_Table 2A-1_EFT (Annual)" xfId="7832"/>
    <cellStyle name="Output 20 3 2 4" xfId="4954"/>
    <cellStyle name="Output 20 3 2 4 2" xfId="13214"/>
    <cellStyle name="Output 20 3 2 4 2 2" xfId="25220"/>
    <cellStyle name="Output 20 3 2 4 2 2 2" xfId="46406"/>
    <cellStyle name="Output 20 3 2 4 2 3" xfId="35802"/>
    <cellStyle name="Output 20 3 2 4 3" xfId="20107"/>
    <cellStyle name="Output 20 3 2 4 3 2" xfId="41294"/>
    <cellStyle name="Output 20 3 2 4 4" xfId="30611"/>
    <cellStyle name="Output 20 3 2 4_Table 2A-1_EFT (Annual)" xfId="7834"/>
    <cellStyle name="Output 20 3 2 5" xfId="10558"/>
    <cellStyle name="Output 20 3 2 5 2" xfId="22674"/>
    <cellStyle name="Output 20 3 2 5 2 2" xfId="43860"/>
    <cellStyle name="Output 20 3 2 5 3" xfId="33256"/>
    <cellStyle name="Output 20 3 2 6" xfId="17561"/>
    <cellStyle name="Output 20 3 2 6 2" xfId="38748"/>
    <cellStyle name="Output 20 3 2 7" xfId="27868"/>
    <cellStyle name="Output 20 3 2_Table 2A-1_EFT (Annual)" xfId="3391"/>
    <cellStyle name="Output 20 3 3" xfId="2132"/>
    <cellStyle name="Output 20 3 3 2" xfId="5693"/>
    <cellStyle name="Output 20 3 3 2 2" xfId="13908"/>
    <cellStyle name="Output 20 3 3 2 2 2" xfId="25896"/>
    <cellStyle name="Output 20 3 3 2 2 2 2" xfId="47082"/>
    <cellStyle name="Output 20 3 3 2 2 3" xfId="36478"/>
    <cellStyle name="Output 20 3 3 2 3" xfId="20783"/>
    <cellStyle name="Output 20 3 3 2 3 2" xfId="41970"/>
    <cellStyle name="Output 20 3 3 2 4" xfId="31350"/>
    <cellStyle name="Output 20 3 3 2_Table 2A-1_EFT (Annual)" xfId="7836"/>
    <cellStyle name="Output 20 3 3 3" xfId="11252"/>
    <cellStyle name="Output 20 3 3 3 2" xfId="23350"/>
    <cellStyle name="Output 20 3 3 3 2 2" xfId="44536"/>
    <cellStyle name="Output 20 3 3 3 3" xfId="33932"/>
    <cellStyle name="Output 20 3 3 4" xfId="18237"/>
    <cellStyle name="Output 20 3 3 4 2" xfId="39424"/>
    <cellStyle name="Output 20 3 3 5" xfId="28607"/>
    <cellStyle name="Output 20 3 3_Table 2A-1_EFT (Annual)" xfId="7835"/>
    <cellStyle name="Output 20 3 4" xfId="1715"/>
    <cellStyle name="Output 20 3 4 2" xfId="5276"/>
    <cellStyle name="Output 20 3 4 2 2" xfId="13505"/>
    <cellStyle name="Output 20 3 4 2 2 2" xfId="25498"/>
    <cellStyle name="Output 20 3 4 2 2 2 2" xfId="46684"/>
    <cellStyle name="Output 20 3 4 2 2 3" xfId="36080"/>
    <cellStyle name="Output 20 3 4 2 3" xfId="20385"/>
    <cellStyle name="Output 20 3 4 2 3 2" xfId="41572"/>
    <cellStyle name="Output 20 3 4 2 4" xfId="30933"/>
    <cellStyle name="Output 20 3 4 2_Table 2A-1_EFT (Annual)" xfId="7838"/>
    <cellStyle name="Output 20 3 4 3" xfId="10849"/>
    <cellStyle name="Output 20 3 4 3 2" xfId="22952"/>
    <cellStyle name="Output 20 3 4 3 2 2" xfId="44138"/>
    <cellStyle name="Output 20 3 4 3 3" xfId="33534"/>
    <cellStyle name="Output 20 3 4 4" xfId="17839"/>
    <cellStyle name="Output 20 3 4 4 2" xfId="39026"/>
    <cellStyle name="Output 20 3 4 5" xfId="28190"/>
    <cellStyle name="Output 20 3 4_Table 2A-1_EFT (Annual)" xfId="7837"/>
    <cellStyle name="Output 20 3 5" xfId="3980"/>
    <cellStyle name="Output 20 3 5 2" xfId="12308"/>
    <cellStyle name="Output 20 3 5 2 2" xfId="24332"/>
    <cellStyle name="Output 20 3 5 2 2 2" xfId="45518"/>
    <cellStyle name="Output 20 3 5 2 3" xfId="34914"/>
    <cellStyle name="Output 20 3 5 3" xfId="19219"/>
    <cellStyle name="Output 20 3 5 3 2" xfId="40406"/>
    <cellStyle name="Output 20 3 5 4" xfId="29668"/>
    <cellStyle name="Output 20 3 5_Table 2A-1_EFT (Annual)" xfId="7839"/>
    <cellStyle name="Output 20 3 6" xfId="9645"/>
    <cellStyle name="Output 20 3 6 2" xfId="21786"/>
    <cellStyle name="Output 20 3 6 2 2" xfId="42972"/>
    <cellStyle name="Output 20 3 6 3" xfId="32368"/>
    <cellStyle name="Output 20 3 7" xfId="16673"/>
    <cellStyle name="Output 20 3 7 2" xfId="37860"/>
    <cellStyle name="Output 20 3 8" xfId="26925"/>
    <cellStyle name="Output 20 3_Table 2A-1_EFT (Annual)" xfId="3390"/>
    <cellStyle name="Output 20 4" xfId="1227"/>
    <cellStyle name="Output 20 4 2" xfId="2497"/>
    <cellStyle name="Output 20 4 2 2" xfId="6058"/>
    <cellStyle name="Output 20 4 2 2 2" xfId="14252"/>
    <cellStyle name="Output 20 4 2 2 2 2" xfId="26224"/>
    <cellStyle name="Output 20 4 2 2 2 2 2" xfId="47410"/>
    <cellStyle name="Output 20 4 2 2 2 3" xfId="36806"/>
    <cellStyle name="Output 20 4 2 2 3" xfId="21111"/>
    <cellStyle name="Output 20 4 2 2 3 2" xfId="42298"/>
    <cellStyle name="Output 20 4 2 2 4" xfId="31714"/>
    <cellStyle name="Output 20 4 2 2_Table 2A-1_EFT (Annual)" xfId="7841"/>
    <cellStyle name="Output 20 4 2 3" xfId="11594"/>
    <cellStyle name="Output 20 4 2 3 2" xfId="23678"/>
    <cellStyle name="Output 20 4 2 3 2 2" xfId="44864"/>
    <cellStyle name="Output 20 4 2 3 3" xfId="34260"/>
    <cellStyle name="Output 20 4 2 4" xfId="18565"/>
    <cellStyle name="Output 20 4 2 4 2" xfId="39752"/>
    <cellStyle name="Output 20 4 2 5" xfId="28971"/>
    <cellStyle name="Output 20 4 2_Table 2A-1_EFT (Annual)" xfId="7840"/>
    <cellStyle name="Output 20 4 3" xfId="1831"/>
    <cellStyle name="Output 20 4 3 2" xfId="5392"/>
    <cellStyle name="Output 20 4 3 2 2" xfId="13607"/>
    <cellStyle name="Output 20 4 3 2 2 2" xfId="25595"/>
    <cellStyle name="Output 20 4 3 2 2 2 2" xfId="46781"/>
    <cellStyle name="Output 20 4 3 2 2 3" xfId="36177"/>
    <cellStyle name="Output 20 4 3 2 3" xfId="20482"/>
    <cellStyle name="Output 20 4 3 2 3 2" xfId="41669"/>
    <cellStyle name="Output 20 4 3 2 4" xfId="31049"/>
    <cellStyle name="Output 20 4 3 2_Table 2A-1_EFT (Annual)" xfId="7843"/>
    <cellStyle name="Output 20 4 3 3" xfId="10951"/>
    <cellStyle name="Output 20 4 3 3 2" xfId="23049"/>
    <cellStyle name="Output 20 4 3 3 2 2" xfId="44235"/>
    <cellStyle name="Output 20 4 3 3 3" xfId="33631"/>
    <cellStyle name="Output 20 4 3 4" xfId="17936"/>
    <cellStyle name="Output 20 4 3 4 2" xfId="39123"/>
    <cellStyle name="Output 20 4 3 5" xfId="28306"/>
    <cellStyle name="Output 20 4 3_Table 2A-1_EFT (Annual)" xfId="7842"/>
    <cellStyle name="Output 20 4 4" xfId="4788"/>
    <cellStyle name="Output 20 4 4 2" xfId="13048"/>
    <cellStyle name="Output 20 4 4 2 2" xfId="25054"/>
    <cellStyle name="Output 20 4 4 2 2 2" xfId="46240"/>
    <cellStyle name="Output 20 4 4 2 3" xfId="35636"/>
    <cellStyle name="Output 20 4 4 3" xfId="19941"/>
    <cellStyle name="Output 20 4 4 3 2" xfId="41128"/>
    <cellStyle name="Output 20 4 4 4" xfId="30445"/>
    <cellStyle name="Output 20 4 4_Table 2A-1_EFT (Annual)" xfId="7844"/>
    <cellStyle name="Output 20 4 5" xfId="10392"/>
    <cellStyle name="Output 20 4 5 2" xfId="22508"/>
    <cellStyle name="Output 20 4 5 2 2" xfId="43694"/>
    <cellStyle name="Output 20 4 5 3" xfId="33090"/>
    <cellStyle name="Output 20 4 6" xfId="17395"/>
    <cellStyle name="Output 20 4 6 2" xfId="38582"/>
    <cellStyle name="Output 20 4 7" xfId="27702"/>
    <cellStyle name="Output 20 4_Table 2A-1_EFT (Annual)" xfId="3392"/>
    <cellStyle name="Output 20 5" xfId="1966"/>
    <cellStyle name="Output 20 5 2" xfId="5527"/>
    <cellStyle name="Output 20 5 2 2" xfId="13742"/>
    <cellStyle name="Output 20 5 2 2 2" xfId="25730"/>
    <cellStyle name="Output 20 5 2 2 2 2" xfId="46916"/>
    <cellStyle name="Output 20 5 2 2 3" xfId="36312"/>
    <cellStyle name="Output 20 5 2 3" xfId="20617"/>
    <cellStyle name="Output 20 5 2 3 2" xfId="41804"/>
    <cellStyle name="Output 20 5 2 4" xfId="31184"/>
    <cellStyle name="Output 20 5 2_Table 2A-1_EFT (Annual)" xfId="7846"/>
    <cellStyle name="Output 20 5 3" xfId="11086"/>
    <cellStyle name="Output 20 5 3 2" xfId="23184"/>
    <cellStyle name="Output 20 5 3 2 2" xfId="44370"/>
    <cellStyle name="Output 20 5 3 3" xfId="33766"/>
    <cellStyle name="Output 20 5 4" xfId="18071"/>
    <cellStyle name="Output 20 5 4 2" xfId="39258"/>
    <cellStyle name="Output 20 5 5" xfId="28441"/>
    <cellStyle name="Output 20 5_Table 2A-1_EFT (Annual)" xfId="7845"/>
    <cellStyle name="Output 20 6" xfId="1658"/>
    <cellStyle name="Output 20 6 2" xfId="5219"/>
    <cellStyle name="Output 20 6 2 2" xfId="13466"/>
    <cellStyle name="Output 20 6 2 2 2" xfId="25466"/>
    <cellStyle name="Output 20 6 2 2 2 2" xfId="46652"/>
    <cellStyle name="Output 20 6 2 2 3" xfId="36048"/>
    <cellStyle name="Output 20 6 2 3" xfId="20353"/>
    <cellStyle name="Output 20 6 2 3 2" xfId="41540"/>
    <cellStyle name="Output 20 6 2 4" xfId="30876"/>
    <cellStyle name="Output 20 6 2_Table 2A-1_EFT (Annual)" xfId="7848"/>
    <cellStyle name="Output 20 6 3" xfId="10811"/>
    <cellStyle name="Output 20 6 3 2" xfId="22920"/>
    <cellStyle name="Output 20 6 3 2 2" xfId="44106"/>
    <cellStyle name="Output 20 6 3 3" xfId="33502"/>
    <cellStyle name="Output 20 6 4" xfId="17807"/>
    <cellStyle name="Output 20 6 4 2" xfId="38994"/>
    <cellStyle name="Output 20 6 5" xfId="28133"/>
    <cellStyle name="Output 20 6_Table 2A-1_EFT (Annual)" xfId="7847"/>
    <cellStyle name="Output 20 7" xfId="3768"/>
    <cellStyle name="Output 20 7 2" xfId="12136"/>
    <cellStyle name="Output 20 7 2 2" xfId="24166"/>
    <cellStyle name="Output 20 7 2 2 2" xfId="45352"/>
    <cellStyle name="Output 20 7 2 3" xfId="34748"/>
    <cellStyle name="Output 20 7 3" xfId="19053"/>
    <cellStyle name="Output 20 7 3 2" xfId="40240"/>
    <cellStyle name="Output 20 7 4" xfId="29477"/>
    <cellStyle name="Output 20 7_Table 2A-1_EFT (Annual)" xfId="7849"/>
    <cellStyle name="Output 20 8" xfId="9455"/>
    <cellStyle name="Output 20 8 2" xfId="21620"/>
    <cellStyle name="Output 20 8 2 2" xfId="42806"/>
    <cellStyle name="Output 20 8 3" xfId="32202"/>
    <cellStyle name="Output 20 9" xfId="16507"/>
    <cellStyle name="Output 20 9 2" xfId="37694"/>
    <cellStyle name="Output 20_Table 2A-1_EFT (Annual)" xfId="3387"/>
    <cellStyle name="Output 21" xfId="200"/>
    <cellStyle name="Output 21 10" xfId="26755"/>
    <cellStyle name="Output 21 2" xfId="593"/>
    <cellStyle name="Output 21 2 2" xfId="1570"/>
    <cellStyle name="Output 21 2 2 2" xfId="2840"/>
    <cellStyle name="Output 21 2 2 2 2" xfId="6401"/>
    <cellStyle name="Output 21 2 2 2 2 2" xfId="14595"/>
    <cellStyle name="Output 21 2 2 2 2 2 2" xfId="26567"/>
    <cellStyle name="Output 21 2 2 2 2 2 2 2" xfId="47753"/>
    <cellStyle name="Output 21 2 2 2 2 2 3" xfId="37149"/>
    <cellStyle name="Output 21 2 2 2 2 3" xfId="21454"/>
    <cellStyle name="Output 21 2 2 2 2 3 2" xfId="42641"/>
    <cellStyle name="Output 21 2 2 2 2 4" xfId="32057"/>
    <cellStyle name="Output 21 2 2 2 2_Table 2A-1_EFT (Annual)" xfId="7851"/>
    <cellStyle name="Output 21 2 2 2 3" xfId="11937"/>
    <cellStyle name="Output 21 2 2 2 3 2" xfId="24021"/>
    <cellStyle name="Output 21 2 2 2 3 2 2" xfId="45207"/>
    <cellStyle name="Output 21 2 2 2 3 3" xfId="34603"/>
    <cellStyle name="Output 21 2 2 2 4" xfId="18908"/>
    <cellStyle name="Output 21 2 2 2 4 2" xfId="40095"/>
    <cellStyle name="Output 21 2 2 2 5" xfId="29314"/>
    <cellStyle name="Output 21 2 2 2_Table 2A-1_EFT (Annual)" xfId="7850"/>
    <cellStyle name="Output 21 2 2 3" xfId="1930"/>
    <cellStyle name="Output 21 2 2 3 2" xfId="5491"/>
    <cellStyle name="Output 21 2 2 3 2 2" xfId="13706"/>
    <cellStyle name="Output 21 2 2 3 2 2 2" xfId="25694"/>
    <cellStyle name="Output 21 2 2 3 2 2 2 2" xfId="46880"/>
    <cellStyle name="Output 21 2 2 3 2 2 3" xfId="36276"/>
    <cellStyle name="Output 21 2 2 3 2 3" xfId="20581"/>
    <cellStyle name="Output 21 2 2 3 2 3 2" xfId="41768"/>
    <cellStyle name="Output 21 2 2 3 2 4" xfId="31148"/>
    <cellStyle name="Output 21 2 2 3 2_Table 2A-1_EFT (Annual)" xfId="7853"/>
    <cellStyle name="Output 21 2 2 3 3" xfId="11050"/>
    <cellStyle name="Output 21 2 2 3 3 2" xfId="23148"/>
    <cellStyle name="Output 21 2 2 3 3 2 2" xfId="44334"/>
    <cellStyle name="Output 21 2 2 3 3 3" xfId="33730"/>
    <cellStyle name="Output 21 2 2 3 4" xfId="18035"/>
    <cellStyle name="Output 21 2 2 3 4 2" xfId="39222"/>
    <cellStyle name="Output 21 2 2 3 5" xfId="28405"/>
    <cellStyle name="Output 21 2 2 3_Table 2A-1_EFT (Annual)" xfId="7852"/>
    <cellStyle name="Output 21 2 2 4" xfId="5131"/>
    <cellStyle name="Output 21 2 2 4 2" xfId="13391"/>
    <cellStyle name="Output 21 2 2 4 2 2" xfId="25397"/>
    <cellStyle name="Output 21 2 2 4 2 2 2" xfId="46583"/>
    <cellStyle name="Output 21 2 2 4 2 3" xfId="35979"/>
    <cellStyle name="Output 21 2 2 4 3" xfId="20284"/>
    <cellStyle name="Output 21 2 2 4 3 2" xfId="41471"/>
    <cellStyle name="Output 21 2 2 4 4" xfId="30788"/>
    <cellStyle name="Output 21 2 2 4_Table 2A-1_EFT (Annual)" xfId="7854"/>
    <cellStyle name="Output 21 2 2 5" xfId="10735"/>
    <cellStyle name="Output 21 2 2 5 2" xfId="22851"/>
    <cellStyle name="Output 21 2 2 5 2 2" xfId="44037"/>
    <cellStyle name="Output 21 2 2 5 3" xfId="33433"/>
    <cellStyle name="Output 21 2 2 6" xfId="17738"/>
    <cellStyle name="Output 21 2 2 6 2" xfId="38925"/>
    <cellStyle name="Output 21 2 2 7" xfId="28045"/>
    <cellStyle name="Output 21 2 2_Table 2A-1_EFT (Annual)" xfId="3395"/>
    <cellStyle name="Output 21 2 3" xfId="2309"/>
    <cellStyle name="Output 21 2 3 2" xfId="5870"/>
    <cellStyle name="Output 21 2 3 2 2" xfId="14085"/>
    <cellStyle name="Output 21 2 3 2 2 2" xfId="26073"/>
    <cellStyle name="Output 21 2 3 2 2 2 2" xfId="47259"/>
    <cellStyle name="Output 21 2 3 2 2 3" xfId="36655"/>
    <cellStyle name="Output 21 2 3 2 3" xfId="20960"/>
    <cellStyle name="Output 21 2 3 2 3 2" xfId="42147"/>
    <cellStyle name="Output 21 2 3 2 4" xfId="31527"/>
    <cellStyle name="Output 21 2 3 2_Table 2A-1_EFT (Annual)" xfId="7856"/>
    <cellStyle name="Output 21 2 3 3" xfId="11429"/>
    <cellStyle name="Output 21 2 3 3 2" xfId="23527"/>
    <cellStyle name="Output 21 2 3 3 2 2" xfId="44713"/>
    <cellStyle name="Output 21 2 3 3 3" xfId="34109"/>
    <cellStyle name="Output 21 2 3 4" xfId="18414"/>
    <cellStyle name="Output 21 2 3 4 2" xfId="39601"/>
    <cellStyle name="Output 21 2 3 5" xfId="28784"/>
    <cellStyle name="Output 21 2 3_Table 2A-1_EFT (Annual)" xfId="7855"/>
    <cellStyle name="Output 21 2 4" xfId="1755"/>
    <cellStyle name="Output 21 2 4 2" xfId="5316"/>
    <cellStyle name="Output 21 2 4 2 2" xfId="13541"/>
    <cellStyle name="Output 21 2 4 2 2 2" xfId="25532"/>
    <cellStyle name="Output 21 2 4 2 2 2 2" xfId="46718"/>
    <cellStyle name="Output 21 2 4 2 2 3" xfId="36114"/>
    <cellStyle name="Output 21 2 4 2 3" xfId="20419"/>
    <cellStyle name="Output 21 2 4 2 3 2" xfId="41606"/>
    <cellStyle name="Output 21 2 4 2 4" xfId="30973"/>
    <cellStyle name="Output 21 2 4 2_Table 2A-1_EFT (Annual)" xfId="7858"/>
    <cellStyle name="Output 21 2 4 3" xfId="10884"/>
    <cellStyle name="Output 21 2 4 3 2" xfId="22986"/>
    <cellStyle name="Output 21 2 4 3 2 2" xfId="44172"/>
    <cellStyle name="Output 21 2 4 3 3" xfId="33568"/>
    <cellStyle name="Output 21 2 4 4" xfId="17873"/>
    <cellStyle name="Output 21 2 4 4 2" xfId="39060"/>
    <cellStyle name="Output 21 2 4 5" xfId="28230"/>
    <cellStyle name="Output 21 2 4_Table 2A-1_EFT (Annual)" xfId="7857"/>
    <cellStyle name="Output 21 2 5" xfId="4163"/>
    <cellStyle name="Output 21 2 5 2" xfId="12487"/>
    <cellStyle name="Output 21 2 5 2 2" xfId="24509"/>
    <cellStyle name="Output 21 2 5 2 2 2" xfId="45695"/>
    <cellStyle name="Output 21 2 5 2 3" xfId="35091"/>
    <cellStyle name="Output 21 2 5 3" xfId="19396"/>
    <cellStyle name="Output 21 2 5 3 2" xfId="40583"/>
    <cellStyle name="Output 21 2 5 4" xfId="29851"/>
    <cellStyle name="Output 21 2 5_Table 2A-1_EFT (Annual)" xfId="7859"/>
    <cellStyle name="Output 21 2 6" xfId="9826"/>
    <cellStyle name="Output 21 2 6 2" xfId="21963"/>
    <cellStyle name="Output 21 2 6 2 2" xfId="43149"/>
    <cellStyle name="Output 21 2 6 3" xfId="32545"/>
    <cellStyle name="Output 21 2 7" xfId="16850"/>
    <cellStyle name="Output 21 2 7 2" xfId="38037"/>
    <cellStyle name="Output 21 2 8" xfId="27108"/>
    <cellStyle name="Output 21 2_Table 2A-1_EFT (Annual)" xfId="3394"/>
    <cellStyle name="Output 21 3" xfId="429"/>
    <cellStyle name="Output 21 3 2" xfId="1412"/>
    <cellStyle name="Output 21 3 2 2" xfId="2682"/>
    <cellStyle name="Output 21 3 2 2 2" xfId="6243"/>
    <cellStyle name="Output 21 3 2 2 2 2" xfId="14437"/>
    <cellStyle name="Output 21 3 2 2 2 2 2" xfId="26409"/>
    <cellStyle name="Output 21 3 2 2 2 2 2 2" xfId="47595"/>
    <cellStyle name="Output 21 3 2 2 2 2 3" xfId="36991"/>
    <cellStyle name="Output 21 3 2 2 2 3" xfId="21296"/>
    <cellStyle name="Output 21 3 2 2 2 3 2" xfId="42483"/>
    <cellStyle name="Output 21 3 2 2 2 4" xfId="31899"/>
    <cellStyle name="Output 21 3 2 2 2_Table 2A-1_EFT (Annual)" xfId="7861"/>
    <cellStyle name="Output 21 3 2 2 3" xfId="11779"/>
    <cellStyle name="Output 21 3 2 2 3 2" xfId="23863"/>
    <cellStyle name="Output 21 3 2 2 3 2 2" xfId="45049"/>
    <cellStyle name="Output 21 3 2 2 3 3" xfId="34445"/>
    <cellStyle name="Output 21 3 2 2 4" xfId="18750"/>
    <cellStyle name="Output 21 3 2 2 4 2" xfId="39937"/>
    <cellStyle name="Output 21 3 2 2 5" xfId="29156"/>
    <cellStyle name="Output 21 3 2 2_Table 2A-1_EFT (Annual)" xfId="7860"/>
    <cellStyle name="Output 21 3 2 3" xfId="1899"/>
    <cellStyle name="Output 21 3 2 3 2" xfId="5460"/>
    <cellStyle name="Output 21 3 2 3 2 2" xfId="13675"/>
    <cellStyle name="Output 21 3 2 3 2 2 2" xfId="25663"/>
    <cellStyle name="Output 21 3 2 3 2 2 2 2" xfId="46849"/>
    <cellStyle name="Output 21 3 2 3 2 2 3" xfId="36245"/>
    <cellStyle name="Output 21 3 2 3 2 3" xfId="20550"/>
    <cellStyle name="Output 21 3 2 3 2 3 2" xfId="41737"/>
    <cellStyle name="Output 21 3 2 3 2 4" xfId="31117"/>
    <cellStyle name="Output 21 3 2 3 2_Table 2A-1_EFT (Annual)" xfId="7863"/>
    <cellStyle name="Output 21 3 2 3 3" xfId="11019"/>
    <cellStyle name="Output 21 3 2 3 3 2" xfId="23117"/>
    <cellStyle name="Output 21 3 2 3 3 2 2" xfId="44303"/>
    <cellStyle name="Output 21 3 2 3 3 3" xfId="33699"/>
    <cellStyle name="Output 21 3 2 3 4" xfId="18004"/>
    <cellStyle name="Output 21 3 2 3 4 2" xfId="39191"/>
    <cellStyle name="Output 21 3 2 3 5" xfId="28374"/>
    <cellStyle name="Output 21 3 2 3_Table 2A-1_EFT (Annual)" xfId="7862"/>
    <cellStyle name="Output 21 3 2 4" xfId="4973"/>
    <cellStyle name="Output 21 3 2 4 2" xfId="13233"/>
    <cellStyle name="Output 21 3 2 4 2 2" xfId="25239"/>
    <cellStyle name="Output 21 3 2 4 2 2 2" xfId="46425"/>
    <cellStyle name="Output 21 3 2 4 2 3" xfId="35821"/>
    <cellStyle name="Output 21 3 2 4 3" xfId="20126"/>
    <cellStyle name="Output 21 3 2 4 3 2" xfId="41313"/>
    <cellStyle name="Output 21 3 2 4 4" xfId="30630"/>
    <cellStyle name="Output 21 3 2 4_Table 2A-1_EFT (Annual)" xfId="7864"/>
    <cellStyle name="Output 21 3 2 5" xfId="10577"/>
    <cellStyle name="Output 21 3 2 5 2" xfId="22693"/>
    <cellStyle name="Output 21 3 2 5 2 2" xfId="43879"/>
    <cellStyle name="Output 21 3 2 5 3" xfId="33275"/>
    <cellStyle name="Output 21 3 2 6" xfId="17580"/>
    <cellStyle name="Output 21 3 2 6 2" xfId="38767"/>
    <cellStyle name="Output 21 3 2 7" xfId="27887"/>
    <cellStyle name="Output 21 3 2_Table 2A-1_EFT (Annual)" xfId="3397"/>
    <cellStyle name="Output 21 3 3" xfId="2151"/>
    <cellStyle name="Output 21 3 3 2" xfId="5712"/>
    <cellStyle name="Output 21 3 3 2 2" xfId="13927"/>
    <cellStyle name="Output 21 3 3 2 2 2" xfId="25915"/>
    <cellStyle name="Output 21 3 3 2 2 2 2" xfId="47101"/>
    <cellStyle name="Output 21 3 3 2 2 3" xfId="36497"/>
    <cellStyle name="Output 21 3 3 2 3" xfId="20802"/>
    <cellStyle name="Output 21 3 3 2 3 2" xfId="41989"/>
    <cellStyle name="Output 21 3 3 2 4" xfId="31369"/>
    <cellStyle name="Output 21 3 3 2_Table 2A-1_EFT (Annual)" xfId="7866"/>
    <cellStyle name="Output 21 3 3 3" xfId="11271"/>
    <cellStyle name="Output 21 3 3 3 2" xfId="23369"/>
    <cellStyle name="Output 21 3 3 3 2 2" xfId="44555"/>
    <cellStyle name="Output 21 3 3 3 3" xfId="33951"/>
    <cellStyle name="Output 21 3 3 4" xfId="18256"/>
    <cellStyle name="Output 21 3 3 4 2" xfId="39443"/>
    <cellStyle name="Output 21 3 3 5" xfId="28626"/>
    <cellStyle name="Output 21 3 3_Table 2A-1_EFT (Annual)" xfId="7865"/>
    <cellStyle name="Output 21 3 4" xfId="1719"/>
    <cellStyle name="Output 21 3 4 2" xfId="5280"/>
    <cellStyle name="Output 21 3 4 2 2" xfId="13509"/>
    <cellStyle name="Output 21 3 4 2 2 2" xfId="25502"/>
    <cellStyle name="Output 21 3 4 2 2 2 2" xfId="46688"/>
    <cellStyle name="Output 21 3 4 2 2 3" xfId="36084"/>
    <cellStyle name="Output 21 3 4 2 3" xfId="20389"/>
    <cellStyle name="Output 21 3 4 2 3 2" xfId="41576"/>
    <cellStyle name="Output 21 3 4 2 4" xfId="30937"/>
    <cellStyle name="Output 21 3 4 2_Table 2A-1_EFT (Annual)" xfId="7868"/>
    <cellStyle name="Output 21 3 4 3" xfId="10853"/>
    <cellStyle name="Output 21 3 4 3 2" xfId="22956"/>
    <cellStyle name="Output 21 3 4 3 2 2" xfId="44142"/>
    <cellStyle name="Output 21 3 4 3 3" xfId="33538"/>
    <cellStyle name="Output 21 3 4 4" xfId="17843"/>
    <cellStyle name="Output 21 3 4 4 2" xfId="39030"/>
    <cellStyle name="Output 21 3 4 5" xfId="28194"/>
    <cellStyle name="Output 21 3 4_Table 2A-1_EFT (Annual)" xfId="7867"/>
    <cellStyle name="Output 21 3 5" xfId="3999"/>
    <cellStyle name="Output 21 3 5 2" xfId="12327"/>
    <cellStyle name="Output 21 3 5 2 2" xfId="24351"/>
    <cellStyle name="Output 21 3 5 2 2 2" xfId="45537"/>
    <cellStyle name="Output 21 3 5 2 3" xfId="34933"/>
    <cellStyle name="Output 21 3 5 3" xfId="19238"/>
    <cellStyle name="Output 21 3 5 3 2" xfId="40425"/>
    <cellStyle name="Output 21 3 5 4" xfId="29687"/>
    <cellStyle name="Output 21 3 5_Table 2A-1_EFT (Annual)" xfId="7869"/>
    <cellStyle name="Output 21 3 6" xfId="9664"/>
    <cellStyle name="Output 21 3 6 2" xfId="21805"/>
    <cellStyle name="Output 21 3 6 2 2" xfId="42991"/>
    <cellStyle name="Output 21 3 6 3" xfId="32387"/>
    <cellStyle name="Output 21 3 7" xfId="16692"/>
    <cellStyle name="Output 21 3 7 2" xfId="37879"/>
    <cellStyle name="Output 21 3 8" xfId="26944"/>
    <cellStyle name="Output 21 3_Table 2A-1_EFT (Annual)" xfId="3396"/>
    <cellStyle name="Output 21 4" xfId="1248"/>
    <cellStyle name="Output 21 4 2" xfId="2518"/>
    <cellStyle name="Output 21 4 2 2" xfId="6079"/>
    <cellStyle name="Output 21 4 2 2 2" xfId="14273"/>
    <cellStyle name="Output 21 4 2 2 2 2" xfId="26245"/>
    <cellStyle name="Output 21 4 2 2 2 2 2" xfId="47431"/>
    <cellStyle name="Output 21 4 2 2 2 3" xfId="36827"/>
    <cellStyle name="Output 21 4 2 2 3" xfId="21132"/>
    <cellStyle name="Output 21 4 2 2 3 2" xfId="42319"/>
    <cellStyle name="Output 21 4 2 2 4" xfId="31735"/>
    <cellStyle name="Output 21 4 2 2_Table 2A-1_EFT (Annual)" xfId="7871"/>
    <cellStyle name="Output 21 4 2 3" xfId="11615"/>
    <cellStyle name="Output 21 4 2 3 2" xfId="23699"/>
    <cellStyle name="Output 21 4 2 3 2 2" xfId="44885"/>
    <cellStyle name="Output 21 4 2 3 3" xfId="34281"/>
    <cellStyle name="Output 21 4 2 4" xfId="18586"/>
    <cellStyle name="Output 21 4 2 4 2" xfId="39773"/>
    <cellStyle name="Output 21 4 2 5" xfId="28992"/>
    <cellStyle name="Output 21 4 2_Table 2A-1_EFT (Annual)" xfId="7870"/>
    <cellStyle name="Output 21 4 3" xfId="1835"/>
    <cellStyle name="Output 21 4 3 2" xfId="5396"/>
    <cellStyle name="Output 21 4 3 2 2" xfId="13611"/>
    <cellStyle name="Output 21 4 3 2 2 2" xfId="25599"/>
    <cellStyle name="Output 21 4 3 2 2 2 2" xfId="46785"/>
    <cellStyle name="Output 21 4 3 2 2 3" xfId="36181"/>
    <cellStyle name="Output 21 4 3 2 3" xfId="20486"/>
    <cellStyle name="Output 21 4 3 2 3 2" xfId="41673"/>
    <cellStyle name="Output 21 4 3 2 4" xfId="31053"/>
    <cellStyle name="Output 21 4 3 2_Table 2A-1_EFT (Annual)" xfId="7873"/>
    <cellStyle name="Output 21 4 3 3" xfId="10955"/>
    <cellStyle name="Output 21 4 3 3 2" xfId="23053"/>
    <cellStyle name="Output 21 4 3 3 2 2" xfId="44239"/>
    <cellStyle name="Output 21 4 3 3 3" xfId="33635"/>
    <cellStyle name="Output 21 4 3 4" xfId="17940"/>
    <cellStyle name="Output 21 4 3 4 2" xfId="39127"/>
    <cellStyle name="Output 21 4 3 5" xfId="28310"/>
    <cellStyle name="Output 21 4 3_Table 2A-1_EFT (Annual)" xfId="7872"/>
    <cellStyle name="Output 21 4 4" xfId="4809"/>
    <cellStyle name="Output 21 4 4 2" xfId="13069"/>
    <cellStyle name="Output 21 4 4 2 2" xfId="25075"/>
    <cellStyle name="Output 21 4 4 2 2 2" xfId="46261"/>
    <cellStyle name="Output 21 4 4 2 3" xfId="35657"/>
    <cellStyle name="Output 21 4 4 3" xfId="19962"/>
    <cellStyle name="Output 21 4 4 3 2" xfId="41149"/>
    <cellStyle name="Output 21 4 4 4" xfId="30466"/>
    <cellStyle name="Output 21 4 4_Table 2A-1_EFT (Annual)" xfId="7874"/>
    <cellStyle name="Output 21 4 5" xfId="10413"/>
    <cellStyle name="Output 21 4 5 2" xfId="22529"/>
    <cellStyle name="Output 21 4 5 2 2" xfId="43715"/>
    <cellStyle name="Output 21 4 5 3" xfId="33111"/>
    <cellStyle name="Output 21 4 6" xfId="17416"/>
    <cellStyle name="Output 21 4 6 2" xfId="38603"/>
    <cellStyle name="Output 21 4 7" xfId="27723"/>
    <cellStyle name="Output 21 4_Table 2A-1_EFT (Annual)" xfId="3398"/>
    <cellStyle name="Output 21 5" xfId="1987"/>
    <cellStyle name="Output 21 5 2" xfId="5548"/>
    <cellStyle name="Output 21 5 2 2" xfId="13763"/>
    <cellStyle name="Output 21 5 2 2 2" xfId="25751"/>
    <cellStyle name="Output 21 5 2 2 2 2" xfId="46937"/>
    <cellStyle name="Output 21 5 2 2 3" xfId="36333"/>
    <cellStyle name="Output 21 5 2 3" xfId="20638"/>
    <cellStyle name="Output 21 5 2 3 2" xfId="41825"/>
    <cellStyle name="Output 21 5 2 4" xfId="31205"/>
    <cellStyle name="Output 21 5 2_Table 2A-1_EFT (Annual)" xfId="7876"/>
    <cellStyle name="Output 21 5 3" xfId="11107"/>
    <cellStyle name="Output 21 5 3 2" xfId="23205"/>
    <cellStyle name="Output 21 5 3 2 2" xfId="44391"/>
    <cellStyle name="Output 21 5 3 3" xfId="33787"/>
    <cellStyle name="Output 21 5 4" xfId="18092"/>
    <cellStyle name="Output 21 5 4 2" xfId="39279"/>
    <cellStyle name="Output 21 5 5" xfId="28462"/>
    <cellStyle name="Output 21 5_Table 2A-1_EFT (Annual)" xfId="7875"/>
    <cellStyle name="Output 21 6" xfId="1662"/>
    <cellStyle name="Output 21 6 2" xfId="5223"/>
    <cellStyle name="Output 21 6 2 2" xfId="13470"/>
    <cellStyle name="Output 21 6 2 2 2" xfId="25470"/>
    <cellStyle name="Output 21 6 2 2 2 2" xfId="46656"/>
    <cellStyle name="Output 21 6 2 2 3" xfId="36052"/>
    <cellStyle name="Output 21 6 2 3" xfId="20357"/>
    <cellStyle name="Output 21 6 2 3 2" xfId="41544"/>
    <cellStyle name="Output 21 6 2 4" xfId="30880"/>
    <cellStyle name="Output 21 6 2_Table 2A-1_EFT (Annual)" xfId="7878"/>
    <cellStyle name="Output 21 6 3" xfId="10815"/>
    <cellStyle name="Output 21 6 3 2" xfId="22924"/>
    <cellStyle name="Output 21 6 3 2 2" xfId="44110"/>
    <cellStyle name="Output 21 6 3 3" xfId="33506"/>
    <cellStyle name="Output 21 6 4" xfId="17811"/>
    <cellStyle name="Output 21 6 4 2" xfId="38998"/>
    <cellStyle name="Output 21 6 5" xfId="28137"/>
    <cellStyle name="Output 21 6_Table 2A-1_EFT (Annual)" xfId="7877"/>
    <cellStyle name="Output 21 7" xfId="3789"/>
    <cellStyle name="Output 21 7 2" xfId="12157"/>
    <cellStyle name="Output 21 7 2 2" xfId="24187"/>
    <cellStyle name="Output 21 7 2 2 2" xfId="45373"/>
    <cellStyle name="Output 21 7 2 3" xfId="34769"/>
    <cellStyle name="Output 21 7 3" xfId="19074"/>
    <cellStyle name="Output 21 7 3 2" xfId="40261"/>
    <cellStyle name="Output 21 7 4" xfId="29498"/>
    <cellStyle name="Output 21 7_Table 2A-1_EFT (Annual)" xfId="7879"/>
    <cellStyle name="Output 21 8" xfId="9476"/>
    <cellStyle name="Output 21 8 2" xfId="21641"/>
    <cellStyle name="Output 21 8 2 2" xfId="42827"/>
    <cellStyle name="Output 21 8 3" xfId="32223"/>
    <cellStyle name="Output 21 9" xfId="16528"/>
    <cellStyle name="Output 21 9 2" xfId="37715"/>
    <cellStyle name="Output 21_Table 2A-1_EFT (Annual)" xfId="3393"/>
    <cellStyle name="Output 22" xfId="208"/>
    <cellStyle name="Output 22 10" xfId="26763"/>
    <cellStyle name="Output 22 2" xfId="601"/>
    <cellStyle name="Output 22 2 2" xfId="1578"/>
    <cellStyle name="Output 22 2 2 2" xfId="2848"/>
    <cellStyle name="Output 22 2 2 2 2" xfId="6409"/>
    <cellStyle name="Output 22 2 2 2 2 2" xfId="14603"/>
    <cellStyle name="Output 22 2 2 2 2 2 2" xfId="26575"/>
    <cellStyle name="Output 22 2 2 2 2 2 2 2" xfId="47761"/>
    <cellStyle name="Output 22 2 2 2 2 2 3" xfId="37157"/>
    <cellStyle name="Output 22 2 2 2 2 3" xfId="21462"/>
    <cellStyle name="Output 22 2 2 2 2 3 2" xfId="42649"/>
    <cellStyle name="Output 22 2 2 2 2 4" xfId="32065"/>
    <cellStyle name="Output 22 2 2 2 2_Table 2A-1_EFT (Annual)" xfId="7881"/>
    <cellStyle name="Output 22 2 2 2 3" xfId="11945"/>
    <cellStyle name="Output 22 2 2 2 3 2" xfId="24029"/>
    <cellStyle name="Output 22 2 2 2 3 2 2" xfId="45215"/>
    <cellStyle name="Output 22 2 2 2 3 3" xfId="34611"/>
    <cellStyle name="Output 22 2 2 2 4" xfId="18916"/>
    <cellStyle name="Output 22 2 2 2 4 2" xfId="40103"/>
    <cellStyle name="Output 22 2 2 2 5" xfId="29322"/>
    <cellStyle name="Output 22 2 2 2_Table 2A-1_EFT (Annual)" xfId="7880"/>
    <cellStyle name="Output 22 2 2 3" xfId="1932"/>
    <cellStyle name="Output 22 2 2 3 2" xfId="5493"/>
    <cellStyle name="Output 22 2 2 3 2 2" xfId="13708"/>
    <cellStyle name="Output 22 2 2 3 2 2 2" xfId="25696"/>
    <cellStyle name="Output 22 2 2 3 2 2 2 2" xfId="46882"/>
    <cellStyle name="Output 22 2 2 3 2 2 3" xfId="36278"/>
    <cellStyle name="Output 22 2 2 3 2 3" xfId="20583"/>
    <cellStyle name="Output 22 2 2 3 2 3 2" xfId="41770"/>
    <cellStyle name="Output 22 2 2 3 2 4" xfId="31150"/>
    <cellStyle name="Output 22 2 2 3 2_Table 2A-1_EFT (Annual)" xfId="7883"/>
    <cellStyle name="Output 22 2 2 3 3" xfId="11052"/>
    <cellStyle name="Output 22 2 2 3 3 2" xfId="23150"/>
    <cellStyle name="Output 22 2 2 3 3 2 2" xfId="44336"/>
    <cellStyle name="Output 22 2 2 3 3 3" xfId="33732"/>
    <cellStyle name="Output 22 2 2 3 4" xfId="18037"/>
    <cellStyle name="Output 22 2 2 3 4 2" xfId="39224"/>
    <cellStyle name="Output 22 2 2 3 5" xfId="28407"/>
    <cellStyle name="Output 22 2 2 3_Table 2A-1_EFT (Annual)" xfId="7882"/>
    <cellStyle name="Output 22 2 2 4" xfId="5139"/>
    <cellStyle name="Output 22 2 2 4 2" xfId="13399"/>
    <cellStyle name="Output 22 2 2 4 2 2" xfId="25405"/>
    <cellStyle name="Output 22 2 2 4 2 2 2" xfId="46591"/>
    <cellStyle name="Output 22 2 2 4 2 3" xfId="35987"/>
    <cellStyle name="Output 22 2 2 4 3" xfId="20292"/>
    <cellStyle name="Output 22 2 2 4 3 2" xfId="41479"/>
    <cellStyle name="Output 22 2 2 4 4" xfId="30796"/>
    <cellStyle name="Output 22 2 2 4_Table 2A-1_EFT (Annual)" xfId="7884"/>
    <cellStyle name="Output 22 2 2 5" xfId="10743"/>
    <cellStyle name="Output 22 2 2 5 2" xfId="22859"/>
    <cellStyle name="Output 22 2 2 5 2 2" xfId="44045"/>
    <cellStyle name="Output 22 2 2 5 3" xfId="33441"/>
    <cellStyle name="Output 22 2 2 6" xfId="17746"/>
    <cellStyle name="Output 22 2 2 6 2" xfId="38933"/>
    <cellStyle name="Output 22 2 2 7" xfId="28053"/>
    <cellStyle name="Output 22 2 2_Table 2A-1_EFT (Annual)" xfId="3401"/>
    <cellStyle name="Output 22 2 3" xfId="2317"/>
    <cellStyle name="Output 22 2 3 2" xfId="5878"/>
    <cellStyle name="Output 22 2 3 2 2" xfId="14093"/>
    <cellStyle name="Output 22 2 3 2 2 2" xfId="26081"/>
    <cellStyle name="Output 22 2 3 2 2 2 2" xfId="47267"/>
    <cellStyle name="Output 22 2 3 2 2 3" xfId="36663"/>
    <cellStyle name="Output 22 2 3 2 3" xfId="20968"/>
    <cellStyle name="Output 22 2 3 2 3 2" xfId="42155"/>
    <cellStyle name="Output 22 2 3 2 4" xfId="31535"/>
    <cellStyle name="Output 22 2 3 2_Table 2A-1_EFT (Annual)" xfId="7886"/>
    <cellStyle name="Output 22 2 3 3" xfId="11437"/>
    <cellStyle name="Output 22 2 3 3 2" xfId="23535"/>
    <cellStyle name="Output 22 2 3 3 2 2" xfId="44721"/>
    <cellStyle name="Output 22 2 3 3 3" xfId="34117"/>
    <cellStyle name="Output 22 2 3 4" xfId="18422"/>
    <cellStyle name="Output 22 2 3 4 2" xfId="39609"/>
    <cellStyle name="Output 22 2 3 5" xfId="28792"/>
    <cellStyle name="Output 22 2 3_Table 2A-1_EFT (Annual)" xfId="7885"/>
    <cellStyle name="Output 22 2 4" xfId="1757"/>
    <cellStyle name="Output 22 2 4 2" xfId="5318"/>
    <cellStyle name="Output 22 2 4 2 2" xfId="13543"/>
    <cellStyle name="Output 22 2 4 2 2 2" xfId="25534"/>
    <cellStyle name="Output 22 2 4 2 2 2 2" xfId="46720"/>
    <cellStyle name="Output 22 2 4 2 2 3" xfId="36116"/>
    <cellStyle name="Output 22 2 4 2 3" xfId="20421"/>
    <cellStyle name="Output 22 2 4 2 3 2" xfId="41608"/>
    <cellStyle name="Output 22 2 4 2 4" xfId="30975"/>
    <cellStyle name="Output 22 2 4 2_Table 2A-1_EFT (Annual)" xfId="7888"/>
    <cellStyle name="Output 22 2 4 3" xfId="10886"/>
    <cellStyle name="Output 22 2 4 3 2" xfId="22988"/>
    <cellStyle name="Output 22 2 4 3 2 2" xfId="44174"/>
    <cellStyle name="Output 22 2 4 3 3" xfId="33570"/>
    <cellStyle name="Output 22 2 4 4" xfId="17875"/>
    <cellStyle name="Output 22 2 4 4 2" xfId="39062"/>
    <cellStyle name="Output 22 2 4 5" xfId="28232"/>
    <cellStyle name="Output 22 2 4_Table 2A-1_EFT (Annual)" xfId="7887"/>
    <cellStyle name="Output 22 2 5" xfId="4171"/>
    <cellStyle name="Output 22 2 5 2" xfId="12495"/>
    <cellStyle name="Output 22 2 5 2 2" xfId="24517"/>
    <cellStyle name="Output 22 2 5 2 2 2" xfId="45703"/>
    <cellStyle name="Output 22 2 5 2 3" xfId="35099"/>
    <cellStyle name="Output 22 2 5 3" xfId="19404"/>
    <cellStyle name="Output 22 2 5 3 2" xfId="40591"/>
    <cellStyle name="Output 22 2 5 4" xfId="29859"/>
    <cellStyle name="Output 22 2 5_Table 2A-1_EFT (Annual)" xfId="7889"/>
    <cellStyle name="Output 22 2 6" xfId="9834"/>
    <cellStyle name="Output 22 2 6 2" xfId="21971"/>
    <cellStyle name="Output 22 2 6 2 2" xfId="43157"/>
    <cellStyle name="Output 22 2 6 3" xfId="32553"/>
    <cellStyle name="Output 22 2 7" xfId="16858"/>
    <cellStyle name="Output 22 2 7 2" xfId="38045"/>
    <cellStyle name="Output 22 2 8" xfId="27116"/>
    <cellStyle name="Output 22 2_Table 2A-1_EFT (Annual)" xfId="3400"/>
    <cellStyle name="Output 22 3" xfId="436"/>
    <cellStyle name="Output 22 3 2" xfId="1419"/>
    <cellStyle name="Output 22 3 2 2" xfId="2689"/>
    <cellStyle name="Output 22 3 2 2 2" xfId="6250"/>
    <cellStyle name="Output 22 3 2 2 2 2" xfId="14444"/>
    <cellStyle name="Output 22 3 2 2 2 2 2" xfId="26416"/>
    <cellStyle name="Output 22 3 2 2 2 2 2 2" xfId="47602"/>
    <cellStyle name="Output 22 3 2 2 2 2 3" xfId="36998"/>
    <cellStyle name="Output 22 3 2 2 2 3" xfId="21303"/>
    <cellStyle name="Output 22 3 2 2 2 3 2" xfId="42490"/>
    <cellStyle name="Output 22 3 2 2 2 4" xfId="31906"/>
    <cellStyle name="Output 22 3 2 2 2_Table 2A-1_EFT (Annual)" xfId="7891"/>
    <cellStyle name="Output 22 3 2 2 3" xfId="11786"/>
    <cellStyle name="Output 22 3 2 2 3 2" xfId="23870"/>
    <cellStyle name="Output 22 3 2 2 3 2 2" xfId="45056"/>
    <cellStyle name="Output 22 3 2 2 3 3" xfId="34452"/>
    <cellStyle name="Output 22 3 2 2 4" xfId="18757"/>
    <cellStyle name="Output 22 3 2 2 4 2" xfId="39944"/>
    <cellStyle name="Output 22 3 2 2 5" xfId="29163"/>
    <cellStyle name="Output 22 3 2 2_Table 2A-1_EFT (Annual)" xfId="7890"/>
    <cellStyle name="Output 22 3 2 3" xfId="1901"/>
    <cellStyle name="Output 22 3 2 3 2" xfId="5462"/>
    <cellStyle name="Output 22 3 2 3 2 2" xfId="13677"/>
    <cellStyle name="Output 22 3 2 3 2 2 2" xfId="25665"/>
    <cellStyle name="Output 22 3 2 3 2 2 2 2" xfId="46851"/>
    <cellStyle name="Output 22 3 2 3 2 2 3" xfId="36247"/>
    <cellStyle name="Output 22 3 2 3 2 3" xfId="20552"/>
    <cellStyle name="Output 22 3 2 3 2 3 2" xfId="41739"/>
    <cellStyle name="Output 22 3 2 3 2 4" xfId="31119"/>
    <cellStyle name="Output 22 3 2 3 2_Table 2A-1_EFT (Annual)" xfId="7893"/>
    <cellStyle name="Output 22 3 2 3 3" xfId="11021"/>
    <cellStyle name="Output 22 3 2 3 3 2" xfId="23119"/>
    <cellStyle name="Output 22 3 2 3 3 2 2" xfId="44305"/>
    <cellStyle name="Output 22 3 2 3 3 3" xfId="33701"/>
    <cellStyle name="Output 22 3 2 3 4" xfId="18006"/>
    <cellStyle name="Output 22 3 2 3 4 2" xfId="39193"/>
    <cellStyle name="Output 22 3 2 3 5" xfId="28376"/>
    <cellStyle name="Output 22 3 2 3_Table 2A-1_EFT (Annual)" xfId="7892"/>
    <cellStyle name="Output 22 3 2 4" xfId="4980"/>
    <cellStyle name="Output 22 3 2 4 2" xfId="13240"/>
    <cellStyle name="Output 22 3 2 4 2 2" xfId="25246"/>
    <cellStyle name="Output 22 3 2 4 2 2 2" xfId="46432"/>
    <cellStyle name="Output 22 3 2 4 2 3" xfId="35828"/>
    <cellStyle name="Output 22 3 2 4 3" xfId="20133"/>
    <cellStyle name="Output 22 3 2 4 3 2" xfId="41320"/>
    <cellStyle name="Output 22 3 2 4 4" xfId="30637"/>
    <cellStyle name="Output 22 3 2 4_Table 2A-1_EFT (Annual)" xfId="7894"/>
    <cellStyle name="Output 22 3 2 5" xfId="10584"/>
    <cellStyle name="Output 22 3 2 5 2" xfId="22700"/>
    <cellStyle name="Output 22 3 2 5 2 2" xfId="43886"/>
    <cellStyle name="Output 22 3 2 5 3" xfId="33282"/>
    <cellStyle name="Output 22 3 2 6" xfId="17587"/>
    <cellStyle name="Output 22 3 2 6 2" xfId="38774"/>
    <cellStyle name="Output 22 3 2 7" xfId="27894"/>
    <cellStyle name="Output 22 3 2_Table 2A-1_EFT (Annual)" xfId="3403"/>
    <cellStyle name="Output 22 3 3" xfId="2158"/>
    <cellStyle name="Output 22 3 3 2" xfId="5719"/>
    <cellStyle name="Output 22 3 3 2 2" xfId="13934"/>
    <cellStyle name="Output 22 3 3 2 2 2" xfId="25922"/>
    <cellStyle name="Output 22 3 3 2 2 2 2" xfId="47108"/>
    <cellStyle name="Output 22 3 3 2 2 3" xfId="36504"/>
    <cellStyle name="Output 22 3 3 2 3" xfId="20809"/>
    <cellStyle name="Output 22 3 3 2 3 2" xfId="41996"/>
    <cellStyle name="Output 22 3 3 2 4" xfId="31376"/>
    <cellStyle name="Output 22 3 3 2_Table 2A-1_EFT (Annual)" xfId="7896"/>
    <cellStyle name="Output 22 3 3 3" xfId="11278"/>
    <cellStyle name="Output 22 3 3 3 2" xfId="23376"/>
    <cellStyle name="Output 22 3 3 3 2 2" xfId="44562"/>
    <cellStyle name="Output 22 3 3 3 3" xfId="33958"/>
    <cellStyle name="Output 22 3 3 4" xfId="18263"/>
    <cellStyle name="Output 22 3 3 4 2" xfId="39450"/>
    <cellStyle name="Output 22 3 3 5" xfId="28633"/>
    <cellStyle name="Output 22 3 3_Table 2A-1_EFT (Annual)" xfId="7895"/>
    <cellStyle name="Output 22 3 4" xfId="1721"/>
    <cellStyle name="Output 22 3 4 2" xfId="5282"/>
    <cellStyle name="Output 22 3 4 2 2" xfId="13511"/>
    <cellStyle name="Output 22 3 4 2 2 2" xfId="25504"/>
    <cellStyle name="Output 22 3 4 2 2 2 2" xfId="46690"/>
    <cellStyle name="Output 22 3 4 2 2 3" xfId="36086"/>
    <cellStyle name="Output 22 3 4 2 3" xfId="20391"/>
    <cellStyle name="Output 22 3 4 2 3 2" xfId="41578"/>
    <cellStyle name="Output 22 3 4 2 4" xfId="30939"/>
    <cellStyle name="Output 22 3 4 2_Table 2A-1_EFT (Annual)" xfId="7898"/>
    <cellStyle name="Output 22 3 4 3" xfId="10855"/>
    <cellStyle name="Output 22 3 4 3 2" xfId="22958"/>
    <cellStyle name="Output 22 3 4 3 2 2" xfId="44144"/>
    <cellStyle name="Output 22 3 4 3 3" xfId="33540"/>
    <cellStyle name="Output 22 3 4 4" xfId="17845"/>
    <cellStyle name="Output 22 3 4 4 2" xfId="39032"/>
    <cellStyle name="Output 22 3 4 5" xfId="28196"/>
    <cellStyle name="Output 22 3 4_Table 2A-1_EFT (Annual)" xfId="7897"/>
    <cellStyle name="Output 22 3 5" xfId="4006"/>
    <cellStyle name="Output 22 3 5 2" xfId="12334"/>
    <cellStyle name="Output 22 3 5 2 2" xfId="24358"/>
    <cellStyle name="Output 22 3 5 2 2 2" xfId="45544"/>
    <cellStyle name="Output 22 3 5 2 3" xfId="34940"/>
    <cellStyle name="Output 22 3 5 3" xfId="19245"/>
    <cellStyle name="Output 22 3 5 3 2" xfId="40432"/>
    <cellStyle name="Output 22 3 5 4" xfId="29694"/>
    <cellStyle name="Output 22 3 5_Table 2A-1_EFT (Annual)" xfId="7899"/>
    <cellStyle name="Output 22 3 6" xfId="9671"/>
    <cellStyle name="Output 22 3 6 2" xfId="21812"/>
    <cellStyle name="Output 22 3 6 2 2" xfId="42998"/>
    <cellStyle name="Output 22 3 6 3" xfId="32394"/>
    <cellStyle name="Output 22 3 7" xfId="16699"/>
    <cellStyle name="Output 22 3 7 2" xfId="37886"/>
    <cellStyle name="Output 22 3 8" xfId="26951"/>
    <cellStyle name="Output 22 3_Table 2A-1_EFT (Annual)" xfId="3402"/>
    <cellStyle name="Output 22 4" xfId="1256"/>
    <cellStyle name="Output 22 4 2" xfId="2526"/>
    <cellStyle name="Output 22 4 2 2" xfId="6087"/>
    <cellStyle name="Output 22 4 2 2 2" xfId="14281"/>
    <cellStyle name="Output 22 4 2 2 2 2" xfId="26253"/>
    <cellStyle name="Output 22 4 2 2 2 2 2" xfId="47439"/>
    <cellStyle name="Output 22 4 2 2 2 3" xfId="36835"/>
    <cellStyle name="Output 22 4 2 2 3" xfId="21140"/>
    <cellStyle name="Output 22 4 2 2 3 2" xfId="42327"/>
    <cellStyle name="Output 22 4 2 2 4" xfId="31743"/>
    <cellStyle name="Output 22 4 2 2_Table 2A-1_EFT (Annual)" xfId="7901"/>
    <cellStyle name="Output 22 4 2 3" xfId="11623"/>
    <cellStyle name="Output 22 4 2 3 2" xfId="23707"/>
    <cellStyle name="Output 22 4 2 3 2 2" xfId="44893"/>
    <cellStyle name="Output 22 4 2 3 3" xfId="34289"/>
    <cellStyle name="Output 22 4 2 4" xfId="18594"/>
    <cellStyle name="Output 22 4 2 4 2" xfId="39781"/>
    <cellStyle name="Output 22 4 2 5" xfId="29000"/>
    <cellStyle name="Output 22 4 2_Table 2A-1_EFT (Annual)" xfId="7900"/>
    <cellStyle name="Output 22 4 3" xfId="1837"/>
    <cellStyle name="Output 22 4 3 2" xfId="5398"/>
    <cellStyle name="Output 22 4 3 2 2" xfId="13613"/>
    <cellStyle name="Output 22 4 3 2 2 2" xfId="25601"/>
    <cellStyle name="Output 22 4 3 2 2 2 2" xfId="46787"/>
    <cellStyle name="Output 22 4 3 2 2 3" xfId="36183"/>
    <cellStyle name="Output 22 4 3 2 3" xfId="20488"/>
    <cellStyle name="Output 22 4 3 2 3 2" xfId="41675"/>
    <cellStyle name="Output 22 4 3 2 4" xfId="31055"/>
    <cellStyle name="Output 22 4 3 2_Table 2A-1_EFT (Annual)" xfId="7903"/>
    <cellStyle name="Output 22 4 3 3" xfId="10957"/>
    <cellStyle name="Output 22 4 3 3 2" xfId="23055"/>
    <cellStyle name="Output 22 4 3 3 2 2" xfId="44241"/>
    <cellStyle name="Output 22 4 3 3 3" xfId="33637"/>
    <cellStyle name="Output 22 4 3 4" xfId="17942"/>
    <cellStyle name="Output 22 4 3 4 2" xfId="39129"/>
    <cellStyle name="Output 22 4 3 5" xfId="28312"/>
    <cellStyle name="Output 22 4 3_Table 2A-1_EFT (Annual)" xfId="7902"/>
    <cellStyle name="Output 22 4 4" xfId="4817"/>
    <cellStyle name="Output 22 4 4 2" xfId="13077"/>
    <cellStyle name="Output 22 4 4 2 2" xfId="25083"/>
    <cellStyle name="Output 22 4 4 2 2 2" xfId="46269"/>
    <cellStyle name="Output 22 4 4 2 3" xfId="35665"/>
    <cellStyle name="Output 22 4 4 3" xfId="19970"/>
    <cellStyle name="Output 22 4 4 3 2" xfId="41157"/>
    <cellStyle name="Output 22 4 4 4" xfId="30474"/>
    <cellStyle name="Output 22 4 4_Table 2A-1_EFT (Annual)" xfId="7904"/>
    <cellStyle name="Output 22 4 5" xfId="10421"/>
    <cellStyle name="Output 22 4 5 2" xfId="22537"/>
    <cellStyle name="Output 22 4 5 2 2" xfId="43723"/>
    <cellStyle name="Output 22 4 5 3" xfId="33119"/>
    <cellStyle name="Output 22 4 6" xfId="17424"/>
    <cellStyle name="Output 22 4 6 2" xfId="38611"/>
    <cellStyle name="Output 22 4 7" xfId="27731"/>
    <cellStyle name="Output 22 4_Table 2A-1_EFT (Annual)" xfId="3404"/>
    <cellStyle name="Output 22 5" xfId="1995"/>
    <cellStyle name="Output 22 5 2" xfId="5556"/>
    <cellStyle name="Output 22 5 2 2" xfId="13771"/>
    <cellStyle name="Output 22 5 2 2 2" xfId="25759"/>
    <cellStyle name="Output 22 5 2 2 2 2" xfId="46945"/>
    <cellStyle name="Output 22 5 2 2 3" xfId="36341"/>
    <cellStyle name="Output 22 5 2 3" xfId="20646"/>
    <cellStyle name="Output 22 5 2 3 2" xfId="41833"/>
    <cellStyle name="Output 22 5 2 4" xfId="31213"/>
    <cellStyle name="Output 22 5 2_Table 2A-1_EFT (Annual)" xfId="7906"/>
    <cellStyle name="Output 22 5 3" xfId="11115"/>
    <cellStyle name="Output 22 5 3 2" xfId="23213"/>
    <cellStyle name="Output 22 5 3 2 2" xfId="44399"/>
    <cellStyle name="Output 22 5 3 3" xfId="33795"/>
    <cellStyle name="Output 22 5 4" xfId="18100"/>
    <cellStyle name="Output 22 5 4 2" xfId="39287"/>
    <cellStyle name="Output 22 5 5" xfId="28470"/>
    <cellStyle name="Output 22 5_Table 2A-1_EFT (Annual)" xfId="7905"/>
    <cellStyle name="Output 22 6" xfId="1664"/>
    <cellStyle name="Output 22 6 2" xfId="5225"/>
    <cellStyle name="Output 22 6 2 2" xfId="13472"/>
    <cellStyle name="Output 22 6 2 2 2" xfId="25472"/>
    <cellStyle name="Output 22 6 2 2 2 2" xfId="46658"/>
    <cellStyle name="Output 22 6 2 2 3" xfId="36054"/>
    <cellStyle name="Output 22 6 2 3" xfId="20359"/>
    <cellStyle name="Output 22 6 2 3 2" xfId="41546"/>
    <cellStyle name="Output 22 6 2 4" xfId="30882"/>
    <cellStyle name="Output 22 6 2_Table 2A-1_EFT (Annual)" xfId="7908"/>
    <cellStyle name="Output 22 6 3" xfId="10817"/>
    <cellStyle name="Output 22 6 3 2" xfId="22926"/>
    <cellStyle name="Output 22 6 3 2 2" xfId="44112"/>
    <cellStyle name="Output 22 6 3 3" xfId="33508"/>
    <cellStyle name="Output 22 6 4" xfId="17813"/>
    <cellStyle name="Output 22 6 4 2" xfId="39000"/>
    <cellStyle name="Output 22 6 5" xfId="28139"/>
    <cellStyle name="Output 22 6_Table 2A-1_EFT (Annual)" xfId="7907"/>
    <cellStyle name="Output 22 7" xfId="3797"/>
    <cellStyle name="Output 22 7 2" xfId="12165"/>
    <cellStyle name="Output 22 7 2 2" xfId="24195"/>
    <cellStyle name="Output 22 7 2 2 2" xfId="45381"/>
    <cellStyle name="Output 22 7 2 3" xfId="34777"/>
    <cellStyle name="Output 22 7 3" xfId="19082"/>
    <cellStyle name="Output 22 7 3 2" xfId="40269"/>
    <cellStyle name="Output 22 7 4" xfId="29506"/>
    <cellStyle name="Output 22 7_Table 2A-1_EFT (Annual)" xfId="7909"/>
    <cellStyle name="Output 22 8" xfId="9484"/>
    <cellStyle name="Output 22 8 2" xfId="21649"/>
    <cellStyle name="Output 22 8 2 2" xfId="42835"/>
    <cellStyle name="Output 22 8 3" xfId="32231"/>
    <cellStyle name="Output 22 9" xfId="16536"/>
    <cellStyle name="Output 22 9 2" xfId="37723"/>
    <cellStyle name="Output 22_Table 2A-1_EFT (Annual)" xfId="3399"/>
    <cellStyle name="Output 23" xfId="231"/>
    <cellStyle name="Output 23 10" xfId="26786"/>
    <cellStyle name="Output 23 2" xfId="618"/>
    <cellStyle name="Output 23 2 2" xfId="1595"/>
    <cellStyle name="Output 23 2 2 2" xfId="2865"/>
    <cellStyle name="Output 23 2 2 2 2" xfId="6426"/>
    <cellStyle name="Output 23 2 2 2 2 2" xfId="14620"/>
    <cellStyle name="Output 23 2 2 2 2 2 2" xfId="26592"/>
    <cellStyle name="Output 23 2 2 2 2 2 2 2" xfId="47778"/>
    <cellStyle name="Output 23 2 2 2 2 2 3" xfId="37174"/>
    <cellStyle name="Output 23 2 2 2 2 3" xfId="21479"/>
    <cellStyle name="Output 23 2 2 2 2 3 2" xfId="42666"/>
    <cellStyle name="Output 23 2 2 2 2 4" xfId="32082"/>
    <cellStyle name="Output 23 2 2 2 2_Table 2A-1_EFT (Annual)" xfId="7911"/>
    <cellStyle name="Output 23 2 2 2 3" xfId="11962"/>
    <cellStyle name="Output 23 2 2 2 3 2" xfId="24046"/>
    <cellStyle name="Output 23 2 2 2 3 2 2" xfId="45232"/>
    <cellStyle name="Output 23 2 2 2 3 3" xfId="34628"/>
    <cellStyle name="Output 23 2 2 2 4" xfId="18933"/>
    <cellStyle name="Output 23 2 2 2 4 2" xfId="40120"/>
    <cellStyle name="Output 23 2 2 2 5" xfId="29339"/>
    <cellStyle name="Output 23 2 2 2_Table 2A-1_EFT (Annual)" xfId="7910"/>
    <cellStyle name="Output 23 2 2 3" xfId="1935"/>
    <cellStyle name="Output 23 2 2 3 2" xfId="5496"/>
    <cellStyle name="Output 23 2 2 3 2 2" xfId="13711"/>
    <cellStyle name="Output 23 2 2 3 2 2 2" xfId="25699"/>
    <cellStyle name="Output 23 2 2 3 2 2 2 2" xfId="46885"/>
    <cellStyle name="Output 23 2 2 3 2 2 3" xfId="36281"/>
    <cellStyle name="Output 23 2 2 3 2 3" xfId="20586"/>
    <cellStyle name="Output 23 2 2 3 2 3 2" xfId="41773"/>
    <cellStyle name="Output 23 2 2 3 2 4" xfId="31153"/>
    <cellStyle name="Output 23 2 2 3 2_Table 2A-1_EFT (Annual)" xfId="7913"/>
    <cellStyle name="Output 23 2 2 3 3" xfId="11055"/>
    <cellStyle name="Output 23 2 2 3 3 2" xfId="23153"/>
    <cellStyle name="Output 23 2 2 3 3 2 2" xfId="44339"/>
    <cellStyle name="Output 23 2 2 3 3 3" xfId="33735"/>
    <cellStyle name="Output 23 2 2 3 4" xfId="18040"/>
    <cellStyle name="Output 23 2 2 3 4 2" xfId="39227"/>
    <cellStyle name="Output 23 2 2 3 5" xfId="28410"/>
    <cellStyle name="Output 23 2 2 3_Table 2A-1_EFT (Annual)" xfId="7912"/>
    <cellStyle name="Output 23 2 2 4" xfId="5156"/>
    <cellStyle name="Output 23 2 2 4 2" xfId="13416"/>
    <cellStyle name="Output 23 2 2 4 2 2" xfId="25422"/>
    <cellStyle name="Output 23 2 2 4 2 2 2" xfId="46608"/>
    <cellStyle name="Output 23 2 2 4 2 3" xfId="36004"/>
    <cellStyle name="Output 23 2 2 4 3" xfId="20309"/>
    <cellStyle name="Output 23 2 2 4 3 2" xfId="41496"/>
    <cellStyle name="Output 23 2 2 4 4" xfId="30813"/>
    <cellStyle name="Output 23 2 2 4_Table 2A-1_EFT (Annual)" xfId="7914"/>
    <cellStyle name="Output 23 2 2 5" xfId="10760"/>
    <cellStyle name="Output 23 2 2 5 2" xfId="22876"/>
    <cellStyle name="Output 23 2 2 5 2 2" xfId="44062"/>
    <cellStyle name="Output 23 2 2 5 3" xfId="33458"/>
    <cellStyle name="Output 23 2 2 6" xfId="17763"/>
    <cellStyle name="Output 23 2 2 6 2" xfId="38950"/>
    <cellStyle name="Output 23 2 2 7" xfId="28070"/>
    <cellStyle name="Output 23 2 2_Table 2A-1_EFT (Annual)" xfId="3407"/>
    <cellStyle name="Output 23 2 3" xfId="2334"/>
    <cellStyle name="Output 23 2 3 2" xfId="5895"/>
    <cellStyle name="Output 23 2 3 2 2" xfId="14110"/>
    <cellStyle name="Output 23 2 3 2 2 2" xfId="26098"/>
    <cellStyle name="Output 23 2 3 2 2 2 2" xfId="47284"/>
    <cellStyle name="Output 23 2 3 2 2 3" xfId="36680"/>
    <cellStyle name="Output 23 2 3 2 3" xfId="20985"/>
    <cellStyle name="Output 23 2 3 2 3 2" xfId="42172"/>
    <cellStyle name="Output 23 2 3 2 4" xfId="31552"/>
    <cellStyle name="Output 23 2 3 2_Table 2A-1_EFT (Annual)" xfId="7916"/>
    <cellStyle name="Output 23 2 3 3" xfId="11454"/>
    <cellStyle name="Output 23 2 3 3 2" xfId="23552"/>
    <cellStyle name="Output 23 2 3 3 2 2" xfId="44738"/>
    <cellStyle name="Output 23 2 3 3 3" xfId="34134"/>
    <cellStyle name="Output 23 2 3 4" xfId="18439"/>
    <cellStyle name="Output 23 2 3 4 2" xfId="39626"/>
    <cellStyle name="Output 23 2 3 5" xfId="28809"/>
    <cellStyle name="Output 23 2 3_Table 2A-1_EFT (Annual)" xfId="7915"/>
    <cellStyle name="Output 23 2 4" xfId="1760"/>
    <cellStyle name="Output 23 2 4 2" xfId="5321"/>
    <cellStyle name="Output 23 2 4 2 2" xfId="13546"/>
    <cellStyle name="Output 23 2 4 2 2 2" xfId="25537"/>
    <cellStyle name="Output 23 2 4 2 2 2 2" xfId="46723"/>
    <cellStyle name="Output 23 2 4 2 2 3" xfId="36119"/>
    <cellStyle name="Output 23 2 4 2 3" xfId="20424"/>
    <cellStyle name="Output 23 2 4 2 3 2" xfId="41611"/>
    <cellStyle name="Output 23 2 4 2 4" xfId="30978"/>
    <cellStyle name="Output 23 2 4 2_Table 2A-1_EFT (Annual)" xfId="7918"/>
    <cellStyle name="Output 23 2 4 3" xfId="10889"/>
    <cellStyle name="Output 23 2 4 3 2" xfId="22991"/>
    <cellStyle name="Output 23 2 4 3 2 2" xfId="44177"/>
    <cellStyle name="Output 23 2 4 3 3" xfId="33573"/>
    <cellStyle name="Output 23 2 4 4" xfId="17878"/>
    <cellStyle name="Output 23 2 4 4 2" xfId="39065"/>
    <cellStyle name="Output 23 2 4 5" xfId="28235"/>
    <cellStyle name="Output 23 2 4_Table 2A-1_EFT (Annual)" xfId="7917"/>
    <cellStyle name="Output 23 2 5" xfId="4188"/>
    <cellStyle name="Output 23 2 5 2" xfId="12512"/>
    <cellStyle name="Output 23 2 5 2 2" xfId="24534"/>
    <cellStyle name="Output 23 2 5 2 2 2" xfId="45720"/>
    <cellStyle name="Output 23 2 5 2 3" xfId="35116"/>
    <cellStyle name="Output 23 2 5 3" xfId="19421"/>
    <cellStyle name="Output 23 2 5 3 2" xfId="40608"/>
    <cellStyle name="Output 23 2 5 4" xfId="29876"/>
    <cellStyle name="Output 23 2 5_Table 2A-1_EFT (Annual)" xfId="7919"/>
    <cellStyle name="Output 23 2 6" xfId="9851"/>
    <cellStyle name="Output 23 2 6 2" xfId="21988"/>
    <cellStyle name="Output 23 2 6 2 2" xfId="43174"/>
    <cellStyle name="Output 23 2 6 3" xfId="32570"/>
    <cellStyle name="Output 23 2 7" xfId="16875"/>
    <cellStyle name="Output 23 2 7 2" xfId="38062"/>
    <cellStyle name="Output 23 2 8" xfId="27133"/>
    <cellStyle name="Output 23 2_Table 2A-1_EFT (Annual)" xfId="3406"/>
    <cellStyle name="Output 23 3" xfId="458"/>
    <cellStyle name="Output 23 3 2" xfId="1435"/>
    <cellStyle name="Output 23 3 2 2" xfId="2705"/>
    <cellStyle name="Output 23 3 2 2 2" xfId="6266"/>
    <cellStyle name="Output 23 3 2 2 2 2" xfId="14460"/>
    <cellStyle name="Output 23 3 2 2 2 2 2" xfId="26432"/>
    <cellStyle name="Output 23 3 2 2 2 2 2 2" xfId="47618"/>
    <cellStyle name="Output 23 3 2 2 2 2 3" xfId="37014"/>
    <cellStyle name="Output 23 3 2 2 2 3" xfId="21319"/>
    <cellStyle name="Output 23 3 2 2 2 3 2" xfId="42506"/>
    <cellStyle name="Output 23 3 2 2 2 4" xfId="31922"/>
    <cellStyle name="Output 23 3 2 2 2_Table 2A-1_EFT (Annual)" xfId="7921"/>
    <cellStyle name="Output 23 3 2 2 3" xfId="11802"/>
    <cellStyle name="Output 23 3 2 2 3 2" xfId="23886"/>
    <cellStyle name="Output 23 3 2 2 3 2 2" xfId="45072"/>
    <cellStyle name="Output 23 3 2 2 3 3" xfId="34468"/>
    <cellStyle name="Output 23 3 2 2 4" xfId="18773"/>
    <cellStyle name="Output 23 3 2 2 4 2" xfId="39960"/>
    <cellStyle name="Output 23 3 2 2 5" xfId="29179"/>
    <cellStyle name="Output 23 3 2 2_Table 2A-1_EFT (Annual)" xfId="7920"/>
    <cellStyle name="Output 23 3 2 3" xfId="1904"/>
    <cellStyle name="Output 23 3 2 3 2" xfId="5465"/>
    <cellStyle name="Output 23 3 2 3 2 2" xfId="13680"/>
    <cellStyle name="Output 23 3 2 3 2 2 2" xfId="25668"/>
    <cellStyle name="Output 23 3 2 3 2 2 2 2" xfId="46854"/>
    <cellStyle name="Output 23 3 2 3 2 2 3" xfId="36250"/>
    <cellStyle name="Output 23 3 2 3 2 3" xfId="20555"/>
    <cellStyle name="Output 23 3 2 3 2 3 2" xfId="41742"/>
    <cellStyle name="Output 23 3 2 3 2 4" xfId="31122"/>
    <cellStyle name="Output 23 3 2 3 2_Table 2A-1_EFT (Annual)" xfId="7923"/>
    <cellStyle name="Output 23 3 2 3 3" xfId="11024"/>
    <cellStyle name="Output 23 3 2 3 3 2" xfId="23122"/>
    <cellStyle name="Output 23 3 2 3 3 2 2" xfId="44308"/>
    <cellStyle name="Output 23 3 2 3 3 3" xfId="33704"/>
    <cellStyle name="Output 23 3 2 3 4" xfId="18009"/>
    <cellStyle name="Output 23 3 2 3 4 2" xfId="39196"/>
    <cellStyle name="Output 23 3 2 3 5" xfId="28379"/>
    <cellStyle name="Output 23 3 2 3_Table 2A-1_EFT (Annual)" xfId="7922"/>
    <cellStyle name="Output 23 3 2 4" xfId="4996"/>
    <cellStyle name="Output 23 3 2 4 2" xfId="13256"/>
    <cellStyle name="Output 23 3 2 4 2 2" xfId="25262"/>
    <cellStyle name="Output 23 3 2 4 2 2 2" xfId="46448"/>
    <cellStyle name="Output 23 3 2 4 2 3" xfId="35844"/>
    <cellStyle name="Output 23 3 2 4 3" xfId="20149"/>
    <cellStyle name="Output 23 3 2 4 3 2" xfId="41336"/>
    <cellStyle name="Output 23 3 2 4 4" xfId="30653"/>
    <cellStyle name="Output 23 3 2 4_Table 2A-1_EFT (Annual)" xfId="7924"/>
    <cellStyle name="Output 23 3 2 5" xfId="10600"/>
    <cellStyle name="Output 23 3 2 5 2" xfId="22716"/>
    <cellStyle name="Output 23 3 2 5 2 2" xfId="43902"/>
    <cellStyle name="Output 23 3 2 5 3" xfId="33298"/>
    <cellStyle name="Output 23 3 2 6" xfId="17603"/>
    <cellStyle name="Output 23 3 2 6 2" xfId="38790"/>
    <cellStyle name="Output 23 3 2 7" xfId="27910"/>
    <cellStyle name="Output 23 3 2_Table 2A-1_EFT (Annual)" xfId="3409"/>
    <cellStyle name="Output 23 3 3" xfId="2174"/>
    <cellStyle name="Output 23 3 3 2" xfId="5735"/>
    <cellStyle name="Output 23 3 3 2 2" xfId="13950"/>
    <cellStyle name="Output 23 3 3 2 2 2" xfId="25938"/>
    <cellStyle name="Output 23 3 3 2 2 2 2" xfId="47124"/>
    <cellStyle name="Output 23 3 3 2 2 3" xfId="36520"/>
    <cellStyle name="Output 23 3 3 2 3" xfId="20825"/>
    <cellStyle name="Output 23 3 3 2 3 2" xfId="42012"/>
    <cellStyle name="Output 23 3 3 2 4" xfId="31392"/>
    <cellStyle name="Output 23 3 3 2_Table 2A-1_EFT (Annual)" xfId="7926"/>
    <cellStyle name="Output 23 3 3 3" xfId="11294"/>
    <cellStyle name="Output 23 3 3 3 2" xfId="23392"/>
    <cellStyle name="Output 23 3 3 3 2 2" xfId="44578"/>
    <cellStyle name="Output 23 3 3 3 3" xfId="33974"/>
    <cellStyle name="Output 23 3 3 4" xfId="18279"/>
    <cellStyle name="Output 23 3 3 4 2" xfId="39466"/>
    <cellStyle name="Output 23 3 3 5" xfId="28649"/>
    <cellStyle name="Output 23 3 3_Table 2A-1_EFT (Annual)" xfId="7925"/>
    <cellStyle name="Output 23 3 4" xfId="1729"/>
    <cellStyle name="Output 23 3 4 2" xfId="5290"/>
    <cellStyle name="Output 23 3 4 2 2" xfId="13515"/>
    <cellStyle name="Output 23 3 4 2 2 2" xfId="25506"/>
    <cellStyle name="Output 23 3 4 2 2 2 2" xfId="46692"/>
    <cellStyle name="Output 23 3 4 2 2 3" xfId="36088"/>
    <cellStyle name="Output 23 3 4 2 3" xfId="20393"/>
    <cellStyle name="Output 23 3 4 2 3 2" xfId="41580"/>
    <cellStyle name="Output 23 3 4 2 4" xfId="30947"/>
    <cellStyle name="Output 23 3 4 2_Table 2A-1_EFT (Annual)" xfId="7928"/>
    <cellStyle name="Output 23 3 4 3" xfId="10858"/>
    <cellStyle name="Output 23 3 4 3 2" xfId="22960"/>
    <cellStyle name="Output 23 3 4 3 2 2" xfId="44146"/>
    <cellStyle name="Output 23 3 4 3 3" xfId="33542"/>
    <cellStyle name="Output 23 3 4 4" xfId="17847"/>
    <cellStyle name="Output 23 3 4 4 2" xfId="39034"/>
    <cellStyle name="Output 23 3 4 5" xfId="28204"/>
    <cellStyle name="Output 23 3 4_Table 2A-1_EFT (Annual)" xfId="7927"/>
    <cellStyle name="Output 23 3 5" xfId="4028"/>
    <cellStyle name="Output 23 3 5 2" xfId="12352"/>
    <cellStyle name="Output 23 3 5 2 2" xfId="24374"/>
    <cellStyle name="Output 23 3 5 2 2 2" xfId="45560"/>
    <cellStyle name="Output 23 3 5 2 3" xfId="34956"/>
    <cellStyle name="Output 23 3 5 3" xfId="19261"/>
    <cellStyle name="Output 23 3 5 3 2" xfId="40448"/>
    <cellStyle name="Output 23 3 5 4" xfId="29716"/>
    <cellStyle name="Output 23 3 5_Table 2A-1_EFT (Annual)" xfId="7929"/>
    <cellStyle name="Output 23 3 6" xfId="9691"/>
    <cellStyle name="Output 23 3 6 2" xfId="21828"/>
    <cellStyle name="Output 23 3 6 2 2" xfId="43014"/>
    <cellStyle name="Output 23 3 6 3" xfId="32410"/>
    <cellStyle name="Output 23 3 7" xfId="16715"/>
    <cellStyle name="Output 23 3 7 2" xfId="37902"/>
    <cellStyle name="Output 23 3 8" xfId="26973"/>
    <cellStyle name="Output 23 3_Table 2A-1_EFT (Annual)" xfId="3408"/>
    <cellStyle name="Output 23 4" xfId="1273"/>
    <cellStyle name="Output 23 4 2" xfId="2543"/>
    <cellStyle name="Output 23 4 2 2" xfId="6104"/>
    <cellStyle name="Output 23 4 2 2 2" xfId="14298"/>
    <cellStyle name="Output 23 4 2 2 2 2" xfId="26270"/>
    <cellStyle name="Output 23 4 2 2 2 2 2" xfId="47456"/>
    <cellStyle name="Output 23 4 2 2 2 3" xfId="36852"/>
    <cellStyle name="Output 23 4 2 2 3" xfId="21157"/>
    <cellStyle name="Output 23 4 2 2 3 2" xfId="42344"/>
    <cellStyle name="Output 23 4 2 2 4" xfId="31760"/>
    <cellStyle name="Output 23 4 2 2_Table 2A-1_EFT (Annual)" xfId="7931"/>
    <cellStyle name="Output 23 4 2 3" xfId="11640"/>
    <cellStyle name="Output 23 4 2 3 2" xfId="23724"/>
    <cellStyle name="Output 23 4 2 3 2 2" xfId="44910"/>
    <cellStyle name="Output 23 4 2 3 3" xfId="34306"/>
    <cellStyle name="Output 23 4 2 4" xfId="18611"/>
    <cellStyle name="Output 23 4 2 4 2" xfId="39798"/>
    <cellStyle name="Output 23 4 2 5" xfId="29017"/>
    <cellStyle name="Output 23 4 2_Table 2A-1_EFT (Annual)" xfId="7930"/>
    <cellStyle name="Output 23 4 3" xfId="1841"/>
    <cellStyle name="Output 23 4 3 2" xfId="5402"/>
    <cellStyle name="Output 23 4 3 2 2" xfId="13617"/>
    <cellStyle name="Output 23 4 3 2 2 2" xfId="25605"/>
    <cellStyle name="Output 23 4 3 2 2 2 2" xfId="46791"/>
    <cellStyle name="Output 23 4 3 2 2 3" xfId="36187"/>
    <cellStyle name="Output 23 4 3 2 3" xfId="20492"/>
    <cellStyle name="Output 23 4 3 2 3 2" xfId="41679"/>
    <cellStyle name="Output 23 4 3 2 4" xfId="31059"/>
    <cellStyle name="Output 23 4 3 2_Table 2A-1_EFT (Annual)" xfId="7933"/>
    <cellStyle name="Output 23 4 3 3" xfId="10961"/>
    <cellStyle name="Output 23 4 3 3 2" xfId="23059"/>
    <cellStyle name="Output 23 4 3 3 2 2" xfId="44245"/>
    <cellStyle name="Output 23 4 3 3 3" xfId="33641"/>
    <cellStyle name="Output 23 4 3 4" xfId="17946"/>
    <cellStyle name="Output 23 4 3 4 2" xfId="39133"/>
    <cellStyle name="Output 23 4 3 5" xfId="28316"/>
    <cellStyle name="Output 23 4 3_Table 2A-1_EFT (Annual)" xfId="7932"/>
    <cellStyle name="Output 23 4 4" xfId="4834"/>
    <cellStyle name="Output 23 4 4 2" xfId="13094"/>
    <cellStyle name="Output 23 4 4 2 2" xfId="25100"/>
    <cellStyle name="Output 23 4 4 2 2 2" xfId="46286"/>
    <cellStyle name="Output 23 4 4 2 3" xfId="35682"/>
    <cellStyle name="Output 23 4 4 3" xfId="19987"/>
    <cellStyle name="Output 23 4 4 3 2" xfId="41174"/>
    <cellStyle name="Output 23 4 4 4" xfId="30491"/>
    <cellStyle name="Output 23 4 4_Table 2A-1_EFT (Annual)" xfId="7934"/>
    <cellStyle name="Output 23 4 5" xfId="10438"/>
    <cellStyle name="Output 23 4 5 2" xfId="22554"/>
    <cellStyle name="Output 23 4 5 2 2" xfId="43740"/>
    <cellStyle name="Output 23 4 5 3" xfId="33136"/>
    <cellStyle name="Output 23 4 6" xfId="17441"/>
    <cellStyle name="Output 23 4 6 2" xfId="38628"/>
    <cellStyle name="Output 23 4 7" xfId="27748"/>
    <cellStyle name="Output 23 4_Table 2A-1_EFT (Annual)" xfId="3410"/>
    <cellStyle name="Output 23 5" xfId="2012"/>
    <cellStyle name="Output 23 5 2" xfId="5573"/>
    <cellStyle name="Output 23 5 2 2" xfId="13788"/>
    <cellStyle name="Output 23 5 2 2 2" xfId="25776"/>
    <cellStyle name="Output 23 5 2 2 2 2" xfId="46962"/>
    <cellStyle name="Output 23 5 2 2 3" xfId="36358"/>
    <cellStyle name="Output 23 5 2 3" xfId="20663"/>
    <cellStyle name="Output 23 5 2 3 2" xfId="41850"/>
    <cellStyle name="Output 23 5 2 4" xfId="31230"/>
    <cellStyle name="Output 23 5 2_Table 2A-1_EFT (Annual)" xfId="7936"/>
    <cellStyle name="Output 23 5 3" xfId="11132"/>
    <cellStyle name="Output 23 5 3 2" xfId="23230"/>
    <cellStyle name="Output 23 5 3 2 2" xfId="44416"/>
    <cellStyle name="Output 23 5 3 3" xfId="33812"/>
    <cellStyle name="Output 23 5 4" xfId="18117"/>
    <cellStyle name="Output 23 5 4 2" xfId="39304"/>
    <cellStyle name="Output 23 5 5" xfId="28487"/>
    <cellStyle name="Output 23 5_Table 2A-1_EFT (Annual)" xfId="7935"/>
    <cellStyle name="Output 23 6" xfId="1673"/>
    <cellStyle name="Output 23 6 2" xfId="5234"/>
    <cellStyle name="Output 23 6 2 2" xfId="13477"/>
    <cellStyle name="Output 23 6 2 2 2" xfId="25475"/>
    <cellStyle name="Output 23 6 2 2 2 2" xfId="46661"/>
    <cellStyle name="Output 23 6 2 2 3" xfId="36057"/>
    <cellStyle name="Output 23 6 2 3" xfId="20362"/>
    <cellStyle name="Output 23 6 2 3 2" xfId="41549"/>
    <cellStyle name="Output 23 6 2 4" xfId="30891"/>
    <cellStyle name="Output 23 6 2_Table 2A-1_EFT (Annual)" xfId="7938"/>
    <cellStyle name="Output 23 6 3" xfId="10822"/>
    <cellStyle name="Output 23 6 3 2" xfId="22929"/>
    <cellStyle name="Output 23 6 3 2 2" xfId="44115"/>
    <cellStyle name="Output 23 6 3 3" xfId="33511"/>
    <cellStyle name="Output 23 6 4" xfId="17816"/>
    <cellStyle name="Output 23 6 4 2" xfId="39003"/>
    <cellStyle name="Output 23 6 5" xfId="28148"/>
    <cellStyle name="Output 23 6_Table 2A-1_EFT (Annual)" xfId="7937"/>
    <cellStyle name="Output 23 7" xfId="3820"/>
    <cellStyle name="Output 23 7 2" xfId="12183"/>
    <cellStyle name="Output 23 7 2 2" xfId="24212"/>
    <cellStyle name="Output 23 7 2 2 2" xfId="45398"/>
    <cellStyle name="Output 23 7 2 3" xfId="34794"/>
    <cellStyle name="Output 23 7 3" xfId="19099"/>
    <cellStyle name="Output 23 7 3 2" xfId="40286"/>
    <cellStyle name="Output 23 7 4" xfId="29529"/>
    <cellStyle name="Output 23 7_Table 2A-1_EFT (Annual)" xfId="7939"/>
    <cellStyle name="Output 23 8" xfId="9502"/>
    <cellStyle name="Output 23 8 2" xfId="21666"/>
    <cellStyle name="Output 23 8 2 2" xfId="42852"/>
    <cellStyle name="Output 23 8 3" xfId="32248"/>
    <cellStyle name="Output 23 9" xfId="16553"/>
    <cellStyle name="Output 23 9 2" xfId="37740"/>
    <cellStyle name="Output 23_Table 2A-1_EFT (Annual)" xfId="3405"/>
    <cellStyle name="Output 24" xfId="182"/>
    <cellStyle name="Output 24 10" xfId="26737"/>
    <cellStyle name="Output 24 2" xfId="575"/>
    <cellStyle name="Output 24 2 2" xfId="1552"/>
    <cellStyle name="Output 24 2 2 2" xfId="2822"/>
    <cellStyle name="Output 24 2 2 2 2" xfId="6383"/>
    <cellStyle name="Output 24 2 2 2 2 2" xfId="14577"/>
    <cellStyle name="Output 24 2 2 2 2 2 2" xfId="26549"/>
    <cellStyle name="Output 24 2 2 2 2 2 2 2" xfId="47735"/>
    <cellStyle name="Output 24 2 2 2 2 2 3" xfId="37131"/>
    <cellStyle name="Output 24 2 2 2 2 3" xfId="21436"/>
    <cellStyle name="Output 24 2 2 2 2 3 2" xfId="42623"/>
    <cellStyle name="Output 24 2 2 2 2 4" xfId="32039"/>
    <cellStyle name="Output 24 2 2 2 2_Table 2A-1_EFT (Annual)" xfId="7941"/>
    <cellStyle name="Output 24 2 2 2 3" xfId="11919"/>
    <cellStyle name="Output 24 2 2 2 3 2" xfId="24003"/>
    <cellStyle name="Output 24 2 2 2 3 2 2" xfId="45189"/>
    <cellStyle name="Output 24 2 2 2 3 3" xfId="34585"/>
    <cellStyle name="Output 24 2 2 2 4" xfId="18890"/>
    <cellStyle name="Output 24 2 2 2 4 2" xfId="40077"/>
    <cellStyle name="Output 24 2 2 2 5" xfId="29296"/>
    <cellStyle name="Output 24 2 2 2_Table 2A-1_EFT (Annual)" xfId="7940"/>
    <cellStyle name="Output 24 2 2 3" xfId="1927"/>
    <cellStyle name="Output 24 2 2 3 2" xfId="5488"/>
    <cellStyle name="Output 24 2 2 3 2 2" xfId="13703"/>
    <cellStyle name="Output 24 2 2 3 2 2 2" xfId="25691"/>
    <cellStyle name="Output 24 2 2 3 2 2 2 2" xfId="46877"/>
    <cellStyle name="Output 24 2 2 3 2 2 3" xfId="36273"/>
    <cellStyle name="Output 24 2 2 3 2 3" xfId="20578"/>
    <cellStyle name="Output 24 2 2 3 2 3 2" xfId="41765"/>
    <cellStyle name="Output 24 2 2 3 2 4" xfId="31145"/>
    <cellStyle name="Output 24 2 2 3 2_Table 2A-1_EFT (Annual)" xfId="7943"/>
    <cellStyle name="Output 24 2 2 3 3" xfId="11047"/>
    <cellStyle name="Output 24 2 2 3 3 2" xfId="23145"/>
    <cellStyle name="Output 24 2 2 3 3 2 2" xfId="44331"/>
    <cellStyle name="Output 24 2 2 3 3 3" xfId="33727"/>
    <cellStyle name="Output 24 2 2 3 4" xfId="18032"/>
    <cellStyle name="Output 24 2 2 3 4 2" xfId="39219"/>
    <cellStyle name="Output 24 2 2 3 5" xfId="28402"/>
    <cellStyle name="Output 24 2 2 3_Table 2A-1_EFT (Annual)" xfId="7942"/>
    <cellStyle name="Output 24 2 2 4" xfId="5113"/>
    <cellStyle name="Output 24 2 2 4 2" xfId="13373"/>
    <cellStyle name="Output 24 2 2 4 2 2" xfId="25379"/>
    <cellStyle name="Output 24 2 2 4 2 2 2" xfId="46565"/>
    <cellStyle name="Output 24 2 2 4 2 3" xfId="35961"/>
    <cellStyle name="Output 24 2 2 4 3" xfId="20266"/>
    <cellStyle name="Output 24 2 2 4 3 2" xfId="41453"/>
    <cellStyle name="Output 24 2 2 4 4" xfId="30770"/>
    <cellStyle name="Output 24 2 2 4_Table 2A-1_EFT (Annual)" xfId="7944"/>
    <cellStyle name="Output 24 2 2 5" xfId="10717"/>
    <cellStyle name="Output 24 2 2 5 2" xfId="22833"/>
    <cellStyle name="Output 24 2 2 5 2 2" xfId="44019"/>
    <cellStyle name="Output 24 2 2 5 3" xfId="33415"/>
    <cellStyle name="Output 24 2 2 6" xfId="17720"/>
    <cellStyle name="Output 24 2 2 6 2" xfId="38907"/>
    <cellStyle name="Output 24 2 2 7" xfId="28027"/>
    <cellStyle name="Output 24 2 2_Table 2A-1_EFT (Annual)" xfId="3413"/>
    <cellStyle name="Output 24 2 3" xfId="2291"/>
    <cellStyle name="Output 24 2 3 2" xfId="5852"/>
    <cellStyle name="Output 24 2 3 2 2" xfId="14067"/>
    <cellStyle name="Output 24 2 3 2 2 2" xfId="26055"/>
    <cellStyle name="Output 24 2 3 2 2 2 2" xfId="47241"/>
    <cellStyle name="Output 24 2 3 2 2 3" xfId="36637"/>
    <cellStyle name="Output 24 2 3 2 3" xfId="20942"/>
    <cellStyle name="Output 24 2 3 2 3 2" xfId="42129"/>
    <cellStyle name="Output 24 2 3 2 4" xfId="31509"/>
    <cellStyle name="Output 24 2 3 2_Table 2A-1_EFT (Annual)" xfId="7946"/>
    <cellStyle name="Output 24 2 3 3" xfId="11411"/>
    <cellStyle name="Output 24 2 3 3 2" xfId="23509"/>
    <cellStyle name="Output 24 2 3 3 2 2" xfId="44695"/>
    <cellStyle name="Output 24 2 3 3 3" xfId="34091"/>
    <cellStyle name="Output 24 2 3 4" xfId="18396"/>
    <cellStyle name="Output 24 2 3 4 2" xfId="39583"/>
    <cellStyle name="Output 24 2 3 5" xfId="28766"/>
    <cellStyle name="Output 24 2 3_Table 2A-1_EFT (Annual)" xfId="7945"/>
    <cellStyle name="Output 24 2 4" xfId="1752"/>
    <cellStyle name="Output 24 2 4 2" xfId="5313"/>
    <cellStyle name="Output 24 2 4 2 2" xfId="13538"/>
    <cellStyle name="Output 24 2 4 2 2 2" xfId="25529"/>
    <cellStyle name="Output 24 2 4 2 2 2 2" xfId="46715"/>
    <cellStyle name="Output 24 2 4 2 2 3" xfId="36111"/>
    <cellStyle name="Output 24 2 4 2 3" xfId="20416"/>
    <cellStyle name="Output 24 2 4 2 3 2" xfId="41603"/>
    <cellStyle name="Output 24 2 4 2 4" xfId="30970"/>
    <cellStyle name="Output 24 2 4 2_Table 2A-1_EFT (Annual)" xfId="7948"/>
    <cellStyle name="Output 24 2 4 3" xfId="10881"/>
    <cellStyle name="Output 24 2 4 3 2" xfId="22983"/>
    <cellStyle name="Output 24 2 4 3 2 2" xfId="44169"/>
    <cellStyle name="Output 24 2 4 3 3" xfId="33565"/>
    <cellStyle name="Output 24 2 4 4" xfId="17870"/>
    <cellStyle name="Output 24 2 4 4 2" xfId="39057"/>
    <cellStyle name="Output 24 2 4 5" xfId="28227"/>
    <cellStyle name="Output 24 2 4_Table 2A-1_EFT (Annual)" xfId="7947"/>
    <cellStyle name="Output 24 2 5" xfId="4145"/>
    <cellStyle name="Output 24 2 5 2" xfId="12469"/>
    <cellStyle name="Output 24 2 5 2 2" xfId="24491"/>
    <cellStyle name="Output 24 2 5 2 2 2" xfId="45677"/>
    <cellStyle name="Output 24 2 5 2 3" xfId="35073"/>
    <cellStyle name="Output 24 2 5 3" xfId="19378"/>
    <cellStyle name="Output 24 2 5 3 2" xfId="40565"/>
    <cellStyle name="Output 24 2 5 4" xfId="29833"/>
    <cellStyle name="Output 24 2 5_Table 2A-1_EFT (Annual)" xfId="7949"/>
    <cellStyle name="Output 24 2 6" xfId="9808"/>
    <cellStyle name="Output 24 2 6 2" xfId="21945"/>
    <cellStyle name="Output 24 2 6 2 2" xfId="43131"/>
    <cellStyle name="Output 24 2 6 3" xfId="32527"/>
    <cellStyle name="Output 24 2 7" xfId="16832"/>
    <cellStyle name="Output 24 2 7 2" xfId="38019"/>
    <cellStyle name="Output 24 2 8" xfId="27090"/>
    <cellStyle name="Output 24 2_Table 2A-1_EFT (Annual)" xfId="3412"/>
    <cellStyle name="Output 24 3" xfId="413"/>
    <cellStyle name="Output 24 3 2" xfId="1396"/>
    <cellStyle name="Output 24 3 2 2" xfId="2666"/>
    <cellStyle name="Output 24 3 2 2 2" xfId="6227"/>
    <cellStyle name="Output 24 3 2 2 2 2" xfId="14421"/>
    <cellStyle name="Output 24 3 2 2 2 2 2" xfId="26393"/>
    <cellStyle name="Output 24 3 2 2 2 2 2 2" xfId="47579"/>
    <cellStyle name="Output 24 3 2 2 2 2 3" xfId="36975"/>
    <cellStyle name="Output 24 3 2 2 2 3" xfId="21280"/>
    <cellStyle name="Output 24 3 2 2 2 3 2" xfId="42467"/>
    <cellStyle name="Output 24 3 2 2 2 4" xfId="31883"/>
    <cellStyle name="Output 24 3 2 2 2_Table 2A-1_EFT (Annual)" xfId="7951"/>
    <cellStyle name="Output 24 3 2 2 3" xfId="11763"/>
    <cellStyle name="Output 24 3 2 2 3 2" xfId="23847"/>
    <cellStyle name="Output 24 3 2 2 3 2 2" xfId="45033"/>
    <cellStyle name="Output 24 3 2 2 3 3" xfId="34429"/>
    <cellStyle name="Output 24 3 2 2 4" xfId="18734"/>
    <cellStyle name="Output 24 3 2 2 4 2" xfId="39921"/>
    <cellStyle name="Output 24 3 2 2 5" xfId="29140"/>
    <cellStyle name="Output 24 3 2 2_Table 2A-1_EFT (Annual)" xfId="7950"/>
    <cellStyle name="Output 24 3 2 3" xfId="1896"/>
    <cellStyle name="Output 24 3 2 3 2" xfId="5457"/>
    <cellStyle name="Output 24 3 2 3 2 2" xfId="13672"/>
    <cellStyle name="Output 24 3 2 3 2 2 2" xfId="25660"/>
    <cellStyle name="Output 24 3 2 3 2 2 2 2" xfId="46846"/>
    <cellStyle name="Output 24 3 2 3 2 2 3" xfId="36242"/>
    <cellStyle name="Output 24 3 2 3 2 3" xfId="20547"/>
    <cellStyle name="Output 24 3 2 3 2 3 2" xfId="41734"/>
    <cellStyle name="Output 24 3 2 3 2 4" xfId="31114"/>
    <cellStyle name="Output 24 3 2 3 2_Table 2A-1_EFT (Annual)" xfId="7953"/>
    <cellStyle name="Output 24 3 2 3 3" xfId="11016"/>
    <cellStyle name="Output 24 3 2 3 3 2" xfId="23114"/>
    <cellStyle name="Output 24 3 2 3 3 2 2" xfId="44300"/>
    <cellStyle name="Output 24 3 2 3 3 3" xfId="33696"/>
    <cellStyle name="Output 24 3 2 3 4" xfId="18001"/>
    <cellStyle name="Output 24 3 2 3 4 2" xfId="39188"/>
    <cellStyle name="Output 24 3 2 3 5" xfId="28371"/>
    <cellStyle name="Output 24 3 2 3_Table 2A-1_EFT (Annual)" xfId="7952"/>
    <cellStyle name="Output 24 3 2 4" xfId="4957"/>
    <cellStyle name="Output 24 3 2 4 2" xfId="13217"/>
    <cellStyle name="Output 24 3 2 4 2 2" xfId="25223"/>
    <cellStyle name="Output 24 3 2 4 2 2 2" xfId="46409"/>
    <cellStyle name="Output 24 3 2 4 2 3" xfId="35805"/>
    <cellStyle name="Output 24 3 2 4 3" xfId="20110"/>
    <cellStyle name="Output 24 3 2 4 3 2" xfId="41297"/>
    <cellStyle name="Output 24 3 2 4 4" xfId="30614"/>
    <cellStyle name="Output 24 3 2 4_Table 2A-1_EFT (Annual)" xfId="7954"/>
    <cellStyle name="Output 24 3 2 5" xfId="10561"/>
    <cellStyle name="Output 24 3 2 5 2" xfId="22677"/>
    <cellStyle name="Output 24 3 2 5 2 2" xfId="43863"/>
    <cellStyle name="Output 24 3 2 5 3" xfId="33259"/>
    <cellStyle name="Output 24 3 2 6" xfId="17564"/>
    <cellStyle name="Output 24 3 2 6 2" xfId="38751"/>
    <cellStyle name="Output 24 3 2 7" xfId="27871"/>
    <cellStyle name="Output 24 3 2_Table 2A-1_EFT (Annual)" xfId="3415"/>
    <cellStyle name="Output 24 3 3" xfId="2135"/>
    <cellStyle name="Output 24 3 3 2" xfId="5696"/>
    <cellStyle name="Output 24 3 3 2 2" xfId="13911"/>
    <cellStyle name="Output 24 3 3 2 2 2" xfId="25899"/>
    <cellStyle name="Output 24 3 3 2 2 2 2" xfId="47085"/>
    <cellStyle name="Output 24 3 3 2 2 3" xfId="36481"/>
    <cellStyle name="Output 24 3 3 2 3" xfId="20786"/>
    <cellStyle name="Output 24 3 3 2 3 2" xfId="41973"/>
    <cellStyle name="Output 24 3 3 2 4" xfId="31353"/>
    <cellStyle name="Output 24 3 3 2_Table 2A-1_EFT (Annual)" xfId="7956"/>
    <cellStyle name="Output 24 3 3 3" xfId="11255"/>
    <cellStyle name="Output 24 3 3 3 2" xfId="23353"/>
    <cellStyle name="Output 24 3 3 3 2 2" xfId="44539"/>
    <cellStyle name="Output 24 3 3 3 3" xfId="33935"/>
    <cellStyle name="Output 24 3 3 4" xfId="18240"/>
    <cellStyle name="Output 24 3 3 4 2" xfId="39427"/>
    <cellStyle name="Output 24 3 3 5" xfId="28610"/>
    <cellStyle name="Output 24 3 3_Table 2A-1_EFT (Annual)" xfId="7955"/>
    <cellStyle name="Output 24 3 4" xfId="1716"/>
    <cellStyle name="Output 24 3 4 2" xfId="5277"/>
    <cellStyle name="Output 24 3 4 2 2" xfId="13506"/>
    <cellStyle name="Output 24 3 4 2 2 2" xfId="25499"/>
    <cellStyle name="Output 24 3 4 2 2 2 2" xfId="46685"/>
    <cellStyle name="Output 24 3 4 2 2 3" xfId="36081"/>
    <cellStyle name="Output 24 3 4 2 3" xfId="20386"/>
    <cellStyle name="Output 24 3 4 2 3 2" xfId="41573"/>
    <cellStyle name="Output 24 3 4 2 4" xfId="30934"/>
    <cellStyle name="Output 24 3 4 2_Table 2A-1_EFT (Annual)" xfId="7958"/>
    <cellStyle name="Output 24 3 4 3" xfId="10850"/>
    <cellStyle name="Output 24 3 4 3 2" xfId="22953"/>
    <cellStyle name="Output 24 3 4 3 2 2" xfId="44139"/>
    <cellStyle name="Output 24 3 4 3 3" xfId="33535"/>
    <cellStyle name="Output 24 3 4 4" xfId="17840"/>
    <cellStyle name="Output 24 3 4 4 2" xfId="39027"/>
    <cellStyle name="Output 24 3 4 5" xfId="28191"/>
    <cellStyle name="Output 24 3 4_Table 2A-1_EFT (Annual)" xfId="7957"/>
    <cellStyle name="Output 24 3 5" xfId="3983"/>
    <cellStyle name="Output 24 3 5 2" xfId="12311"/>
    <cellStyle name="Output 24 3 5 2 2" xfId="24335"/>
    <cellStyle name="Output 24 3 5 2 2 2" xfId="45521"/>
    <cellStyle name="Output 24 3 5 2 3" xfId="34917"/>
    <cellStyle name="Output 24 3 5 3" xfId="19222"/>
    <cellStyle name="Output 24 3 5 3 2" xfId="40409"/>
    <cellStyle name="Output 24 3 5 4" xfId="29671"/>
    <cellStyle name="Output 24 3 5_Table 2A-1_EFT (Annual)" xfId="7959"/>
    <cellStyle name="Output 24 3 6" xfId="9648"/>
    <cellStyle name="Output 24 3 6 2" xfId="21789"/>
    <cellStyle name="Output 24 3 6 2 2" xfId="42975"/>
    <cellStyle name="Output 24 3 6 3" xfId="32371"/>
    <cellStyle name="Output 24 3 7" xfId="16676"/>
    <cellStyle name="Output 24 3 7 2" xfId="37863"/>
    <cellStyle name="Output 24 3 8" xfId="26928"/>
    <cellStyle name="Output 24 3_Table 2A-1_EFT (Annual)" xfId="3414"/>
    <cellStyle name="Output 24 4" xfId="1230"/>
    <cellStyle name="Output 24 4 2" xfId="2500"/>
    <cellStyle name="Output 24 4 2 2" xfId="6061"/>
    <cellStyle name="Output 24 4 2 2 2" xfId="14255"/>
    <cellStyle name="Output 24 4 2 2 2 2" xfId="26227"/>
    <cellStyle name="Output 24 4 2 2 2 2 2" xfId="47413"/>
    <cellStyle name="Output 24 4 2 2 2 3" xfId="36809"/>
    <cellStyle name="Output 24 4 2 2 3" xfId="21114"/>
    <cellStyle name="Output 24 4 2 2 3 2" xfId="42301"/>
    <cellStyle name="Output 24 4 2 2 4" xfId="31717"/>
    <cellStyle name="Output 24 4 2 2_Table 2A-1_EFT (Annual)" xfId="7961"/>
    <cellStyle name="Output 24 4 2 3" xfId="11597"/>
    <cellStyle name="Output 24 4 2 3 2" xfId="23681"/>
    <cellStyle name="Output 24 4 2 3 2 2" xfId="44867"/>
    <cellStyle name="Output 24 4 2 3 3" xfId="34263"/>
    <cellStyle name="Output 24 4 2 4" xfId="18568"/>
    <cellStyle name="Output 24 4 2 4 2" xfId="39755"/>
    <cellStyle name="Output 24 4 2 5" xfId="28974"/>
    <cellStyle name="Output 24 4 2_Table 2A-1_EFT (Annual)" xfId="7960"/>
    <cellStyle name="Output 24 4 3" xfId="1832"/>
    <cellStyle name="Output 24 4 3 2" xfId="5393"/>
    <cellStyle name="Output 24 4 3 2 2" xfId="13608"/>
    <cellStyle name="Output 24 4 3 2 2 2" xfId="25596"/>
    <cellStyle name="Output 24 4 3 2 2 2 2" xfId="46782"/>
    <cellStyle name="Output 24 4 3 2 2 3" xfId="36178"/>
    <cellStyle name="Output 24 4 3 2 3" xfId="20483"/>
    <cellStyle name="Output 24 4 3 2 3 2" xfId="41670"/>
    <cellStyle name="Output 24 4 3 2 4" xfId="31050"/>
    <cellStyle name="Output 24 4 3 2_Table 2A-1_EFT (Annual)" xfId="7963"/>
    <cellStyle name="Output 24 4 3 3" xfId="10952"/>
    <cellStyle name="Output 24 4 3 3 2" xfId="23050"/>
    <cellStyle name="Output 24 4 3 3 2 2" xfId="44236"/>
    <cellStyle name="Output 24 4 3 3 3" xfId="33632"/>
    <cellStyle name="Output 24 4 3 4" xfId="17937"/>
    <cellStyle name="Output 24 4 3 4 2" xfId="39124"/>
    <cellStyle name="Output 24 4 3 5" xfId="28307"/>
    <cellStyle name="Output 24 4 3_Table 2A-1_EFT (Annual)" xfId="7962"/>
    <cellStyle name="Output 24 4 4" xfId="4791"/>
    <cellStyle name="Output 24 4 4 2" xfId="13051"/>
    <cellStyle name="Output 24 4 4 2 2" xfId="25057"/>
    <cellStyle name="Output 24 4 4 2 2 2" xfId="46243"/>
    <cellStyle name="Output 24 4 4 2 3" xfId="35639"/>
    <cellStyle name="Output 24 4 4 3" xfId="19944"/>
    <cellStyle name="Output 24 4 4 3 2" xfId="41131"/>
    <cellStyle name="Output 24 4 4 4" xfId="30448"/>
    <cellStyle name="Output 24 4 4_Table 2A-1_EFT (Annual)" xfId="7964"/>
    <cellStyle name="Output 24 4 5" xfId="10395"/>
    <cellStyle name="Output 24 4 5 2" xfId="22511"/>
    <cellStyle name="Output 24 4 5 2 2" xfId="43697"/>
    <cellStyle name="Output 24 4 5 3" xfId="33093"/>
    <cellStyle name="Output 24 4 6" xfId="17398"/>
    <cellStyle name="Output 24 4 6 2" xfId="38585"/>
    <cellStyle name="Output 24 4 7" xfId="27705"/>
    <cellStyle name="Output 24 4_Table 2A-1_EFT (Annual)" xfId="3416"/>
    <cellStyle name="Output 24 5" xfId="1969"/>
    <cellStyle name="Output 24 5 2" xfId="5530"/>
    <cellStyle name="Output 24 5 2 2" xfId="13745"/>
    <cellStyle name="Output 24 5 2 2 2" xfId="25733"/>
    <cellStyle name="Output 24 5 2 2 2 2" xfId="46919"/>
    <cellStyle name="Output 24 5 2 2 3" xfId="36315"/>
    <cellStyle name="Output 24 5 2 3" xfId="20620"/>
    <cellStyle name="Output 24 5 2 3 2" xfId="41807"/>
    <cellStyle name="Output 24 5 2 4" xfId="31187"/>
    <cellStyle name="Output 24 5 2_Table 2A-1_EFT (Annual)" xfId="7966"/>
    <cellStyle name="Output 24 5 3" xfId="11089"/>
    <cellStyle name="Output 24 5 3 2" xfId="23187"/>
    <cellStyle name="Output 24 5 3 2 2" xfId="44373"/>
    <cellStyle name="Output 24 5 3 3" xfId="33769"/>
    <cellStyle name="Output 24 5 4" xfId="18074"/>
    <cellStyle name="Output 24 5 4 2" xfId="39261"/>
    <cellStyle name="Output 24 5 5" xfId="28444"/>
    <cellStyle name="Output 24 5_Table 2A-1_EFT (Annual)" xfId="7965"/>
    <cellStyle name="Output 24 6" xfId="1659"/>
    <cellStyle name="Output 24 6 2" xfId="5220"/>
    <cellStyle name="Output 24 6 2 2" xfId="13467"/>
    <cellStyle name="Output 24 6 2 2 2" xfId="25467"/>
    <cellStyle name="Output 24 6 2 2 2 2" xfId="46653"/>
    <cellStyle name="Output 24 6 2 2 3" xfId="36049"/>
    <cellStyle name="Output 24 6 2 3" xfId="20354"/>
    <cellStyle name="Output 24 6 2 3 2" xfId="41541"/>
    <cellStyle name="Output 24 6 2 4" xfId="30877"/>
    <cellStyle name="Output 24 6 2_Table 2A-1_EFT (Annual)" xfId="7968"/>
    <cellStyle name="Output 24 6 3" xfId="10812"/>
    <cellStyle name="Output 24 6 3 2" xfId="22921"/>
    <cellStyle name="Output 24 6 3 2 2" xfId="44107"/>
    <cellStyle name="Output 24 6 3 3" xfId="33503"/>
    <cellStyle name="Output 24 6 4" xfId="17808"/>
    <cellStyle name="Output 24 6 4 2" xfId="38995"/>
    <cellStyle name="Output 24 6 5" xfId="28134"/>
    <cellStyle name="Output 24 6_Table 2A-1_EFT (Annual)" xfId="7967"/>
    <cellStyle name="Output 24 7" xfId="3771"/>
    <cellStyle name="Output 24 7 2" xfId="12139"/>
    <cellStyle name="Output 24 7 2 2" xfId="24169"/>
    <cellStyle name="Output 24 7 2 2 2" xfId="45355"/>
    <cellStyle name="Output 24 7 2 3" xfId="34751"/>
    <cellStyle name="Output 24 7 3" xfId="19056"/>
    <cellStyle name="Output 24 7 3 2" xfId="40243"/>
    <cellStyle name="Output 24 7 4" xfId="29480"/>
    <cellStyle name="Output 24 7_Table 2A-1_EFT (Annual)" xfId="7969"/>
    <cellStyle name="Output 24 8" xfId="9458"/>
    <cellStyle name="Output 24 8 2" xfId="21623"/>
    <cellStyle name="Output 24 8 2 2" xfId="42809"/>
    <cellStyle name="Output 24 8 3" xfId="32205"/>
    <cellStyle name="Output 24 9" xfId="16510"/>
    <cellStyle name="Output 24 9 2" xfId="37697"/>
    <cellStyle name="Output 24_Table 2A-1_EFT (Annual)" xfId="3411"/>
    <cellStyle name="Output 25" xfId="239"/>
    <cellStyle name="Output 25 10" xfId="26794"/>
    <cellStyle name="Output 25 2" xfId="626"/>
    <cellStyle name="Output 25 2 2" xfId="1603"/>
    <cellStyle name="Output 25 2 2 2" xfId="2873"/>
    <cellStyle name="Output 25 2 2 2 2" xfId="6434"/>
    <cellStyle name="Output 25 2 2 2 2 2" xfId="14628"/>
    <cellStyle name="Output 25 2 2 2 2 2 2" xfId="26600"/>
    <cellStyle name="Output 25 2 2 2 2 2 2 2" xfId="47786"/>
    <cellStyle name="Output 25 2 2 2 2 2 3" xfId="37182"/>
    <cellStyle name="Output 25 2 2 2 2 3" xfId="21487"/>
    <cellStyle name="Output 25 2 2 2 2 3 2" xfId="42674"/>
    <cellStyle name="Output 25 2 2 2 2 4" xfId="32090"/>
    <cellStyle name="Output 25 2 2 2 2_Table 2A-1_EFT (Annual)" xfId="7971"/>
    <cellStyle name="Output 25 2 2 2 3" xfId="11970"/>
    <cellStyle name="Output 25 2 2 2 3 2" xfId="24054"/>
    <cellStyle name="Output 25 2 2 2 3 2 2" xfId="45240"/>
    <cellStyle name="Output 25 2 2 2 3 3" xfId="34636"/>
    <cellStyle name="Output 25 2 2 2 4" xfId="18941"/>
    <cellStyle name="Output 25 2 2 2 4 2" xfId="40128"/>
    <cellStyle name="Output 25 2 2 2 5" xfId="29347"/>
    <cellStyle name="Output 25 2 2 2_Table 2A-1_EFT (Annual)" xfId="7970"/>
    <cellStyle name="Output 25 2 2 3" xfId="1937"/>
    <cellStyle name="Output 25 2 2 3 2" xfId="5498"/>
    <cellStyle name="Output 25 2 2 3 2 2" xfId="13713"/>
    <cellStyle name="Output 25 2 2 3 2 2 2" xfId="25701"/>
    <cellStyle name="Output 25 2 2 3 2 2 2 2" xfId="46887"/>
    <cellStyle name="Output 25 2 2 3 2 2 3" xfId="36283"/>
    <cellStyle name="Output 25 2 2 3 2 3" xfId="20588"/>
    <cellStyle name="Output 25 2 2 3 2 3 2" xfId="41775"/>
    <cellStyle name="Output 25 2 2 3 2 4" xfId="31155"/>
    <cellStyle name="Output 25 2 2 3 2_Table 2A-1_EFT (Annual)" xfId="7973"/>
    <cellStyle name="Output 25 2 2 3 3" xfId="11057"/>
    <cellStyle name="Output 25 2 2 3 3 2" xfId="23155"/>
    <cellStyle name="Output 25 2 2 3 3 2 2" xfId="44341"/>
    <cellStyle name="Output 25 2 2 3 3 3" xfId="33737"/>
    <cellStyle name="Output 25 2 2 3 4" xfId="18042"/>
    <cellStyle name="Output 25 2 2 3 4 2" xfId="39229"/>
    <cellStyle name="Output 25 2 2 3 5" xfId="28412"/>
    <cellStyle name="Output 25 2 2 3_Table 2A-1_EFT (Annual)" xfId="7972"/>
    <cellStyle name="Output 25 2 2 4" xfId="5164"/>
    <cellStyle name="Output 25 2 2 4 2" xfId="13424"/>
    <cellStyle name="Output 25 2 2 4 2 2" xfId="25430"/>
    <cellStyle name="Output 25 2 2 4 2 2 2" xfId="46616"/>
    <cellStyle name="Output 25 2 2 4 2 3" xfId="36012"/>
    <cellStyle name="Output 25 2 2 4 3" xfId="20317"/>
    <cellStyle name="Output 25 2 2 4 3 2" xfId="41504"/>
    <cellStyle name="Output 25 2 2 4 4" xfId="30821"/>
    <cellStyle name="Output 25 2 2 4_Table 2A-1_EFT (Annual)" xfId="7974"/>
    <cellStyle name="Output 25 2 2 5" xfId="10768"/>
    <cellStyle name="Output 25 2 2 5 2" xfId="22884"/>
    <cellStyle name="Output 25 2 2 5 2 2" xfId="44070"/>
    <cellStyle name="Output 25 2 2 5 3" xfId="33466"/>
    <cellStyle name="Output 25 2 2 6" xfId="17771"/>
    <cellStyle name="Output 25 2 2 6 2" xfId="38958"/>
    <cellStyle name="Output 25 2 2 7" xfId="28078"/>
    <cellStyle name="Output 25 2 2_Table 2A-1_EFT (Annual)" xfId="3419"/>
    <cellStyle name="Output 25 2 3" xfId="2342"/>
    <cellStyle name="Output 25 2 3 2" xfId="5903"/>
    <cellStyle name="Output 25 2 3 2 2" xfId="14118"/>
    <cellStyle name="Output 25 2 3 2 2 2" xfId="26106"/>
    <cellStyle name="Output 25 2 3 2 2 2 2" xfId="47292"/>
    <cellStyle name="Output 25 2 3 2 2 3" xfId="36688"/>
    <cellStyle name="Output 25 2 3 2 3" xfId="20993"/>
    <cellStyle name="Output 25 2 3 2 3 2" xfId="42180"/>
    <cellStyle name="Output 25 2 3 2 4" xfId="31560"/>
    <cellStyle name="Output 25 2 3 2_Table 2A-1_EFT (Annual)" xfId="7976"/>
    <cellStyle name="Output 25 2 3 3" xfId="11462"/>
    <cellStyle name="Output 25 2 3 3 2" xfId="23560"/>
    <cellStyle name="Output 25 2 3 3 2 2" xfId="44746"/>
    <cellStyle name="Output 25 2 3 3 3" xfId="34142"/>
    <cellStyle name="Output 25 2 3 4" xfId="18447"/>
    <cellStyle name="Output 25 2 3 4 2" xfId="39634"/>
    <cellStyle name="Output 25 2 3 5" xfId="28817"/>
    <cellStyle name="Output 25 2 3_Table 2A-1_EFT (Annual)" xfId="7975"/>
    <cellStyle name="Output 25 2 4" xfId="1762"/>
    <cellStyle name="Output 25 2 4 2" xfId="5323"/>
    <cellStyle name="Output 25 2 4 2 2" xfId="13548"/>
    <cellStyle name="Output 25 2 4 2 2 2" xfId="25539"/>
    <cellStyle name="Output 25 2 4 2 2 2 2" xfId="46725"/>
    <cellStyle name="Output 25 2 4 2 2 3" xfId="36121"/>
    <cellStyle name="Output 25 2 4 2 3" xfId="20426"/>
    <cellStyle name="Output 25 2 4 2 3 2" xfId="41613"/>
    <cellStyle name="Output 25 2 4 2 4" xfId="30980"/>
    <cellStyle name="Output 25 2 4 2_Table 2A-1_EFT (Annual)" xfId="7978"/>
    <cellStyle name="Output 25 2 4 3" xfId="10891"/>
    <cellStyle name="Output 25 2 4 3 2" xfId="22993"/>
    <cellStyle name="Output 25 2 4 3 2 2" xfId="44179"/>
    <cellStyle name="Output 25 2 4 3 3" xfId="33575"/>
    <cellStyle name="Output 25 2 4 4" xfId="17880"/>
    <cellStyle name="Output 25 2 4 4 2" xfId="39067"/>
    <cellStyle name="Output 25 2 4 5" xfId="28237"/>
    <cellStyle name="Output 25 2 4_Table 2A-1_EFT (Annual)" xfId="7977"/>
    <cellStyle name="Output 25 2 5" xfId="4196"/>
    <cellStyle name="Output 25 2 5 2" xfId="12520"/>
    <cellStyle name="Output 25 2 5 2 2" xfId="24542"/>
    <cellStyle name="Output 25 2 5 2 2 2" xfId="45728"/>
    <cellStyle name="Output 25 2 5 2 3" xfId="35124"/>
    <cellStyle name="Output 25 2 5 3" xfId="19429"/>
    <cellStyle name="Output 25 2 5 3 2" xfId="40616"/>
    <cellStyle name="Output 25 2 5 4" xfId="29884"/>
    <cellStyle name="Output 25 2 5_Table 2A-1_EFT (Annual)" xfId="7979"/>
    <cellStyle name="Output 25 2 6" xfId="9859"/>
    <cellStyle name="Output 25 2 6 2" xfId="21996"/>
    <cellStyle name="Output 25 2 6 2 2" xfId="43182"/>
    <cellStyle name="Output 25 2 6 3" xfId="32578"/>
    <cellStyle name="Output 25 2 7" xfId="16883"/>
    <cellStyle name="Output 25 2 7 2" xfId="38070"/>
    <cellStyle name="Output 25 2 8" xfId="27141"/>
    <cellStyle name="Output 25 2_Table 2A-1_EFT (Annual)" xfId="3418"/>
    <cellStyle name="Output 25 3" xfId="465"/>
    <cellStyle name="Output 25 3 2" xfId="1442"/>
    <cellStyle name="Output 25 3 2 2" xfId="2712"/>
    <cellStyle name="Output 25 3 2 2 2" xfId="6273"/>
    <cellStyle name="Output 25 3 2 2 2 2" xfId="14467"/>
    <cellStyle name="Output 25 3 2 2 2 2 2" xfId="26439"/>
    <cellStyle name="Output 25 3 2 2 2 2 2 2" xfId="47625"/>
    <cellStyle name="Output 25 3 2 2 2 2 3" xfId="37021"/>
    <cellStyle name="Output 25 3 2 2 2 3" xfId="21326"/>
    <cellStyle name="Output 25 3 2 2 2 3 2" xfId="42513"/>
    <cellStyle name="Output 25 3 2 2 2 4" xfId="31929"/>
    <cellStyle name="Output 25 3 2 2 2_Table 2A-1_EFT (Annual)" xfId="7981"/>
    <cellStyle name="Output 25 3 2 2 3" xfId="11809"/>
    <cellStyle name="Output 25 3 2 2 3 2" xfId="23893"/>
    <cellStyle name="Output 25 3 2 2 3 2 2" xfId="45079"/>
    <cellStyle name="Output 25 3 2 2 3 3" xfId="34475"/>
    <cellStyle name="Output 25 3 2 2 4" xfId="18780"/>
    <cellStyle name="Output 25 3 2 2 4 2" xfId="39967"/>
    <cellStyle name="Output 25 3 2 2 5" xfId="29186"/>
    <cellStyle name="Output 25 3 2 2_Table 2A-1_EFT (Annual)" xfId="7980"/>
    <cellStyle name="Output 25 3 2 3" xfId="1906"/>
    <cellStyle name="Output 25 3 2 3 2" xfId="5467"/>
    <cellStyle name="Output 25 3 2 3 2 2" xfId="13682"/>
    <cellStyle name="Output 25 3 2 3 2 2 2" xfId="25670"/>
    <cellStyle name="Output 25 3 2 3 2 2 2 2" xfId="46856"/>
    <cellStyle name="Output 25 3 2 3 2 2 3" xfId="36252"/>
    <cellStyle name="Output 25 3 2 3 2 3" xfId="20557"/>
    <cellStyle name="Output 25 3 2 3 2 3 2" xfId="41744"/>
    <cellStyle name="Output 25 3 2 3 2 4" xfId="31124"/>
    <cellStyle name="Output 25 3 2 3 2_Table 2A-1_EFT (Annual)" xfId="7983"/>
    <cellStyle name="Output 25 3 2 3 3" xfId="11026"/>
    <cellStyle name="Output 25 3 2 3 3 2" xfId="23124"/>
    <cellStyle name="Output 25 3 2 3 3 2 2" xfId="44310"/>
    <cellStyle name="Output 25 3 2 3 3 3" xfId="33706"/>
    <cellStyle name="Output 25 3 2 3 4" xfId="18011"/>
    <cellStyle name="Output 25 3 2 3 4 2" xfId="39198"/>
    <cellStyle name="Output 25 3 2 3 5" xfId="28381"/>
    <cellStyle name="Output 25 3 2 3_Table 2A-1_EFT (Annual)" xfId="7982"/>
    <cellStyle name="Output 25 3 2 4" xfId="5003"/>
    <cellStyle name="Output 25 3 2 4 2" xfId="13263"/>
    <cellStyle name="Output 25 3 2 4 2 2" xfId="25269"/>
    <cellStyle name="Output 25 3 2 4 2 2 2" xfId="46455"/>
    <cellStyle name="Output 25 3 2 4 2 3" xfId="35851"/>
    <cellStyle name="Output 25 3 2 4 3" xfId="20156"/>
    <cellStyle name="Output 25 3 2 4 3 2" xfId="41343"/>
    <cellStyle name="Output 25 3 2 4 4" xfId="30660"/>
    <cellStyle name="Output 25 3 2 4_Table 2A-1_EFT (Annual)" xfId="7984"/>
    <cellStyle name="Output 25 3 2 5" xfId="10607"/>
    <cellStyle name="Output 25 3 2 5 2" xfId="22723"/>
    <cellStyle name="Output 25 3 2 5 2 2" xfId="43909"/>
    <cellStyle name="Output 25 3 2 5 3" xfId="33305"/>
    <cellStyle name="Output 25 3 2 6" xfId="17610"/>
    <cellStyle name="Output 25 3 2 6 2" xfId="38797"/>
    <cellStyle name="Output 25 3 2 7" xfId="27917"/>
    <cellStyle name="Output 25 3 2_Table 2A-1_EFT (Annual)" xfId="3421"/>
    <cellStyle name="Output 25 3 3" xfId="2181"/>
    <cellStyle name="Output 25 3 3 2" xfId="5742"/>
    <cellStyle name="Output 25 3 3 2 2" xfId="13957"/>
    <cellStyle name="Output 25 3 3 2 2 2" xfId="25945"/>
    <cellStyle name="Output 25 3 3 2 2 2 2" xfId="47131"/>
    <cellStyle name="Output 25 3 3 2 2 3" xfId="36527"/>
    <cellStyle name="Output 25 3 3 2 3" xfId="20832"/>
    <cellStyle name="Output 25 3 3 2 3 2" xfId="42019"/>
    <cellStyle name="Output 25 3 3 2 4" xfId="31399"/>
    <cellStyle name="Output 25 3 3 2_Table 2A-1_EFT (Annual)" xfId="7986"/>
    <cellStyle name="Output 25 3 3 3" xfId="11301"/>
    <cellStyle name="Output 25 3 3 3 2" xfId="23399"/>
    <cellStyle name="Output 25 3 3 3 2 2" xfId="44585"/>
    <cellStyle name="Output 25 3 3 3 3" xfId="33981"/>
    <cellStyle name="Output 25 3 3 4" xfId="18286"/>
    <cellStyle name="Output 25 3 3 4 2" xfId="39473"/>
    <cellStyle name="Output 25 3 3 5" xfId="28656"/>
    <cellStyle name="Output 25 3 3_Table 2A-1_EFT (Annual)" xfId="7985"/>
    <cellStyle name="Output 25 3 4" xfId="1731"/>
    <cellStyle name="Output 25 3 4 2" xfId="5292"/>
    <cellStyle name="Output 25 3 4 2 2" xfId="13517"/>
    <cellStyle name="Output 25 3 4 2 2 2" xfId="25508"/>
    <cellStyle name="Output 25 3 4 2 2 2 2" xfId="46694"/>
    <cellStyle name="Output 25 3 4 2 2 3" xfId="36090"/>
    <cellStyle name="Output 25 3 4 2 3" xfId="20395"/>
    <cellStyle name="Output 25 3 4 2 3 2" xfId="41582"/>
    <cellStyle name="Output 25 3 4 2 4" xfId="30949"/>
    <cellStyle name="Output 25 3 4 2_Table 2A-1_EFT (Annual)" xfId="7988"/>
    <cellStyle name="Output 25 3 4 3" xfId="10860"/>
    <cellStyle name="Output 25 3 4 3 2" xfId="22962"/>
    <cellStyle name="Output 25 3 4 3 2 2" xfId="44148"/>
    <cellStyle name="Output 25 3 4 3 3" xfId="33544"/>
    <cellStyle name="Output 25 3 4 4" xfId="17849"/>
    <cellStyle name="Output 25 3 4 4 2" xfId="39036"/>
    <cellStyle name="Output 25 3 4 5" xfId="28206"/>
    <cellStyle name="Output 25 3 4_Table 2A-1_EFT (Annual)" xfId="7987"/>
    <cellStyle name="Output 25 3 5" xfId="4035"/>
    <cellStyle name="Output 25 3 5 2" xfId="12359"/>
    <cellStyle name="Output 25 3 5 2 2" xfId="24381"/>
    <cellStyle name="Output 25 3 5 2 2 2" xfId="45567"/>
    <cellStyle name="Output 25 3 5 2 3" xfId="34963"/>
    <cellStyle name="Output 25 3 5 3" xfId="19268"/>
    <cellStyle name="Output 25 3 5 3 2" xfId="40455"/>
    <cellStyle name="Output 25 3 5 4" xfId="29723"/>
    <cellStyle name="Output 25 3 5_Table 2A-1_EFT (Annual)" xfId="7989"/>
    <cellStyle name="Output 25 3 6" xfId="9698"/>
    <cellStyle name="Output 25 3 6 2" xfId="21835"/>
    <cellStyle name="Output 25 3 6 2 2" xfId="43021"/>
    <cellStyle name="Output 25 3 6 3" xfId="32417"/>
    <cellStyle name="Output 25 3 7" xfId="16722"/>
    <cellStyle name="Output 25 3 7 2" xfId="37909"/>
    <cellStyle name="Output 25 3 8" xfId="26980"/>
    <cellStyle name="Output 25 3_Table 2A-1_EFT (Annual)" xfId="3420"/>
    <cellStyle name="Output 25 4" xfId="1281"/>
    <cellStyle name="Output 25 4 2" xfId="2551"/>
    <cellStyle name="Output 25 4 2 2" xfId="6112"/>
    <cellStyle name="Output 25 4 2 2 2" xfId="14306"/>
    <cellStyle name="Output 25 4 2 2 2 2" xfId="26278"/>
    <cellStyle name="Output 25 4 2 2 2 2 2" xfId="47464"/>
    <cellStyle name="Output 25 4 2 2 2 3" xfId="36860"/>
    <cellStyle name="Output 25 4 2 2 3" xfId="21165"/>
    <cellStyle name="Output 25 4 2 2 3 2" xfId="42352"/>
    <cellStyle name="Output 25 4 2 2 4" xfId="31768"/>
    <cellStyle name="Output 25 4 2 2_Table 2A-1_EFT (Annual)" xfId="7991"/>
    <cellStyle name="Output 25 4 2 3" xfId="11648"/>
    <cellStyle name="Output 25 4 2 3 2" xfId="23732"/>
    <cellStyle name="Output 25 4 2 3 2 2" xfId="44918"/>
    <cellStyle name="Output 25 4 2 3 3" xfId="34314"/>
    <cellStyle name="Output 25 4 2 4" xfId="18619"/>
    <cellStyle name="Output 25 4 2 4 2" xfId="39806"/>
    <cellStyle name="Output 25 4 2 5" xfId="29025"/>
    <cellStyle name="Output 25 4 2_Table 2A-1_EFT (Annual)" xfId="7990"/>
    <cellStyle name="Output 25 4 3" xfId="1843"/>
    <cellStyle name="Output 25 4 3 2" xfId="5404"/>
    <cellStyle name="Output 25 4 3 2 2" xfId="13619"/>
    <cellStyle name="Output 25 4 3 2 2 2" xfId="25607"/>
    <cellStyle name="Output 25 4 3 2 2 2 2" xfId="46793"/>
    <cellStyle name="Output 25 4 3 2 2 3" xfId="36189"/>
    <cellStyle name="Output 25 4 3 2 3" xfId="20494"/>
    <cellStyle name="Output 25 4 3 2 3 2" xfId="41681"/>
    <cellStyle name="Output 25 4 3 2 4" xfId="31061"/>
    <cellStyle name="Output 25 4 3 2_Table 2A-1_EFT (Annual)" xfId="7993"/>
    <cellStyle name="Output 25 4 3 3" xfId="10963"/>
    <cellStyle name="Output 25 4 3 3 2" xfId="23061"/>
    <cellStyle name="Output 25 4 3 3 2 2" xfId="44247"/>
    <cellStyle name="Output 25 4 3 3 3" xfId="33643"/>
    <cellStyle name="Output 25 4 3 4" xfId="17948"/>
    <cellStyle name="Output 25 4 3 4 2" xfId="39135"/>
    <cellStyle name="Output 25 4 3 5" xfId="28318"/>
    <cellStyle name="Output 25 4 3_Table 2A-1_EFT (Annual)" xfId="7992"/>
    <cellStyle name="Output 25 4 4" xfId="4842"/>
    <cellStyle name="Output 25 4 4 2" xfId="13102"/>
    <cellStyle name="Output 25 4 4 2 2" xfId="25108"/>
    <cellStyle name="Output 25 4 4 2 2 2" xfId="46294"/>
    <cellStyle name="Output 25 4 4 2 3" xfId="35690"/>
    <cellStyle name="Output 25 4 4 3" xfId="19995"/>
    <cellStyle name="Output 25 4 4 3 2" xfId="41182"/>
    <cellStyle name="Output 25 4 4 4" xfId="30499"/>
    <cellStyle name="Output 25 4 4_Table 2A-1_EFT (Annual)" xfId="7994"/>
    <cellStyle name="Output 25 4 5" xfId="10446"/>
    <cellStyle name="Output 25 4 5 2" xfId="22562"/>
    <cellStyle name="Output 25 4 5 2 2" xfId="43748"/>
    <cellStyle name="Output 25 4 5 3" xfId="33144"/>
    <cellStyle name="Output 25 4 6" xfId="17449"/>
    <cellStyle name="Output 25 4 6 2" xfId="38636"/>
    <cellStyle name="Output 25 4 7" xfId="27756"/>
    <cellStyle name="Output 25 4_Table 2A-1_EFT (Annual)" xfId="3422"/>
    <cellStyle name="Output 25 5" xfId="2020"/>
    <cellStyle name="Output 25 5 2" xfId="5581"/>
    <cellStyle name="Output 25 5 2 2" xfId="13796"/>
    <cellStyle name="Output 25 5 2 2 2" xfId="25784"/>
    <cellStyle name="Output 25 5 2 2 2 2" xfId="46970"/>
    <cellStyle name="Output 25 5 2 2 3" xfId="36366"/>
    <cellStyle name="Output 25 5 2 3" xfId="20671"/>
    <cellStyle name="Output 25 5 2 3 2" xfId="41858"/>
    <cellStyle name="Output 25 5 2 4" xfId="31238"/>
    <cellStyle name="Output 25 5 2_Table 2A-1_EFT (Annual)" xfId="7996"/>
    <cellStyle name="Output 25 5 3" xfId="11140"/>
    <cellStyle name="Output 25 5 3 2" xfId="23238"/>
    <cellStyle name="Output 25 5 3 2 2" xfId="44424"/>
    <cellStyle name="Output 25 5 3 3" xfId="33820"/>
    <cellStyle name="Output 25 5 4" xfId="18125"/>
    <cellStyle name="Output 25 5 4 2" xfId="39312"/>
    <cellStyle name="Output 25 5 5" xfId="28495"/>
    <cellStyle name="Output 25 5_Table 2A-1_EFT (Annual)" xfId="7995"/>
    <cellStyle name="Output 25 6" xfId="1675"/>
    <cellStyle name="Output 25 6 2" xfId="5236"/>
    <cellStyle name="Output 25 6 2 2" xfId="13479"/>
    <cellStyle name="Output 25 6 2 2 2" xfId="25477"/>
    <cellStyle name="Output 25 6 2 2 2 2" xfId="46663"/>
    <cellStyle name="Output 25 6 2 2 3" xfId="36059"/>
    <cellStyle name="Output 25 6 2 3" xfId="20364"/>
    <cellStyle name="Output 25 6 2 3 2" xfId="41551"/>
    <cellStyle name="Output 25 6 2 4" xfId="30893"/>
    <cellStyle name="Output 25 6 2_Table 2A-1_EFT (Annual)" xfId="7998"/>
    <cellStyle name="Output 25 6 3" xfId="10824"/>
    <cellStyle name="Output 25 6 3 2" xfId="22931"/>
    <cellStyle name="Output 25 6 3 2 2" xfId="44117"/>
    <cellStyle name="Output 25 6 3 3" xfId="33513"/>
    <cellStyle name="Output 25 6 4" xfId="17818"/>
    <cellStyle name="Output 25 6 4 2" xfId="39005"/>
    <cellStyle name="Output 25 6 5" xfId="28150"/>
    <cellStyle name="Output 25 6_Table 2A-1_EFT (Annual)" xfId="7997"/>
    <cellStyle name="Output 25 7" xfId="3828"/>
    <cellStyle name="Output 25 7 2" xfId="12191"/>
    <cellStyle name="Output 25 7 2 2" xfId="24220"/>
    <cellStyle name="Output 25 7 2 2 2" xfId="45406"/>
    <cellStyle name="Output 25 7 2 3" xfId="34802"/>
    <cellStyle name="Output 25 7 3" xfId="19107"/>
    <cellStyle name="Output 25 7 3 2" xfId="40294"/>
    <cellStyle name="Output 25 7 4" xfId="29537"/>
    <cellStyle name="Output 25 7_Table 2A-1_EFT (Annual)" xfId="7999"/>
    <cellStyle name="Output 25 8" xfId="9510"/>
    <cellStyle name="Output 25 8 2" xfId="21674"/>
    <cellStyle name="Output 25 8 2 2" xfId="42860"/>
    <cellStyle name="Output 25 8 3" xfId="32256"/>
    <cellStyle name="Output 25 9" xfId="16561"/>
    <cellStyle name="Output 25 9 2" xfId="37748"/>
    <cellStyle name="Output 25_Table 2A-1_EFT (Annual)" xfId="3417"/>
    <cellStyle name="Output 26" xfId="195"/>
    <cellStyle name="Output 26 10" xfId="26750"/>
    <cellStyle name="Output 26 2" xfId="588"/>
    <cellStyle name="Output 26 2 2" xfId="1565"/>
    <cellStyle name="Output 26 2 2 2" xfId="2835"/>
    <cellStyle name="Output 26 2 2 2 2" xfId="6396"/>
    <cellStyle name="Output 26 2 2 2 2 2" xfId="14590"/>
    <cellStyle name="Output 26 2 2 2 2 2 2" xfId="26562"/>
    <cellStyle name="Output 26 2 2 2 2 2 2 2" xfId="47748"/>
    <cellStyle name="Output 26 2 2 2 2 2 3" xfId="37144"/>
    <cellStyle name="Output 26 2 2 2 2 3" xfId="21449"/>
    <cellStyle name="Output 26 2 2 2 2 3 2" xfId="42636"/>
    <cellStyle name="Output 26 2 2 2 2 4" xfId="32052"/>
    <cellStyle name="Output 26 2 2 2 2_Table 2A-1_EFT (Annual)" xfId="8001"/>
    <cellStyle name="Output 26 2 2 2 3" xfId="11932"/>
    <cellStyle name="Output 26 2 2 2 3 2" xfId="24016"/>
    <cellStyle name="Output 26 2 2 2 3 2 2" xfId="45202"/>
    <cellStyle name="Output 26 2 2 2 3 3" xfId="34598"/>
    <cellStyle name="Output 26 2 2 2 4" xfId="18903"/>
    <cellStyle name="Output 26 2 2 2 4 2" xfId="40090"/>
    <cellStyle name="Output 26 2 2 2 5" xfId="29309"/>
    <cellStyle name="Output 26 2 2 2_Table 2A-1_EFT (Annual)" xfId="8000"/>
    <cellStyle name="Output 26 2 2 3" xfId="1929"/>
    <cellStyle name="Output 26 2 2 3 2" xfId="5490"/>
    <cellStyle name="Output 26 2 2 3 2 2" xfId="13705"/>
    <cellStyle name="Output 26 2 2 3 2 2 2" xfId="25693"/>
    <cellStyle name="Output 26 2 2 3 2 2 2 2" xfId="46879"/>
    <cellStyle name="Output 26 2 2 3 2 2 3" xfId="36275"/>
    <cellStyle name="Output 26 2 2 3 2 3" xfId="20580"/>
    <cellStyle name="Output 26 2 2 3 2 3 2" xfId="41767"/>
    <cellStyle name="Output 26 2 2 3 2 4" xfId="31147"/>
    <cellStyle name="Output 26 2 2 3 2_Table 2A-1_EFT (Annual)" xfId="8003"/>
    <cellStyle name="Output 26 2 2 3 3" xfId="11049"/>
    <cellStyle name="Output 26 2 2 3 3 2" xfId="23147"/>
    <cellStyle name="Output 26 2 2 3 3 2 2" xfId="44333"/>
    <cellStyle name="Output 26 2 2 3 3 3" xfId="33729"/>
    <cellStyle name="Output 26 2 2 3 4" xfId="18034"/>
    <cellStyle name="Output 26 2 2 3 4 2" xfId="39221"/>
    <cellStyle name="Output 26 2 2 3 5" xfId="28404"/>
    <cellStyle name="Output 26 2 2 3_Table 2A-1_EFT (Annual)" xfId="8002"/>
    <cellStyle name="Output 26 2 2 4" xfId="5126"/>
    <cellStyle name="Output 26 2 2 4 2" xfId="13386"/>
    <cellStyle name="Output 26 2 2 4 2 2" xfId="25392"/>
    <cellStyle name="Output 26 2 2 4 2 2 2" xfId="46578"/>
    <cellStyle name="Output 26 2 2 4 2 3" xfId="35974"/>
    <cellStyle name="Output 26 2 2 4 3" xfId="20279"/>
    <cellStyle name="Output 26 2 2 4 3 2" xfId="41466"/>
    <cellStyle name="Output 26 2 2 4 4" xfId="30783"/>
    <cellStyle name="Output 26 2 2 4_Table 2A-1_EFT (Annual)" xfId="8004"/>
    <cellStyle name="Output 26 2 2 5" xfId="10730"/>
    <cellStyle name="Output 26 2 2 5 2" xfId="22846"/>
    <cellStyle name="Output 26 2 2 5 2 2" xfId="44032"/>
    <cellStyle name="Output 26 2 2 5 3" xfId="33428"/>
    <cellStyle name="Output 26 2 2 6" xfId="17733"/>
    <cellStyle name="Output 26 2 2 6 2" xfId="38920"/>
    <cellStyle name="Output 26 2 2 7" xfId="28040"/>
    <cellStyle name="Output 26 2 2_Table 2A-1_EFT (Annual)" xfId="3425"/>
    <cellStyle name="Output 26 2 3" xfId="2304"/>
    <cellStyle name="Output 26 2 3 2" xfId="5865"/>
    <cellStyle name="Output 26 2 3 2 2" xfId="14080"/>
    <cellStyle name="Output 26 2 3 2 2 2" xfId="26068"/>
    <cellStyle name="Output 26 2 3 2 2 2 2" xfId="47254"/>
    <cellStyle name="Output 26 2 3 2 2 3" xfId="36650"/>
    <cellStyle name="Output 26 2 3 2 3" xfId="20955"/>
    <cellStyle name="Output 26 2 3 2 3 2" xfId="42142"/>
    <cellStyle name="Output 26 2 3 2 4" xfId="31522"/>
    <cellStyle name="Output 26 2 3 2_Table 2A-1_EFT (Annual)" xfId="8006"/>
    <cellStyle name="Output 26 2 3 3" xfId="11424"/>
    <cellStyle name="Output 26 2 3 3 2" xfId="23522"/>
    <cellStyle name="Output 26 2 3 3 2 2" xfId="44708"/>
    <cellStyle name="Output 26 2 3 3 3" xfId="34104"/>
    <cellStyle name="Output 26 2 3 4" xfId="18409"/>
    <cellStyle name="Output 26 2 3 4 2" xfId="39596"/>
    <cellStyle name="Output 26 2 3 5" xfId="28779"/>
    <cellStyle name="Output 26 2 3_Table 2A-1_EFT (Annual)" xfId="8005"/>
    <cellStyle name="Output 26 2 4" xfId="1754"/>
    <cellStyle name="Output 26 2 4 2" xfId="5315"/>
    <cellStyle name="Output 26 2 4 2 2" xfId="13540"/>
    <cellStyle name="Output 26 2 4 2 2 2" xfId="25531"/>
    <cellStyle name="Output 26 2 4 2 2 2 2" xfId="46717"/>
    <cellStyle name="Output 26 2 4 2 2 3" xfId="36113"/>
    <cellStyle name="Output 26 2 4 2 3" xfId="20418"/>
    <cellStyle name="Output 26 2 4 2 3 2" xfId="41605"/>
    <cellStyle name="Output 26 2 4 2 4" xfId="30972"/>
    <cellStyle name="Output 26 2 4 2_Table 2A-1_EFT (Annual)" xfId="8008"/>
    <cellStyle name="Output 26 2 4 3" xfId="10883"/>
    <cellStyle name="Output 26 2 4 3 2" xfId="22985"/>
    <cellStyle name="Output 26 2 4 3 2 2" xfId="44171"/>
    <cellStyle name="Output 26 2 4 3 3" xfId="33567"/>
    <cellStyle name="Output 26 2 4 4" xfId="17872"/>
    <cellStyle name="Output 26 2 4 4 2" xfId="39059"/>
    <cellStyle name="Output 26 2 4 5" xfId="28229"/>
    <cellStyle name="Output 26 2 4_Table 2A-1_EFT (Annual)" xfId="8007"/>
    <cellStyle name="Output 26 2 5" xfId="4158"/>
    <cellStyle name="Output 26 2 5 2" xfId="12482"/>
    <cellStyle name="Output 26 2 5 2 2" xfId="24504"/>
    <cellStyle name="Output 26 2 5 2 2 2" xfId="45690"/>
    <cellStyle name="Output 26 2 5 2 3" xfId="35086"/>
    <cellStyle name="Output 26 2 5 3" xfId="19391"/>
    <cellStyle name="Output 26 2 5 3 2" xfId="40578"/>
    <cellStyle name="Output 26 2 5 4" xfId="29846"/>
    <cellStyle name="Output 26 2 5_Table 2A-1_EFT (Annual)" xfId="8009"/>
    <cellStyle name="Output 26 2 6" xfId="9821"/>
    <cellStyle name="Output 26 2 6 2" xfId="21958"/>
    <cellStyle name="Output 26 2 6 2 2" xfId="43144"/>
    <cellStyle name="Output 26 2 6 3" xfId="32540"/>
    <cellStyle name="Output 26 2 7" xfId="16845"/>
    <cellStyle name="Output 26 2 7 2" xfId="38032"/>
    <cellStyle name="Output 26 2 8" xfId="27103"/>
    <cellStyle name="Output 26 2_Table 2A-1_EFT (Annual)" xfId="3424"/>
    <cellStyle name="Output 26 3" xfId="424"/>
    <cellStyle name="Output 26 3 2" xfId="1407"/>
    <cellStyle name="Output 26 3 2 2" xfId="2677"/>
    <cellStyle name="Output 26 3 2 2 2" xfId="6238"/>
    <cellStyle name="Output 26 3 2 2 2 2" xfId="14432"/>
    <cellStyle name="Output 26 3 2 2 2 2 2" xfId="26404"/>
    <cellStyle name="Output 26 3 2 2 2 2 2 2" xfId="47590"/>
    <cellStyle name="Output 26 3 2 2 2 2 3" xfId="36986"/>
    <cellStyle name="Output 26 3 2 2 2 3" xfId="21291"/>
    <cellStyle name="Output 26 3 2 2 2 3 2" xfId="42478"/>
    <cellStyle name="Output 26 3 2 2 2 4" xfId="31894"/>
    <cellStyle name="Output 26 3 2 2 2_Table 2A-1_EFT (Annual)" xfId="8011"/>
    <cellStyle name="Output 26 3 2 2 3" xfId="11774"/>
    <cellStyle name="Output 26 3 2 2 3 2" xfId="23858"/>
    <cellStyle name="Output 26 3 2 2 3 2 2" xfId="45044"/>
    <cellStyle name="Output 26 3 2 2 3 3" xfId="34440"/>
    <cellStyle name="Output 26 3 2 2 4" xfId="18745"/>
    <cellStyle name="Output 26 3 2 2 4 2" xfId="39932"/>
    <cellStyle name="Output 26 3 2 2 5" xfId="29151"/>
    <cellStyle name="Output 26 3 2 2_Table 2A-1_EFT (Annual)" xfId="8010"/>
    <cellStyle name="Output 26 3 2 3" xfId="1898"/>
    <cellStyle name="Output 26 3 2 3 2" xfId="5459"/>
    <cellStyle name="Output 26 3 2 3 2 2" xfId="13674"/>
    <cellStyle name="Output 26 3 2 3 2 2 2" xfId="25662"/>
    <cellStyle name="Output 26 3 2 3 2 2 2 2" xfId="46848"/>
    <cellStyle name="Output 26 3 2 3 2 2 3" xfId="36244"/>
    <cellStyle name="Output 26 3 2 3 2 3" xfId="20549"/>
    <cellStyle name="Output 26 3 2 3 2 3 2" xfId="41736"/>
    <cellStyle name="Output 26 3 2 3 2 4" xfId="31116"/>
    <cellStyle name="Output 26 3 2 3 2_Table 2A-1_EFT (Annual)" xfId="8013"/>
    <cellStyle name="Output 26 3 2 3 3" xfId="11018"/>
    <cellStyle name="Output 26 3 2 3 3 2" xfId="23116"/>
    <cellStyle name="Output 26 3 2 3 3 2 2" xfId="44302"/>
    <cellStyle name="Output 26 3 2 3 3 3" xfId="33698"/>
    <cellStyle name="Output 26 3 2 3 4" xfId="18003"/>
    <cellStyle name="Output 26 3 2 3 4 2" xfId="39190"/>
    <cellStyle name="Output 26 3 2 3 5" xfId="28373"/>
    <cellStyle name="Output 26 3 2 3_Table 2A-1_EFT (Annual)" xfId="8012"/>
    <cellStyle name="Output 26 3 2 4" xfId="4968"/>
    <cellStyle name="Output 26 3 2 4 2" xfId="13228"/>
    <cellStyle name="Output 26 3 2 4 2 2" xfId="25234"/>
    <cellStyle name="Output 26 3 2 4 2 2 2" xfId="46420"/>
    <cellStyle name="Output 26 3 2 4 2 3" xfId="35816"/>
    <cellStyle name="Output 26 3 2 4 3" xfId="20121"/>
    <cellStyle name="Output 26 3 2 4 3 2" xfId="41308"/>
    <cellStyle name="Output 26 3 2 4 4" xfId="30625"/>
    <cellStyle name="Output 26 3 2 4_Table 2A-1_EFT (Annual)" xfId="8014"/>
    <cellStyle name="Output 26 3 2 5" xfId="10572"/>
    <cellStyle name="Output 26 3 2 5 2" xfId="22688"/>
    <cellStyle name="Output 26 3 2 5 2 2" xfId="43874"/>
    <cellStyle name="Output 26 3 2 5 3" xfId="33270"/>
    <cellStyle name="Output 26 3 2 6" xfId="17575"/>
    <cellStyle name="Output 26 3 2 6 2" xfId="38762"/>
    <cellStyle name="Output 26 3 2 7" xfId="27882"/>
    <cellStyle name="Output 26 3 2_Table 2A-1_EFT (Annual)" xfId="3427"/>
    <cellStyle name="Output 26 3 3" xfId="2146"/>
    <cellStyle name="Output 26 3 3 2" xfId="5707"/>
    <cellStyle name="Output 26 3 3 2 2" xfId="13922"/>
    <cellStyle name="Output 26 3 3 2 2 2" xfId="25910"/>
    <cellStyle name="Output 26 3 3 2 2 2 2" xfId="47096"/>
    <cellStyle name="Output 26 3 3 2 2 3" xfId="36492"/>
    <cellStyle name="Output 26 3 3 2 3" xfId="20797"/>
    <cellStyle name="Output 26 3 3 2 3 2" xfId="41984"/>
    <cellStyle name="Output 26 3 3 2 4" xfId="31364"/>
    <cellStyle name="Output 26 3 3 2_Table 2A-1_EFT (Annual)" xfId="8016"/>
    <cellStyle name="Output 26 3 3 3" xfId="11266"/>
    <cellStyle name="Output 26 3 3 3 2" xfId="23364"/>
    <cellStyle name="Output 26 3 3 3 2 2" xfId="44550"/>
    <cellStyle name="Output 26 3 3 3 3" xfId="33946"/>
    <cellStyle name="Output 26 3 3 4" xfId="18251"/>
    <cellStyle name="Output 26 3 3 4 2" xfId="39438"/>
    <cellStyle name="Output 26 3 3 5" xfId="28621"/>
    <cellStyle name="Output 26 3 3_Table 2A-1_EFT (Annual)" xfId="8015"/>
    <cellStyle name="Output 26 3 4" xfId="1718"/>
    <cellStyle name="Output 26 3 4 2" xfId="5279"/>
    <cellStyle name="Output 26 3 4 2 2" xfId="13508"/>
    <cellStyle name="Output 26 3 4 2 2 2" xfId="25501"/>
    <cellStyle name="Output 26 3 4 2 2 2 2" xfId="46687"/>
    <cellStyle name="Output 26 3 4 2 2 3" xfId="36083"/>
    <cellStyle name="Output 26 3 4 2 3" xfId="20388"/>
    <cellStyle name="Output 26 3 4 2 3 2" xfId="41575"/>
    <cellStyle name="Output 26 3 4 2 4" xfId="30936"/>
    <cellStyle name="Output 26 3 4 2_Table 2A-1_EFT (Annual)" xfId="8018"/>
    <cellStyle name="Output 26 3 4 3" xfId="10852"/>
    <cellStyle name="Output 26 3 4 3 2" xfId="22955"/>
    <cellStyle name="Output 26 3 4 3 2 2" xfId="44141"/>
    <cellStyle name="Output 26 3 4 3 3" xfId="33537"/>
    <cellStyle name="Output 26 3 4 4" xfId="17842"/>
    <cellStyle name="Output 26 3 4 4 2" xfId="39029"/>
    <cellStyle name="Output 26 3 4 5" xfId="28193"/>
    <cellStyle name="Output 26 3 4_Table 2A-1_EFT (Annual)" xfId="8017"/>
    <cellStyle name="Output 26 3 5" xfId="3994"/>
    <cellStyle name="Output 26 3 5 2" xfId="12322"/>
    <cellStyle name="Output 26 3 5 2 2" xfId="24346"/>
    <cellStyle name="Output 26 3 5 2 2 2" xfId="45532"/>
    <cellStyle name="Output 26 3 5 2 3" xfId="34928"/>
    <cellStyle name="Output 26 3 5 3" xfId="19233"/>
    <cellStyle name="Output 26 3 5 3 2" xfId="40420"/>
    <cellStyle name="Output 26 3 5 4" xfId="29682"/>
    <cellStyle name="Output 26 3 5_Table 2A-1_EFT (Annual)" xfId="8019"/>
    <cellStyle name="Output 26 3 6" xfId="9659"/>
    <cellStyle name="Output 26 3 6 2" xfId="21800"/>
    <cellStyle name="Output 26 3 6 2 2" xfId="42986"/>
    <cellStyle name="Output 26 3 6 3" xfId="32382"/>
    <cellStyle name="Output 26 3 7" xfId="16687"/>
    <cellStyle name="Output 26 3 7 2" xfId="37874"/>
    <cellStyle name="Output 26 3 8" xfId="26939"/>
    <cellStyle name="Output 26 3_Table 2A-1_EFT (Annual)" xfId="3426"/>
    <cellStyle name="Output 26 4" xfId="1243"/>
    <cellStyle name="Output 26 4 2" xfId="2513"/>
    <cellStyle name="Output 26 4 2 2" xfId="6074"/>
    <cellStyle name="Output 26 4 2 2 2" xfId="14268"/>
    <cellStyle name="Output 26 4 2 2 2 2" xfId="26240"/>
    <cellStyle name="Output 26 4 2 2 2 2 2" xfId="47426"/>
    <cellStyle name="Output 26 4 2 2 2 3" xfId="36822"/>
    <cellStyle name="Output 26 4 2 2 3" xfId="21127"/>
    <cellStyle name="Output 26 4 2 2 3 2" xfId="42314"/>
    <cellStyle name="Output 26 4 2 2 4" xfId="31730"/>
    <cellStyle name="Output 26 4 2 2_Table 2A-1_EFT (Annual)" xfId="8021"/>
    <cellStyle name="Output 26 4 2 3" xfId="11610"/>
    <cellStyle name="Output 26 4 2 3 2" xfId="23694"/>
    <cellStyle name="Output 26 4 2 3 2 2" xfId="44880"/>
    <cellStyle name="Output 26 4 2 3 3" xfId="34276"/>
    <cellStyle name="Output 26 4 2 4" xfId="18581"/>
    <cellStyle name="Output 26 4 2 4 2" xfId="39768"/>
    <cellStyle name="Output 26 4 2 5" xfId="28987"/>
    <cellStyle name="Output 26 4 2_Table 2A-1_EFT (Annual)" xfId="8020"/>
    <cellStyle name="Output 26 4 3" xfId="1834"/>
    <cellStyle name="Output 26 4 3 2" xfId="5395"/>
    <cellStyle name="Output 26 4 3 2 2" xfId="13610"/>
    <cellStyle name="Output 26 4 3 2 2 2" xfId="25598"/>
    <cellStyle name="Output 26 4 3 2 2 2 2" xfId="46784"/>
    <cellStyle name="Output 26 4 3 2 2 3" xfId="36180"/>
    <cellStyle name="Output 26 4 3 2 3" xfId="20485"/>
    <cellStyle name="Output 26 4 3 2 3 2" xfId="41672"/>
    <cellStyle name="Output 26 4 3 2 4" xfId="31052"/>
    <cellStyle name="Output 26 4 3 2_Table 2A-1_EFT (Annual)" xfId="8023"/>
    <cellStyle name="Output 26 4 3 3" xfId="10954"/>
    <cellStyle name="Output 26 4 3 3 2" xfId="23052"/>
    <cellStyle name="Output 26 4 3 3 2 2" xfId="44238"/>
    <cellStyle name="Output 26 4 3 3 3" xfId="33634"/>
    <cellStyle name="Output 26 4 3 4" xfId="17939"/>
    <cellStyle name="Output 26 4 3 4 2" xfId="39126"/>
    <cellStyle name="Output 26 4 3 5" xfId="28309"/>
    <cellStyle name="Output 26 4 3_Table 2A-1_EFT (Annual)" xfId="8022"/>
    <cellStyle name="Output 26 4 4" xfId="4804"/>
    <cellStyle name="Output 26 4 4 2" xfId="13064"/>
    <cellStyle name="Output 26 4 4 2 2" xfId="25070"/>
    <cellStyle name="Output 26 4 4 2 2 2" xfId="46256"/>
    <cellStyle name="Output 26 4 4 2 3" xfId="35652"/>
    <cellStyle name="Output 26 4 4 3" xfId="19957"/>
    <cellStyle name="Output 26 4 4 3 2" xfId="41144"/>
    <cellStyle name="Output 26 4 4 4" xfId="30461"/>
    <cellStyle name="Output 26 4 4_Table 2A-1_EFT (Annual)" xfId="8024"/>
    <cellStyle name="Output 26 4 5" xfId="10408"/>
    <cellStyle name="Output 26 4 5 2" xfId="22524"/>
    <cellStyle name="Output 26 4 5 2 2" xfId="43710"/>
    <cellStyle name="Output 26 4 5 3" xfId="33106"/>
    <cellStyle name="Output 26 4 6" xfId="17411"/>
    <cellStyle name="Output 26 4 6 2" xfId="38598"/>
    <cellStyle name="Output 26 4 7" xfId="27718"/>
    <cellStyle name="Output 26 4_Table 2A-1_EFT (Annual)" xfId="3428"/>
    <cellStyle name="Output 26 5" xfId="1982"/>
    <cellStyle name="Output 26 5 2" xfId="5543"/>
    <cellStyle name="Output 26 5 2 2" xfId="13758"/>
    <cellStyle name="Output 26 5 2 2 2" xfId="25746"/>
    <cellStyle name="Output 26 5 2 2 2 2" xfId="46932"/>
    <cellStyle name="Output 26 5 2 2 3" xfId="36328"/>
    <cellStyle name="Output 26 5 2 3" xfId="20633"/>
    <cellStyle name="Output 26 5 2 3 2" xfId="41820"/>
    <cellStyle name="Output 26 5 2 4" xfId="31200"/>
    <cellStyle name="Output 26 5 2_Table 2A-1_EFT (Annual)" xfId="8026"/>
    <cellStyle name="Output 26 5 3" xfId="11102"/>
    <cellStyle name="Output 26 5 3 2" xfId="23200"/>
    <cellStyle name="Output 26 5 3 2 2" xfId="44386"/>
    <cellStyle name="Output 26 5 3 3" xfId="33782"/>
    <cellStyle name="Output 26 5 4" xfId="18087"/>
    <cellStyle name="Output 26 5 4 2" xfId="39274"/>
    <cellStyle name="Output 26 5 5" xfId="28457"/>
    <cellStyle name="Output 26 5_Table 2A-1_EFT (Annual)" xfId="8025"/>
    <cellStyle name="Output 26 6" xfId="1661"/>
    <cellStyle name="Output 26 6 2" xfId="5222"/>
    <cellStyle name="Output 26 6 2 2" xfId="13469"/>
    <cellStyle name="Output 26 6 2 2 2" xfId="25469"/>
    <cellStyle name="Output 26 6 2 2 2 2" xfId="46655"/>
    <cellStyle name="Output 26 6 2 2 3" xfId="36051"/>
    <cellStyle name="Output 26 6 2 3" xfId="20356"/>
    <cellStyle name="Output 26 6 2 3 2" xfId="41543"/>
    <cellStyle name="Output 26 6 2 4" xfId="30879"/>
    <cellStyle name="Output 26 6 2_Table 2A-1_EFT (Annual)" xfId="8028"/>
    <cellStyle name="Output 26 6 3" xfId="10814"/>
    <cellStyle name="Output 26 6 3 2" xfId="22923"/>
    <cellStyle name="Output 26 6 3 2 2" xfId="44109"/>
    <cellStyle name="Output 26 6 3 3" xfId="33505"/>
    <cellStyle name="Output 26 6 4" xfId="17810"/>
    <cellStyle name="Output 26 6 4 2" xfId="38997"/>
    <cellStyle name="Output 26 6 5" xfId="28136"/>
    <cellStyle name="Output 26 6_Table 2A-1_EFT (Annual)" xfId="8027"/>
    <cellStyle name="Output 26 7" xfId="3784"/>
    <cellStyle name="Output 26 7 2" xfId="12152"/>
    <cellStyle name="Output 26 7 2 2" xfId="24182"/>
    <cellStyle name="Output 26 7 2 2 2" xfId="45368"/>
    <cellStyle name="Output 26 7 2 3" xfId="34764"/>
    <cellStyle name="Output 26 7 3" xfId="19069"/>
    <cellStyle name="Output 26 7 3 2" xfId="40256"/>
    <cellStyle name="Output 26 7 4" xfId="29493"/>
    <cellStyle name="Output 26 7_Table 2A-1_EFT (Annual)" xfId="8029"/>
    <cellStyle name="Output 26 8" xfId="9471"/>
    <cellStyle name="Output 26 8 2" xfId="21636"/>
    <cellStyle name="Output 26 8 2 2" xfId="42822"/>
    <cellStyle name="Output 26 8 3" xfId="32218"/>
    <cellStyle name="Output 26 9" xfId="16523"/>
    <cellStyle name="Output 26 9 2" xfId="37710"/>
    <cellStyle name="Output 26_Table 2A-1_EFT (Annual)" xfId="3423"/>
    <cellStyle name="Output 27" xfId="234"/>
    <cellStyle name="Output 27 10" xfId="26789"/>
    <cellStyle name="Output 27 2" xfId="621"/>
    <cellStyle name="Output 27 2 2" xfId="1598"/>
    <cellStyle name="Output 27 2 2 2" xfId="2868"/>
    <cellStyle name="Output 27 2 2 2 2" xfId="6429"/>
    <cellStyle name="Output 27 2 2 2 2 2" xfId="14623"/>
    <cellStyle name="Output 27 2 2 2 2 2 2" xfId="26595"/>
    <cellStyle name="Output 27 2 2 2 2 2 2 2" xfId="47781"/>
    <cellStyle name="Output 27 2 2 2 2 2 3" xfId="37177"/>
    <cellStyle name="Output 27 2 2 2 2 3" xfId="21482"/>
    <cellStyle name="Output 27 2 2 2 2 3 2" xfId="42669"/>
    <cellStyle name="Output 27 2 2 2 2 4" xfId="32085"/>
    <cellStyle name="Output 27 2 2 2 2_Table 2A-1_EFT (Annual)" xfId="8031"/>
    <cellStyle name="Output 27 2 2 2 3" xfId="11965"/>
    <cellStyle name="Output 27 2 2 2 3 2" xfId="24049"/>
    <cellStyle name="Output 27 2 2 2 3 2 2" xfId="45235"/>
    <cellStyle name="Output 27 2 2 2 3 3" xfId="34631"/>
    <cellStyle name="Output 27 2 2 2 4" xfId="18936"/>
    <cellStyle name="Output 27 2 2 2 4 2" xfId="40123"/>
    <cellStyle name="Output 27 2 2 2 5" xfId="29342"/>
    <cellStyle name="Output 27 2 2 2_Table 2A-1_EFT (Annual)" xfId="8030"/>
    <cellStyle name="Output 27 2 2 3" xfId="1936"/>
    <cellStyle name="Output 27 2 2 3 2" xfId="5497"/>
    <cellStyle name="Output 27 2 2 3 2 2" xfId="13712"/>
    <cellStyle name="Output 27 2 2 3 2 2 2" xfId="25700"/>
    <cellStyle name="Output 27 2 2 3 2 2 2 2" xfId="46886"/>
    <cellStyle name="Output 27 2 2 3 2 2 3" xfId="36282"/>
    <cellStyle name="Output 27 2 2 3 2 3" xfId="20587"/>
    <cellStyle name="Output 27 2 2 3 2 3 2" xfId="41774"/>
    <cellStyle name="Output 27 2 2 3 2 4" xfId="31154"/>
    <cellStyle name="Output 27 2 2 3 2_Table 2A-1_EFT (Annual)" xfId="8033"/>
    <cellStyle name="Output 27 2 2 3 3" xfId="11056"/>
    <cellStyle name="Output 27 2 2 3 3 2" xfId="23154"/>
    <cellStyle name="Output 27 2 2 3 3 2 2" xfId="44340"/>
    <cellStyle name="Output 27 2 2 3 3 3" xfId="33736"/>
    <cellStyle name="Output 27 2 2 3 4" xfId="18041"/>
    <cellStyle name="Output 27 2 2 3 4 2" xfId="39228"/>
    <cellStyle name="Output 27 2 2 3 5" xfId="28411"/>
    <cellStyle name="Output 27 2 2 3_Table 2A-1_EFT (Annual)" xfId="8032"/>
    <cellStyle name="Output 27 2 2 4" xfId="5159"/>
    <cellStyle name="Output 27 2 2 4 2" xfId="13419"/>
    <cellStyle name="Output 27 2 2 4 2 2" xfId="25425"/>
    <cellStyle name="Output 27 2 2 4 2 2 2" xfId="46611"/>
    <cellStyle name="Output 27 2 2 4 2 3" xfId="36007"/>
    <cellStyle name="Output 27 2 2 4 3" xfId="20312"/>
    <cellStyle name="Output 27 2 2 4 3 2" xfId="41499"/>
    <cellStyle name="Output 27 2 2 4 4" xfId="30816"/>
    <cellStyle name="Output 27 2 2 4_Table 2A-1_EFT (Annual)" xfId="8034"/>
    <cellStyle name="Output 27 2 2 5" xfId="10763"/>
    <cellStyle name="Output 27 2 2 5 2" xfId="22879"/>
    <cellStyle name="Output 27 2 2 5 2 2" xfId="44065"/>
    <cellStyle name="Output 27 2 2 5 3" xfId="33461"/>
    <cellStyle name="Output 27 2 2 6" xfId="17766"/>
    <cellStyle name="Output 27 2 2 6 2" xfId="38953"/>
    <cellStyle name="Output 27 2 2 7" xfId="28073"/>
    <cellStyle name="Output 27 2 2_Table 2A-1_EFT (Annual)" xfId="3431"/>
    <cellStyle name="Output 27 2 3" xfId="2337"/>
    <cellStyle name="Output 27 2 3 2" xfId="5898"/>
    <cellStyle name="Output 27 2 3 2 2" xfId="14113"/>
    <cellStyle name="Output 27 2 3 2 2 2" xfId="26101"/>
    <cellStyle name="Output 27 2 3 2 2 2 2" xfId="47287"/>
    <cellStyle name="Output 27 2 3 2 2 3" xfId="36683"/>
    <cellStyle name="Output 27 2 3 2 3" xfId="20988"/>
    <cellStyle name="Output 27 2 3 2 3 2" xfId="42175"/>
    <cellStyle name="Output 27 2 3 2 4" xfId="31555"/>
    <cellStyle name="Output 27 2 3 2_Table 2A-1_EFT (Annual)" xfId="8036"/>
    <cellStyle name="Output 27 2 3 3" xfId="11457"/>
    <cellStyle name="Output 27 2 3 3 2" xfId="23555"/>
    <cellStyle name="Output 27 2 3 3 2 2" xfId="44741"/>
    <cellStyle name="Output 27 2 3 3 3" xfId="34137"/>
    <cellStyle name="Output 27 2 3 4" xfId="18442"/>
    <cellStyle name="Output 27 2 3 4 2" xfId="39629"/>
    <cellStyle name="Output 27 2 3 5" xfId="28812"/>
    <cellStyle name="Output 27 2 3_Table 2A-1_EFT (Annual)" xfId="8035"/>
    <cellStyle name="Output 27 2 4" xfId="1761"/>
    <cellStyle name="Output 27 2 4 2" xfId="5322"/>
    <cellStyle name="Output 27 2 4 2 2" xfId="13547"/>
    <cellStyle name="Output 27 2 4 2 2 2" xfId="25538"/>
    <cellStyle name="Output 27 2 4 2 2 2 2" xfId="46724"/>
    <cellStyle name="Output 27 2 4 2 2 3" xfId="36120"/>
    <cellStyle name="Output 27 2 4 2 3" xfId="20425"/>
    <cellStyle name="Output 27 2 4 2 3 2" xfId="41612"/>
    <cellStyle name="Output 27 2 4 2 4" xfId="30979"/>
    <cellStyle name="Output 27 2 4 2_Table 2A-1_EFT (Annual)" xfId="8038"/>
    <cellStyle name="Output 27 2 4 3" xfId="10890"/>
    <cellStyle name="Output 27 2 4 3 2" xfId="22992"/>
    <cellStyle name="Output 27 2 4 3 2 2" xfId="44178"/>
    <cellStyle name="Output 27 2 4 3 3" xfId="33574"/>
    <cellStyle name="Output 27 2 4 4" xfId="17879"/>
    <cellStyle name="Output 27 2 4 4 2" xfId="39066"/>
    <cellStyle name="Output 27 2 4 5" xfId="28236"/>
    <cellStyle name="Output 27 2 4_Table 2A-1_EFT (Annual)" xfId="8037"/>
    <cellStyle name="Output 27 2 5" xfId="4191"/>
    <cellStyle name="Output 27 2 5 2" xfId="12515"/>
    <cellStyle name="Output 27 2 5 2 2" xfId="24537"/>
    <cellStyle name="Output 27 2 5 2 2 2" xfId="45723"/>
    <cellStyle name="Output 27 2 5 2 3" xfId="35119"/>
    <cellStyle name="Output 27 2 5 3" xfId="19424"/>
    <cellStyle name="Output 27 2 5 3 2" xfId="40611"/>
    <cellStyle name="Output 27 2 5 4" xfId="29879"/>
    <cellStyle name="Output 27 2 5_Table 2A-1_EFT (Annual)" xfId="8039"/>
    <cellStyle name="Output 27 2 6" xfId="9854"/>
    <cellStyle name="Output 27 2 6 2" xfId="21991"/>
    <cellStyle name="Output 27 2 6 2 2" xfId="43177"/>
    <cellStyle name="Output 27 2 6 3" xfId="32573"/>
    <cellStyle name="Output 27 2 7" xfId="16878"/>
    <cellStyle name="Output 27 2 7 2" xfId="38065"/>
    <cellStyle name="Output 27 2 8" xfId="27136"/>
    <cellStyle name="Output 27 2_Table 2A-1_EFT (Annual)" xfId="3430"/>
    <cellStyle name="Output 27 3" xfId="460"/>
    <cellStyle name="Output 27 3 2" xfId="1437"/>
    <cellStyle name="Output 27 3 2 2" xfId="2707"/>
    <cellStyle name="Output 27 3 2 2 2" xfId="6268"/>
    <cellStyle name="Output 27 3 2 2 2 2" xfId="14462"/>
    <cellStyle name="Output 27 3 2 2 2 2 2" xfId="26434"/>
    <cellStyle name="Output 27 3 2 2 2 2 2 2" xfId="47620"/>
    <cellStyle name="Output 27 3 2 2 2 2 3" xfId="37016"/>
    <cellStyle name="Output 27 3 2 2 2 3" xfId="21321"/>
    <cellStyle name="Output 27 3 2 2 2 3 2" xfId="42508"/>
    <cellStyle name="Output 27 3 2 2 2 4" xfId="31924"/>
    <cellStyle name="Output 27 3 2 2 2_Table 2A-1_EFT (Annual)" xfId="8041"/>
    <cellStyle name="Output 27 3 2 2 3" xfId="11804"/>
    <cellStyle name="Output 27 3 2 2 3 2" xfId="23888"/>
    <cellStyle name="Output 27 3 2 2 3 2 2" xfId="45074"/>
    <cellStyle name="Output 27 3 2 2 3 3" xfId="34470"/>
    <cellStyle name="Output 27 3 2 2 4" xfId="18775"/>
    <cellStyle name="Output 27 3 2 2 4 2" xfId="39962"/>
    <cellStyle name="Output 27 3 2 2 5" xfId="29181"/>
    <cellStyle name="Output 27 3 2 2_Table 2A-1_EFT (Annual)" xfId="8040"/>
    <cellStyle name="Output 27 3 2 3" xfId="1905"/>
    <cellStyle name="Output 27 3 2 3 2" xfId="5466"/>
    <cellStyle name="Output 27 3 2 3 2 2" xfId="13681"/>
    <cellStyle name="Output 27 3 2 3 2 2 2" xfId="25669"/>
    <cellStyle name="Output 27 3 2 3 2 2 2 2" xfId="46855"/>
    <cellStyle name="Output 27 3 2 3 2 2 3" xfId="36251"/>
    <cellStyle name="Output 27 3 2 3 2 3" xfId="20556"/>
    <cellStyle name="Output 27 3 2 3 2 3 2" xfId="41743"/>
    <cellStyle name="Output 27 3 2 3 2 4" xfId="31123"/>
    <cellStyle name="Output 27 3 2 3 2_Table 2A-1_EFT (Annual)" xfId="8043"/>
    <cellStyle name="Output 27 3 2 3 3" xfId="11025"/>
    <cellStyle name="Output 27 3 2 3 3 2" xfId="23123"/>
    <cellStyle name="Output 27 3 2 3 3 2 2" xfId="44309"/>
    <cellStyle name="Output 27 3 2 3 3 3" xfId="33705"/>
    <cellStyle name="Output 27 3 2 3 4" xfId="18010"/>
    <cellStyle name="Output 27 3 2 3 4 2" xfId="39197"/>
    <cellStyle name="Output 27 3 2 3 5" xfId="28380"/>
    <cellStyle name="Output 27 3 2 3_Table 2A-1_EFT (Annual)" xfId="8042"/>
    <cellStyle name="Output 27 3 2 4" xfId="4998"/>
    <cellStyle name="Output 27 3 2 4 2" xfId="13258"/>
    <cellStyle name="Output 27 3 2 4 2 2" xfId="25264"/>
    <cellStyle name="Output 27 3 2 4 2 2 2" xfId="46450"/>
    <cellStyle name="Output 27 3 2 4 2 3" xfId="35846"/>
    <cellStyle name="Output 27 3 2 4 3" xfId="20151"/>
    <cellStyle name="Output 27 3 2 4 3 2" xfId="41338"/>
    <cellStyle name="Output 27 3 2 4 4" xfId="30655"/>
    <cellStyle name="Output 27 3 2 4_Table 2A-1_EFT (Annual)" xfId="8044"/>
    <cellStyle name="Output 27 3 2 5" xfId="10602"/>
    <cellStyle name="Output 27 3 2 5 2" xfId="22718"/>
    <cellStyle name="Output 27 3 2 5 2 2" xfId="43904"/>
    <cellStyle name="Output 27 3 2 5 3" xfId="33300"/>
    <cellStyle name="Output 27 3 2 6" xfId="17605"/>
    <cellStyle name="Output 27 3 2 6 2" xfId="38792"/>
    <cellStyle name="Output 27 3 2 7" xfId="27912"/>
    <cellStyle name="Output 27 3 2_Table 2A-1_EFT (Annual)" xfId="3433"/>
    <cellStyle name="Output 27 3 3" xfId="2176"/>
    <cellStyle name="Output 27 3 3 2" xfId="5737"/>
    <cellStyle name="Output 27 3 3 2 2" xfId="13952"/>
    <cellStyle name="Output 27 3 3 2 2 2" xfId="25940"/>
    <cellStyle name="Output 27 3 3 2 2 2 2" xfId="47126"/>
    <cellStyle name="Output 27 3 3 2 2 3" xfId="36522"/>
    <cellStyle name="Output 27 3 3 2 3" xfId="20827"/>
    <cellStyle name="Output 27 3 3 2 3 2" xfId="42014"/>
    <cellStyle name="Output 27 3 3 2 4" xfId="31394"/>
    <cellStyle name="Output 27 3 3 2_Table 2A-1_EFT (Annual)" xfId="8046"/>
    <cellStyle name="Output 27 3 3 3" xfId="11296"/>
    <cellStyle name="Output 27 3 3 3 2" xfId="23394"/>
    <cellStyle name="Output 27 3 3 3 2 2" xfId="44580"/>
    <cellStyle name="Output 27 3 3 3 3" xfId="33976"/>
    <cellStyle name="Output 27 3 3 4" xfId="18281"/>
    <cellStyle name="Output 27 3 3 4 2" xfId="39468"/>
    <cellStyle name="Output 27 3 3 5" xfId="28651"/>
    <cellStyle name="Output 27 3 3_Table 2A-1_EFT (Annual)" xfId="8045"/>
    <cellStyle name="Output 27 3 4" xfId="1730"/>
    <cellStyle name="Output 27 3 4 2" xfId="5291"/>
    <cellStyle name="Output 27 3 4 2 2" xfId="13516"/>
    <cellStyle name="Output 27 3 4 2 2 2" xfId="25507"/>
    <cellStyle name="Output 27 3 4 2 2 2 2" xfId="46693"/>
    <cellStyle name="Output 27 3 4 2 2 3" xfId="36089"/>
    <cellStyle name="Output 27 3 4 2 3" xfId="20394"/>
    <cellStyle name="Output 27 3 4 2 3 2" xfId="41581"/>
    <cellStyle name="Output 27 3 4 2 4" xfId="30948"/>
    <cellStyle name="Output 27 3 4 2_Table 2A-1_EFT (Annual)" xfId="8048"/>
    <cellStyle name="Output 27 3 4 3" xfId="10859"/>
    <cellStyle name="Output 27 3 4 3 2" xfId="22961"/>
    <cellStyle name="Output 27 3 4 3 2 2" xfId="44147"/>
    <cellStyle name="Output 27 3 4 3 3" xfId="33543"/>
    <cellStyle name="Output 27 3 4 4" xfId="17848"/>
    <cellStyle name="Output 27 3 4 4 2" xfId="39035"/>
    <cellStyle name="Output 27 3 4 5" xfId="28205"/>
    <cellStyle name="Output 27 3 4_Table 2A-1_EFT (Annual)" xfId="8047"/>
    <cellStyle name="Output 27 3 5" xfId="4030"/>
    <cellStyle name="Output 27 3 5 2" xfId="12354"/>
    <cellStyle name="Output 27 3 5 2 2" xfId="24376"/>
    <cellStyle name="Output 27 3 5 2 2 2" xfId="45562"/>
    <cellStyle name="Output 27 3 5 2 3" xfId="34958"/>
    <cellStyle name="Output 27 3 5 3" xfId="19263"/>
    <cellStyle name="Output 27 3 5 3 2" xfId="40450"/>
    <cellStyle name="Output 27 3 5 4" xfId="29718"/>
    <cellStyle name="Output 27 3 5_Table 2A-1_EFT (Annual)" xfId="8049"/>
    <cellStyle name="Output 27 3 6" xfId="9693"/>
    <cellStyle name="Output 27 3 6 2" xfId="21830"/>
    <cellStyle name="Output 27 3 6 2 2" xfId="43016"/>
    <cellStyle name="Output 27 3 6 3" xfId="32412"/>
    <cellStyle name="Output 27 3 7" xfId="16717"/>
    <cellStyle name="Output 27 3 7 2" xfId="37904"/>
    <cellStyle name="Output 27 3 8" xfId="26975"/>
    <cellStyle name="Output 27 3_Table 2A-1_EFT (Annual)" xfId="3432"/>
    <cellStyle name="Output 27 4" xfId="1276"/>
    <cellStyle name="Output 27 4 2" xfId="2546"/>
    <cellStyle name="Output 27 4 2 2" xfId="6107"/>
    <cellStyle name="Output 27 4 2 2 2" xfId="14301"/>
    <cellStyle name="Output 27 4 2 2 2 2" xfId="26273"/>
    <cellStyle name="Output 27 4 2 2 2 2 2" xfId="47459"/>
    <cellStyle name="Output 27 4 2 2 2 3" xfId="36855"/>
    <cellStyle name="Output 27 4 2 2 3" xfId="21160"/>
    <cellStyle name="Output 27 4 2 2 3 2" xfId="42347"/>
    <cellStyle name="Output 27 4 2 2 4" xfId="31763"/>
    <cellStyle name="Output 27 4 2 2_Table 2A-1_EFT (Annual)" xfId="8051"/>
    <cellStyle name="Output 27 4 2 3" xfId="11643"/>
    <cellStyle name="Output 27 4 2 3 2" xfId="23727"/>
    <cellStyle name="Output 27 4 2 3 2 2" xfId="44913"/>
    <cellStyle name="Output 27 4 2 3 3" xfId="34309"/>
    <cellStyle name="Output 27 4 2 4" xfId="18614"/>
    <cellStyle name="Output 27 4 2 4 2" xfId="39801"/>
    <cellStyle name="Output 27 4 2 5" xfId="29020"/>
    <cellStyle name="Output 27 4 2_Table 2A-1_EFT (Annual)" xfId="8050"/>
    <cellStyle name="Output 27 4 3" xfId="1842"/>
    <cellStyle name="Output 27 4 3 2" xfId="5403"/>
    <cellStyle name="Output 27 4 3 2 2" xfId="13618"/>
    <cellStyle name="Output 27 4 3 2 2 2" xfId="25606"/>
    <cellStyle name="Output 27 4 3 2 2 2 2" xfId="46792"/>
    <cellStyle name="Output 27 4 3 2 2 3" xfId="36188"/>
    <cellStyle name="Output 27 4 3 2 3" xfId="20493"/>
    <cellStyle name="Output 27 4 3 2 3 2" xfId="41680"/>
    <cellStyle name="Output 27 4 3 2 4" xfId="31060"/>
    <cellStyle name="Output 27 4 3 2_Table 2A-1_EFT (Annual)" xfId="8053"/>
    <cellStyle name="Output 27 4 3 3" xfId="10962"/>
    <cellStyle name="Output 27 4 3 3 2" xfId="23060"/>
    <cellStyle name="Output 27 4 3 3 2 2" xfId="44246"/>
    <cellStyle name="Output 27 4 3 3 3" xfId="33642"/>
    <cellStyle name="Output 27 4 3 4" xfId="17947"/>
    <cellStyle name="Output 27 4 3 4 2" xfId="39134"/>
    <cellStyle name="Output 27 4 3 5" xfId="28317"/>
    <cellStyle name="Output 27 4 3_Table 2A-1_EFT (Annual)" xfId="8052"/>
    <cellStyle name="Output 27 4 4" xfId="4837"/>
    <cellStyle name="Output 27 4 4 2" xfId="13097"/>
    <cellStyle name="Output 27 4 4 2 2" xfId="25103"/>
    <cellStyle name="Output 27 4 4 2 2 2" xfId="46289"/>
    <cellStyle name="Output 27 4 4 2 3" xfId="35685"/>
    <cellStyle name="Output 27 4 4 3" xfId="19990"/>
    <cellStyle name="Output 27 4 4 3 2" xfId="41177"/>
    <cellStyle name="Output 27 4 4 4" xfId="30494"/>
    <cellStyle name="Output 27 4 4_Table 2A-1_EFT (Annual)" xfId="8054"/>
    <cellStyle name="Output 27 4 5" xfId="10441"/>
    <cellStyle name="Output 27 4 5 2" xfId="22557"/>
    <cellStyle name="Output 27 4 5 2 2" xfId="43743"/>
    <cellStyle name="Output 27 4 5 3" xfId="33139"/>
    <cellStyle name="Output 27 4 6" xfId="17444"/>
    <cellStyle name="Output 27 4 6 2" xfId="38631"/>
    <cellStyle name="Output 27 4 7" xfId="27751"/>
    <cellStyle name="Output 27 4_Table 2A-1_EFT (Annual)" xfId="3434"/>
    <cellStyle name="Output 27 5" xfId="2015"/>
    <cellStyle name="Output 27 5 2" xfId="5576"/>
    <cellStyle name="Output 27 5 2 2" xfId="13791"/>
    <cellStyle name="Output 27 5 2 2 2" xfId="25779"/>
    <cellStyle name="Output 27 5 2 2 2 2" xfId="46965"/>
    <cellStyle name="Output 27 5 2 2 3" xfId="36361"/>
    <cellStyle name="Output 27 5 2 3" xfId="20666"/>
    <cellStyle name="Output 27 5 2 3 2" xfId="41853"/>
    <cellStyle name="Output 27 5 2 4" xfId="31233"/>
    <cellStyle name="Output 27 5 2_Table 2A-1_EFT (Annual)" xfId="8056"/>
    <cellStyle name="Output 27 5 3" xfId="11135"/>
    <cellStyle name="Output 27 5 3 2" xfId="23233"/>
    <cellStyle name="Output 27 5 3 2 2" xfId="44419"/>
    <cellStyle name="Output 27 5 3 3" xfId="33815"/>
    <cellStyle name="Output 27 5 4" xfId="18120"/>
    <cellStyle name="Output 27 5 4 2" xfId="39307"/>
    <cellStyle name="Output 27 5 5" xfId="28490"/>
    <cellStyle name="Output 27 5_Table 2A-1_EFT (Annual)" xfId="8055"/>
    <cellStyle name="Output 27 6" xfId="1674"/>
    <cellStyle name="Output 27 6 2" xfId="5235"/>
    <cellStyle name="Output 27 6 2 2" xfId="13478"/>
    <cellStyle name="Output 27 6 2 2 2" xfId="25476"/>
    <cellStyle name="Output 27 6 2 2 2 2" xfId="46662"/>
    <cellStyle name="Output 27 6 2 2 3" xfId="36058"/>
    <cellStyle name="Output 27 6 2 3" xfId="20363"/>
    <cellStyle name="Output 27 6 2 3 2" xfId="41550"/>
    <cellStyle name="Output 27 6 2 4" xfId="30892"/>
    <cellStyle name="Output 27 6 2_Table 2A-1_EFT (Annual)" xfId="8058"/>
    <cellStyle name="Output 27 6 3" xfId="10823"/>
    <cellStyle name="Output 27 6 3 2" xfId="22930"/>
    <cellStyle name="Output 27 6 3 2 2" xfId="44116"/>
    <cellStyle name="Output 27 6 3 3" xfId="33512"/>
    <cellStyle name="Output 27 6 4" xfId="17817"/>
    <cellStyle name="Output 27 6 4 2" xfId="39004"/>
    <cellStyle name="Output 27 6 5" xfId="28149"/>
    <cellStyle name="Output 27 6_Table 2A-1_EFT (Annual)" xfId="8057"/>
    <cellStyle name="Output 27 7" xfId="3823"/>
    <cellStyle name="Output 27 7 2" xfId="12186"/>
    <cellStyle name="Output 27 7 2 2" xfId="24215"/>
    <cellStyle name="Output 27 7 2 2 2" xfId="45401"/>
    <cellStyle name="Output 27 7 2 3" xfId="34797"/>
    <cellStyle name="Output 27 7 3" xfId="19102"/>
    <cellStyle name="Output 27 7 3 2" xfId="40289"/>
    <cellStyle name="Output 27 7 4" xfId="29532"/>
    <cellStyle name="Output 27 7_Table 2A-1_EFT (Annual)" xfId="8059"/>
    <cellStyle name="Output 27 8" xfId="9505"/>
    <cellStyle name="Output 27 8 2" xfId="21669"/>
    <cellStyle name="Output 27 8 2 2" xfId="42855"/>
    <cellStyle name="Output 27 8 3" xfId="32251"/>
    <cellStyle name="Output 27 9" xfId="16556"/>
    <cellStyle name="Output 27 9 2" xfId="37743"/>
    <cellStyle name="Output 27_Table 2A-1_EFT (Annual)" xfId="3429"/>
    <cellStyle name="Output 28" xfId="207"/>
    <cellStyle name="Output 28 10" xfId="26762"/>
    <cellStyle name="Output 28 2" xfId="600"/>
    <cellStyle name="Output 28 2 2" xfId="1577"/>
    <cellStyle name="Output 28 2 2 2" xfId="2847"/>
    <cellStyle name="Output 28 2 2 2 2" xfId="6408"/>
    <cellStyle name="Output 28 2 2 2 2 2" xfId="14602"/>
    <cellStyle name="Output 28 2 2 2 2 2 2" xfId="26574"/>
    <cellStyle name="Output 28 2 2 2 2 2 2 2" xfId="47760"/>
    <cellStyle name="Output 28 2 2 2 2 2 3" xfId="37156"/>
    <cellStyle name="Output 28 2 2 2 2 3" xfId="21461"/>
    <cellStyle name="Output 28 2 2 2 2 3 2" xfId="42648"/>
    <cellStyle name="Output 28 2 2 2 2 4" xfId="32064"/>
    <cellStyle name="Output 28 2 2 2 2_Table 2A-1_EFT (Annual)" xfId="8061"/>
    <cellStyle name="Output 28 2 2 2 3" xfId="11944"/>
    <cellStyle name="Output 28 2 2 2 3 2" xfId="24028"/>
    <cellStyle name="Output 28 2 2 2 3 2 2" xfId="45214"/>
    <cellStyle name="Output 28 2 2 2 3 3" xfId="34610"/>
    <cellStyle name="Output 28 2 2 2 4" xfId="18915"/>
    <cellStyle name="Output 28 2 2 2 4 2" xfId="40102"/>
    <cellStyle name="Output 28 2 2 2 5" xfId="29321"/>
    <cellStyle name="Output 28 2 2 2_Table 2A-1_EFT (Annual)" xfId="8060"/>
    <cellStyle name="Output 28 2 2 3" xfId="1931"/>
    <cellStyle name="Output 28 2 2 3 2" xfId="5492"/>
    <cellStyle name="Output 28 2 2 3 2 2" xfId="13707"/>
    <cellStyle name="Output 28 2 2 3 2 2 2" xfId="25695"/>
    <cellStyle name="Output 28 2 2 3 2 2 2 2" xfId="46881"/>
    <cellStyle name="Output 28 2 2 3 2 2 3" xfId="36277"/>
    <cellStyle name="Output 28 2 2 3 2 3" xfId="20582"/>
    <cellStyle name="Output 28 2 2 3 2 3 2" xfId="41769"/>
    <cellStyle name="Output 28 2 2 3 2 4" xfId="31149"/>
    <cellStyle name="Output 28 2 2 3 2_Table 2A-1_EFT (Annual)" xfId="8063"/>
    <cellStyle name="Output 28 2 2 3 3" xfId="11051"/>
    <cellStyle name="Output 28 2 2 3 3 2" xfId="23149"/>
    <cellStyle name="Output 28 2 2 3 3 2 2" xfId="44335"/>
    <cellStyle name="Output 28 2 2 3 3 3" xfId="33731"/>
    <cellStyle name="Output 28 2 2 3 4" xfId="18036"/>
    <cellStyle name="Output 28 2 2 3 4 2" xfId="39223"/>
    <cellStyle name="Output 28 2 2 3 5" xfId="28406"/>
    <cellStyle name="Output 28 2 2 3_Table 2A-1_EFT (Annual)" xfId="8062"/>
    <cellStyle name="Output 28 2 2 4" xfId="5138"/>
    <cellStyle name="Output 28 2 2 4 2" xfId="13398"/>
    <cellStyle name="Output 28 2 2 4 2 2" xfId="25404"/>
    <cellStyle name="Output 28 2 2 4 2 2 2" xfId="46590"/>
    <cellStyle name="Output 28 2 2 4 2 3" xfId="35986"/>
    <cellStyle name="Output 28 2 2 4 3" xfId="20291"/>
    <cellStyle name="Output 28 2 2 4 3 2" xfId="41478"/>
    <cellStyle name="Output 28 2 2 4 4" xfId="30795"/>
    <cellStyle name="Output 28 2 2 4_Table 2A-1_EFT (Annual)" xfId="8064"/>
    <cellStyle name="Output 28 2 2 5" xfId="10742"/>
    <cellStyle name="Output 28 2 2 5 2" xfId="22858"/>
    <cellStyle name="Output 28 2 2 5 2 2" xfId="44044"/>
    <cellStyle name="Output 28 2 2 5 3" xfId="33440"/>
    <cellStyle name="Output 28 2 2 6" xfId="17745"/>
    <cellStyle name="Output 28 2 2 6 2" xfId="38932"/>
    <cellStyle name="Output 28 2 2 7" xfId="28052"/>
    <cellStyle name="Output 28 2 2_Table 2A-1_EFT (Annual)" xfId="3437"/>
    <cellStyle name="Output 28 2 3" xfId="2316"/>
    <cellStyle name="Output 28 2 3 2" xfId="5877"/>
    <cellStyle name="Output 28 2 3 2 2" xfId="14092"/>
    <cellStyle name="Output 28 2 3 2 2 2" xfId="26080"/>
    <cellStyle name="Output 28 2 3 2 2 2 2" xfId="47266"/>
    <cellStyle name="Output 28 2 3 2 2 3" xfId="36662"/>
    <cellStyle name="Output 28 2 3 2 3" xfId="20967"/>
    <cellStyle name="Output 28 2 3 2 3 2" xfId="42154"/>
    <cellStyle name="Output 28 2 3 2 4" xfId="31534"/>
    <cellStyle name="Output 28 2 3 2_Table 2A-1_EFT (Annual)" xfId="8066"/>
    <cellStyle name="Output 28 2 3 3" xfId="11436"/>
    <cellStyle name="Output 28 2 3 3 2" xfId="23534"/>
    <cellStyle name="Output 28 2 3 3 2 2" xfId="44720"/>
    <cellStyle name="Output 28 2 3 3 3" xfId="34116"/>
    <cellStyle name="Output 28 2 3 4" xfId="18421"/>
    <cellStyle name="Output 28 2 3 4 2" xfId="39608"/>
    <cellStyle name="Output 28 2 3 5" xfId="28791"/>
    <cellStyle name="Output 28 2 3_Table 2A-1_EFT (Annual)" xfId="8065"/>
    <cellStyle name="Output 28 2 4" xfId="1756"/>
    <cellStyle name="Output 28 2 4 2" xfId="5317"/>
    <cellStyle name="Output 28 2 4 2 2" xfId="13542"/>
    <cellStyle name="Output 28 2 4 2 2 2" xfId="25533"/>
    <cellStyle name="Output 28 2 4 2 2 2 2" xfId="46719"/>
    <cellStyle name="Output 28 2 4 2 2 3" xfId="36115"/>
    <cellStyle name="Output 28 2 4 2 3" xfId="20420"/>
    <cellStyle name="Output 28 2 4 2 3 2" xfId="41607"/>
    <cellStyle name="Output 28 2 4 2 4" xfId="30974"/>
    <cellStyle name="Output 28 2 4 2_Table 2A-1_EFT (Annual)" xfId="8068"/>
    <cellStyle name="Output 28 2 4 3" xfId="10885"/>
    <cellStyle name="Output 28 2 4 3 2" xfId="22987"/>
    <cellStyle name="Output 28 2 4 3 2 2" xfId="44173"/>
    <cellStyle name="Output 28 2 4 3 3" xfId="33569"/>
    <cellStyle name="Output 28 2 4 4" xfId="17874"/>
    <cellStyle name="Output 28 2 4 4 2" xfId="39061"/>
    <cellStyle name="Output 28 2 4 5" xfId="28231"/>
    <cellStyle name="Output 28 2 4_Table 2A-1_EFT (Annual)" xfId="8067"/>
    <cellStyle name="Output 28 2 5" xfId="4170"/>
    <cellStyle name="Output 28 2 5 2" xfId="12494"/>
    <cellStyle name="Output 28 2 5 2 2" xfId="24516"/>
    <cellStyle name="Output 28 2 5 2 2 2" xfId="45702"/>
    <cellStyle name="Output 28 2 5 2 3" xfId="35098"/>
    <cellStyle name="Output 28 2 5 3" xfId="19403"/>
    <cellStyle name="Output 28 2 5 3 2" xfId="40590"/>
    <cellStyle name="Output 28 2 5 4" xfId="29858"/>
    <cellStyle name="Output 28 2 5_Table 2A-1_EFT (Annual)" xfId="8069"/>
    <cellStyle name="Output 28 2 6" xfId="9833"/>
    <cellStyle name="Output 28 2 6 2" xfId="21970"/>
    <cellStyle name="Output 28 2 6 2 2" xfId="43156"/>
    <cellStyle name="Output 28 2 6 3" xfId="32552"/>
    <cellStyle name="Output 28 2 7" xfId="16857"/>
    <cellStyle name="Output 28 2 7 2" xfId="38044"/>
    <cellStyle name="Output 28 2 8" xfId="27115"/>
    <cellStyle name="Output 28 2_Table 2A-1_EFT (Annual)" xfId="3436"/>
    <cellStyle name="Output 28 3" xfId="435"/>
    <cellStyle name="Output 28 3 2" xfId="1418"/>
    <cellStyle name="Output 28 3 2 2" xfId="2688"/>
    <cellStyle name="Output 28 3 2 2 2" xfId="6249"/>
    <cellStyle name="Output 28 3 2 2 2 2" xfId="14443"/>
    <cellStyle name="Output 28 3 2 2 2 2 2" xfId="26415"/>
    <cellStyle name="Output 28 3 2 2 2 2 2 2" xfId="47601"/>
    <cellStyle name="Output 28 3 2 2 2 2 3" xfId="36997"/>
    <cellStyle name="Output 28 3 2 2 2 3" xfId="21302"/>
    <cellStyle name="Output 28 3 2 2 2 3 2" xfId="42489"/>
    <cellStyle name="Output 28 3 2 2 2 4" xfId="31905"/>
    <cellStyle name="Output 28 3 2 2 2_Table 2A-1_EFT (Annual)" xfId="8071"/>
    <cellStyle name="Output 28 3 2 2 3" xfId="11785"/>
    <cellStyle name="Output 28 3 2 2 3 2" xfId="23869"/>
    <cellStyle name="Output 28 3 2 2 3 2 2" xfId="45055"/>
    <cellStyle name="Output 28 3 2 2 3 3" xfId="34451"/>
    <cellStyle name="Output 28 3 2 2 4" xfId="18756"/>
    <cellStyle name="Output 28 3 2 2 4 2" xfId="39943"/>
    <cellStyle name="Output 28 3 2 2 5" xfId="29162"/>
    <cellStyle name="Output 28 3 2 2_Table 2A-1_EFT (Annual)" xfId="8070"/>
    <cellStyle name="Output 28 3 2 3" xfId="1900"/>
    <cellStyle name="Output 28 3 2 3 2" xfId="5461"/>
    <cellStyle name="Output 28 3 2 3 2 2" xfId="13676"/>
    <cellStyle name="Output 28 3 2 3 2 2 2" xfId="25664"/>
    <cellStyle name="Output 28 3 2 3 2 2 2 2" xfId="46850"/>
    <cellStyle name="Output 28 3 2 3 2 2 3" xfId="36246"/>
    <cellStyle name="Output 28 3 2 3 2 3" xfId="20551"/>
    <cellStyle name="Output 28 3 2 3 2 3 2" xfId="41738"/>
    <cellStyle name="Output 28 3 2 3 2 4" xfId="31118"/>
    <cellStyle name="Output 28 3 2 3 2_Table 2A-1_EFT (Annual)" xfId="8073"/>
    <cellStyle name="Output 28 3 2 3 3" xfId="11020"/>
    <cellStyle name="Output 28 3 2 3 3 2" xfId="23118"/>
    <cellStyle name="Output 28 3 2 3 3 2 2" xfId="44304"/>
    <cellStyle name="Output 28 3 2 3 3 3" xfId="33700"/>
    <cellStyle name="Output 28 3 2 3 4" xfId="18005"/>
    <cellStyle name="Output 28 3 2 3 4 2" xfId="39192"/>
    <cellStyle name="Output 28 3 2 3 5" xfId="28375"/>
    <cellStyle name="Output 28 3 2 3_Table 2A-1_EFT (Annual)" xfId="8072"/>
    <cellStyle name="Output 28 3 2 4" xfId="4979"/>
    <cellStyle name="Output 28 3 2 4 2" xfId="13239"/>
    <cellStyle name="Output 28 3 2 4 2 2" xfId="25245"/>
    <cellStyle name="Output 28 3 2 4 2 2 2" xfId="46431"/>
    <cellStyle name="Output 28 3 2 4 2 3" xfId="35827"/>
    <cellStyle name="Output 28 3 2 4 3" xfId="20132"/>
    <cellStyle name="Output 28 3 2 4 3 2" xfId="41319"/>
    <cellStyle name="Output 28 3 2 4 4" xfId="30636"/>
    <cellStyle name="Output 28 3 2 4_Table 2A-1_EFT (Annual)" xfId="8074"/>
    <cellStyle name="Output 28 3 2 5" xfId="10583"/>
    <cellStyle name="Output 28 3 2 5 2" xfId="22699"/>
    <cellStyle name="Output 28 3 2 5 2 2" xfId="43885"/>
    <cellStyle name="Output 28 3 2 5 3" xfId="33281"/>
    <cellStyle name="Output 28 3 2 6" xfId="17586"/>
    <cellStyle name="Output 28 3 2 6 2" xfId="38773"/>
    <cellStyle name="Output 28 3 2 7" xfId="27893"/>
    <cellStyle name="Output 28 3 2_Table 2A-1_EFT (Annual)" xfId="3439"/>
    <cellStyle name="Output 28 3 3" xfId="2157"/>
    <cellStyle name="Output 28 3 3 2" xfId="5718"/>
    <cellStyle name="Output 28 3 3 2 2" xfId="13933"/>
    <cellStyle name="Output 28 3 3 2 2 2" xfId="25921"/>
    <cellStyle name="Output 28 3 3 2 2 2 2" xfId="47107"/>
    <cellStyle name="Output 28 3 3 2 2 3" xfId="36503"/>
    <cellStyle name="Output 28 3 3 2 3" xfId="20808"/>
    <cellStyle name="Output 28 3 3 2 3 2" xfId="41995"/>
    <cellStyle name="Output 28 3 3 2 4" xfId="31375"/>
    <cellStyle name="Output 28 3 3 2_Table 2A-1_EFT (Annual)" xfId="8076"/>
    <cellStyle name="Output 28 3 3 3" xfId="11277"/>
    <cellStyle name="Output 28 3 3 3 2" xfId="23375"/>
    <cellStyle name="Output 28 3 3 3 2 2" xfId="44561"/>
    <cellStyle name="Output 28 3 3 3 3" xfId="33957"/>
    <cellStyle name="Output 28 3 3 4" xfId="18262"/>
    <cellStyle name="Output 28 3 3 4 2" xfId="39449"/>
    <cellStyle name="Output 28 3 3 5" xfId="28632"/>
    <cellStyle name="Output 28 3 3_Table 2A-1_EFT (Annual)" xfId="8075"/>
    <cellStyle name="Output 28 3 4" xfId="1720"/>
    <cellStyle name="Output 28 3 4 2" xfId="5281"/>
    <cellStyle name="Output 28 3 4 2 2" xfId="13510"/>
    <cellStyle name="Output 28 3 4 2 2 2" xfId="25503"/>
    <cellStyle name="Output 28 3 4 2 2 2 2" xfId="46689"/>
    <cellStyle name="Output 28 3 4 2 2 3" xfId="36085"/>
    <cellStyle name="Output 28 3 4 2 3" xfId="20390"/>
    <cellStyle name="Output 28 3 4 2 3 2" xfId="41577"/>
    <cellStyle name="Output 28 3 4 2 4" xfId="30938"/>
    <cellStyle name="Output 28 3 4 2_Table 2A-1_EFT (Annual)" xfId="8078"/>
    <cellStyle name="Output 28 3 4 3" xfId="10854"/>
    <cellStyle name="Output 28 3 4 3 2" xfId="22957"/>
    <cellStyle name="Output 28 3 4 3 2 2" xfId="44143"/>
    <cellStyle name="Output 28 3 4 3 3" xfId="33539"/>
    <cellStyle name="Output 28 3 4 4" xfId="17844"/>
    <cellStyle name="Output 28 3 4 4 2" xfId="39031"/>
    <cellStyle name="Output 28 3 4 5" xfId="28195"/>
    <cellStyle name="Output 28 3 4_Table 2A-1_EFT (Annual)" xfId="8077"/>
    <cellStyle name="Output 28 3 5" xfId="4005"/>
    <cellStyle name="Output 28 3 5 2" xfId="12333"/>
    <cellStyle name="Output 28 3 5 2 2" xfId="24357"/>
    <cellStyle name="Output 28 3 5 2 2 2" xfId="45543"/>
    <cellStyle name="Output 28 3 5 2 3" xfId="34939"/>
    <cellStyle name="Output 28 3 5 3" xfId="19244"/>
    <cellStyle name="Output 28 3 5 3 2" xfId="40431"/>
    <cellStyle name="Output 28 3 5 4" xfId="29693"/>
    <cellStyle name="Output 28 3 5_Table 2A-1_EFT (Annual)" xfId="8079"/>
    <cellStyle name="Output 28 3 6" xfId="9670"/>
    <cellStyle name="Output 28 3 6 2" xfId="21811"/>
    <cellStyle name="Output 28 3 6 2 2" xfId="42997"/>
    <cellStyle name="Output 28 3 6 3" xfId="32393"/>
    <cellStyle name="Output 28 3 7" xfId="16698"/>
    <cellStyle name="Output 28 3 7 2" xfId="37885"/>
    <cellStyle name="Output 28 3 8" xfId="26950"/>
    <cellStyle name="Output 28 3_Table 2A-1_EFT (Annual)" xfId="3438"/>
    <cellStyle name="Output 28 4" xfId="1255"/>
    <cellStyle name="Output 28 4 2" xfId="2525"/>
    <cellStyle name="Output 28 4 2 2" xfId="6086"/>
    <cellStyle name="Output 28 4 2 2 2" xfId="14280"/>
    <cellStyle name="Output 28 4 2 2 2 2" xfId="26252"/>
    <cellStyle name="Output 28 4 2 2 2 2 2" xfId="47438"/>
    <cellStyle name="Output 28 4 2 2 2 3" xfId="36834"/>
    <cellStyle name="Output 28 4 2 2 3" xfId="21139"/>
    <cellStyle name="Output 28 4 2 2 3 2" xfId="42326"/>
    <cellStyle name="Output 28 4 2 2 4" xfId="31742"/>
    <cellStyle name="Output 28 4 2 2_Table 2A-1_EFT (Annual)" xfId="8081"/>
    <cellStyle name="Output 28 4 2 3" xfId="11622"/>
    <cellStyle name="Output 28 4 2 3 2" xfId="23706"/>
    <cellStyle name="Output 28 4 2 3 2 2" xfId="44892"/>
    <cellStyle name="Output 28 4 2 3 3" xfId="34288"/>
    <cellStyle name="Output 28 4 2 4" xfId="18593"/>
    <cellStyle name="Output 28 4 2 4 2" xfId="39780"/>
    <cellStyle name="Output 28 4 2 5" xfId="28999"/>
    <cellStyle name="Output 28 4 2_Table 2A-1_EFT (Annual)" xfId="8080"/>
    <cellStyle name="Output 28 4 3" xfId="1836"/>
    <cellStyle name="Output 28 4 3 2" xfId="5397"/>
    <cellStyle name="Output 28 4 3 2 2" xfId="13612"/>
    <cellStyle name="Output 28 4 3 2 2 2" xfId="25600"/>
    <cellStyle name="Output 28 4 3 2 2 2 2" xfId="46786"/>
    <cellStyle name="Output 28 4 3 2 2 3" xfId="36182"/>
    <cellStyle name="Output 28 4 3 2 3" xfId="20487"/>
    <cellStyle name="Output 28 4 3 2 3 2" xfId="41674"/>
    <cellStyle name="Output 28 4 3 2 4" xfId="31054"/>
    <cellStyle name="Output 28 4 3 2_Table 2A-1_EFT (Annual)" xfId="8083"/>
    <cellStyle name="Output 28 4 3 3" xfId="10956"/>
    <cellStyle name="Output 28 4 3 3 2" xfId="23054"/>
    <cellStyle name="Output 28 4 3 3 2 2" xfId="44240"/>
    <cellStyle name="Output 28 4 3 3 3" xfId="33636"/>
    <cellStyle name="Output 28 4 3 4" xfId="17941"/>
    <cellStyle name="Output 28 4 3 4 2" xfId="39128"/>
    <cellStyle name="Output 28 4 3 5" xfId="28311"/>
    <cellStyle name="Output 28 4 3_Table 2A-1_EFT (Annual)" xfId="8082"/>
    <cellStyle name="Output 28 4 4" xfId="4816"/>
    <cellStyle name="Output 28 4 4 2" xfId="13076"/>
    <cellStyle name="Output 28 4 4 2 2" xfId="25082"/>
    <cellStyle name="Output 28 4 4 2 2 2" xfId="46268"/>
    <cellStyle name="Output 28 4 4 2 3" xfId="35664"/>
    <cellStyle name="Output 28 4 4 3" xfId="19969"/>
    <cellStyle name="Output 28 4 4 3 2" xfId="41156"/>
    <cellStyle name="Output 28 4 4 4" xfId="30473"/>
    <cellStyle name="Output 28 4 4_Table 2A-1_EFT (Annual)" xfId="8084"/>
    <cellStyle name="Output 28 4 5" xfId="10420"/>
    <cellStyle name="Output 28 4 5 2" xfId="22536"/>
    <cellStyle name="Output 28 4 5 2 2" xfId="43722"/>
    <cellStyle name="Output 28 4 5 3" xfId="33118"/>
    <cellStyle name="Output 28 4 6" xfId="17423"/>
    <cellStyle name="Output 28 4 6 2" xfId="38610"/>
    <cellStyle name="Output 28 4 7" xfId="27730"/>
    <cellStyle name="Output 28 4_Table 2A-1_EFT (Annual)" xfId="3440"/>
    <cellStyle name="Output 28 5" xfId="1994"/>
    <cellStyle name="Output 28 5 2" xfId="5555"/>
    <cellStyle name="Output 28 5 2 2" xfId="13770"/>
    <cellStyle name="Output 28 5 2 2 2" xfId="25758"/>
    <cellStyle name="Output 28 5 2 2 2 2" xfId="46944"/>
    <cellStyle name="Output 28 5 2 2 3" xfId="36340"/>
    <cellStyle name="Output 28 5 2 3" xfId="20645"/>
    <cellStyle name="Output 28 5 2 3 2" xfId="41832"/>
    <cellStyle name="Output 28 5 2 4" xfId="31212"/>
    <cellStyle name="Output 28 5 2_Table 2A-1_EFT (Annual)" xfId="8086"/>
    <cellStyle name="Output 28 5 3" xfId="11114"/>
    <cellStyle name="Output 28 5 3 2" xfId="23212"/>
    <cellStyle name="Output 28 5 3 2 2" xfId="44398"/>
    <cellStyle name="Output 28 5 3 3" xfId="33794"/>
    <cellStyle name="Output 28 5 4" xfId="18099"/>
    <cellStyle name="Output 28 5 4 2" xfId="39286"/>
    <cellStyle name="Output 28 5 5" xfId="28469"/>
    <cellStyle name="Output 28 5_Table 2A-1_EFT (Annual)" xfId="8085"/>
    <cellStyle name="Output 28 6" xfId="1663"/>
    <cellStyle name="Output 28 6 2" xfId="5224"/>
    <cellStyle name="Output 28 6 2 2" xfId="13471"/>
    <cellStyle name="Output 28 6 2 2 2" xfId="25471"/>
    <cellStyle name="Output 28 6 2 2 2 2" xfId="46657"/>
    <cellStyle name="Output 28 6 2 2 3" xfId="36053"/>
    <cellStyle name="Output 28 6 2 3" xfId="20358"/>
    <cellStyle name="Output 28 6 2 3 2" xfId="41545"/>
    <cellStyle name="Output 28 6 2 4" xfId="30881"/>
    <cellStyle name="Output 28 6 2_Table 2A-1_EFT (Annual)" xfId="8088"/>
    <cellStyle name="Output 28 6 3" xfId="10816"/>
    <cellStyle name="Output 28 6 3 2" xfId="22925"/>
    <cellStyle name="Output 28 6 3 2 2" xfId="44111"/>
    <cellStyle name="Output 28 6 3 3" xfId="33507"/>
    <cellStyle name="Output 28 6 4" xfId="17812"/>
    <cellStyle name="Output 28 6 4 2" xfId="38999"/>
    <cellStyle name="Output 28 6 5" xfId="28138"/>
    <cellStyle name="Output 28 6_Table 2A-1_EFT (Annual)" xfId="8087"/>
    <cellStyle name="Output 28 7" xfId="3796"/>
    <cellStyle name="Output 28 7 2" xfId="12164"/>
    <cellStyle name="Output 28 7 2 2" xfId="24194"/>
    <cellStyle name="Output 28 7 2 2 2" xfId="45380"/>
    <cellStyle name="Output 28 7 2 3" xfId="34776"/>
    <cellStyle name="Output 28 7 3" xfId="19081"/>
    <cellStyle name="Output 28 7 3 2" xfId="40268"/>
    <cellStyle name="Output 28 7 4" xfId="29505"/>
    <cellStyle name="Output 28 7_Table 2A-1_EFT (Annual)" xfId="8089"/>
    <cellStyle name="Output 28 8" xfId="9483"/>
    <cellStyle name="Output 28 8 2" xfId="21648"/>
    <cellStyle name="Output 28 8 2 2" xfId="42834"/>
    <cellStyle name="Output 28 8 3" xfId="32230"/>
    <cellStyle name="Output 28 9" xfId="16535"/>
    <cellStyle name="Output 28 9 2" xfId="37722"/>
    <cellStyle name="Output 28_Table 2A-1_EFT (Annual)" xfId="3435"/>
    <cellStyle name="Output 29" xfId="217"/>
    <cellStyle name="Output 29 10" xfId="26772"/>
    <cellStyle name="Output 29 2" xfId="610"/>
    <cellStyle name="Output 29 2 2" xfId="1587"/>
    <cellStyle name="Output 29 2 2 2" xfId="2857"/>
    <cellStyle name="Output 29 2 2 2 2" xfId="6418"/>
    <cellStyle name="Output 29 2 2 2 2 2" xfId="14612"/>
    <cellStyle name="Output 29 2 2 2 2 2 2" xfId="26584"/>
    <cellStyle name="Output 29 2 2 2 2 2 2 2" xfId="47770"/>
    <cellStyle name="Output 29 2 2 2 2 2 3" xfId="37166"/>
    <cellStyle name="Output 29 2 2 2 2 3" xfId="21471"/>
    <cellStyle name="Output 29 2 2 2 2 3 2" xfId="42658"/>
    <cellStyle name="Output 29 2 2 2 2 4" xfId="32074"/>
    <cellStyle name="Output 29 2 2 2 2_Table 2A-1_EFT (Annual)" xfId="8091"/>
    <cellStyle name="Output 29 2 2 2 3" xfId="11954"/>
    <cellStyle name="Output 29 2 2 2 3 2" xfId="24038"/>
    <cellStyle name="Output 29 2 2 2 3 2 2" xfId="45224"/>
    <cellStyle name="Output 29 2 2 2 3 3" xfId="34620"/>
    <cellStyle name="Output 29 2 2 2 4" xfId="18925"/>
    <cellStyle name="Output 29 2 2 2 4 2" xfId="40112"/>
    <cellStyle name="Output 29 2 2 2 5" xfId="29331"/>
    <cellStyle name="Output 29 2 2 2_Table 2A-1_EFT (Annual)" xfId="8090"/>
    <cellStyle name="Output 29 2 2 3" xfId="1933"/>
    <cellStyle name="Output 29 2 2 3 2" xfId="5494"/>
    <cellStyle name="Output 29 2 2 3 2 2" xfId="13709"/>
    <cellStyle name="Output 29 2 2 3 2 2 2" xfId="25697"/>
    <cellStyle name="Output 29 2 2 3 2 2 2 2" xfId="46883"/>
    <cellStyle name="Output 29 2 2 3 2 2 3" xfId="36279"/>
    <cellStyle name="Output 29 2 2 3 2 3" xfId="20584"/>
    <cellStyle name="Output 29 2 2 3 2 3 2" xfId="41771"/>
    <cellStyle name="Output 29 2 2 3 2 4" xfId="31151"/>
    <cellStyle name="Output 29 2 2 3 2_Table 2A-1_EFT (Annual)" xfId="8093"/>
    <cellStyle name="Output 29 2 2 3 3" xfId="11053"/>
    <cellStyle name="Output 29 2 2 3 3 2" xfId="23151"/>
    <cellStyle name="Output 29 2 2 3 3 2 2" xfId="44337"/>
    <cellStyle name="Output 29 2 2 3 3 3" xfId="33733"/>
    <cellStyle name="Output 29 2 2 3 4" xfId="18038"/>
    <cellStyle name="Output 29 2 2 3 4 2" xfId="39225"/>
    <cellStyle name="Output 29 2 2 3 5" xfId="28408"/>
    <cellStyle name="Output 29 2 2 3_Table 2A-1_EFT (Annual)" xfId="8092"/>
    <cellStyle name="Output 29 2 2 4" xfId="5148"/>
    <cellStyle name="Output 29 2 2 4 2" xfId="13408"/>
    <cellStyle name="Output 29 2 2 4 2 2" xfId="25414"/>
    <cellStyle name="Output 29 2 2 4 2 2 2" xfId="46600"/>
    <cellStyle name="Output 29 2 2 4 2 3" xfId="35996"/>
    <cellStyle name="Output 29 2 2 4 3" xfId="20301"/>
    <cellStyle name="Output 29 2 2 4 3 2" xfId="41488"/>
    <cellStyle name="Output 29 2 2 4 4" xfId="30805"/>
    <cellStyle name="Output 29 2 2 4_Table 2A-1_EFT (Annual)" xfId="8094"/>
    <cellStyle name="Output 29 2 2 5" xfId="10752"/>
    <cellStyle name="Output 29 2 2 5 2" xfId="22868"/>
    <cellStyle name="Output 29 2 2 5 2 2" xfId="44054"/>
    <cellStyle name="Output 29 2 2 5 3" xfId="33450"/>
    <cellStyle name="Output 29 2 2 6" xfId="17755"/>
    <cellStyle name="Output 29 2 2 6 2" xfId="38942"/>
    <cellStyle name="Output 29 2 2 7" xfId="28062"/>
    <cellStyle name="Output 29 2 2_Table 2A-1_EFT (Annual)" xfId="3443"/>
    <cellStyle name="Output 29 2 3" xfId="2326"/>
    <cellStyle name="Output 29 2 3 2" xfId="5887"/>
    <cellStyle name="Output 29 2 3 2 2" xfId="14102"/>
    <cellStyle name="Output 29 2 3 2 2 2" xfId="26090"/>
    <cellStyle name="Output 29 2 3 2 2 2 2" xfId="47276"/>
    <cellStyle name="Output 29 2 3 2 2 3" xfId="36672"/>
    <cellStyle name="Output 29 2 3 2 3" xfId="20977"/>
    <cellStyle name="Output 29 2 3 2 3 2" xfId="42164"/>
    <cellStyle name="Output 29 2 3 2 4" xfId="31544"/>
    <cellStyle name="Output 29 2 3 2_Table 2A-1_EFT (Annual)" xfId="8096"/>
    <cellStyle name="Output 29 2 3 3" xfId="11446"/>
    <cellStyle name="Output 29 2 3 3 2" xfId="23544"/>
    <cellStyle name="Output 29 2 3 3 2 2" xfId="44730"/>
    <cellStyle name="Output 29 2 3 3 3" xfId="34126"/>
    <cellStyle name="Output 29 2 3 4" xfId="18431"/>
    <cellStyle name="Output 29 2 3 4 2" xfId="39618"/>
    <cellStyle name="Output 29 2 3 5" xfId="28801"/>
    <cellStyle name="Output 29 2 3_Table 2A-1_EFT (Annual)" xfId="8095"/>
    <cellStyle name="Output 29 2 4" xfId="1758"/>
    <cellStyle name="Output 29 2 4 2" xfId="5319"/>
    <cellStyle name="Output 29 2 4 2 2" xfId="13544"/>
    <cellStyle name="Output 29 2 4 2 2 2" xfId="25535"/>
    <cellStyle name="Output 29 2 4 2 2 2 2" xfId="46721"/>
    <cellStyle name="Output 29 2 4 2 2 3" xfId="36117"/>
    <cellStyle name="Output 29 2 4 2 3" xfId="20422"/>
    <cellStyle name="Output 29 2 4 2 3 2" xfId="41609"/>
    <cellStyle name="Output 29 2 4 2 4" xfId="30976"/>
    <cellStyle name="Output 29 2 4 2_Table 2A-1_EFT (Annual)" xfId="8098"/>
    <cellStyle name="Output 29 2 4 3" xfId="10887"/>
    <cellStyle name="Output 29 2 4 3 2" xfId="22989"/>
    <cellStyle name="Output 29 2 4 3 2 2" xfId="44175"/>
    <cellStyle name="Output 29 2 4 3 3" xfId="33571"/>
    <cellStyle name="Output 29 2 4 4" xfId="17876"/>
    <cellStyle name="Output 29 2 4 4 2" xfId="39063"/>
    <cellStyle name="Output 29 2 4 5" xfId="28233"/>
    <cellStyle name="Output 29 2 4_Table 2A-1_EFT (Annual)" xfId="8097"/>
    <cellStyle name="Output 29 2 5" xfId="4180"/>
    <cellStyle name="Output 29 2 5 2" xfId="12504"/>
    <cellStyle name="Output 29 2 5 2 2" xfId="24526"/>
    <cellStyle name="Output 29 2 5 2 2 2" xfId="45712"/>
    <cellStyle name="Output 29 2 5 2 3" xfId="35108"/>
    <cellStyle name="Output 29 2 5 3" xfId="19413"/>
    <cellStyle name="Output 29 2 5 3 2" xfId="40600"/>
    <cellStyle name="Output 29 2 5 4" xfId="29868"/>
    <cellStyle name="Output 29 2 5_Table 2A-1_EFT (Annual)" xfId="8099"/>
    <cellStyle name="Output 29 2 6" xfId="9843"/>
    <cellStyle name="Output 29 2 6 2" xfId="21980"/>
    <cellStyle name="Output 29 2 6 2 2" xfId="43166"/>
    <cellStyle name="Output 29 2 6 3" xfId="32562"/>
    <cellStyle name="Output 29 2 7" xfId="16867"/>
    <cellStyle name="Output 29 2 7 2" xfId="38054"/>
    <cellStyle name="Output 29 2 8" xfId="27125"/>
    <cellStyle name="Output 29 2_Table 2A-1_EFT (Annual)" xfId="3442"/>
    <cellStyle name="Output 29 3" xfId="445"/>
    <cellStyle name="Output 29 3 2" xfId="1428"/>
    <cellStyle name="Output 29 3 2 2" xfId="2698"/>
    <cellStyle name="Output 29 3 2 2 2" xfId="6259"/>
    <cellStyle name="Output 29 3 2 2 2 2" xfId="14453"/>
    <cellStyle name="Output 29 3 2 2 2 2 2" xfId="26425"/>
    <cellStyle name="Output 29 3 2 2 2 2 2 2" xfId="47611"/>
    <cellStyle name="Output 29 3 2 2 2 2 3" xfId="37007"/>
    <cellStyle name="Output 29 3 2 2 2 3" xfId="21312"/>
    <cellStyle name="Output 29 3 2 2 2 3 2" xfId="42499"/>
    <cellStyle name="Output 29 3 2 2 2 4" xfId="31915"/>
    <cellStyle name="Output 29 3 2 2 2_Table 2A-1_EFT (Annual)" xfId="8101"/>
    <cellStyle name="Output 29 3 2 2 3" xfId="11795"/>
    <cellStyle name="Output 29 3 2 2 3 2" xfId="23879"/>
    <cellStyle name="Output 29 3 2 2 3 2 2" xfId="45065"/>
    <cellStyle name="Output 29 3 2 2 3 3" xfId="34461"/>
    <cellStyle name="Output 29 3 2 2 4" xfId="18766"/>
    <cellStyle name="Output 29 3 2 2 4 2" xfId="39953"/>
    <cellStyle name="Output 29 3 2 2 5" xfId="29172"/>
    <cellStyle name="Output 29 3 2 2_Table 2A-1_EFT (Annual)" xfId="8100"/>
    <cellStyle name="Output 29 3 2 3" xfId="1902"/>
    <cellStyle name="Output 29 3 2 3 2" xfId="5463"/>
    <cellStyle name="Output 29 3 2 3 2 2" xfId="13678"/>
    <cellStyle name="Output 29 3 2 3 2 2 2" xfId="25666"/>
    <cellStyle name="Output 29 3 2 3 2 2 2 2" xfId="46852"/>
    <cellStyle name="Output 29 3 2 3 2 2 3" xfId="36248"/>
    <cellStyle name="Output 29 3 2 3 2 3" xfId="20553"/>
    <cellStyle name="Output 29 3 2 3 2 3 2" xfId="41740"/>
    <cellStyle name="Output 29 3 2 3 2 4" xfId="31120"/>
    <cellStyle name="Output 29 3 2 3 2_Table 2A-1_EFT (Annual)" xfId="8103"/>
    <cellStyle name="Output 29 3 2 3 3" xfId="11022"/>
    <cellStyle name="Output 29 3 2 3 3 2" xfId="23120"/>
    <cellStyle name="Output 29 3 2 3 3 2 2" xfId="44306"/>
    <cellStyle name="Output 29 3 2 3 3 3" xfId="33702"/>
    <cellStyle name="Output 29 3 2 3 4" xfId="18007"/>
    <cellStyle name="Output 29 3 2 3 4 2" xfId="39194"/>
    <cellStyle name="Output 29 3 2 3 5" xfId="28377"/>
    <cellStyle name="Output 29 3 2 3_Table 2A-1_EFT (Annual)" xfId="8102"/>
    <cellStyle name="Output 29 3 2 4" xfId="4989"/>
    <cellStyle name="Output 29 3 2 4 2" xfId="13249"/>
    <cellStyle name="Output 29 3 2 4 2 2" xfId="25255"/>
    <cellStyle name="Output 29 3 2 4 2 2 2" xfId="46441"/>
    <cellStyle name="Output 29 3 2 4 2 3" xfId="35837"/>
    <cellStyle name="Output 29 3 2 4 3" xfId="20142"/>
    <cellStyle name="Output 29 3 2 4 3 2" xfId="41329"/>
    <cellStyle name="Output 29 3 2 4 4" xfId="30646"/>
    <cellStyle name="Output 29 3 2 4_Table 2A-1_EFT (Annual)" xfId="8104"/>
    <cellStyle name="Output 29 3 2 5" xfId="10593"/>
    <cellStyle name="Output 29 3 2 5 2" xfId="22709"/>
    <cellStyle name="Output 29 3 2 5 2 2" xfId="43895"/>
    <cellStyle name="Output 29 3 2 5 3" xfId="33291"/>
    <cellStyle name="Output 29 3 2 6" xfId="17596"/>
    <cellStyle name="Output 29 3 2 6 2" xfId="38783"/>
    <cellStyle name="Output 29 3 2 7" xfId="27903"/>
    <cellStyle name="Output 29 3 2_Table 2A-1_EFT (Annual)" xfId="3445"/>
    <cellStyle name="Output 29 3 3" xfId="2167"/>
    <cellStyle name="Output 29 3 3 2" xfId="5728"/>
    <cellStyle name="Output 29 3 3 2 2" xfId="13943"/>
    <cellStyle name="Output 29 3 3 2 2 2" xfId="25931"/>
    <cellStyle name="Output 29 3 3 2 2 2 2" xfId="47117"/>
    <cellStyle name="Output 29 3 3 2 2 3" xfId="36513"/>
    <cellStyle name="Output 29 3 3 2 3" xfId="20818"/>
    <cellStyle name="Output 29 3 3 2 3 2" xfId="42005"/>
    <cellStyle name="Output 29 3 3 2 4" xfId="31385"/>
    <cellStyle name="Output 29 3 3 2_Table 2A-1_EFT (Annual)" xfId="8106"/>
    <cellStyle name="Output 29 3 3 3" xfId="11287"/>
    <cellStyle name="Output 29 3 3 3 2" xfId="23385"/>
    <cellStyle name="Output 29 3 3 3 2 2" xfId="44571"/>
    <cellStyle name="Output 29 3 3 3 3" xfId="33967"/>
    <cellStyle name="Output 29 3 3 4" xfId="18272"/>
    <cellStyle name="Output 29 3 3 4 2" xfId="39459"/>
    <cellStyle name="Output 29 3 3 5" xfId="28642"/>
    <cellStyle name="Output 29 3 3_Table 2A-1_EFT (Annual)" xfId="8105"/>
    <cellStyle name="Output 29 3 4" xfId="1722"/>
    <cellStyle name="Output 29 3 4 2" xfId="5283"/>
    <cellStyle name="Output 29 3 4 2 2" xfId="13512"/>
    <cellStyle name="Output 29 3 4 2 2 2" xfId="25505"/>
    <cellStyle name="Output 29 3 4 2 2 2 2" xfId="46691"/>
    <cellStyle name="Output 29 3 4 2 2 3" xfId="36087"/>
    <cellStyle name="Output 29 3 4 2 3" xfId="20392"/>
    <cellStyle name="Output 29 3 4 2 3 2" xfId="41579"/>
    <cellStyle name="Output 29 3 4 2 4" xfId="30940"/>
    <cellStyle name="Output 29 3 4 2_Table 2A-1_EFT (Annual)" xfId="8108"/>
    <cellStyle name="Output 29 3 4 3" xfId="10856"/>
    <cellStyle name="Output 29 3 4 3 2" xfId="22959"/>
    <cellStyle name="Output 29 3 4 3 2 2" xfId="44145"/>
    <cellStyle name="Output 29 3 4 3 3" xfId="33541"/>
    <cellStyle name="Output 29 3 4 4" xfId="17846"/>
    <cellStyle name="Output 29 3 4 4 2" xfId="39033"/>
    <cellStyle name="Output 29 3 4 5" xfId="28197"/>
    <cellStyle name="Output 29 3 4_Table 2A-1_EFT (Annual)" xfId="8107"/>
    <cellStyle name="Output 29 3 5" xfId="4015"/>
    <cellStyle name="Output 29 3 5 2" xfId="12343"/>
    <cellStyle name="Output 29 3 5 2 2" xfId="24367"/>
    <cellStyle name="Output 29 3 5 2 2 2" xfId="45553"/>
    <cellStyle name="Output 29 3 5 2 3" xfId="34949"/>
    <cellStyle name="Output 29 3 5 3" xfId="19254"/>
    <cellStyle name="Output 29 3 5 3 2" xfId="40441"/>
    <cellStyle name="Output 29 3 5 4" xfId="29703"/>
    <cellStyle name="Output 29 3 5_Table 2A-1_EFT (Annual)" xfId="8109"/>
    <cellStyle name="Output 29 3 6" xfId="9680"/>
    <cellStyle name="Output 29 3 6 2" xfId="21821"/>
    <cellStyle name="Output 29 3 6 2 2" xfId="43007"/>
    <cellStyle name="Output 29 3 6 3" xfId="32403"/>
    <cellStyle name="Output 29 3 7" xfId="16708"/>
    <cellStyle name="Output 29 3 7 2" xfId="37895"/>
    <cellStyle name="Output 29 3 8" xfId="26960"/>
    <cellStyle name="Output 29 3_Table 2A-1_EFT (Annual)" xfId="3444"/>
    <cellStyle name="Output 29 4" xfId="1265"/>
    <cellStyle name="Output 29 4 2" xfId="2535"/>
    <cellStyle name="Output 29 4 2 2" xfId="6096"/>
    <cellStyle name="Output 29 4 2 2 2" xfId="14290"/>
    <cellStyle name="Output 29 4 2 2 2 2" xfId="26262"/>
    <cellStyle name="Output 29 4 2 2 2 2 2" xfId="47448"/>
    <cellStyle name="Output 29 4 2 2 2 3" xfId="36844"/>
    <cellStyle name="Output 29 4 2 2 3" xfId="21149"/>
    <cellStyle name="Output 29 4 2 2 3 2" xfId="42336"/>
    <cellStyle name="Output 29 4 2 2 4" xfId="31752"/>
    <cellStyle name="Output 29 4 2 2_Table 2A-1_EFT (Annual)" xfId="8111"/>
    <cellStyle name="Output 29 4 2 3" xfId="11632"/>
    <cellStyle name="Output 29 4 2 3 2" xfId="23716"/>
    <cellStyle name="Output 29 4 2 3 2 2" xfId="44902"/>
    <cellStyle name="Output 29 4 2 3 3" xfId="34298"/>
    <cellStyle name="Output 29 4 2 4" xfId="18603"/>
    <cellStyle name="Output 29 4 2 4 2" xfId="39790"/>
    <cellStyle name="Output 29 4 2 5" xfId="29009"/>
    <cellStyle name="Output 29 4 2_Table 2A-1_EFT (Annual)" xfId="8110"/>
    <cellStyle name="Output 29 4 3" xfId="1838"/>
    <cellStyle name="Output 29 4 3 2" xfId="5399"/>
    <cellStyle name="Output 29 4 3 2 2" xfId="13614"/>
    <cellStyle name="Output 29 4 3 2 2 2" xfId="25602"/>
    <cellStyle name="Output 29 4 3 2 2 2 2" xfId="46788"/>
    <cellStyle name="Output 29 4 3 2 2 3" xfId="36184"/>
    <cellStyle name="Output 29 4 3 2 3" xfId="20489"/>
    <cellStyle name="Output 29 4 3 2 3 2" xfId="41676"/>
    <cellStyle name="Output 29 4 3 2 4" xfId="31056"/>
    <cellStyle name="Output 29 4 3 2_Table 2A-1_EFT (Annual)" xfId="8113"/>
    <cellStyle name="Output 29 4 3 3" xfId="10958"/>
    <cellStyle name="Output 29 4 3 3 2" xfId="23056"/>
    <cellStyle name="Output 29 4 3 3 2 2" xfId="44242"/>
    <cellStyle name="Output 29 4 3 3 3" xfId="33638"/>
    <cellStyle name="Output 29 4 3 4" xfId="17943"/>
    <cellStyle name="Output 29 4 3 4 2" xfId="39130"/>
    <cellStyle name="Output 29 4 3 5" xfId="28313"/>
    <cellStyle name="Output 29 4 3_Table 2A-1_EFT (Annual)" xfId="8112"/>
    <cellStyle name="Output 29 4 4" xfId="4826"/>
    <cellStyle name="Output 29 4 4 2" xfId="13086"/>
    <cellStyle name="Output 29 4 4 2 2" xfId="25092"/>
    <cellStyle name="Output 29 4 4 2 2 2" xfId="46278"/>
    <cellStyle name="Output 29 4 4 2 3" xfId="35674"/>
    <cellStyle name="Output 29 4 4 3" xfId="19979"/>
    <cellStyle name="Output 29 4 4 3 2" xfId="41166"/>
    <cellStyle name="Output 29 4 4 4" xfId="30483"/>
    <cellStyle name="Output 29 4 4_Table 2A-1_EFT (Annual)" xfId="8114"/>
    <cellStyle name="Output 29 4 5" xfId="10430"/>
    <cellStyle name="Output 29 4 5 2" xfId="22546"/>
    <cellStyle name="Output 29 4 5 2 2" xfId="43732"/>
    <cellStyle name="Output 29 4 5 3" xfId="33128"/>
    <cellStyle name="Output 29 4 6" xfId="17433"/>
    <cellStyle name="Output 29 4 6 2" xfId="38620"/>
    <cellStyle name="Output 29 4 7" xfId="27740"/>
    <cellStyle name="Output 29 4_Table 2A-1_EFT (Annual)" xfId="3446"/>
    <cellStyle name="Output 29 5" xfId="2004"/>
    <cellStyle name="Output 29 5 2" xfId="5565"/>
    <cellStyle name="Output 29 5 2 2" xfId="13780"/>
    <cellStyle name="Output 29 5 2 2 2" xfId="25768"/>
    <cellStyle name="Output 29 5 2 2 2 2" xfId="46954"/>
    <cellStyle name="Output 29 5 2 2 3" xfId="36350"/>
    <cellStyle name="Output 29 5 2 3" xfId="20655"/>
    <cellStyle name="Output 29 5 2 3 2" xfId="41842"/>
    <cellStyle name="Output 29 5 2 4" xfId="31222"/>
    <cellStyle name="Output 29 5 2_Table 2A-1_EFT (Annual)" xfId="8116"/>
    <cellStyle name="Output 29 5 3" xfId="11124"/>
    <cellStyle name="Output 29 5 3 2" xfId="23222"/>
    <cellStyle name="Output 29 5 3 2 2" xfId="44408"/>
    <cellStyle name="Output 29 5 3 3" xfId="33804"/>
    <cellStyle name="Output 29 5 4" xfId="18109"/>
    <cellStyle name="Output 29 5 4 2" xfId="39296"/>
    <cellStyle name="Output 29 5 5" xfId="28479"/>
    <cellStyle name="Output 29 5_Table 2A-1_EFT (Annual)" xfId="8115"/>
    <cellStyle name="Output 29 6" xfId="1665"/>
    <cellStyle name="Output 29 6 2" xfId="5226"/>
    <cellStyle name="Output 29 6 2 2" xfId="13473"/>
    <cellStyle name="Output 29 6 2 2 2" xfId="25473"/>
    <cellStyle name="Output 29 6 2 2 2 2" xfId="46659"/>
    <cellStyle name="Output 29 6 2 2 3" xfId="36055"/>
    <cellStyle name="Output 29 6 2 3" xfId="20360"/>
    <cellStyle name="Output 29 6 2 3 2" xfId="41547"/>
    <cellStyle name="Output 29 6 2 4" xfId="30883"/>
    <cellStyle name="Output 29 6 2_Table 2A-1_EFT (Annual)" xfId="8118"/>
    <cellStyle name="Output 29 6 3" xfId="10818"/>
    <cellStyle name="Output 29 6 3 2" xfId="22927"/>
    <cellStyle name="Output 29 6 3 2 2" xfId="44113"/>
    <cellStyle name="Output 29 6 3 3" xfId="33509"/>
    <cellStyle name="Output 29 6 4" xfId="17814"/>
    <cellStyle name="Output 29 6 4 2" xfId="39001"/>
    <cellStyle name="Output 29 6 5" xfId="28140"/>
    <cellStyle name="Output 29 6_Table 2A-1_EFT (Annual)" xfId="8117"/>
    <cellStyle name="Output 29 7" xfId="3806"/>
    <cellStyle name="Output 29 7 2" xfId="12174"/>
    <cellStyle name="Output 29 7 2 2" xfId="24204"/>
    <cellStyle name="Output 29 7 2 2 2" xfId="45390"/>
    <cellStyle name="Output 29 7 2 3" xfId="34786"/>
    <cellStyle name="Output 29 7 3" xfId="19091"/>
    <cellStyle name="Output 29 7 3 2" xfId="40278"/>
    <cellStyle name="Output 29 7 4" xfId="29515"/>
    <cellStyle name="Output 29 7_Table 2A-1_EFT (Annual)" xfId="8119"/>
    <cellStyle name="Output 29 8" xfId="9493"/>
    <cellStyle name="Output 29 8 2" xfId="21658"/>
    <cellStyle name="Output 29 8 2 2" xfId="42844"/>
    <cellStyle name="Output 29 8 3" xfId="32240"/>
    <cellStyle name="Output 29 9" xfId="16545"/>
    <cellStyle name="Output 29 9 2" xfId="37732"/>
    <cellStyle name="Output 29_Table 2A-1_EFT (Annual)" xfId="3441"/>
    <cellStyle name="Output 3" xfId="113"/>
    <cellStyle name="Output 3 10" xfId="21508"/>
    <cellStyle name="Output 3 10 2" xfId="42695"/>
    <cellStyle name="Output 3 11" xfId="26668"/>
    <cellStyle name="Output 3 2" xfId="506"/>
    <cellStyle name="Output 3 2 2" xfId="1483"/>
    <cellStyle name="Output 3 2 2 2" xfId="2753"/>
    <cellStyle name="Output 3 2 2 2 2" xfId="6314"/>
    <cellStyle name="Output 3 2 2 2 2 2" xfId="14508"/>
    <cellStyle name="Output 3 2 2 2 2 2 2" xfId="26480"/>
    <cellStyle name="Output 3 2 2 2 2 2 2 2" xfId="47666"/>
    <cellStyle name="Output 3 2 2 2 2 2 3" xfId="37062"/>
    <cellStyle name="Output 3 2 2 2 2 3" xfId="21367"/>
    <cellStyle name="Output 3 2 2 2 2 3 2" xfId="42554"/>
    <cellStyle name="Output 3 2 2 2 2 4" xfId="31970"/>
    <cellStyle name="Output 3 2 2 2 2_Table 2A-1_EFT (Annual)" xfId="8121"/>
    <cellStyle name="Output 3 2 2 2 3" xfId="11850"/>
    <cellStyle name="Output 3 2 2 2 3 2" xfId="23934"/>
    <cellStyle name="Output 3 2 2 2 3 2 2" xfId="45120"/>
    <cellStyle name="Output 3 2 2 2 3 3" xfId="34516"/>
    <cellStyle name="Output 3 2 2 2 4" xfId="18821"/>
    <cellStyle name="Output 3 2 2 2 4 2" xfId="40008"/>
    <cellStyle name="Output 3 2 2 2 5" xfId="29227"/>
    <cellStyle name="Output 3 2 2 2_Table 2A-1_EFT (Annual)" xfId="8120"/>
    <cellStyle name="Output 3 2 2 3" xfId="1915"/>
    <cellStyle name="Output 3 2 2 3 2" xfId="5476"/>
    <cellStyle name="Output 3 2 2 3 2 2" xfId="13691"/>
    <cellStyle name="Output 3 2 2 3 2 2 2" xfId="25679"/>
    <cellStyle name="Output 3 2 2 3 2 2 2 2" xfId="46865"/>
    <cellStyle name="Output 3 2 2 3 2 2 3" xfId="36261"/>
    <cellStyle name="Output 3 2 2 3 2 3" xfId="20566"/>
    <cellStyle name="Output 3 2 2 3 2 3 2" xfId="41753"/>
    <cellStyle name="Output 3 2 2 3 2 4" xfId="31133"/>
    <cellStyle name="Output 3 2 2 3 2_Table 2A-1_EFT (Annual)" xfId="8123"/>
    <cellStyle name="Output 3 2 2 3 3" xfId="11035"/>
    <cellStyle name="Output 3 2 2 3 3 2" xfId="23133"/>
    <cellStyle name="Output 3 2 2 3 3 2 2" xfId="44319"/>
    <cellStyle name="Output 3 2 2 3 3 3" xfId="33715"/>
    <cellStyle name="Output 3 2 2 3 4" xfId="18020"/>
    <cellStyle name="Output 3 2 2 3 4 2" xfId="39207"/>
    <cellStyle name="Output 3 2 2 3 5" xfId="28390"/>
    <cellStyle name="Output 3 2 2 3_Table 2A-1_EFT (Annual)" xfId="8122"/>
    <cellStyle name="Output 3 2 2 4" xfId="5044"/>
    <cellStyle name="Output 3 2 2 4 2" xfId="13304"/>
    <cellStyle name="Output 3 2 2 4 2 2" xfId="25310"/>
    <cellStyle name="Output 3 2 2 4 2 2 2" xfId="46496"/>
    <cellStyle name="Output 3 2 2 4 2 3" xfId="35892"/>
    <cellStyle name="Output 3 2 2 4 3" xfId="20197"/>
    <cellStyle name="Output 3 2 2 4 3 2" xfId="41384"/>
    <cellStyle name="Output 3 2 2 4 4" xfId="30701"/>
    <cellStyle name="Output 3 2 2 4_Table 2A-1_EFT (Annual)" xfId="8124"/>
    <cellStyle name="Output 3 2 2 5" xfId="10648"/>
    <cellStyle name="Output 3 2 2 5 2" xfId="22764"/>
    <cellStyle name="Output 3 2 2 5 2 2" xfId="43950"/>
    <cellStyle name="Output 3 2 2 5 3" xfId="33346"/>
    <cellStyle name="Output 3 2 2 6" xfId="17651"/>
    <cellStyle name="Output 3 2 2 6 2" xfId="38838"/>
    <cellStyle name="Output 3 2 2 7" xfId="27958"/>
    <cellStyle name="Output 3 2 2_Table 2A-1_EFT (Annual)" xfId="3449"/>
    <cellStyle name="Output 3 2 3" xfId="2222"/>
    <cellStyle name="Output 3 2 3 2" xfId="5783"/>
    <cellStyle name="Output 3 2 3 2 2" xfId="13998"/>
    <cellStyle name="Output 3 2 3 2 2 2" xfId="25986"/>
    <cellStyle name="Output 3 2 3 2 2 2 2" xfId="47172"/>
    <cellStyle name="Output 3 2 3 2 2 3" xfId="36568"/>
    <cellStyle name="Output 3 2 3 2 3" xfId="20873"/>
    <cellStyle name="Output 3 2 3 2 3 2" xfId="42060"/>
    <cellStyle name="Output 3 2 3 2 4" xfId="31440"/>
    <cellStyle name="Output 3 2 3 2_Table 2A-1_EFT (Annual)" xfId="8126"/>
    <cellStyle name="Output 3 2 3 3" xfId="11342"/>
    <cellStyle name="Output 3 2 3 3 2" xfId="23440"/>
    <cellStyle name="Output 3 2 3 3 2 2" xfId="44626"/>
    <cellStyle name="Output 3 2 3 3 3" xfId="34022"/>
    <cellStyle name="Output 3 2 3 4" xfId="18327"/>
    <cellStyle name="Output 3 2 3 4 2" xfId="39514"/>
    <cellStyle name="Output 3 2 3 5" xfId="28697"/>
    <cellStyle name="Output 3 2 3_Table 2A-1_EFT (Annual)" xfId="8125"/>
    <cellStyle name="Output 3 2 4" xfId="1740"/>
    <cellStyle name="Output 3 2 4 2" xfId="5301"/>
    <cellStyle name="Output 3 2 4 2 2" xfId="13526"/>
    <cellStyle name="Output 3 2 4 2 2 2" xfId="25517"/>
    <cellStyle name="Output 3 2 4 2 2 2 2" xfId="46703"/>
    <cellStyle name="Output 3 2 4 2 2 3" xfId="36099"/>
    <cellStyle name="Output 3 2 4 2 3" xfId="20404"/>
    <cellStyle name="Output 3 2 4 2 3 2" xfId="41591"/>
    <cellStyle name="Output 3 2 4 2 4" xfId="30958"/>
    <cellStyle name="Output 3 2 4 2_Table 2A-1_EFT (Annual)" xfId="8128"/>
    <cellStyle name="Output 3 2 4 3" xfId="10869"/>
    <cellStyle name="Output 3 2 4 3 2" xfId="22971"/>
    <cellStyle name="Output 3 2 4 3 2 2" xfId="44157"/>
    <cellStyle name="Output 3 2 4 3 3" xfId="33553"/>
    <cellStyle name="Output 3 2 4 4" xfId="17858"/>
    <cellStyle name="Output 3 2 4 4 2" xfId="39045"/>
    <cellStyle name="Output 3 2 4 5" xfId="28215"/>
    <cellStyle name="Output 3 2 4_Table 2A-1_EFT (Annual)" xfId="8127"/>
    <cellStyle name="Output 3 2 5" xfId="4076"/>
    <cellStyle name="Output 3 2 5 2" xfId="12400"/>
    <cellStyle name="Output 3 2 5 2 2" xfId="24422"/>
    <cellStyle name="Output 3 2 5 2 2 2" xfId="45608"/>
    <cellStyle name="Output 3 2 5 2 3" xfId="35004"/>
    <cellStyle name="Output 3 2 5 3" xfId="19309"/>
    <cellStyle name="Output 3 2 5 3 2" xfId="40496"/>
    <cellStyle name="Output 3 2 5 4" xfId="29764"/>
    <cellStyle name="Output 3 2 5_Table 2A-1_EFT (Annual)" xfId="8129"/>
    <cellStyle name="Output 3 2 6" xfId="9739"/>
    <cellStyle name="Output 3 2 6 2" xfId="21876"/>
    <cellStyle name="Output 3 2 6 2 2" xfId="43062"/>
    <cellStyle name="Output 3 2 6 3" xfId="32458"/>
    <cellStyle name="Output 3 2 7" xfId="16763"/>
    <cellStyle name="Output 3 2 7 2" xfId="37950"/>
    <cellStyle name="Output 3 2 8" xfId="27021"/>
    <cellStyle name="Output 3 2_Table 2A-1_EFT (Annual)" xfId="3448"/>
    <cellStyle name="Output 3 3" xfId="344"/>
    <cellStyle name="Output 3 3 2" xfId="1327"/>
    <cellStyle name="Output 3 3 2 2" xfId="2597"/>
    <cellStyle name="Output 3 3 2 2 2" xfId="6158"/>
    <cellStyle name="Output 3 3 2 2 2 2" xfId="14352"/>
    <cellStyle name="Output 3 3 2 2 2 2 2" xfId="26324"/>
    <cellStyle name="Output 3 3 2 2 2 2 2 2" xfId="47510"/>
    <cellStyle name="Output 3 3 2 2 2 2 3" xfId="36906"/>
    <cellStyle name="Output 3 3 2 2 2 3" xfId="21211"/>
    <cellStyle name="Output 3 3 2 2 2 3 2" xfId="42398"/>
    <cellStyle name="Output 3 3 2 2 2 4" xfId="31814"/>
    <cellStyle name="Output 3 3 2 2 2_Table 2A-1_EFT (Annual)" xfId="8131"/>
    <cellStyle name="Output 3 3 2 2 3" xfId="11694"/>
    <cellStyle name="Output 3 3 2 2 3 2" xfId="23778"/>
    <cellStyle name="Output 3 3 2 2 3 2 2" xfId="44964"/>
    <cellStyle name="Output 3 3 2 2 3 3" xfId="34360"/>
    <cellStyle name="Output 3 3 2 2 4" xfId="18665"/>
    <cellStyle name="Output 3 3 2 2 4 2" xfId="39852"/>
    <cellStyle name="Output 3 3 2 2 5" xfId="29071"/>
    <cellStyle name="Output 3 3 2 2_Table 2A-1_EFT (Annual)" xfId="8130"/>
    <cellStyle name="Output 3 3 2 3" xfId="1884"/>
    <cellStyle name="Output 3 3 2 3 2" xfId="5445"/>
    <cellStyle name="Output 3 3 2 3 2 2" xfId="13660"/>
    <cellStyle name="Output 3 3 2 3 2 2 2" xfId="25648"/>
    <cellStyle name="Output 3 3 2 3 2 2 2 2" xfId="46834"/>
    <cellStyle name="Output 3 3 2 3 2 2 3" xfId="36230"/>
    <cellStyle name="Output 3 3 2 3 2 3" xfId="20535"/>
    <cellStyle name="Output 3 3 2 3 2 3 2" xfId="41722"/>
    <cellStyle name="Output 3 3 2 3 2 4" xfId="31102"/>
    <cellStyle name="Output 3 3 2 3 2_Table 2A-1_EFT (Annual)" xfId="8133"/>
    <cellStyle name="Output 3 3 2 3 3" xfId="11004"/>
    <cellStyle name="Output 3 3 2 3 3 2" xfId="23102"/>
    <cellStyle name="Output 3 3 2 3 3 2 2" xfId="44288"/>
    <cellStyle name="Output 3 3 2 3 3 3" xfId="33684"/>
    <cellStyle name="Output 3 3 2 3 4" xfId="17989"/>
    <cellStyle name="Output 3 3 2 3 4 2" xfId="39176"/>
    <cellStyle name="Output 3 3 2 3 5" xfId="28359"/>
    <cellStyle name="Output 3 3 2 3_Table 2A-1_EFT (Annual)" xfId="8132"/>
    <cellStyle name="Output 3 3 2 4" xfId="4888"/>
    <cellStyle name="Output 3 3 2 4 2" xfId="13148"/>
    <cellStyle name="Output 3 3 2 4 2 2" xfId="25154"/>
    <cellStyle name="Output 3 3 2 4 2 2 2" xfId="46340"/>
    <cellStyle name="Output 3 3 2 4 2 3" xfId="35736"/>
    <cellStyle name="Output 3 3 2 4 3" xfId="20041"/>
    <cellStyle name="Output 3 3 2 4 3 2" xfId="41228"/>
    <cellStyle name="Output 3 3 2 4 4" xfId="30545"/>
    <cellStyle name="Output 3 3 2 4_Table 2A-1_EFT (Annual)" xfId="8134"/>
    <cellStyle name="Output 3 3 2 5" xfId="10492"/>
    <cellStyle name="Output 3 3 2 5 2" xfId="22608"/>
    <cellStyle name="Output 3 3 2 5 2 2" xfId="43794"/>
    <cellStyle name="Output 3 3 2 5 3" xfId="33190"/>
    <cellStyle name="Output 3 3 2 6" xfId="17495"/>
    <cellStyle name="Output 3 3 2 6 2" xfId="38682"/>
    <cellStyle name="Output 3 3 2 7" xfId="27802"/>
    <cellStyle name="Output 3 3 2_Table 2A-1_EFT (Annual)" xfId="3451"/>
    <cellStyle name="Output 3 3 3" xfId="2066"/>
    <cellStyle name="Output 3 3 3 2" xfId="5627"/>
    <cellStyle name="Output 3 3 3 2 2" xfId="13842"/>
    <cellStyle name="Output 3 3 3 2 2 2" xfId="25830"/>
    <cellStyle name="Output 3 3 3 2 2 2 2" xfId="47016"/>
    <cellStyle name="Output 3 3 3 2 2 3" xfId="36412"/>
    <cellStyle name="Output 3 3 3 2 3" xfId="20717"/>
    <cellStyle name="Output 3 3 3 2 3 2" xfId="41904"/>
    <cellStyle name="Output 3 3 3 2 4" xfId="31284"/>
    <cellStyle name="Output 3 3 3 2_Table 2A-1_EFT (Annual)" xfId="8136"/>
    <cellStyle name="Output 3 3 3 3" xfId="11186"/>
    <cellStyle name="Output 3 3 3 3 2" xfId="23284"/>
    <cellStyle name="Output 3 3 3 3 2 2" xfId="44470"/>
    <cellStyle name="Output 3 3 3 3 3" xfId="33866"/>
    <cellStyle name="Output 3 3 3 4" xfId="18171"/>
    <cellStyle name="Output 3 3 3 4 2" xfId="39358"/>
    <cellStyle name="Output 3 3 3 5" xfId="28541"/>
    <cellStyle name="Output 3 3 3_Table 2A-1_EFT (Annual)" xfId="8135"/>
    <cellStyle name="Output 3 3 4" xfId="1704"/>
    <cellStyle name="Output 3 3 4 2" xfId="5265"/>
    <cellStyle name="Output 3 3 4 2 2" xfId="13494"/>
    <cellStyle name="Output 3 3 4 2 2 2" xfId="25487"/>
    <cellStyle name="Output 3 3 4 2 2 2 2" xfId="46673"/>
    <cellStyle name="Output 3 3 4 2 2 3" xfId="36069"/>
    <cellStyle name="Output 3 3 4 2 3" xfId="20374"/>
    <cellStyle name="Output 3 3 4 2 3 2" xfId="41561"/>
    <cellStyle name="Output 3 3 4 2 4" xfId="30922"/>
    <cellStyle name="Output 3 3 4 2_Table 2A-1_EFT (Annual)" xfId="8138"/>
    <cellStyle name="Output 3 3 4 3" xfId="10838"/>
    <cellStyle name="Output 3 3 4 3 2" xfId="22941"/>
    <cellStyle name="Output 3 3 4 3 2 2" xfId="44127"/>
    <cellStyle name="Output 3 3 4 3 3" xfId="33523"/>
    <cellStyle name="Output 3 3 4 4" xfId="17828"/>
    <cellStyle name="Output 3 3 4 4 2" xfId="39015"/>
    <cellStyle name="Output 3 3 4 5" xfId="28179"/>
    <cellStyle name="Output 3 3 4_Table 2A-1_EFT (Annual)" xfId="8137"/>
    <cellStyle name="Output 3 3 5" xfId="3914"/>
    <cellStyle name="Output 3 3 5 2" xfId="12242"/>
    <cellStyle name="Output 3 3 5 2 2" xfId="24266"/>
    <cellStyle name="Output 3 3 5 2 2 2" xfId="45452"/>
    <cellStyle name="Output 3 3 5 2 3" xfId="34848"/>
    <cellStyle name="Output 3 3 5 3" xfId="19153"/>
    <cellStyle name="Output 3 3 5 3 2" xfId="40340"/>
    <cellStyle name="Output 3 3 5 4" xfId="29602"/>
    <cellStyle name="Output 3 3 5_Table 2A-1_EFT (Annual)" xfId="8139"/>
    <cellStyle name="Output 3 3 6" xfId="9579"/>
    <cellStyle name="Output 3 3 6 2" xfId="21720"/>
    <cellStyle name="Output 3 3 6 2 2" xfId="42906"/>
    <cellStyle name="Output 3 3 6 3" xfId="32302"/>
    <cellStyle name="Output 3 3 7" xfId="16607"/>
    <cellStyle name="Output 3 3 7 2" xfId="37794"/>
    <cellStyle name="Output 3 3 8" xfId="26859"/>
    <cellStyle name="Output 3 3_Table 2A-1_EFT (Annual)" xfId="3450"/>
    <cellStyle name="Output 3 4" xfId="1161"/>
    <cellStyle name="Output 3 4 2" xfId="2431"/>
    <cellStyle name="Output 3 4 2 2" xfId="5992"/>
    <cellStyle name="Output 3 4 2 2 2" xfId="14186"/>
    <cellStyle name="Output 3 4 2 2 2 2" xfId="26158"/>
    <cellStyle name="Output 3 4 2 2 2 2 2" xfId="47344"/>
    <cellStyle name="Output 3 4 2 2 2 3" xfId="36740"/>
    <cellStyle name="Output 3 4 2 2 3" xfId="21045"/>
    <cellStyle name="Output 3 4 2 2 3 2" xfId="42232"/>
    <cellStyle name="Output 3 4 2 2 4" xfId="31648"/>
    <cellStyle name="Output 3 4 2 2_Table 2A-1_EFT (Annual)" xfId="8141"/>
    <cellStyle name="Output 3 4 2 3" xfId="11528"/>
    <cellStyle name="Output 3 4 2 3 2" xfId="23612"/>
    <cellStyle name="Output 3 4 2 3 2 2" xfId="44798"/>
    <cellStyle name="Output 3 4 2 3 3" xfId="34194"/>
    <cellStyle name="Output 3 4 2 4" xfId="18499"/>
    <cellStyle name="Output 3 4 2 4 2" xfId="39686"/>
    <cellStyle name="Output 3 4 2 5" xfId="28905"/>
    <cellStyle name="Output 3 4 2_Table 2A-1_EFT (Annual)" xfId="8140"/>
    <cellStyle name="Output 3 4 3" xfId="1820"/>
    <cellStyle name="Output 3 4 3 2" xfId="5381"/>
    <cellStyle name="Output 3 4 3 2 2" xfId="13596"/>
    <cellStyle name="Output 3 4 3 2 2 2" xfId="25584"/>
    <cellStyle name="Output 3 4 3 2 2 2 2" xfId="46770"/>
    <cellStyle name="Output 3 4 3 2 2 3" xfId="36166"/>
    <cellStyle name="Output 3 4 3 2 3" xfId="20471"/>
    <cellStyle name="Output 3 4 3 2 3 2" xfId="41658"/>
    <cellStyle name="Output 3 4 3 2 4" xfId="31038"/>
    <cellStyle name="Output 3 4 3 2_Table 2A-1_EFT (Annual)" xfId="8143"/>
    <cellStyle name="Output 3 4 3 3" xfId="10940"/>
    <cellStyle name="Output 3 4 3 3 2" xfId="23038"/>
    <cellStyle name="Output 3 4 3 3 2 2" xfId="44224"/>
    <cellStyle name="Output 3 4 3 3 3" xfId="33620"/>
    <cellStyle name="Output 3 4 3 4" xfId="17925"/>
    <cellStyle name="Output 3 4 3 4 2" xfId="39112"/>
    <cellStyle name="Output 3 4 3 5" xfId="28295"/>
    <cellStyle name="Output 3 4 3_Table 2A-1_EFT (Annual)" xfId="8142"/>
    <cellStyle name="Output 3 4 4" xfId="4722"/>
    <cellStyle name="Output 3 4 4 2" xfId="12982"/>
    <cellStyle name="Output 3 4 4 2 2" xfId="24988"/>
    <cellStyle name="Output 3 4 4 2 2 2" xfId="46174"/>
    <cellStyle name="Output 3 4 4 2 3" xfId="35570"/>
    <cellStyle name="Output 3 4 4 3" xfId="19875"/>
    <cellStyle name="Output 3 4 4 3 2" xfId="41062"/>
    <cellStyle name="Output 3 4 4 4" xfId="30379"/>
    <cellStyle name="Output 3 4 4_Table 2A-1_EFT (Annual)" xfId="8144"/>
    <cellStyle name="Output 3 4 5" xfId="10326"/>
    <cellStyle name="Output 3 4 5 2" xfId="22442"/>
    <cellStyle name="Output 3 4 5 2 2" xfId="43628"/>
    <cellStyle name="Output 3 4 5 3" xfId="33024"/>
    <cellStyle name="Output 3 4 6" xfId="17329"/>
    <cellStyle name="Output 3 4 6 2" xfId="38516"/>
    <cellStyle name="Output 3 4 7" xfId="27636"/>
    <cellStyle name="Output 3 4_Table 2A-1_EFT (Annual)" xfId="3452"/>
    <cellStyle name="Output 3 5" xfId="1866"/>
    <cellStyle name="Output 3 5 2" xfId="5427"/>
    <cellStyle name="Output 3 5 2 2" xfId="13642"/>
    <cellStyle name="Output 3 5 2 2 2" xfId="25630"/>
    <cellStyle name="Output 3 5 2 2 2 2" xfId="46816"/>
    <cellStyle name="Output 3 5 2 2 3" xfId="36212"/>
    <cellStyle name="Output 3 5 2 3" xfId="20517"/>
    <cellStyle name="Output 3 5 2 3 2" xfId="41704"/>
    <cellStyle name="Output 3 5 2 4" xfId="31084"/>
    <cellStyle name="Output 3 5 2_Table 2A-1_EFT (Annual)" xfId="8146"/>
    <cellStyle name="Output 3 5 3" xfId="10986"/>
    <cellStyle name="Output 3 5 3 2" xfId="23084"/>
    <cellStyle name="Output 3 5 3 2 2" xfId="44270"/>
    <cellStyle name="Output 3 5 3 3" xfId="33666"/>
    <cellStyle name="Output 3 5 4" xfId="17971"/>
    <cellStyle name="Output 3 5 4 2" xfId="39158"/>
    <cellStyle name="Output 3 5 5" xfId="28341"/>
    <cellStyle name="Output 3 5_Table 2A-1_EFT (Annual)" xfId="8145"/>
    <cellStyle name="Output 3 6" xfId="1647"/>
    <cellStyle name="Output 3 6 2" xfId="5208"/>
    <cellStyle name="Output 3 6 2 2" xfId="13455"/>
    <cellStyle name="Output 3 6 2 2 2" xfId="25455"/>
    <cellStyle name="Output 3 6 2 2 2 2" xfId="46641"/>
    <cellStyle name="Output 3 6 2 2 3" xfId="36037"/>
    <cellStyle name="Output 3 6 2 3" xfId="20342"/>
    <cellStyle name="Output 3 6 2 3 2" xfId="41529"/>
    <cellStyle name="Output 3 6 2 4" xfId="30865"/>
    <cellStyle name="Output 3 6 2_Table 2A-1_EFT (Annual)" xfId="8148"/>
    <cellStyle name="Output 3 6 3" xfId="10800"/>
    <cellStyle name="Output 3 6 3 2" xfId="22909"/>
    <cellStyle name="Output 3 6 3 2 2" xfId="44095"/>
    <cellStyle name="Output 3 6 3 3" xfId="33491"/>
    <cellStyle name="Output 3 6 4" xfId="17796"/>
    <cellStyle name="Output 3 6 4 2" xfId="38983"/>
    <cellStyle name="Output 3 6 5" xfId="28122"/>
    <cellStyle name="Output 3 6_Table 2A-1_EFT (Annual)" xfId="8147"/>
    <cellStyle name="Output 3 7" xfId="3702"/>
    <cellStyle name="Output 3 7 2" xfId="12070"/>
    <cellStyle name="Output 3 7 2 2" xfId="24100"/>
    <cellStyle name="Output 3 7 2 2 2" xfId="45286"/>
    <cellStyle name="Output 3 7 2 3" xfId="34682"/>
    <cellStyle name="Output 3 7 3" xfId="18987"/>
    <cellStyle name="Output 3 7 3 2" xfId="40174"/>
    <cellStyle name="Output 3 7 4" xfId="29411"/>
    <cellStyle name="Output 3 7_Table 2A-1_EFT (Annual)" xfId="8149"/>
    <cellStyle name="Output 3 8" xfId="9389"/>
    <cellStyle name="Output 3 8 2" xfId="21554"/>
    <cellStyle name="Output 3 8 2 2" xfId="42740"/>
    <cellStyle name="Output 3 8 3" xfId="32136"/>
    <cellStyle name="Output 3 9" xfId="16441"/>
    <cellStyle name="Output 3 9 2" xfId="37628"/>
    <cellStyle name="Output 3_Table 2A-1_EFT (Annual)" xfId="3447"/>
    <cellStyle name="Output 30" xfId="189"/>
    <cellStyle name="Output 30 10" xfId="26744"/>
    <cellStyle name="Output 30 2" xfId="582"/>
    <cellStyle name="Output 30 2 2" xfId="1559"/>
    <cellStyle name="Output 30 2 2 2" xfId="2829"/>
    <cellStyle name="Output 30 2 2 2 2" xfId="6390"/>
    <cellStyle name="Output 30 2 2 2 2 2" xfId="14584"/>
    <cellStyle name="Output 30 2 2 2 2 2 2" xfId="26556"/>
    <cellStyle name="Output 30 2 2 2 2 2 2 2" xfId="47742"/>
    <cellStyle name="Output 30 2 2 2 2 2 3" xfId="37138"/>
    <cellStyle name="Output 30 2 2 2 2 3" xfId="21443"/>
    <cellStyle name="Output 30 2 2 2 2 3 2" xfId="42630"/>
    <cellStyle name="Output 30 2 2 2 2 4" xfId="32046"/>
    <cellStyle name="Output 30 2 2 2 2_Table 2A-1_EFT (Annual)" xfId="8151"/>
    <cellStyle name="Output 30 2 2 2 3" xfId="11926"/>
    <cellStyle name="Output 30 2 2 2 3 2" xfId="24010"/>
    <cellStyle name="Output 30 2 2 2 3 2 2" xfId="45196"/>
    <cellStyle name="Output 30 2 2 2 3 3" xfId="34592"/>
    <cellStyle name="Output 30 2 2 2 4" xfId="18897"/>
    <cellStyle name="Output 30 2 2 2 4 2" xfId="40084"/>
    <cellStyle name="Output 30 2 2 2 5" xfId="29303"/>
    <cellStyle name="Output 30 2 2 2_Table 2A-1_EFT (Annual)" xfId="8150"/>
    <cellStyle name="Output 30 2 2 3" xfId="1928"/>
    <cellStyle name="Output 30 2 2 3 2" xfId="5489"/>
    <cellStyle name="Output 30 2 2 3 2 2" xfId="13704"/>
    <cellStyle name="Output 30 2 2 3 2 2 2" xfId="25692"/>
    <cellStyle name="Output 30 2 2 3 2 2 2 2" xfId="46878"/>
    <cellStyle name="Output 30 2 2 3 2 2 3" xfId="36274"/>
    <cellStyle name="Output 30 2 2 3 2 3" xfId="20579"/>
    <cellStyle name="Output 30 2 2 3 2 3 2" xfId="41766"/>
    <cellStyle name="Output 30 2 2 3 2 4" xfId="31146"/>
    <cellStyle name="Output 30 2 2 3 2_Table 2A-1_EFT (Annual)" xfId="8153"/>
    <cellStyle name="Output 30 2 2 3 3" xfId="11048"/>
    <cellStyle name="Output 30 2 2 3 3 2" xfId="23146"/>
    <cellStyle name="Output 30 2 2 3 3 2 2" xfId="44332"/>
    <cellStyle name="Output 30 2 2 3 3 3" xfId="33728"/>
    <cellStyle name="Output 30 2 2 3 4" xfId="18033"/>
    <cellStyle name="Output 30 2 2 3 4 2" xfId="39220"/>
    <cellStyle name="Output 30 2 2 3 5" xfId="28403"/>
    <cellStyle name="Output 30 2 2 3_Table 2A-1_EFT (Annual)" xfId="8152"/>
    <cellStyle name="Output 30 2 2 4" xfId="5120"/>
    <cellStyle name="Output 30 2 2 4 2" xfId="13380"/>
    <cellStyle name="Output 30 2 2 4 2 2" xfId="25386"/>
    <cellStyle name="Output 30 2 2 4 2 2 2" xfId="46572"/>
    <cellStyle name="Output 30 2 2 4 2 3" xfId="35968"/>
    <cellStyle name="Output 30 2 2 4 3" xfId="20273"/>
    <cellStyle name="Output 30 2 2 4 3 2" xfId="41460"/>
    <cellStyle name="Output 30 2 2 4 4" xfId="30777"/>
    <cellStyle name="Output 30 2 2 4_Table 2A-1_EFT (Annual)" xfId="8154"/>
    <cellStyle name="Output 30 2 2 5" xfId="10724"/>
    <cellStyle name="Output 30 2 2 5 2" xfId="22840"/>
    <cellStyle name="Output 30 2 2 5 2 2" xfId="44026"/>
    <cellStyle name="Output 30 2 2 5 3" xfId="33422"/>
    <cellStyle name="Output 30 2 2 6" xfId="17727"/>
    <cellStyle name="Output 30 2 2 6 2" xfId="38914"/>
    <cellStyle name="Output 30 2 2 7" xfId="28034"/>
    <cellStyle name="Output 30 2 2_Table 2A-1_EFT (Annual)" xfId="3455"/>
    <cellStyle name="Output 30 2 3" xfId="2298"/>
    <cellStyle name="Output 30 2 3 2" xfId="5859"/>
    <cellStyle name="Output 30 2 3 2 2" xfId="14074"/>
    <cellStyle name="Output 30 2 3 2 2 2" xfId="26062"/>
    <cellStyle name="Output 30 2 3 2 2 2 2" xfId="47248"/>
    <cellStyle name="Output 30 2 3 2 2 3" xfId="36644"/>
    <cellStyle name="Output 30 2 3 2 3" xfId="20949"/>
    <cellStyle name="Output 30 2 3 2 3 2" xfId="42136"/>
    <cellStyle name="Output 30 2 3 2 4" xfId="31516"/>
    <cellStyle name="Output 30 2 3 2_Table 2A-1_EFT (Annual)" xfId="8156"/>
    <cellStyle name="Output 30 2 3 3" xfId="11418"/>
    <cellStyle name="Output 30 2 3 3 2" xfId="23516"/>
    <cellStyle name="Output 30 2 3 3 2 2" xfId="44702"/>
    <cellStyle name="Output 30 2 3 3 3" xfId="34098"/>
    <cellStyle name="Output 30 2 3 4" xfId="18403"/>
    <cellStyle name="Output 30 2 3 4 2" xfId="39590"/>
    <cellStyle name="Output 30 2 3 5" xfId="28773"/>
    <cellStyle name="Output 30 2 3_Table 2A-1_EFT (Annual)" xfId="8155"/>
    <cellStyle name="Output 30 2 4" xfId="1753"/>
    <cellStyle name="Output 30 2 4 2" xfId="5314"/>
    <cellStyle name="Output 30 2 4 2 2" xfId="13539"/>
    <cellStyle name="Output 30 2 4 2 2 2" xfId="25530"/>
    <cellStyle name="Output 30 2 4 2 2 2 2" xfId="46716"/>
    <cellStyle name="Output 30 2 4 2 2 3" xfId="36112"/>
    <cellStyle name="Output 30 2 4 2 3" xfId="20417"/>
    <cellStyle name="Output 30 2 4 2 3 2" xfId="41604"/>
    <cellStyle name="Output 30 2 4 2 4" xfId="30971"/>
    <cellStyle name="Output 30 2 4 2_Table 2A-1_EFT (Annual)" xfId="8158"/>
    <cellStyle name="Output 30 2 4 3" xfId="10882"/>
    <cellStyle name="Output 30 2 4 3 2" xfId="22984"/>
    <cellStyle name="Output 30 2 4 3 2 2" xfId="44170"/>
    <cellStyle name="Output 30 2 4 3 3" xfId="33566"/>
    <cellStyle name="Output 30 2 4 4" xfId="17871"/>
    <cellStyle name="Output 30 2 4 4 2" xfId="39058"/>
    <cellStyle name="Output 30 2 4 5" xfId="28228"/>
    <cellStyle name="Output 30 2 4_Table 2A-1_EFT (Annual)" xfId="8157"/>
    <cellStyle name="Output 30 2 5" xfId="4152"/>
    <cellStyle name="Output 30 2 5 2" xfId="12476"/>
    <cellStyle name="Output 30 2 5 2 2" xfId="24498"/>
    <cellStyle name="Output 30 2 5 2 2 2" xfId="45684"/>
    <cellStyle name="Output 30 2 5 2 3" xfId="35080"/>
    <cellStyle name="Output 30 2 5 3" xfId="19385"/>
    <cellStyle name="Output 30 2 5 3 2" xfId="40572"/>
    <cellStyle name="Output 30 2 5 4" xfId="29840"/>
    <cellStyle name="Output 30 2 5_Table 2A-1_EFT (Annual)" xfId="8159"/>
    <cellStyle name="Output 30 2 6" xfId="9815"/>
    <cellStyle name="Output 30 2 6 2" xfId="21952"/>
    <cellStyle name="Output 30 2 6 2 2" xfId="43138"/>
    <cellStyle name="Output 30 2 6 3" xfId="32534"/>
    <cellStyle name="Output 30 2 7" xfId="16839"/>
    <cellStyle name="Output 30 2 7 2" xfId="38026"/>
    <cellStyle name="Output 30 2 8" xfId="27097"/>
    <cellStyle name="Output 30 2_Table 2A-1_EFT (Annual)" xfId="3454"/>
    <cellStyle name="Output 30 3" xfId="419"/>
    <cellStyle name="Output 30 3 2" xfId="1402"/>
    <cellStyle name="Output 30 3 2 2" xfId="2672"/>
    <cellStyle name="Output 30 3 2 2 2" xfId="6233"/>
    <cellStyle name="Output 30 3 2 2 2 2" xfId="14427"/>
    <cellStyle name="Output 30 3 2 2 2 2 2" xfId="26399"/>
    <cellStyle name="Output 30 3 2 2 2 2 2 2" xfId="47585"/>
    <cellStyle name="Output 30 3 2 2 2 2 3" xfId="36981"/>
    <cellStyle name="Output 30 3 2 2 2 3" xfId="21286"/>
    <cellStyle name="Output 30 3 2 2 2 3 2" xfId="42473"/>
    <cellStyle name="Output 30 3 2 2 2 4" xfId="31889"/>
    <cellStyle name="Output 30 3 2 2 2_Table 2A-1_EFT (Annual)" xfId="8161"/>
    <cellStyle name="Output 30 3 2 2 3" xfId="11769"/>
    <cellStyle name="Output 30 3 2 2 3 2" xfId="23853"/>
    <cellStyle name="Output 30 3 2 2 3 2 2" xfId="45039"/>
    <cellStyle name="Output 30 3 2 2 3 3" xfId="34435"/>
    <cellStyle name="Output 30 3 2 2 4" xfId="18740"/>
    <cellStyle name="Output 30 3 2 2 4 2" xfId="39927"/>
    <cellStyle name="Output 30 3 2 2 5" xfId="29146"/>
    <cellStyle name="Output 30 3 2 2_Table 2A-1_EFT (Annual)" xfId="8160"/>
    <cellStyle name="Output 30 3 2 3" xfId="1897"/>
    <cellStyle name="Output 30 3 2 3 2" xfId="5458"/>
    <cellStyle name="Output 30 3 2 3 2 2" xfId="13673"/>
    <cellStyle name="Output 30 3 2 3 2 2 2" xfId="25661"/>
    <cellStyle name="Output 30 3 2 3 2 2 2 2" xfId="46847"/>
    <cellStyle name="Output 30 3 2 3 2 2 3" xfId="36243"/>
    <cellStyle name="Output 30 3 2 3 2 3" xfId="20548"/>
    <cellStyle name="Output 30 3 2 3 2 3 2" xfId="41735"/>
    <cellStyle name="Output 30 3 2 3 2 4" xfId="31115"/>
    <cellStyle name="Output 30 3 2 3 2_Table 2A-1_EFT (Annual)" xfId="8163"/>
    <cellStyle name="Output 30 3 2 3 3" xfId="11017"/>
    <cellStyle name="Output 30 3 2 3 3 2" xfId="23115"/>
    <cellStyle name="Output 30 3 2 3 3 2 2" xfId="44301"/>
    <cellStyle name="Output 30 3 2 3 3 3" xfId="33697"/>
    <cellStyle name="Output 30 3 2 3 4" xfId="18002"/>
    <cellStyle name="Output 30 3 2 3 4 2" xfId="39189"/>
    <cellStyle name="Output 30 3 2 3 5" xfId="28372"/>
    <cellStyle name="Output 30 3 2 3_Table 2A-1_EFT (Annual)" xfId="8162"/>
    <cellStyle name="Output 30 3 2 4" xfId="4963"/>
    <cellStyle name="Output 30 3 2 4 2" xfId="13223"/>
    <cellStyle name="Output 30 3 2 4 2 2" xfId="25229"/>
    <cellStyle name="Output 30 3 2 4 2 2 2" xfId="46415"/>
    <cellStyle name="Output 30 3 2 4 2 3" xfId="35811"/>
    <cellStyle name="Output 30 3 2 4 3" xfId="20116"/>
    <cellStyle name="Output 30 3 2 4 3 2" xfId="41303"/>
    <cellStyle name="Output 30 3 2 4 4" xfId="30620"/>
    <cellStyle name="Output 30 3 2 4_Table 2A-1_EFT (Annual)" xfId="8164"/>
    <cellStyle name="Output 30 3 2 5" xfId="10567"/>
    <cellStyle name="Output 30 3 2 5 2" xfId="22683"/>
    <cellStyle name="Output 30 3 2 5 2 2" xfId="43869"/>
    <cellStyle name="Output 30 3 2 5 3" xfId="33265"/>
    <cellStyle name="Output 30 3 2 6" xfId="17570"/>
    <cellStyle name="Output 30 3 2 6 2" xfId="38757"/>
    <cellStyle name="Output 30 3 2 7" xfId="27877"/>
    <cellStyle name="Output 30 3 2_Table 2A-1_EFT (Annual)" xfId="3457"/>
    <cellStyle name="Output 30 3 3" xfId="2141"/>
    <cellStyle name="Output 30 3 3 2" xfId="5702"/>
    <cellStyle name="Output 30 3 3 2 2" xfId="13917"/>
    <cellStyle name="Output 30 3 3 2 2 2" xfId="25905"/>
    <cellStyle name="Output 30 3 3 2 2 2 2" xfId="47091"/>
    <cellStyle name="Output 30 3 3 2 2 3" xfId="36487"/>
    <cellStyle name="Output 30 3 3 2 3" xfId="20792"/>
    <cellStyle name="Output 30 3 3 2 3 2" xfId="41979"/>
    <cellStyle name="Output 30 3 3 2 4" xfId="31359"/>
    <cellStyle name="Output 30 3 3 2_Table 2A-1_EFT (Annual)" xfId="8166"/>
    <cellStyle name="Output 30 3 3 3" xfId="11261"/>
    <cellStyle name="Output 30 3 3 3 2" xfId="23359"/>
    <cellStyle name="Output 30 3 3 3 2 2" xfId="44545"/>
    <cellStyle name="Output 30 3 3 3 3" xfId="33941"/>
    <cellStyle name="Output 30 3 3 4" xfId="18246"/>
    <cellStyle name="Output 30 3 3 4 2" xfId="39433"/>
    <cellStyle name="Output 30 3 3 5" xfId="28616"/>
    <cellStyle name="Output 30 3 3_Table 2A-1_EFT (Annual)" xfId="8165"/>
    <cellStyle name="Output 30 3 4" xfId="1717"/>
    <cellStyle name="Output 30 3 4 2" xfId="5278"/>
    <cellStyle name="Output 30 3 4 2 2" xfId="13507"/>
    <cellStyle name="Output 30 3 4 2 2 2" xfId="25500"/>
    <cellStyle name="Output 30 3 4 2 2 2 2" xfId="46686"/>
    <cellStyle name="Output 30 3 4 2 2 3" xfId="36082"/>
    <cellStyle name="Output 30 3 4 2 3" xfId="20387"/>
    <cellStyle name="Output 30 3 4 2 3 2" xfId="41574"/>
    <cellStyle name="Output 30 3 4 2 4" xfId="30935"/>
    <cellStyle name="Output 30 3 4 2_Table 2A-1_EFT (Annual)" xfId="8168"/>
    <cellStyle name="Output 30 3 4 3" xfId="10851"/>
    <cellStyle name="Output 30 3 4 3 2" xfId="22954"/>
    <cellStyle name="Output 30 3 4 3 2 2" xfId="44140"/>
    <cellStyle name="Output 30 3 4 3 3" xfId="33536"/>
    <cellStyle name="Output 30 3 4 4" xfId="17841"/>
    <cellStyle name="Output 30 3 4 4 2" xfId="39028"/>
    <cellStyle name="Output 30 3 4 5" xfId="28192"/>
    <cellStyle name="Output 30 3 4_Table 2A-1_EFT (Annual)" xfId="8167"/>
    <cellStyle name="Output 30 3 5" xfId="3989"/>
    <cellStyle name="Output 30 3 5 2" xfId="12317"/>
    <cellStyle name="Output 30 3 5 2 2" xfId="24341"/>
    <cellStyle name="Output 30 3 5 2 2 2" xfId="45527"/>
    <cellStyle name="Output 30 3 5 2 3" xfId="34923"/>
    <cellStyle name="Output 30 3 5 3" xfId="19228"/>
    <cellStyle name="Output 30 3 5 3 2" xfId="40415"/>
    <cellStyle name="Output 30 3 5 4" xfId="29677"/>
    <cellStyle name="Output 30 3 5_Table 2A-1_EFT (Annual)" xfId="8169"/>
    <cellStyle name="Output 30 3 6" xfId="9654"/>
    <cellStyle name="Output 30 3 6 2" xfId="21795"/>
    <cellStyle name="Output 30 3 6 2 2" xfId="42981"/>
    <cellStyle name="Output 30 3 6 3" xfId="32377"/>
    <cellStyle name="Output 30 3 7" xfId="16682"/>
    <cellStyle name="Output 30 3 7 2" xfId="37869"/>
    <cellStyle name="Output 30 3 8" xfId="26934"/>
    <cellStyle name="Output 30 3_Table 2A-1_EFT (Annual)" xfId="3456"/>
    <cellStyle name="Output 30 4" xfId="1237"/>
    <cellStyle name="Output 30 4 2" xfId="2507"/>
    <cellStyle name="Output 30 4 2 2" xfId="6068"/>
    <cellStyle name="Output 30 4 2 2 2" xfId="14262"/>
    <cellStyle name="Output 30 4 2 2 2 2" xfId="26234"/>
    <cellStyle name="Output 30 4 2 2 2 2 2" xfId="47420"/>
    <cellStyle name="Output 30 4 2 2 2 3" xfId="36816"/>
    <cellStyle name="Output 30 4 2 2 3" xfId="21121"/>
    <cellStyle name="Output 30 4 2 2 3 2" xfId="42308"/>
    <cellStyle name="Output 30 4 2 2 4" xfId="31724"/>
    <cellStyle name="Output 30 4 2 2_Table 2A-1_EFT (Annual)" xfId="8171"/>
    <cellStyle name="Output 30 4 2 3" xfId="11604"/>
    <cellStyle name="Output 30 4 2 3 2" xfId="23688"/>
    <cellStyle name="Output 30 4 2 3 2 2" xfId="44874"/>
    <cellStyle name="Output 30 4 2 3 3" xfId="34270"/>
    <cellStyle name="Output 30 4 2 4" xfId="18575"/>
    <cellStyle name="Output 30 4 2 4 2" xfId="39762"/>
    <cellStyle name="Output 30 4 2 5" xfId="28981"/>
    <cellStyle name="Output 30 4 2_Table 2A-1_EFT (Annual)" xfId="8170"/>
    <cellStyle name="Output 30 4 3" xfId="1833"/>
    <cellStyle name="Output 30 4 3 2" xfId="5394"/>
    <cellStyle name="Output 30 4 3 2 2" xfId="13609"/>
    <cellStyle name="Output 30 4 3 2 2 2" xfId="25597"/>
    <cellStyle name="Output 30 4 3 2 2 2 2" xfId="46783"/>
    <cellStyle name="Output 30 4 3 2 2 3" xfId="36179"/>
    <cellStyle name="Output 30 4 3 2 3" xfId="20484"/>
    <cellStyle name="Output 30 4 3 2 3 2" xfId="41671"/>
    <cellStyle name="Output 30 4 3 2 4" xfId="31051"/>
    <cellStyle name="Output 30 4 3 2_Table 2A-1_EFT (Annual)" xfId="8173"/>
    <cellStyle name="Output 30 4 3 3" xfId="10953"/>
    <cellStyle name="Output 30 4 3 3 2" xfId="23051"/>
    <cellStyle name="Output 30 4 3 3 2 2" xfId="44237"/>
    <cellStyle name="Output 30 4 3 3 3" xfId="33633"/>
    <cellStyle name="Output 30 4 3 4" xfId="17938"/>
    <cellStyle name="Output 30 4 3 4 2" xfId="39125"/>
    <cellStyle name="Output 30 4 3 5" xfId="28308"/>
    <cellStyle name="Output 30 4 3_Table 2A-1_EFT (Annual)" xfId="8172"/>
    <cellStyle name="Output 30 4 4" xfId="4798"/>
    <cellStyle name="Output 30 4 4 2" xfId="13058"/>
    <cellStyle name="Output 30 4 4 2 2" xfId="25064"/>
    <cellStyle name="Output 30 4 4 2 2 2" xfId="46250"/>
    <cellStyle name="Output 30 4 4 2 3" xfId="35646"/>
    <cellStyle name="Output 30 4 4 3" xfId="19951"/>
    <cellStyle name="Output 30 4 4 3 2" xfId="41138"/>
    <cellStyle name="Output 30 4 4 4" xfId="30455"/>
    <cellStyle name="Output 30 4 4_Table 2A-1_EFT (Annual)" xfId="8174"/>
    <cellStyle name="Output 30 4 5" xfId="10402"/>
    <cellStyle name="Output 30 4 5 2" xfId="22518"/>
    <cellStyle name="Output 30 4 5 2 2" xfId="43704"/>
    <cellStyle name="Output 30 4 5 3" xfId="33100"/>
    <cellStyle name="Output 30 4 6" xfId="17405"/>
    <cellStyle name="Output 30 4 6 2" xfId="38592"/>
    <cellStyle name="Output 30 4 7" xfId="27712"/>
    <cellStyle name="Output 30 4_Table 2A-1_EFT (Annual)" xfId="3458"/>
    <cellStyle name="Output 30 5" xfId="1976"/>
    <cellStyle name="Output 30 5 2" xfId="5537"/>
    <cellStyle name="Output 30 5 2 2" xfId="13752"/>
    <cellStyle name="Output 30 5 2 2 2" xfId="25740"/>
    <cellStyle name="Output 30 5 2 2 2 2" xfId="46926"/>
    <cellStyle name="Output 30 5 2 2 3" xfId="36322"/>
    <cellStyle name="Output 30 5 2 3" xfId="20627"/>
    <cellStyle name="Output 30 5 2 3 2" xfId="41814"/>
    <cellStyle name="Output 30 5 2 4" xfId="31194"/>
    <cellStyle name="Output 30 5 2_Table 2A-1_EFT (Annual)" xfId="8176"/>
    <cellStyle name="Output 30 5 3" xfId="11096"/>
    <cellStyle name="Output 30 5 3 2" xfId="23194"/>
    <cellStyle name="Output 30 5 3 2 2" xfId="44380"/>
    <cellStyle name="Output 30 5 3 3" xfId="33776"/>
    <cellStyle name="Output 30 5 4" xfId="18081"/>
    <cellStyle name="Output 30 5 4 2" xfId="39268"/>
    <cellStyle name="Output 30 5 5" xfId="28451"/>
    <cellStyle name="Output 30 5_Table 2A-1_EFT (Annual)" xfId="8175"/>
    <cellStyle name="Output 30 6" xfId="1660"/>
    <cellStyle name="Output 30 6 2" xfId="5221"/>
    <cellStyle name="Output 30 6 2 2" xfId="13468"/>
    <cellStyle name="Output 30 6 2 2 2" xfId="25468"/>
    <cellStyle name="Output 30 6 2 2 2 2" xfId="46654"/>
    <cellStyle name="Output 30 6 2 2 3" xfId="36050"/>
    <cellStyle name="Output 30 6 2 3" xfId="20355"/>
    <cellStyle name="Output 30 6 2 3 2" xfId="41542"/>
    <cellStyle name="Output 30 6 2 4" xfId="30878"/>
    <cellStyle name="Output 30 6 2_Table 2A-1_EFT (Annual)" xfId="8178"/>
    <cellStyle name="Output 30 6 3" xfId="10813"/>
    <cellStyle name="Output 30 6 3 2" xfId="22922"/>
    <cellStyle name="Output 30 6 3 2 2" xfId="44108"/>
    <cellStyle name="Output 30 6 3 3" xfId="33504"/>
    <cellStyle name="Output 30 6 4" xfId="17809"/>
    <cellStyle name="Output 30 6 4 2" xfId="38996"/>
    <cellStyle name="Output 30 6 5" xfId="28135"/>
    <cellStyle name="Output 30 6_Table 2A-1_EFT (Annual)" xfId="8177"/>
    <cellStyle name="Output 30 7" xfId="3778"/>
    <cellStyle name="Output 30 7 2" xfId="12146"/>
    <cellStyle name="Output 30 7 2 2" xfId="24176"/>
    <cellStyle name="Output 30 7 2 2 2" xfId="45362"/>
    <cellStyle name="Output 30 7 2 3" xfId="34758"/>
    <cellStyle name="Output 30 7 3" xfId="19063"/>
    <cellStyle name="Output 30 7 3 2" xfId="40250"/>
    <cellStyle name="Output 30 7 4" xfId="29487"/>
    <cellStyle name="Output 30 7_Table 2A-1_EFT (Annual)" xfId="8179"/>
    <cellStyle name="Output 30 8" xfId="9465"/>
    <cellStyle name="Output 30 8 2" xfId="21630"/>
    <cellStyle name="Output 30 8 2 2" xfId="42816"/>
    <cellStyle name="Output 30 8 3" xfId="32212"/>
    <cellStyle name="Output 30 9" xfId="16517"/>
    <cellStyle name="Output 30 9 2" xfId="37704"/>
    <cellStyle name="Output 30_Table 2A-1_EFT (Annual)" xfId="3453"/>
    <cellStyle name="Output 31" xfId="248"/>
    <cellStyle name="Output 31 10" xfId="26803"/>
    <cellStyle name="Output 31 2" xfId="635"/>
    <cellStyle name="Output 31 2 2" xfId="1612"/>
    <cellStyle name="Output 31 2 2 2" xfId="2882"/>
    <cellStyle name="Output 31 2 2 2 2" xfId="6443"/>
    <cellStyle name="Output 31 2 2 2 2 2" xfId="14637"/>
    <cellStyle name="Output 31 2 2 2 2 2 2" xfId="26609"/>
    <cellStyle name="Output 31 2 2 2 2 2 2 2" xfId="47795"/>
    <cellStyle name="Output 31 2 2 2 2 2 3" xfId="37191"/>
    <cellStyle name="Output 31 2 2 2 2 3" xfId="21496"/>
    <cellStyle name="Output 31 2 2 2 2 3 2" xfId="42683"/>
    <cellStyle name="Output 31 2 2 2 2 4" xfId="32099"/>
    <cellStyle name="Output 31 2 2 2 2_Table 2A-1_EFT (Annual)" xfId="8181"/>
    <cellStyle name="Output 31 2 2 2 3" xfId="11979"/>
    <cellStyle name="Output 31 2 2 2 3 2" xfId="24063"/>
    <cellStyle name="Output 31 2 2 2 3 2 2" xfId="45249"/>
    <cellStyle name="Output 31 2 2 2 3 3" xfId="34645"/>
    <cellStyle name="Output 31 2 2 2 4" xfId="18950"/>
    <cellStyle name="Output 31 2 2 2 4 2" xfId="40137"/>
    <cellStyle name="Output 31 2 2 2 5" xfId="29356"/>
    <cellStyle name="Output 31 2 2 2_Table 2A-1_EFT (Annual)" xfId="8180"/>
    <cellStyle name="Output 31 2 2 3" xfId="1938"/>
    <cellStyle name="Output 31 2 2 3 2" xfId="5499"/>
    <cellStyle name="Output 31 2 2 3 2 2" xfId="13714"/>
    <cellStyle name="Output 31 2 2 3 2 2 2" xfId="25702"/>
    <cellStyle name="Output 31 2 2 3 2 2 2 2" xfId="46888"/>
    <cellStyle name="Output 31 2 2 3 2 2 3" xfId="36284"/>
    <cellStyle name="Output 31 2 2 3 2 3" xfId="20589"/>
    <cellStyle name="Output 31 2 2 3 2 3 2" xfId="41776"/>
    <cellStyle name="Output 31 2 2 3 2 4" xfId="31156"/>
    <cellStyle name="Output 31 2 2 3 2_Table 2A-1_EFT (Annual)" xfId="8183"/>
    <cellStyle name="Output 31 2 2 3 3" xfId="11058"/>
    <cellStyle name="Output 31 2 2 3 3 2" xfId="23156"/>
    <cellStyle name="Output 31 2 2 3 3 2 2" xfId="44342"/>
    <cellStyle name="Output 31 2 2 3 3 3" xfId="33738"/>
    <cellStyle name="Output 31 2 2 3 4" xfId="18043"/>
    <cellStyle name="Output 31 2 2 3 4 2" xfId="39230"/>
    <cellStyle name="Output 31 2 2 3 5" xfId="28413"/>
    <cellStyle name="Output 31 2 2 3_Table 2A-1_EFT (Annual)" xfId="8182"/>
    <cellStyle name="Output 31 2 2 4" xfId="5173"/>
    <cellStyle name="Output 31 2 2 4 2" xfId="13433"/>
    <cellStyle name="Output 31 2 2 4 2 2" xfId="25439"/>
    <cellStyle name="Output 31 2 2 4 2 2 2" xfId="46625"/>
    <cellStyle name="Output 31 2 2 4 2 3" xfId="36021"/>
    <cellStyle name="Output 31 2 2 4 3" xfId="20326"/>
    <cellStyle name="Output 31 2 2 4 3 2" xfId="41513"/>
    <cellStyle name="Output 31 2 2 4 4" xfId="30830"/>
    <cellStyle name="Output 31 2 2 4_Table 2A-1_EFT (Annual)" xfId="8184"/>
    <cellStyle name="Output 31 2 2 5" xfId="10777"/>
    <cellStyle name="Output 31 2 2 5 2" xfId="22893"/>
    <cellStyle name="Output 31 2 2 5 2 2" xfId="44079"/>
    <cellStyle name="Output 31 2 2 5 3" xfId="33475"/>
    <cellStyle name="Output 31 2 2 6" xfId="17780"/>
    <cellStyle name="Output 31 2 2 6 2" xfId="38967"/>
    <cellStyle name="Output 31 2 2 7" xfId="28087"/>
    <cellStyle name="Output 31 2 2_Table 2A-1_EFT (Annual)" xfId="3461"/>
    <cellStyle name="Output 31 2 3" xfId="2351"/>
    <cellStyle name="Output 31 2 3 2" xfId="5912"/>
    <cellStyle name="Output 31 2 3 2 2" xfId="14127"/>
    <cellStyle name="Output 31 2 3 2 2 2" xfId="26115"/>
    <cellStyle name="Output 31 2 3 2 2 2 2" xfId="47301"/>
    <cellStyle name="Output 31 2 3 2 2 3" xfId="36697"/>
    <cellStyle name="Output 31 2 3 2 3" xfId="21002"/>
    <cellStyle name="Output 31 2 3 2 3 2" xfId="42189"/>
    <cellStyle name="Output 31 2 3 2 4" xfId="31569"/>
    <cellStyle name="Output 31 2 3 2_Table 2A-1_EFT (Annual)" xfId="8186"/>
    <cellStyle name="Output 31 2 3 3" xfId="11471"/>
    <cellStyle name="Output 31 2 3 3 2" xfId="23569"/>
    <cellStyle name="Output 31 2 3 3 2 2" xfId="44755"/>
    <cellStyle name="Output 31 2 3 3 3" xfId="34151"/>
    <cellStyle name="Output 31 2 3 4" xfId="18456"/>
    <cellStyle name="Output 31 2 3 4 2" xfId="39643"/>
    <cellStyle name="Output 31 2 3 5" xfId="28826"/>
    <cellStyle name="Output 31 2 3_Table 2A-1_EFT (Annual)" xfId="8185"/>
    <cellStyle name="Output 31 2 4" xfId="1763"/>
    <cellStyle name="Output 31 2 4 2" xfId="5324"/>
    <cellStyle name="Output 31 2 4 2 2" xfId="13549"/>
    <cellStyle name="Output 31 2 4 2 2 2" xfId="25540"/>
    <cellStyle name="Output 31 2 4 2 2 2 2" xfId="46726"/>
    <cellStyle name="Output 31 2 4 2 2 3" xfId="36122"/>
    <cellStyle name="Output 31 2 4 2 3" xfId="20427"/>
    <cellStyle name="Output 31 2 4 2 3 2" xfId="41614"/>
    <cellStyle name="Output 31 2 4 2 4" xfId="30981"/>
    <cellStyle name="Output 31 2 4 2_Table 2A-1_EFT (Annual)" xfId="8188"/>
    <cellStyle name="Output 31 2 4 3" xfId="10892"/>
    <cellStyle name="Output 31 2 4 3 2" xfId="22994"/>
    <cellStyle name="Output 31 2 4 3 2 2" xfId="44180"/>
    <cellStyle name="Output 31 2 4 3 3" xfId="33576"/>
    <cellStyle name="Output 31 2 4 4" xfId="17881"/>
    <cellStyle name="Output 31 2 4 4 2" xfId="39068"/>
    <cellStyle name="Output 31 2 4 5" xfId="28238"/>
    <cellStyle name="Output 31 2 4_Table 2A-1_EFT (Annual)" xfId="8187"/>
    <cellStyle name="Output 31 2 5" xfId="4205"/>
    <cellStyle name="Output 31 2 5 2" xfId="12529"/>
    <cellStyle name="Output 31 2 5 2 2" xfId="24551"/>
    <cellStyle name="Output 31 2 5 2 2 2" xfId="45737"/>
    <cellStyle name="Output 31 2 5 2 3" xfId="35133"/>
    <cellStyle name="Output 31 2 5 3" xfId="19438"/>
    <cellStyle name="Output 31 2 5 3 2" xfId="40625"/>
    <cellStyle name="Output 31 2 5 4" xfId="29893"/>
    <cellStyle name="Output 31 2 5_Table 2A-1_EFT (Annual)" xfId="8189"/>
    <cellStyle name="Output 31 2 6" xfId="9868"/>
    <cellStyle name="Output 31 2 6 2" xfId="22005"/>
    <cellStyle name="Output 31 2 6 2 2" xfId="43191"/>
    <cellStyle name="Output 31 2 6 3" xfId="32587"/>
    <cellStyle name="Output 31 2 7" xfId="16892"/>
    <cellStyle name="Output 31 2 7 2" xfId="38079"/>
    <cellStyle name="Output 31 2 8" xfId="27150"/>
    <cellStyle name="Output 31 2_Table 2A-1_EFT (Annual)" xfId="3460"/>
    <cellStyle name="Output 31 3" xfId="474"/>
    <cellStyle name="Output 31 3 2" xfId="1451"/>
    <cellStyle name="Output 31 3 2 2" xfId="2721"/>
    <cellStyle name="Output 31 3 2 2 2" xfId="6282"/>
    <cellStyle name="Output 31 3 2 2 2 2" xfId="14476"/>
    <cellStyle name="Output 31 3 2 2 2 2 2" xfId="26448"/>
    <cellStyle name="Output 31 3 2 2 2 2 2 2" xfId="47634"/>
    <cellStyle name="Output 31 3 2 2 2 2 3" xfId="37030"/>
    <cellStyle name="Output 31 3 2 2 2 3" xfId="21335"/>
    <cellStyle name="Output 31 3 2 2 2 3 2" xfId="42522"/>
    <cellStyle name="Output 31 3 2 2 2 4" xfId="31938"/>
    <cellStyle name="Output 31 3 2 2 2_Table 2A-1_EFT (Annual)" xfId="8191"/>
    <cellStyle name="Output 31 3 2 2 3" xfId="11818"/>
    <cellStyle name="Output 31 3 2 2 3 2" xfId="23902"/>
    <cellStyle name="Output 31 3 2 2 3 2 2" xfId="45088"/>
    <cellStyle name="Output 31 3 2 2 3 3" xfId="34484"/>
    <cellStyle name="Output 31 3 2 2 4" xfId="18789"/>
    <cellStyle name="Output 31 3 2 2 4 2" xfId="39976"/>
    <cellStyle name="Output 31 3 2 2 5" xfId="29195"/>
    <cellStyle name="Output 31 3 2 2_Table 2A-1_EFT (Annual)" xfId="8190"/>
    <cellStyle name="Output 31 3 2 3" xfId="1907"/>
    <cellStyle name="Output 31 3 2 3 2" xfId="5468"/>
    <cellStyle name="Output 31 3 2 3 2 2" xfId="13683"/>
    <cellStyle name="Output 31 3 2 3 2 2 2" xfId="25671"/>
    <cellStyle name="Output 31 3 2 3 2 2 2 2" xfId="46857"/>
    <cellStyle name="Output 31 3 2 3 2 2 3" xfId="36253"/>
    <cellStyle name="Output 31 3 2 3 2 3" xfId="20558"/>
    <cellStyle name="Output 31 3 2 3 2 3 2" xfId="41745"/>
    <cellStyle name="Output 31 3 2 3 2 4" xfId="31125"/>
    <cellStyle name="Output 31 3 2 3 2_Table 2A-1_EFT (Annual)" xfId="8193"/>
    <cellStyle name="Output 31 3 2 3 3" xfId="11027"/>
    <cellStyle name="Output 31 3 2 3 3 2" xfId="23125"/>
    <cellStyle name="Output 31 3 2 3 3 2 2" xfId="44311"/>
    <cellStyle name="Output 31 3 2 3 3 3" xfId="33707"/>
    <cellStyle name="Output 31 3 2 3 4" xfId="18012"/>
    <cellStyle name="Output 31 3 2 3 4 2" xfId="39199"/>
    <cellStyle name="Output 31 3 2 3 5" xfId="28382"/>
    <cellStyle name="Output 31 3 2 3_Table 2A-1_EFT (Annual)" xfId="8192"/>
    <cellStyle name="Output 31 3 2 4" xfId="5012"/>
    <cellStyle name="Output 31 3 2 4 2" xfId="13272"/>
    <cellStyle name="Output 31 3 2 4 2 2" xfId="25278"/>
    <cellStyle name="Output 31 3 2 4 2 2 2" xfId="46464"/>
    <cellStyle name="Output 31 3 2 4 2 3" xfId="35860"/>
    <cellStyle name="Output 31 3 2 4 3" xfId="20165"/>
    <cellStyle name="Output 31 3 2 4 3 2" xfId="41352"/>
    <cellStyle name="Output 31 3 2 4 4" xfId="30669"/>
    <cellStyle name="Output 31 3 2 4_Table 2A-1_EFT (Annual)" xfId="8194"/>
    <cellStyle name="Output 31 3 2 5" xfId="10616"/>
    <cellStyle name="Output 31 3 2 5 2" xfId="22732"/>
    <cellStyle name="Output 31 3 2 5 2 2" xfId="43918"/>
    <cellStyle name="Output 31 3 2 5 3" xfId="33314"/>
    <cellStyle name="Output 31 3 2 6" xfId="17619"/>
    <cellStyle name="Output 31 3 2 6 2" xfId="38806"/>
    <cellStyle name="Output 31 3 2 7" xfId="27926"/>
    <cellStyle name="Output 31 3 2_Table 2A-1_EFT (Annual)" xfId="3463"/>
    <cellStyle name="Output 31 3 3" xfId="2190"/>
    <cellStyle name="Output 31 3 3 2" xfId="5751"/>
    <cellStyle name="Output 31 3 3 2 2" xfId="13966"/>
    <cellStyle name="Output 31 3 3 2 2 2" xfId="25954"/>
    <cellStyle name="Output 31 3 3 2 2 2 2" xfId="47140"/>
    <cellStyle name="Output 31 3 3 2 2 3" xfId="36536"/>
    <cellStyle name="Output 31 3 3 2 3" xfId="20841"/>
    <cellStyle name="Output 31 3 3 2 3 2" xfId="42028"/>
    <cellStyle name="Output 31 3 3 2 4" xfId="31408"/>
    <cellStyle name="Output 31 3 3 2_Table 2A-1_EFT (Annual)" xfId="8196"/>
    <cellStyle name="Output 31 3 3 3" xfId="11310"/>
    <cellStyle name="Output 31 3 3 3 2" xfId="23408"/>
    <cellStyle name="Output 31 3 3 3 2 2" xfId="44594"/>
    <cellStyle name="Output 31 3 3 3 3" xfId="33990"/>
    <cellStyle name="Output 31 3 3 4" xfId="18295"/>
    <cellStyle name="Output 31 3 3 4 2" xfId="39482"/>
    <cellStyle name="Output 31 3 3 5" xfId="28665"/>
    <cellStyle name="Output 31 3 3_Table 2A-1_EFT (Annual)" xfId="8195"/>
    <cellStyle name="Output 31 3 4" xfId="1732"/>
    <cellStyle name="Output 31 3 4 2" xfId="5293"/>
    <cellStyle name="Output 31 3 4 2 2" xfId="13518"/>
    <cellStyle name="Output 31 3 4 2 2 2" xfId="25509"/>
    <cellStyle name="Output 31 3 4 2 2 2 2" xfId="46695"/>
    <cellStyle name="Output 31 3 4 2 2 3" xfId="36091"/>
    <cellStyle name="Output 31 3 4 2 3" xfId="20396"/>
    <cellStyle name="Output 31 3 4 2 3 2" xfId="41583"/>
    <cellStyle name="Output 31 3 4 2 4" xfId="30950"/>
    <cellStyle name="Output 31 3 4 2_Table 2A-1_EFT (Annual)" xfId="8198"/>
    <cellStyle name="Output 31 3 4 3" xfId="10861"/>
    <cellStyle name="Output 31 3 4 3 2" xfId="22963"/>
    <cellStyle name="Output 31 3 4 3 2 2" xfId="44149"/>
    <cellStyle name="Output 31 3 4 3 3" xfId="33545"/>
    <cellStyle name="Output 31 3 4 4" xfId="17850"/>
    <cellStyle name="Output 31 3 4 4 2" xfId="39037"/>
    <cellStyle name="Output 31 3 4 5" xfId="28207"/>
    <cellStyle name="Output 31 3 4_Table 2A-1_EFT (Annual)" xfId="8197"/>
    <cellStyle name="Output 31 3 5" xfId="4044"/>
    <cellStyle name="Output 31 3 5 2" xfId="12368"/>
    <cellStyle name="Output 31 3 5 2 2" xfId="24390"/>
    <cellStyle name="Output 31 3 5 2 2 2" xfId="45576"/>
    <cellStyle name="Output 31 3 5 2 3" xfId="34972"/>
    <cellStyle name="Output 31 3 5 3" xfId="19277"/>
    <cellStyle name="Output 31 3 5 3 2" xfId="40464"/>
    <cellStyle name="Output 31 3 5 4" xfId="29732"/>
    <cellStyle name="Output 31 3 5_Table 2A-1_EFT (Annual)" xfId="8199"/>
    <cellStyle name="Output 31 3 6" xfId="9707"/>
    <cellStyle name="Output 31 3 6 2" xfId="21844"/>
    <cellStyle name="Output 31 3 6 2 2" xfId="43030"/>
    <cellStyle name="Output 31 3 6 3" xfId="32426"/>
    <cellStyle name="Output 31 3 7" xfId="16731"/>
    <cellStyle name="Output 31 3 7 2" xfId="37918"/>
    <cellStyle name="Output 31 3 8" xfId="26989"/>
    <cellStyle name="Output 31 3_Table 2A-1_EFT (Annual)" xfId="3462"/>
    <cellStyle name="Output 31 4" xfId="1290"/>
    <cellStyle name="Output 31 4 2" xfId="2560"/>
    <cellStyle name="Output 31 4 2 2" xfId="6121"/>
    <cellStyle name="Output 31 4 2 2 2" xfId="14315"/>
    <cellStyle name="Output 31 4 2 2 2 2" xfId="26287"/>
    <cellStyle name="Output 31 4 2 2 2 2 2" xfId="47473"/>
    <cellStyle name="Output 31 4 2 2 2 3" xfId="36869"/>
    <cellStyle name="Output 31 4 2 2 3" xfId="21174"/>
    <cellStyle name="Output 31 4 2 2 3 2" xfId="42361"/>
    <cellStyle name="Output 31 4 2 2 4" xfId="31777"/>
    <cellStyle name="Output 31 4 2 2_Table 2A-1_EFT (Annual)" xfId="8201"/>
    <cellStyle name="Output 31 4 2 3" xfId="11657"/>
    <cellStyle name="Output 31 4 2 3 2" xfId="23741"/>
    <cellStyle name="Output 31 4 2 3 2 2" xfId="44927"/>
    <cellStyle name="Output 31 4 2 3 3" xfId="34323"/>
    <cellStyle name="Output 31 4 2 4" xfId="18628"/>
    <cellStyle name="Output 31 4 2 4 2" xfId="39815"/>
    <cellStyle name="Output 31 4 2 5" xfId="29034"/>
    <cellStyle name="Output 31 4 2_Table 2A-1_EFT (Annual)" xfId="8200"/>
    <cellStyle name="Output 31 4 3" xfId="1844"/>
    <cellStyle name="Output 31 4 3 2" xfId="5405"/>
    <cellStyle name="Output 31 4 3 2 2" xfId="13620"/>
    <cellStyle name="Output 31 4 3 2 2 2" xfId="25608"/>
    <cellStyle name="Output 31 4 3 2 2 2 2" xfId="46794"/>
    <cellStyle name="Output 31 4 3 2 2 3" xfId="36190"/>
    <cellStyle name="Output 31 4 3 2 3" xfId="20495"/>
    <cellStyle name="Output 31 4 3 2 3 2" xfId="41682"/>
    <cellStyle name="Output 31 4 3 2 4" xfId="31062"/>
    <cellStyle name="Output 31 4 3 2_Table 2A-1_EFT (Annual)" xfId="8203"/>
    <cellStyle name="Output 31 4 3 3" xfId="10964"/>
    <cellStyle name="Output 31 4 3 3 2" xfId="23062"/>
    <cellStyle name="Output 31 4 3 3 2 2" xfId="44248"/>
    <cellStyle name="Output 31 4 3 3 3" xfId="33644"/>
    <cellStyle name="Output 31 4 3 4" xfId="17949"/>
    <cellStyle name="Output 31 4 3 4 2" xfId="39136"/>
    <cellStyle name="Output 31 4 3 5" xfId="28319"/>
    <cellStyle name="Output 31 4 3_Table 2A-1_EFT (Annual)" xfId="8202"/>
    <cellStyle name="Output 31 4 4" xfId="4851"/>
    <cellStyle name="Output 31 4 4 2" xfId="13111"/>
    <cellStyle name="Output 31 4 4 2 2" xfId="25117"/>
    <cellStyle name="Output 31 4 4 2 2 2" xfId="46303"/>
    <cellStyle name="Output 31 4 4 2 3" xfId="35699"/>
    <cellStyle name="Output 31 4 4 3" xfId="20004"/>
    <cellStyle name="Output 31 4 4 3 2" xfId="41191"/>
    <cellStyle name="Output 31 4 4 4" xfId="30508"/>
    <cellStyle name="Output 31 4 4_Table 2A-1_EFT (Annual)" xfId="8204"/>
    <cellStyle name="Output 31 4 5" xfId="10455"/>
    <cellStyle name="Output 31 4 5 2" xfId="22571"/>
    <cellStyle name="Output 31 4 5 2 2" xfId="43757"/>
    <cellStyle name="Output 31 4 5 3" xfId="33153"/>
    <cellStyle name="Output 31 4 6" xfId="17458"/>
    <cellStyle name="Output 31 4 6 2" xfId="38645"/>
    <cellStyle name="Output 31 4 7" xfId="27765"/>
    <cellStyle name="Output 31 4_Table 2A-1_EFT (Annual)" xfId="3464"/>
    <cellStyle name="Output 31 5" xfId="2029"/>
    <cellStyle name="Output 31 5 2" xfId="5590"/>
    <cellStyle name="Output 31 5 2 2" xfId="13805"/>
    <cellStyle name="Output 31 5 2 2 2" xfId="25793"/>
    <cellStyle name="Output 31 5 2 2 2 2" xfId="46979"/>
    <cellStyle name="Output 31 5 2 2 3" xfId="36375"/>
    <cellStyle name="Output 31 5 2 3" xfId="20680"/>
    <cellStyle name="Output 31 5 2 3 2" xfId="41867"/>
    <cellStyle name="Output 31 5 2 4" xfId="31247"/>
    <cellStyle name="Output 31 5 2_Table 2A-1_EFT (Annual)" xfId="8206"/>
    <cellStyle name="Output 31 5 3" xfId="11149"/>
    <cellStyle name="Output 31 5 3 2" xfId="23247"/>
    <cellStyle name="Output 31 5 3 2 2" xfId="44433"/>
    <cellStyle name="Output 31 5 3 3" xfId="33829"/>
    <cellStyle name="Output 31 5 4" xfId="18134"/>
    <cellStyle name="Output 31 5 4 2" xfId="39321"/>
    <cellStyle name="Output 31 5 5" xfId="28504"/>
    <cellStyle name="Output 31 5_Table 2A-1_EFT (Annual)" xfId="8205"/>
    <cellStyle name="Output 31 6" xfId="1676"/>
    <cellStyle name="Output 31 6 2" xfId="5237"/>
    <cellStyle name="Output 31 6 2 2" xfId="13480"/>
    <cellStyle name="Output 31 6 2 2 2" xfId="25478"/>
    <cellStyle name="Output 31 6 2 2 2 2" xfId="46664"/>
    <cellStyle name="Output 31 6 2 2 3" xfId="36060"/>
    <cellStyle name="Output 31 6 2 3" xfId="20365"/>
    <cellStyle name="Output 31 6 2 3 2" xfId="41552"/>
    <cellStyle name="Output 31 6 2 4" xfId="30894"/>
    <cellStyle name="Output 31 6 2_Table 2A-1_EFT (Annual)" xfId="8208"/>
    <cellStyle name="Output 31 6 3" xfId="10825"/>
    <cellStyle name="Output 31 6 3 2" xfId="22932"/>
    <cellStyle name="Output 31 6 3 2 2" xfId="44118"/>
    <cellStyle name="Output 31 6 3 3" xfId="33514"/>
    <cellStyle name="Output 31 6 4" xfId="17819"/>
    <cellStyle name="Output 31 6 4 2" xfId="39006"/>
    <cellStyle name="Output 31 6 5" xfId="28151"/>
    <cellStyle name="Output 31 6_Table 2A-1_EFT (Annual)" xfId="8207"/>
    <cellStyle name="Output 31 7" xfId="3837"/>
    <cellStyle name="Output 31 7 2" xfId="12200"/>
    <cellStyle name="Output 31 7 2 2" xfId="24229"/>
    <cellStyle name="Output 31 7 2 2 2" xfId="45415"/>
    <cellStyle name="Output 31 7 2 3" xfId="34811"/>
    <cellStyle name="Output 31 7 3" xfId="19116"/>
    <cellStyle name="Output 31 7 3 2" xfId="40303"/>
    <cellStyle name="Output 31 7 4" xfId="29546"/>
    <cellStyle name="Output 31 7_Table 2A-1_EFT (Annual)" xfId="8209"/>
    <cellStyle name="Output 31 8" xfId="9519"/>
    <cellStyle name="Output 31 8 2" xfId="21683"/>
    <cellStyle name="Output 31 8 2 2" xfId="42869"/>
    <cellStyle name="Output 31 8 3" xfId="32265"/>
    <cellStyle name="Output 31 9" xfId="16570"/>
    <cellStyle name="Output 31 9 2" xfId="37757"/>
    <cellStyle name="Output 31_Table 2A-1_EFT (Annual)" xfId="3459"/>
    <cellStyle name="Output 32" xfId="219"/>
    <cellStyle name="Output 32 2" xfId="612"/>
    <cellStyle name="Output 32 2 2" xfId="1589"/>
    <cellStyle name="Output 32 2 2 2" xfId="2859"/>
    <cellStyle name="Output 32 2 2 2 2" xfId="6420"/>
    <cellStyle name="Output 32 2 2 2 2 2" xfId="14614"/>
    <cellStyle name="Output 32 2 2 2 2 2 2" xfId="26586"/>
    <cellStyle name="Output 32 2 2 2 2 2 2 2" xfId="47772"/>
    <cellStyle name="Output 32 2 2 2 2 2 3" xfId="37168"/>
    <cellStyle name="Output 32 2 2 2 2 3" xfId="21473"/>
    <cellStyle name="Output 32 2 2 2 2 3 2" xfId="42660"/>
    <cellStyle name="Output 32 2 2 2 2 4" xfId="32076"/>
    <cellStyle name="Output 32 2 2 2 2_Table 2A-1_EFT (Annual)" xfId="8211"/>
    <cellStyle name="Output 32 2 2 2 3" xfId="11956"/>
    <cellStyle name="Output 32 2 2 2 3 2" xfId="24040"/>
    <cellStyle name="Output 32 2 2 2 3 2 2" xfId="45226"/>
    <cellStyle name="Output 32 2 2 2 3 3" xfId="34622"/>
    <cellStyle name="Output 32 2 2 2 4" xfId="18927"/>
    <cellStyle name="Output 32 2 2 2 4 2" xfId="40114"/>
    <cellStyle name="Output 32 2 2 2 5" xfId="29333"/>
    <cellStyle name="Output 32 2 2 2_Table 2A-1_EFT (Annual)" xfId="8210"/>
    <cellStyle name="Output 32 2 2 3" xfId="1934"/>
    <cellStyle name="Output 32 2 2 3 2" xfId="5495"/>
    <cellStyle name="Output 32 2 2 3 2 2" xfId="13710"/>
    <cellStyle name="Output 32 2 2 3 2 2 2" xfId="25698"/>
    <cellStyle name="Output 32 2 2 3 2 2 2 2" xfId="46884"/>
    <cellStyle name="Output 32 2 2 3 2 2 3" xfId="36280"/>
    <cellStyle name="Output 32 2 2 3 2 3" xfId="20585"/>
    <cellStyle name="Output 32 2 2 3 2 3 2" xfId="41772"/>
    <cellStyle name="Output 32 2 2 3 2 4" xfId="31152"/>
    <cellStyle name="Output 32 2 2 3 2_Table 2A-1_EFT (Annual)" xfId="8213"/>
    <cellStyle name="Output 32 2 2 3 3" xfId="11054"/>
    <cellStyle name="Output 32 2 2 3 3 2" xfId="23152"/>
    <cellStyle name="Output 32 2 2 3 3 2 2" xfId="44338"/>
    <cellStyle name="Output 32 2 2 3 3 3" xfId="33734"/>
    <cellStyle name="Output 32 2 2 3 4" xfId="18039"/>
    <cellStyle name="Output 32 2 2 3 4 2" xfId="39226"/>
    <cellStyle name="Output 32 2 2 3 5" xfId="28409"/>
    <cellStyle name="Output 32 2 2 3_Table 2A-1_EFT (Annual)" xfId="8212"/>
    <cellStyle name="Output 32 2 2 4" xfId="5150"/>
    <cellStyle name="Output 32 2 2 4 2" xfId="13410"/>
    <cellStyle name="Output 32 2 2 4 2 2" xfId="25416"/>
    <cellStyle name="Output 32 2 2 4 2 2 2" xfId="46602"/>
    <cellStyle name="Output 32 2 2 4 2 3" xfId="35998"/>
    <cellStyle name="Output 32 2 2 4 3" xfId="20303"/>
    <cellStyle name="Output 32 2 2 4 3 2" xfId="41490"/>
    <cellStyle name="Output 32 2 2 4 4" xfId="30807"/>
    <cellStyle name="Output 32 2 2 4_Table 2A-1_EFT (Annual)" xfId="8214"/>
    <cellStyle name="Output 32 2 2 5" xfId="10754"/>
    <cellStyle name="Output 32 2 2 5 2" xfId="22870"/>
    <cellStyle name="Output 32 2 2 5 2 2" xfId="44056"/>
    <cellStyle name="Output 32 2 2 5 3" xfId="33452"/>
    <cellStyle name="Output 32 2 2 6" xfId="17757"/>
    <cellStyle name="Output 32 2 2 6 2" xfId="38944"/>
    <cellStyle name="Output 32 2 2 7" xfId="28064"/>
    <cellStyle name="Output 32 2 2_Table 2A-1_EFT (Annual)" xfId="3467"/>
    <cellStyle name="Output 32 2 3" xfId="2328"/>
    <cellStyle name="Output 32 2 3 2" xfId="5889"/>
    <cellStyle name="Output 32 2 3 2 2" xfId="14104"/>
    <cellStyle name="Output 32 2 3 2 2 2" xfId="26092"/>
    <cellStyle name="Output 32 2 3 2 2 2 2" xfId="47278"/>
    <cellStyle name="Output 32 2 3 2 2 3" xfId="36674"/>
    <cellStyle name="Output 32 2 3 2 3" xfId="20979"/>
    <cellStyle name="Output 32 2 3 2 3 2" xfId="42166"/>
    <cellStyle name="Output 32 2 3 2 4" xfId="31546"/>
    <cellStyle name="Output 32 2 3 2_Table 2A-1_EFT (Annual)" xfId="8216"/>
    <cellStyle name="Output 32 2 3 3" xfId="11448"/>
    <cellStyle name="Output 32 2 3 3 2" xfId="23546"/>
    <cellStyle name="Output 32 2 3 3 2 2" xfId="44732"/>
    <cellStyle name="Output 32 2 3 3 3" xfId="34128"/>
    <cellStyle name="Output 32 2 3 4" xfId="18433"/>
    <cellStyle name="Output 32 2 3 4 2" xfId="39620"/>
    <cellStyle name="Output 32 2 3 5" xfId="28803"/>
    <cellStyle name="Output 32 2 3_Table 2A-1_EFT (Annual)" xfId="8215"/>
    <cellStyle name="Output 32 2 4" xfId="1759"/>
    <cellStyle name="Output 32 2 4 2" xfId="5320"/>
    <cellStyle name="Output 32 2 4 2 2" xfId="13545"/>
    <cellStyle name="Output 32 2 4 2 2 2" xfId="25536"/>
    <cellStyle name="Output 32 2 4 2 2 2 2" xfId="46722"/>
    <cellStyle name="Output 32 2 4 2 2 3" xfId="36118"/>
    <cellStyle name="Output 32 2 4 2 3" xfId="20423"/>
    <cellStyle name="Output 32 2 4 2 3 2" xfId="41610"/>
    <cellStyle name="Output 32 2 4 2 4" xfId="30977"/>
    <cellStyle name="Output 32 2 4 2_Table 2A-1_EFT (Annual)" xfId="8218"/>
    <cellStyle name="Output 32 2 4 3" xfId="10888"/>
    <cellStyle name="Output 32 2 4 3 2" xfId="22990"/>
    <cellStyle name="Output 32 2 4 3 2 2" xfId="44176"/>
    <cellStyle name="Output 32 2 4 3 3" xfId="33572"/>
    <cellStyle name="Output 32 2 4 4" xfId="17877"/>
    <cellStyle name="Output 32 2 4 4 2" xfId="39064"/>
    <cellStyle name="Output 32 2 4 5" xfId="28234"/>
    <cellStyle name="Output 32 2 4_Table 2A-1_EFT (Annual)" xfId="8217"/>
    <cellStyle name="Output 32 2 5" xfId="4182"/>
    <cellStyle name="Output 32 2 5 2" xfId="12506"/>
    <cellStyle name="Output 32 2 5 2 2" xfId="24528"/>
    <cellStyle name="Output 32 2 5 2 2 2" xfId="45714"/>
    <cellStyle name="Output 32 2 5 2 3" xfId="35110"/>
    <cellStyle name="Output 32 2 5 3" xfId="19415"/>
    <cellStyle name="Output 32 2 5 3 2" xfId="40602"/>
    <cellStyle name="Output 32 2 5 4" xfId="29870"/>
    <cellStyle name="Output 32 2 5_Table 2A-1_EFT (Annual)" xfId="8219"/>
    <cellStyle name="Output 32 2 6" xfId="9845"/>
    <cellStyle name="Output 32 2 6 2" xfId="21982"/>
    <cellStyle name="Output 32 2 6 2 2" xfId="43168"/>
    <cellStyle name="Output 32 2 6 3" xfId="32564"/>
    <cellStyle name="Output 32 2 7" xfId="16869"/>
    <cellStyle name="Output 32 2 7 2" xfId="38056"/>
    <cellStyle name="Output 32 2 8" xfId="27127"/>
    <cellStyle name="Output 32 2_Table 2A-1_EFT (Annual)" xfId="3466"/>
    <cellStyle name="Output 32 3" xfId="1267"/>
    <cellStyle name="Output 32 3 2" xfId="2537"/>
    <cellStyle name="Output 32 3 2 2" xfId="6098"/>
    <cellStyle name="Output 32 3 2 2 2" xfId="14292"/>
    <cellStyle name="Output 32 3 2 2 2 2" xfId="26264"/>
    <cellStyle name="Output 32 3 2 2 2 2 2" xfId="47450"/>
    <cellStyle name="Output 32 3 2 2 2 3" xfId="36846"/>
    <cellStyle name="Output 32 3 2 2 3" xfId="21151"/>
    <cellStyle name="Output 32 3 2 2 3 2" xfId="42338"/>
    <cellStyle name="Output 32 3 2 2 4" xfId="31754"/>
    <cellStyle name="Output 32 3 2 2_Table 2A-1_EFT (Annual)" xfId="8221"/>
    <cellStyle name="Output 32 3 2 3" xfId="11634"/>
    <cellStyle name="Output 32 3 2 3 2" xfId="23718"/>
    <cellStyle name="Output 32 3 2 3 2 2" xfId="44904"/>
    <cellStyle name="Output 32 3 2 3 3" xfId="34300"/>
    <cellStyle name="Output 32 3 2 4" xfId="18605"/>
    <cellStyle name="Output 32 3 2 4 2" xfId="39792"/>
    <cellStyle name="Output 32 3 2 5" xfId="29011"/>
    <cellStyle name="Output 32 3 2_Table 2A-1_EFT (Annual)" xfId="8220"/>
    <cellStyle name="Output 32 3 3" xfId="1839"/>
    <cellStyle name="Output 32 3 3 2" xfId="5400"/>
    <cellStyle name="Output 32 3 3 2 2" xfId="13615"/>
    <cellStyle name="Output 32 3 3 2 2 2" xfId="25603"/>
    <cellStyle name="Output 32 3 3 2 2 2 2" xfId="46789"/>
    <cellStyle name="Output 32 3 3 2 2 3" xfId="36185"/>
    <cellStyle name="Output 32 3 3 2 3" xfId="20490"/>
    <cellStyle name="Output 32 3 3 2 3 2" xfId="41677"/>
    <cellStyle name="Output 32 3 3 2 4" xfId="31057"/>
    <cellStyle name="Output 32 3 3 2_Table 2A-1_EFT (Annual)" xfId="8223"/>
    <cellStyle name="Output 32 3 3 3" xfId="10959"/>
    <cellStyle name="Output 32 3 3 3 2" xfId="23057"/>
    <cellStyle name="Output 32 3 3 3 2 2" xfId="44243"/>
    <cellStyle name="Output 32 3 3 3 3" xfId="33639"/>
    <cellStyle name="Output 32 3 3 4" xfId="17944"/>
    <cellStyle name="Output 32 3 3 4 2" xfId="39131"/>
    <cellStyle name="Output 32 3 3 5" xfId="28314"/>
    <cellStyle name="Output 32 3 3_Table 2A-1_EFT (Annual)" xfId="8222"/>
    <cellStyle name="Output 32 3 4" xfId="4828"/>
    <cellStyle name="Output 32 3 4 2" xfId="13088"/>
    <cellStyle name="Output 32 3 4 2 2" xfId="25094"/>
    <cellStyle name="Output 32 3 4 2 2 2" xfId="46280"/>
    <cellStyle name="Output 32 3 4 2 3" xfId="35676"/>
    <cellStyle name="Output 32 3 4 3" xfId="19981"/>
    <cellStyle name="Output 32 3 4 3 2" xfId="41168"/>
    <cellStyle name="Output 32 3 4 4" xfId="30485"/>
    <cellStyle name="Output 32 3 4_Table 2A-1_EFT (Annual)" xfId="8224"/>
    <cellStyle name="Output 32 3 5" xfId="10432"/>
    <cellStyle name="Output 32 3 5 2" xfId="22548"/>
    <cellStyle name="Output 32 3 5 2 2" xfId="43734"/>
    <cellStyle name="Output 32 3 5 3" xfId="33130"/>
    <cellStyle name="Output 32 3 6" xfId="17435"/>
    <cellStyle name="Output 32 3 6 2" xfId="38622"/>
    <cellStyle name="Output 32 3 7" xfId="27742"/>
    <cellStyle name="Output 32 3_Table 2A-1_EFT (Annual)" xfId="3468"/>
    <cellStyle name="Output 32 4" xfId="2006"/>
    <cellStyle name="Output 32 4 2" xfId="5567"/>
    <cellStyle name="Output 32 4 2 2" xfId="13782"/>
    <cellStyle name="Output 32 4 2 2 2" xfId="25770"/>
    <cellStyle name="Output 32 4 2 2 2 2" xfId="46956"/>
    <cellStyle name="Output 32 4 2 2 3" xfId="36352"/>
    <cellStyle name="Output 32 4 2 3" xfId="20657"/>
    <cellStyle name="Output 32 4 2 3 2" xfId="41844"/>
    <cellStyle name="Output 32 4 2 4" xfId="31224"/>
    <cellStyle name="Output 32 4 2_Table 2A-1_EFT (Annual)" xfId="8226"/>
    <cellStyle name="Output 32 4 3" xfId="11126"/>
    <cellStyle name="Output 32 4 3 2" xfId="23224"/>
    <cellStyle name="Output 32 4 3 2 2" xfId="44410"/>
    <cellStyle name="Output 32 4 3 3" xfId="33806"/>
    <cellStyle name="Output 32 4 4" xfId="18111"/>
    <cellStyle name="Output 32 4 4 2" xfId="39298"/>
    <cellStyle name="Output 32 4 5" xfId="28481"/>
    <cellStyle name="Output 32 4_Table 2A-1_EFT (Annual)" xfId="8225"/>
    <cellStyle name="Output 32 5" xfId="1666"/>
    <cellStyle name="Output 32 5 2" xfId="5227"/>
    <cellStyle name="Output 32 5 2 2" xfId="13474"/>
    <cellStyle name="Output 32 5 2 2 2" xfId="25474"/>
    <cellStyle name="Output 32 5 2 2 2 2" xfId="46660"/>
    <cellStyle name="Output 32 5 2 2 3" xfId="36056"/>
    <cellStyle name="Output 32 5 2 3" xfId="20361"/>
    <cellStyle name="Output 32 5 2 3 2" xfId="41548"/>
    <cellStyle name="Output 32 5 2 4" xfId="30884"/>
    <cellStyle name="Output 32 5 2_Table 2A-1_EFT (Annual)" xfId="8228"/>
    <cellStyle name="Output 32 5 3" xfId="10819"/>
    <cellStyle name="Output 32 5 3 2" xfId="22928"/>
    <cellStyle name="Output 32 5 3 2 2" xfId="44114"/>
    <cellStyle name="Output 32 5 3 3" xfId="33510"/>
    <cellStyle name="Output 32 5 4" xfId="17815"/>
    <cellStyle name="Output 32 5 4 2" xfId="39002"/>
    <cellStyle name="Output 32 5 5" xfId="28141"/>
    <cellStyle name="Output 32 5_Table 2A-1_EFT (Annual)" xfId="8227"/>
    <cellStyle name="Output 32 6" xfId="3808"/>
    <cellStyle name="Output 32 6 2" xfId="12176"/>
    <cellStyle name="Output 32 6 2 2" xfId="24206"/>
    <cellStyle name="Output 32 6 2 2 2" xfId="45392"/>
    <cellStyle name="Output 32 6 2 3" xfId="34788"/>
    <cellStyle name="Output 32 6 3" xfId="19093"/>
    <cellStyle name="Output 32 6 3 2" xfId="40280"/>
    <cellStyle name="Output 32 6 4" xfId="29517"/>
    <cellStyle name="Output 32 6_Table 2A-1_EFT (Annual)" xfId="8229"/>
    <cellStyle name="Output 32 7" xfId="9495"/>
    <cellStyle name="Output 32 7 2" xfId="21660"/>
    <cellStyle name="Output 32 7 2 2" xfId="42846"/>
    <cellStyle name="Output 32 7 3" xfId="32242"/>
    <cellStyle name="Output 32 8" xfId="16547"/>
    <cellStyle name="Output 32 8 2" xfId="37734"/>
    <cellStyle name="Output 32 9" xfId="26774"/>
    <cellStyle name="Output 32_Table 2A-1_EFT (Annual)" xfId="3465"/>
    <cellStyle name="Output 33" xfId="292"/>
    <cellStyle name="Output 33 2" xfId="1296"/>
    <cellStyle name="Output 33 2 2" xfId="2566"/>
    <cellStyle name="Output 33 2 2 2" xfId="6127"/>
    <cellStyle name="Output 33 2 2 2 2" xfId="14321"/>
    <cellStyle name="Output 33 2 2 2 2 2" xfId="26293"/>
    <cellStyle name="Output 33 2 2 2 2 2 2" xfId="47479"/>
    <cellStyle name="Output 33 2 2 2 2 3" xfId="36875"/>
    <cellStyle name="Output 33 2 2 2 3" xfId="21180"/>
    <cellStyle name="Output 33 2 2 2 3 2" xfId="42367"/>
    <cellStyle name="Output 33 2 2 2 4" xfId="31783"/>
    <cellStyle name="Output 33 2 2 2_Table 2A-1_EFT (Annual)" xfId="8231"/>
    <cellStyle name="Output 33 2 2 3" xfId="11663"/>
    <cellStyle name="Output 33 2 2 3 2" xfId="23747"/>
    <cellStyle name="Output 33 2 2 3 2 2" xfId="44933"/>
    <cellStyle name="Output 33 2 2 3 3" xfId="34329"/>
    <cellStyle name="Output 33 2 2 4" xfId="18634"/>
    <cellStyle name="Output 33 2 2 4 2" xfId="39821"/>
    <cellStyle name="Output 33 2 2 5" xfId="29040"/>
    <cellStyle name="Output 33 2 2_Table 2A-1_EFT (Annual)" xfId="8230"/>
    <cellStyle name="Output 33 2 3" xfId="1871"/>
    <cellStyle name="Output 33 2 3 2" xfId="5432"/>
    <cellStyle name="Output 33 2 3 2 2" xfId="13647"/>
    <cellStyle name="Output 33 2 3 2 2 2" xfId="25635"/>
    <cellStyle name="Output 33 2 3 2 2 2 2" xfId="46821"/>
    <cellStyle name="Output 33 2 3 2 2 3" xfId="36217"/>
    <cellStyle name="Output 33 2 3 2 3" xfId="20522"/>
    <cellStyle name="Output 33 2 3 2 3 2" xfId="41709"/>
    <cellStyle name="Output 33 2 3 2 4" xfId="31089"/>
    <cellStyle name="Output 33 2 3 2_Table 2A-1_EFT (Annual)" xfId="8233"/>
    <cellStyle name="Output 33 2 3 3" xfId="10991"/>
    <cellStyle name="Output 33 2 3 3 2" xfId="23089"/>
    <cellStyle name="Output 33 2 3 3 2 2" xfId="44275"/>
    <cellStyle name="Output 33 2 3 3 3" xfId="33671"/>
    <cellStyle name="Output 33 2 3 4" xfId="17976"/>
    <cellStyle name="Output 33 2 3 4 2" xfId="39163"/>
    <cellStyle name="Output 33 2 3 5" xfId="28346"/>
    <cellStyle name="Output 33 2 3_Table 2A-1_EFT (Annual)" xfId="8232"/>
    <cellStyle name="Output 33 2 4" xfId="4857"/>
    <cellStyle name="Output 33 2 4 2" xfId="13117"/>
    <cellStyle name="Output 33 2 4 2 2" xfId="25123"/>
    <cellStyle name="Output 33 2 4 2 2 2" xfId="46309"/>
    <cellStyle name="Output 33 2 4 2 3" xfId="35705"/>
    <cellStyle name="Output 33 2 4 3" xfId="20010"/>
    <cellStyle name="Output 33 2 4 3 2" xfId="41197"/>
    <cellStyle name="Output 33 2 4 4" xfId="30514"/>
    <cellStyle name="Output 33 2 4_Table 2A-1_EFT (Annual)" xfId="8234"/>
    <cellStyle name="Output 33 2 5" xfId="10461"/>
    <cellStyle name="Output 33 2 5 2" xfId="22577"/>
    <cellStyle name="Output 33 2 5 2 2" xfId="43763"/>
    <cellStyle name="Output 33 2 5 3" xfId="33159"/>
    <cellStyle name="Output 33 2 6" xfId="17464"/>
    <cellStyle name="Output 33 2 6 2" xfId="38651"/>
    <cellStyle name="Output 33 2 7" xfId="27771"/>
    <cellStyle name="Output 33 2_Table 2A-1_EFT (Annual)" xfId="3470"/>
    <cellStyle name="Output 33 3" xfId="2035"/>
    <cellStyle name="Output 33 3 2" xfId="5596"/>
    <cellStyle name="Output 33 3 2 2" xfId="13811"/>
    <cellStyle name="Output 33 3 2 2 2" xfId="25799"/>
    <cellStyle name="Output 33 3 2 2 2 2" xfId="46985"/>
    <cellStyle name="Output 33 3 2 2 3" xfId="36381"/>
    <cellStyle name="Output 33 3 2 3" xfId="20686"/>
    <cellStyle name="Output 33 3 2 3 2" xfId="41873"/>
    <cellStyle name="Output 33 3 2 4" xfId="31253"/>
    <cellStyle name="Output 33 3 2_Table 2A-1_EFT (Annual)" xfId="8236"/>
    <cellStyle name="Output 33 3 3" xfId="11155"/>
    <cellStyle name="Output 33 3 3 2" xfId="23253"/>
    <cellStyle name="Output 33 3 3 2 2" xfId="44439"/>
    <cellStyle name="Output 33 3 3 3" xfId="33835"/>
    <cellStyle name="Output 33 3 4" xfId="18140"/>
    <cellStyle name="Output 33 3 4 2" xfId="39327"/>
    <cellStyle name="Output 33 3 5" xfId="28510"/>
    <cellStyle name="Output 33 3_Table 2A-1_EFT (Annual)" xfId="8235"/>
    <cellStyle name="Output 33 4" xfId="1678"/>
    <cellStyle name="Output 33 4 2" xfId="5239"/>
    <cellStyle name="Output 33 4 2 2" xfId="13482"/>
    <cellStyle name="Output 33 4 2 2 2" xfId="25479"/>
    <cellStyle name="Output 33 4 2 2 2 2" xfId="46665"/>
    <cellStyle name="Output 33 4 2 2 3" xfId="36061"/>
    <cellStyle name="Output 33 4 2 3" xfId="20366"/>
    <cellStyle name="Output 33 4 2 3 2" xfId="41553"/>
    <cellStyle name="Output 33 4 2 4" xfId="30896"/>
    <cellStyle name="Output 33 4 2_Table 2A-1_EFT (Annual)" xfId="8238"/>
    <cellStyle name="Output 33 4 3" xfId="10826"/>
    <cellStyle name="Output 33 4 3 2" xfId="22933"/>
    <cellStyle name="Output 33 4 3 2 2" xfId="44119"/>
    <cellStyle name="Output 33 4 3 3" xfId="33515"/>
    <cellStyle name="Output 33 4 4" xfId="17820"/>
    <cellStyle name="Output 33 4 4 2" xfId="39007"/>
    <cellStyle name="Output 33 4 5" xfId="28153"/>
    <cellStyle name="Output 33 4_Table 2A-1_EFT (Annual)" xfId="8237"/>
    <cellStyle name="Output 33 5" xfId="3864"/>
    <cellStyle name="Output 33 5 2" xfId="12206"/>
    <cellStyle name="Output 33 5 2 2" xfId="24235"/>
    <cellStyle name="Output 33 5 2 2 2" xfId="45421"/>
    <cellStyle name="Output 33 5 2 3" xfId="34817"/>
    <cellStyle name="Output 33 5 3" xfId="19122"/>
    <cellStyle name="Output 33 5 3 2" xfId="40309"/>
    <cellStyle name="Output 33 5 4" xfId="29553"/>
    <cellStyle name="Output 33 5_Table 2A-1_EFT (Annual)" xfId="8239"/>
    <cellStyle name="Output 33 6" xfId="9541"/>
    <cellStyle name="Output 33 6 2" xfId="21689"/>
    <cellStyle name="Output 33 6 2 2" xfId="42875"/>
    <cellStyle name="Output 33 6 3" xfId="32271"/>
    <cellStyle name="Output 33 7" xfId="16576"/>
    <cellStyle name="Output 33 7 2" xfId="37763"/>
    <cellStyle name="Output 33 8" xfId="26810"/>
    <cellStyle name="Output 33_Table 2A-1_EFT (Annual)" xfId="3469"/>
    <cellStyle name="Output 34" xfId="639"/>
    <cellStyle name="Output 34 2" xfId="1616"/>
    <cellStyle name="Output 34 2 2" xfId="2886"/>
    <cellStyle name="Output 34 2 2 2" xfId="6447"/>
    <cellStyle name="Output 34 2 2 2 2" xfId="14641"/>
    <cellStyle name="Output 34 2 2 2 2 2" xfId="26613"/>
    <cellStyle name="Output 34 2 2 2 2 2 2" xfId="47799"/>
    <cellStyle name="Output 34 2 2 2 2 3" xfId="37195"/>
    <cellStyle name="Output 34 2 2 2 3" xfId="21500"/>
    <cellStyle name="Output 34 2 2 2 3 2" xfId="42687"/>
    <cellStyle name="Output 34 2 2 2 4" xfId="32103"/>
    <cellStyle name="Output 34 2 2 2_Table 2A-1_EFT (Annual)" xfId="8242"/>
    <cellStyle name="Output 34 2 2 3" xfId="11983"/>
    <cellStyle name="Output 34 2 2 3 2" xfId="24067"/>
    <cellStyle name="Output 34 2 2 3 2 2" xfId="45253"/>
    <cellStyle name="Output 34 2 2 3 3" xfId="34649"/>
    <cellStyle name="Output 34 2 2 4" xfId="18954"/>
    <cellStyle name="Output 34 2 2 4 2" xfId="40141"/>
    <cellStyle name="Output 34 2 2 5" xfId="29360"/>
    <cellStyle name="Output 34 2 2_Table 2A-1_EFT (Annual)" xfId="8241"/>
    <cellStyle name="Output 34 2 3" xfId="1939"/>
    <cellStyle name="Output 34 2 3 2" xfId="5500"/>
    <cellStyle name="Output 34 2 3 2 2" xfId="13715"/>
    <cellStyle name="Output 34 2 3 2 2 2" xfId="25703"/>
    <cellStyle name="Output 34 2 3 2 2 2 2" xfId="46889"/>
    <cellStyle name="Output 34 2 3 2 2 3" xfId="36285"/>
    <cellStyle name="Output 34 2 3 2 3" xfId="20590"/>
    <cellStyle name="Output 34 2 3 2 3 2" xfId="41777"/>
    <cellStyle name="Output 34 2 3 2 4" xfId="31157"/>
    <cellStyle name="Output 34 2 3 2_Table 2A-1_EFT (Annual)" xfId="8244"/>
    <cellStyle name="Output 34 2 3 3" xfId="11059"/>
    <cellStyle name="Output 34 2 3 3 2" xfId="23157"/>
    <cellStyle name="Output 34 2 3 3 2 2" xfId="44343"/>
    <cellStyle name="Output 34 2 3 3 3" xfId="33739"/>
    <cellStyle name="Output 34 2 3 4" xfId="18044"/>
    <cellStyle name="Output 34 2 3 4 2" xfId="39231"/>
    <cellStyle name="Output 34 2 3 5" xfId="28414"/>
    <cellStyle name="Output 34 2 3_Table 2A-1_EFT (Annual)" xfId="8243"/>
    <cellStyle name="Output 34 2 4" xfId="5177"/>
    <cellStyle name="Output 34 2 4 2" xfId="13437"/>
    <cellStyle name="Output 34 2 4 2 2" xfId="25443"/>
    <cellStyle name="Output 34 2 4 2 2 2" xfId="46629"/>
    <cellStyle name="Output 34 2 4 2 3" xfId="36025"/>
    <cellStyle name="Output 34 2 4 3" xfId="20330"/>
    <cellStyle name="Output 34 2 4 3 2" xfId="41517"/>
    <cellStyle name="Output 34 2 4 4" xfId="30834"/>
    <cellStyle name="Output 34 2 4_Table 2A-1_EFT (Annual)" xfId="8245"/>
    <cellStyle name="Output 34 2 5" xfId="10781"/>
    <cellStyle name="Output 34 2 5 2" xfId="22897"/>
    <cellStyle name="Output 34 2 5 2 2" xfId="44083"/>
    <cellStyle name="Output 34 2 5 3" xfId="33479"/>
    <cellStyle name="Output 34 2 6" xfId="17784"/>
    <cellStyle name="Output 34 2 6 2" xfId="38971"/>
    <cellStyle name="Output 34 2 7" xfId="28091"/>
    <cellStyle name="Output 34 2_Table 2A-1_EFT (Annual)" xfId="3471"/>
    <cellStyle name="Output 34 3" xfId="1128"/>
    <cellStyle name="Output 34 3 2" xfId="2401"/>
    <cellStyle name="Output 34 3 2 2" xfId="5962"/>
    <cellStyle name="Output 34 3 2 2 2" xfId="14156"/>
    <cellStyle name="Output 34 3 2 2 2 2" xfId="26128"/>
    <cellStyle name="Output 34 3 2 2 2 2 2" xfId="47314"/>
    <cellStyle name="Output 34 3 2 2 2 3" xfId="36710"/>
    <cellStyle name="Output 34 3 2 2 3" xfId="21015"/>
    <cellStyle name="Output 34 3 2 2 3 2" xfId="42202"/>
    <cellStyle name="Output 34 3 2 2 4" xfId="31618"/>
    <cellStyle name="Output 34 3 2 2_Table 2A-1_EFT (Annual)" xfId="8247"/>
    <cellStyle name="Output 34 3 2 3" xfId="11498"/>
    <cellStyle name="Output 34 3 2 3 2" xfId="23582"/>
    <cellStyle name="Output 34 3 2 3 2 2" xfId="44768"/>
    <cellStyle name="Output 34 3 2 3 3" xfId="34164"/>
    <cellStyle name="Output 34 3 2 4" xfId="18469"/>
    <cellStyle name="Output 34 3 2 4 2" xfId="39656"/>
    <cellStyle name="Output 34 3 2 5" xfId="28875"/>
    <cellStyle name="Output 34 3 2_Table 2A-1_EFT (Annual)" xfId="8246"/>
    <cellStyle name="Output 34 3 3" xfId="4689"/>
    <cellStyle name="Output 34 3 3 2" xfId="12949"/>
    <cellStyle name="Output 34 3 3 2 2" xfId="24955"/>
    <cellStyle name="Output 34 3 3 2 2 2" xfId="46141"/>
    <cellStyle name="Output 34 3 3 2 3" xfId="35537"/>
    <cellStyle name="Output 34 3 3 3" xfId="19842"/>
    <cellStyle name="Output 34 3 3 3 2" xfId="41029"/>
    <cellStyle name="Output 34 3 3 4" xfId="30346"/>
    <cellStyle name="Output 34 3 3_Table 2A-1_EFT (Annual)" xfId="8248"/>
    <cellStyle name="Output 34 3 4" xfId="10293"/>
    <cellStyle name="Output 34 3 4 2" xfId="22409"/>
    <cellStyle name="Output 34 3 4 2 2" xfId="43595"/>
    <cellStyle name="Output 34 3 4 3" xfId="32991"/>
    <cellStyle name="Output 34 3 5" xfId="17296"/>
    <cellStyle name="Output 34 3 5 2" xfId="38483"/>
    <cellStyle name="Output 34 3 6" xfId="27603"/>
    <cellStyle name="Output 34 3_Table 2A-1_EFT (Annual)" xfId="3472"/>
    <cellStyle name="Output 34 4" xfId="2355"/>
    <cellStyle name="Output 34 4 2" xfId="5916"/>
    <cellStyle name="Output 34 4 2 2" xfId="14131"/>
    <cellStyle name="Output 34 4 2 2 2" xfId="26119"/>
    <cellStyle name="Output 34 4 2 2 2 2" xfId="47305"/>
    <cellStyle name="Output 34 4 2 2 3" xfId="36701"/>
    <cellStyle name="Output 34 4 2 3" xfId="21006"/>
    <cellStyle name="Output 34 4 2 3 2" xfId="42193"/>
    <cellStyle name="Output 34 4 2 4" xfId="31573"/>
    <cellStyle name="Output 34 4 2_Table 2A-1_EFT (Annual)" xfId="8250"/>
    <cellStyle name="Output 34 4 3" xfId="11475"/>
    <cellStyle name="Output 34 4 3 2" xfId="23573"/>
    <cellStyle name="Output 34 4 3 2 2" xfId="44759"/>
    <cellStyle name="Output 34 4 3 3" xfId="34155"/>
    <cellStyle name="Output 34 4 4" xfId="18460"/>
    <cellStyle name="Output 34 4 4 2" xfId="39647"/>
    <cellStyle name="Output 34 4 5" xfId="28830"/>
    <cellStyle name="Output 34 4_Table 2A-1_EFT (Annual)" xfId="8249"/>
    <cellStyle name="Output 34 5" xfId="4209"/>
    <cellStyle name="Output 34 5 2" xfId="12533"/>
    <cellStyle name="Output 34 5 2 2" xfId="24555"/>
    <cellStyle name="Output 34 5 2 2 2" xfId="45741"/>
    <cellStyle name="Output 34 5 2 3" xfId="35137"/>
    <cellStyle name="Output 34 5 3" xfId="19442"/>
    <cellStyle name="Output 34 5 3 2" xfId="40629"/>
    <cellStyle name="Output 34 5 4" xfId="29897"/>
    <cellStyle name="Output 34 5_Table 2A-1_EFT (Annual)" xfId="8251"/>
    <cellStyle name="Output 34 6" xfId="9872"/>
    <cellStyle name="Output 34 6 2" xfId="22009"/>
    <cellStyle name="Output 34 6 2 2" xfId="43195"/>
    <cellStyle name="Output 34 6 3" xfId="32591"/>
    <cellStyle name="Output 34 7" xfId="16896"/>
    <cellStyle name="Output 34 7 2" xfId="38083"/>
    <cellStyle name="Output 34 8" xfId="27154"/>
    <cellStyle name="Output 34_Table 2A-1_EFT (Annual)" xfId="8240"/>
    <cellStyle name="Output 35" xfId="696"/>
    <cellStyle name="Output 35 2" xfId="2363"/>
    <cellStyle name="Output 35 2 2" xfId="5924"/>
    <cellStyle name="Output 35 2 2 2" xfId="14138"/>
    <cellStyle name="Output 35 2 2 2 2" xfId="26126"/>
    <cellStyle name="Output 35 2 2 2 2 2" xfId="47312"/>
    <cellStyle name="Output 35 2 2 2 3" xfId="36708"/>
    <cellStyle name="Output 35 2 2 3" xfId="21013"/>
    <cellStyle name="Output 35 2 2 3 2" xfId="42200"/>
    <cellStyle name="Output 35 2 2 4" xfId="31580"/>
    <cellStyle name="Output 35 2 2_Table 2A-1_EFT (Annual)" xfId="8253"/>
    <cellStyle name="Output 35 2 3" xfId="11483"/>
    <cellStyle name="Output 35 2 3 2" xfId="23580"/>
    <cellStyle name="Output 35 2 3 2 2" xfId="44766"/>
    <cellStyle name="Output 35 2 3 3" xfId="34162"/>
    <cellStyle name="Output 35 2 4" xfId="18467"/>
    <cellStyle name="Output 35 2 4 2" xfId="39654"/>
    <cellStyle name="Output 35 2 5" xfId="28837"/>
    <cellStyle name="Output 35 2_Table 2A-1_EFT (Annual)" xfId="8252"/>
    <cellStyle name="Output 35 3" xfId="1621"/>
    <cellStyle name="Output 35 3 2" xfId="5182"/>
    <cellStyle name="Output 35 3 2 2" xfId="13442"/>
    <cellStyle name="Output 35 3 2 2 2" xfId="25447"/>
    <cellStyle name="Output 35 3 2 2 2 2" xfId="46633"/>
    <cellStyle name="Output 35 3 2 2 3" xfId="36029"/>
    <cellStyle name="Output 35 3 2 3" xfId="20334"/>
    <cellStyle name="Output 35 3 2 3 2" xfId="41521"/>
    <cellStyle name="Output 35 3 2 4" xfId="30839"/>
    <cellStyle name="Output 35 3 2_Table 2A-1_EFT (Annual)" xfId="8255"/>
    <cellStyle name="Output 35 3 3" xfId="10785"/>
    <cellStyle name="Output 35 3 3 2" xfId="22901"/>
    <cellStyle name="Output 35 3 3 2 2" xfId="44087"/>
    <cellStyle name="Output 35 3 3 3" xfId="33483"/>
    <cellStyle name="Output 35 3 4" xfId="17788"/>
    <cellStyle name="Output 35 3 4 2" xfId="38975"/>
    <cellStyle name="Output 35 3 5" xfId="28096"/>
    <cellStyle name="Output 35 3_Table 2A-1_EFT (Annual)" xfId="8254"/>
    <cellStyle name="Output 35 4" xfId="4259"/>
    <cellStyle name="Output 35 4 2" xfId="12544"/>
    <cellStyle name="Output 35 4 2 2" xfId="24562"/>
    <cellStyle name="Output 35 4 2 2 2" xfId="45748"/>
    <cellStyle name="Output 35 4 2 3" xfId="35144"/>
    <cellStyle name="Output 35 4 3" xfId="19449"/>
    <cellStyle name="Output 35 4 3 2" xfId="40636"/>
    <cellStyle name="Output 35 4 4" xfId="29917"/>
    <cellStyle name="Output 35 4_Table 2A-1_EFT (Annual)" xfId="8256"/>
    <cellStyle name="Output 35 5" xfId="9890"/>
    <cellStyle name="Output 35 5 2" xfId="22016"/>
    <cellStyle name="Output 35 5 2 2" xfId="43202"/>
    <cellStyle name="Output 35 5 3" xfId="32598"/>
    <cellStyle name="Output 35 6" xfId="16903"/>
    <cellStyle name="Output 35 6 2" xfId="38090"/>
    <cellStyle name="Output 35 7" xfId="27174"/>
    <cellStyle name="Output 35_Table 2A-1_EFT (Annual)" xfId="3473"/>
    <cellStyle name="Output 36" xfId="16010"/>
    <cellStyle name="Output 36 2" xfId="37203"/>
    <cellStyle name="Output 37" xfId="47807"/>
    <cellStyle name="Output 4" xfId="91"/>
    <cellStyle name="Output 4 10" xfId="21519"/>
    <cellStyle name="Output 4 10 2" xfId="42706"/>
    <cellStyle name="Output 4 11" xfId="26647"/>
    <cellStyle name="Output 4 2" xfId="490"/>
    <cellStyle name="Output 4 2 2" xfId="1467"/>
    <cellStyle name="Output 4 2 2 2" xfId="2737"/>
    <cellStyle name="Output 4 2 2 2 2" xfId="6298"/>
    <cellStyle name="Output 4 2 2 2 2 2" xfId="14492"/>
    <cellStyle name="Output 4 2 2 2 2 2 2" xfId="26464"/>
    <cellStyle name="Output 4 2 2 2 2 2 2 2" xfId="47650"/>
    <cellStyle name="Output 4 2 2 2 2 2 3" xfId="37046"/>
    <cellStyle name="Output 4 2 2 2 2 3" xfId="21351"/>
    <cellStyle name="Output 4 2 2 2 2 3 2" xfId="42538"/>
    <cellStyle name="Output 4 2 2 2 2 4" xfId="31954"/>
    <cellStyle name="Output 4 2 2 2 2_Table 2A-1_EFT (Annual)" xfId="8258"/>
    <cellStyle name="Output 4 2 2 2 3" xfId="11834"/>
    <cellStyle name="Output 4 2 2 2 3 2" xfId="23918"/>
    <cellStyle name="Output 4 2 2 2 3 2 2" xfId="45104"/>
    <cellStyle name="Output 4 2 2 2 3 3" xfId="34500"/>
    <cellStyle name="Output 4 2 2 2 4" xfId="18805"/>
    <cellStyle name="Output 4 2 2 2 4 2" xfId="39992"/>
    <cellStyle name="Output 4 2 2 2 5" xfId="29211"/>
    <cellStyle name="Output 4 2 2 2_Table 2A-1_EFT (Annual)" xfId="8257"/>
    <cellStyle name="Output 4 2 2 3" xfId="1911"/>
    <cellStyle name="Output 4 2 2 3 2" xfId="5472"/>
    <cellStyle name="Output 4 2 2 3 2 2" xfId="13687"/>
    <cellStyle name="Output 4 2 2 3 2 2 2" xfId="25675"/>
    <cellStyle name="Output 4 2 2 3 2 2 2 2" xfId="46861"/>
    <cellStyle name="Output 4 2 2 3 2 2 3" xfId="36257"/>
    <cellStyle name="Output 4 2 2 3 2 3" xfId="20562"/>
    <cellStyle name="Output 4 2 2 3 2 3 2" xfId="41749"/>
    <cellStyle name="Output 4 2 2 3 2 4" xfId="31129"/>
    <cellStyle name="Output 4 2 2 3 2_Table 2A-1_EFT (Annual)" xfId="8260"/>
    <cellStyle name="Output 4 2 2 3 3" xfId="11031"/>
    <cellStyle name="Output 4 2 2 3 3 2" xfId="23129"/>
    <cellStyle name="Output 4 2 2 3 3 2 2" xfId="44315"/>
    <cellStyle name="Output 4 2 2 3 3 3" xfId="33711"/>
    <cellStyle name="Output 4 2 2 3 4" xfId="18016"/>
    <cellStyle name="Output 4 2 2 3 4 2" xfId="39203"/>
    <cellStyle name="Output 4 2 2 3 5" xfId="28386"/>
    <cellStyle name="Output 4 2 2 3_Table 2A-1_EFT (Annual)" xfId="8259"/>
    <cellStyle name="Output 4 2 2 4" xfId="5028"/>
    <cellStyle name="Output 4 2 2 4 2" xfId="13288"/>
    <cellStyle name="Output 4 2 2 4 2 2" xfId="25294"/>
    <cellStyle name="Output 4 2 2 4 2 2 2" xfId="46480"/>
    <cellStyle name="Output 4 2 2 4 2 3" xfId="35876"/>
    <cellStyle name="Output 4 2 2 4 3" xfId="20181"/>
    <cellStyle name="Output 4 2 2 4 3 2" xfId="41368"/>
    <cellStyle name="Output 4 2 2 4 4" xfId="30685"/>
    <cellStyle name="Output 4 2 2 4_Table 2A-1_EFT (Annual)" xfId="8261"/>
    <cellStyle name="Output 4 2 2 5" xfId="10632"/>
    <cellStyle name="Output 4 2 2 5 2" xfId="22748"/>
    <cellStyle name="Output 4 2 2 5 2 2" xfId="43934"/>
    <cellStyle name="Output 4 2 2 5 3" xfId="33330"/>
    <cellStyle name="Output 4 2 2 6" xfId="17635"/>
    <cellStyle name="Output 4 2 2 6 2" xfId="38822"/>
    <cellStyle name="Output 4 2 2 7" xfId="27942"/>
    <cellStyle name="Output 4 2 2_Table 2A-1_EFT (Annual)" xfId="3476"/>
    <cellStyle name="Output 4 2 3" xfId="2206"/>
    <cellStyle name="Output 4 2 3 2" xfId="5767"/>
    <cellStyle name="Output 4 2 3 2 2" xfId="13982"/>
    <cellStyle name="Output 4 2 3 2 2 2" xfId="25970"/>
    <cellStyle name="Output 4 2 3 2 2 2 2" xfId="47156"/>
    <cellStyle name="Output 4 2 3 2 2 3" xfId="36552"/>
    <cellStyle name="Output 4 2 3 2 3" xfId="20857"/>
    <cellStyle name="Output 4 2 3 2 3 2" xfId="42044"/>
    <cellStyle name="Output 4 2 3 2 4" xfId="31424"/>
    <cellStyle name="Output 4 2 3 2_Table 2A-1_EFT (Annual)" xfId="8263"/>
    <cellStyle name="Output 4 2 3 3" xfId="11326"/>
    <cellStyle name="Output 4 2 3 3 2" xfId="23424"/>
    <cellStyle name="Output 4 2 3 3 2 2" xfId="44610"/>
    <cellStyle name="Output 4 2 3 3 3" xfId="34006"/>
    <cellStyle name="Output 4 2 3 4" xfId="18311"/>
    <cellStyle name="Output 4 2 3 4 2" xfId="39498"/>
    <cellStyle name="Output 4 2 3 5" xfId="28681"/>
    <cellStyle name="Output 4 2 3_Table 2A-1_EFT (Annual)" xfId="8262"/>
    <cellStyle name="Output 4 2 4" xfId="1736"/>
    <cellStyle name="Output 4 2 4 2" xfId="5297"/>
    <cellStyle name="Output 4 2 4 2 2" xfId="13522"/>
    <cellStyle name="Output 4 2 4 2 2 2" xfId="25513"/>
    <cellStyle name="Output 4 2 4 2 2 2 2" xfId="46699"/>
    <cellStyle name="Output 4 2 4 2 2 3" xfId="36095"/>
    <cellStyle name="Output 4 2 4 2 3" xfId="20400"/>
    <cellStyle name="Output 4 2 4 2 3 2" xfId="41587"/>
    <cellStyle name="Output 4 2 4 2 4" xfId="30954"/>
    <cellStyle name="Output 4 2 4 2_Table 2A-1_EFT (Annual)" xfId="8265"/>
    <cellStyle name="Output 4 2 4 3" xfId="10865"/>
    <cellStyle name="Output 4 2 4 3 2" xfId="22967"/>
    <cellStyle name="Output 4 2 4 3 2 2" xfId="44153"/>
    <cellStyle name="Output 4 2 4 3 3" xfId="33549"/>
    <cellStyle name="Output 4 2 4 4" xfId="17854"/>
    <cellStyle name="Output 4 2 4 4 2" xfId="39041"/>
    <cellStyle name="Output 4 2 4 5" xfId="28211"/>
    <cellStyle name="Output 4 2 4_Table 2A-1_EFT (Annual)" xfId="8264"/>
    <cellStyle name="Output 4 2 5" xfId="4060"/>
    <cellStyle name="Output 4 2 5 2" xfId="12384"/>
    <cellStyle name="Output 4 2 5 2 2" xfId="24406"/>
    <cellStyle name="Output 4 2 5 2 2 2" xfId="45592"/>
    <cellStyle name="Output 4 2 5 2 3" xfId="34988"/>
    <cellStyle name="Output 4 2 5 3" xfId="19293"/>
    <cellStyle name="Output 4 2 5 3 2" xfId="40480"/>
    <cellStyle name="Output 4 2 5 4" xfId="29748"/>
    <cellStyle name="Output 4 2 5_Table 2A-1_EFT (Annual)" xfId="8266"/>
    <cellStyle name="Output 4 2 6" xfId="9723"/>
    <cellStyle name="Output 4 2 6 2" xfId="21860"/>
    <cellStyle name="Output 4 2 6 2 2" xfId="43046"/>
    <cellStyle name="Output 4 2 6 3" xfId="32442"/>
    <cellStyle name="Output 4 2 7" xfId="16747"/>
    <cellStyle name="Output 4 2 7 2" xfId="37934"/>
    <cellStyle name="Output 4 2 8" xfId="27005"/>
    <cellStyle name="Output 4 2_Table 2A-1_EFT (Annual)" xfId="3475"/>
    <cellStyle name="Output 4 3" xfId="323"/>
    <cellStyle name="Output 4 3 2" xfId="1311"/>
    <cellStyle name="Output 4 3 2 2" xfId="2581"/>
    <cellStyle name="Output 4 3 2 2 2" xfId="6142"/>
    <cellStyle name="Output 4 3 2 2 2 2" xfId="14336"/>
    <cellStyle name="Output 4 3 2 2 2 2 2" xfId="26308"/>
    <cellStyle name="Output 4 3 2 2 2 2 2 2" xfId="47494"/>
    <cellStyle name="Output 4 3 2 2 2 2 3" xfId="36890"/>
    <cellStyle name="Output 4 3 2 2 2 3" xfId="21195"/>
    <cellStyle name="Output 4 3 2 2 2 3 2" xfId="42382"/>
    <cellStyle name="Output 4 3 2 2 2 4" xfId="31798"/>
    <cellStyle name="Output 4 3 2 2 2_Table 2A-1_EFT (Annual)" xfId="8268"/>
    <cellStyle name="Output 4 3 2 2 3" xfId="11678"/>
    <cellStyle name="Output 4 3 2 2 3 2" xfId="23762"/>
    <cellStyle name="Output 4 3 2 2 3 2 2" xfId="44948"/>
    <cellStyle name="Output 4 3 2 2 3 3" xfId="34344"/>
    <cellStyle name="Output 4 3 2 2 4" xfId="18649"/>
    <cellStyle name="Output 4 3 2 2 4 2" xfId="39836"/>
    <cellStyle name="Output 4 3 2 2 5" xfId="29055"/>
    <cellStyle name="Output 4 3 2 2_Table 2A-1_EFT (Annual)" xfId="8267"/>
    <cellStyle name="Output 4 3 2 3" xfId="1879"/>
    <cellStyle name="Output 4 3 2 3 2" xfId="5440"/>
    <cellStyle name="Output 4 3 2 3 2 2" xfId="13655"/>
    <cellStyle name="Output 4 3 2 3 2 2 2" xfId="25643"/>
    <cellStyle name="Output 4 3 2 3 2 2 2 2" xfId="46829"/>
    <cellStyle name="Output 4 3 2 3 2 2 3" xfId="36225"/>
    <cellStyle name="Output 4 3 2 3 2 3" xfId="20530"/>
    <cellStyle name="Output 4 3 2 3 2 3 2" xfId="41717"/>
    <cellStyle name="Output 4 3 2 3 2 4" xfId="31097"/>
    <cellStyle name="Output 4 3 2 3 2_Table 2A-1_EFT (Annual)" xfId="8270"/>
    <cellStyle name="Output 4 3 2 3 3" xfId="10999"/>
    <cellStyle name="Output 4 3 2 3 3 2" xfId="23097"/>
    <cellStyle name="Output 4 3 2 3 3 2 2" xfId="44283"/>
    <cellStyle name="Output 4 3 2 3 3 3" xfId="33679"/>
    <cellStyle name="Output 4 3 2 3 4" xfId="17984"/>
    <cellStyle name="Output 4 3 2 3 4 2" xfId="39171"/>
    <cellStyle name="Output 4 3 2 3 5" xfId="28354"/>
    <cellStyle name="Output 4 3 2 3_Table 2A-1_EFT (Annual)" xfId="8269"/>
    <cellStyle name="Output 4 3 2 4" xfId="4872"/>
    <cellStyle name="Output 4 3 2 4 2" xfId="13132"/>
    <cellStyle name="Output 4 3 2 4 2 2" xfId="25138"/>
    <cellStyle name="Output 4 3 2 4 2 2 2" xfId="46324"/>
    <cellStyle name="Output 4 3 2 4 2 3" xfId="35720"/>
    <cellStyle name="Output 4 3 2 4 3" xfId="20025"/>
    <cellStyle name="Output 4 3 2 4 3 2" xfId="41212"/>
    <cellStyle name="Output 4 3 2 4 4" xfId="30529"/>
    <cellStyle name="Output 4 3 2 4_Table 2A-1_EFT (Annual)" xfId="8271"/>
    <cellStyle name="Output 4 3 2 5" xfId="10476"/>
    <cellStyle name="Output 4 3 2 5 2" xfId="22592"/>
    <cellStyle name="Output 4 3 2 5 2 2" xfId="43778"/>
    <cellStyle name="Output 4 3 2 5 3" xfId="33174"/>
    <cellStyle name="Output 4 3 2 6" xfId="17479"/>
    <cellStyle name="Output 4 3 2 6 2" xfId="38666"/>
    <cellStyle name="Output 4 3 2 7" xfId="27786"/>
    <cellStyle name="Output 4 3 2_Table 2A-1_EFT (Annual)" xfId="3478"/>
    <cellStyle name="Output 4 3 3" xfId="2050"/>
    <cellStyle name="Output 4 3 3 2" xfId="5611"/>
    <cellStyle name="Output 4 3 3 2 2" xfId="13826"/>
    <cellStyle name="Output 4 3 3 2 2 2" xfId="25814"/>
    <cellStyle name="Output 4 3 3 2 2 2 2" xfId="47000"/>
    <cellStyle name="Output 4 3 3 2 2 3" xfId="36396"/>
    <cellStyle name="Output 4 3 3 2 3" xfId="20701"/>
    <cellStyle name="Output 4 3 3 2 3 2" xfId="41888"/>
    <cellStyle name="Output 4 3 3 2 4" xfId="31268"/>
    <cellStyle name="Output 4 3 3 2_Table 2A-1_EFT (Annual)" xfId="8273"/>
    <cellStyle name="Output 4 3 3 3" xfId="11170"/>
    <cellStyle name="Output 4 3 3 3 2" xfId="23268"/>
    <cellStyle name="Output 4 3 3 3 2 2" xfId="44454"/>
    <cellStyle name="Output 4 3 3 3 3" xfId="33850"/>
    <cellStyle name="Output 4 3 3 4" xfId="18155"/>
    <cellStyle name="Output 4 3 3 4 2" xfId="39342"/>
    <cellStyle name="Output 4 3 3 5" xfId="28525"/>
    <cellStyle name="Output 4 3 3_Table 2A-1_EFT (Annual)" xfId="8272"/>
    <cellStyle name="Output 4 3 4" xfId="1695"/>
    <cellStyle name="Output 4 3 4 2" xfId="5256"/>
    <cellStyle name="Output 4 3 4 2 2" xfId="13489"/>
    <cellStyle name="Output 4 3 4 2 2 2" xfId="25483"/>
    <cellStyle name="Output 4 3 4 2 2 2 2" xfId="46669"/>
    <cellStyle name="Output 4 3 4 2 2 3" xfId="36065"/>
    <cellStyle name="Output 4 3 4 2 3" xfId="20370"/>
    <cellStyle name="Output 4 3 4 2 3 2" xfId="41557"/>
    <cellStyle name="Output 4 3 4 2 4" xfId="30913"/>
    <cellStyle name="Output 4 3 4 2_Table 2A-1_EFT (Annual)" xfId="8275"/>
    <cellStyle name="Output 4 3 4 3" xfId="10833"/>
    <cellStyle name="Output 4 3 4 3 2" xfId="22937"/>
    <cellStyle name="Output 4 3 4 3 2 2" xfId="44123"/>
    <cellStyle name="Output 4 3 4 3 3" xfId="33519"/>
    <cellStyle name="Output 4 3 4 4" xfId="17824"/>
    <cellStyle name="Output 4 3 4 4 2" xfId="39011"/>
    <cellStyle name="Output 4 3 4 5" xfId="28170"/>
    <cellStyle name="Output 4 3 4_Table 2A-1_EFT (Annual)" xfId="8274"/>
    <cellStyle name="Output 4 3 5" xfId="3893"/>
    <cellStyle name="Output 4 3 5 2" xfId="12225"/>
    <cellStyle name="Output 4 3 5 2 2" xfId="24250"/>
    <cellStyle name="Output 4 3 5 2 2 2" xfId="45436"/>
    <cellStyle name="Output 4 3 5 2 3" xfId="34832"/>
    <cellStyle name="Output 4 3 5 3" xfId="19137"/>
    <cellStyle name="Output 4 3 5 3 2" xfId="40324"/>
    <cellStyle name="Output 4 3 5 4" xfId="29581"/>
    <cellStyle name="Output 4 3 5_Table 2A-1_EFT (Annual)" xfId="8276"/>
    <cellStyle name="Output 4 3 6" xfId="9562"/>
    <cellStyle name="Output 4 3 6 2" xfId="21704"/>
    <cellStyle name="Output 4 3 6 2 2" xfId="42890"/>
    <cellStyle name="Output 4 3 6 3" xfId="32286"/>
    <cellStyle name="Output 4 3 7" xfId="16591"/>
    <cellStyle name="Output 4 3 7 2" xfId="37778"/>
    <cellStyle name="Output 4 3 8" xfId="26838"/>
    <cellStyle name="Output 4 3_Table 2A-1_EFT (Annual)" xfId="3477"/>
    <cellStyle name="Output 4 4" xfId="1145"/>
    <cellStyle name="Output 4 4 2" xfId="2415"/>
    <cellStyle name="Output 4 4 2 2" xfId="5976"/>
    <cellStyle name="Output 4 4 2 2 2" xfId="14170"/>
    <cellStyle name="Output 4 4 2 2 2 2" xfId="26142"/>
    <cellStyle name="Output 4 4 2 2 2 2 2" xfId="47328"/>
    <cellStyle name="Output 4 4 2 2 2 3" xfId="36724"/>
    <cellStyle name="Output 4 4 2 2 3" xfId="21029"/>
    <cellStyle name="Output 4 4 2 2 3 2" xfId="42216"/>
    <cellStyle name="Output 4 4 2 2 4" xfId="31632"/>
    <cellStyle name="Output 4 4 2 2_Table 2A-1_EFT (Annual)" xfId="8278"/>
    <cellStyle name="Output 4 4 2 3" xfId="11512"/>
    <cellStyle name="Output 4 4 2 3 2" xfId="23596"/>
    <cellStyle name="Output 4 4 2 3 2 2" xfId="44782"/>
    <cellStyle name="Output 4 4 2 3 3" xfId="34178"/>
    <cellStyle name="Output 4 4 2 4" xfId="18483"/>
    <cellStyle name="Output 4 4 2 4 2" xfId="39670"/>
    <cellStyle name="Output 4 4 2 5" xfId="28889"/>
    <cellStyle name="Output 4 4 2_Table 2A-1_EFT (Annual)" xfId="8277"/>
    <cellStyle name="Output 4 4 3" xfId="1814"/>
    <cellStyle name="Output 4 4 3 2" xfId="5375"/>
    <cellStyle name="Output 4 4 3 2 2" xfId="13590"/>
    <cellStyle name="Output 4 4 3 2 2 2" xfId="25578"/>
    <cellStyle name="Output 4 4 3 2 2 2 2" xfId="46764"/>
    <cellStyle name="Output 4 4 3 2 2 3" xfId="36160"/>
    <cellStyle name="Output 4 4 3 2 3" xfId="20465"/>
    <cellStyle name="Output 4 4 3 2 3 2" xfId="41652"/>
    <cellStyle name="Output 4 4 3 2 4" xfId="31032"/>
    <cellStyle name="Output 4 4 3 2_Table 2A-1_EFT (Annual)" xfId="8280"/>
    <cellStyle name="Output 4 4 3 3" xfId="10934"/>
    <cellStyle name="Output 4 4 3 3 2" xfId="23032"/>
    <cellStyle name="Output 4 4 3 3 2 2" xfId="44218"/>
    <cellStyle name="Output 4 4 3 3 3" xfId="33614"/>
    <cellStyle name="Output 4 4 3 4" xfId="17919"/>
    <cellStyle name="Output 4 4 3 4 2" xfId="39106"/>
    <cellStyle name="Output 4 4 3 5" xfId="28289"/>
    <cellStyle name="Output 4 4 3_Table 2A-1_EFT (Annual)" xfId="8279"/>
    <cellStyle name="Output 4 4 4" xfId="4706"/>
    <cellStyle name="Output 4 4 4 2" xfId="12966"/>
    <cellStyle name="Output 4 4 4 2 2" xfId="24972"/>
    <cellStyle name="Output 4 4 4 2 2 2" xfId="46158"/>
    <cellStyle name="Output 4 4 4 2 3" xfId="35554"/>
    <cellStyle name="Output 4 4 4 3" xfId="19859"/>
    <cellStyle name="Output 4 4 4 3 2" xfId="41046"/>
    <cellStyle name="Output 4 4 4 4" xfId="30363"/>
    <cellStyle name="Output 4 4 4_Table 2A-1_EFT (Annual)" xfId="8281"/>
    <cellStyle name="Output 4 4 5" xfId="10310"/>
    <cellStyle name="Output 4 4 5 2" xfId="22426"/>
    <cellStyle name="Output 4 4 5 2 2" xfId="43612"/>
    <cellStyle name="Output 4 4 5 3" xfId="33008"/>
    <cellStyle name="Output 4 4 6" xfId="17313"/>
    <cellStyle name="Output 4 4 6 2" xfId="38500"/>
    <cellStyle name="Output 4 4 7" xfId="27620"/>
    <cellStyle name="Output 4 4_Table 2A-1_EFT (Annual)" xfId="3479"/>
    <cellStyle name="Output 4 5" xfId="1872"/>
    <cellStyle name="Output 4 5 2" xfId="5433"/>
    <cellStyle name="Output 4 5 2 2" xfId="13648"/>
    <cellStyle name="Output 4 5 2 2 2" xfId="25636"/>
    <cellStyle name="Output 4 5 2 2 2 2" xfId="46822"/>
    <cellStyle name="Output 4 5 2 2 3" xfId="36218"/>
    <cellStyle name="Output 4 5 2 3" xfId="20523"/>
    <cellStyle name="Output 4 5 2 3 2" xfId="41710"/>
    <cellStyle name="Output 4 5 2 4" xfId="31090"/>
    <cellStyle name="Output 4 5 2_Table 2A-1_EFT (Annual)" xfId="8283"/>
    <cellStyle name="Output 4 5 3" xfId="10992"/>
    <cellStyle name="Output 4 5 3 2" xfId="23090"/>
    <cellStyle name="Output 4 5 3 2 2" xfId="44276"/>
    <cellStyle name="Output 4 5 3 3" xfId="33672"/>
    <cellStyle name="Output 4 5 4" xfId="17977"/>
    <cellStyle name="Output 4 5 4 2" xfId="39164"/>
    <cellStyle name="Output 4 5 5" xfId="28347"/>
    <cellStyle name="Output 4 5_Table 2A-1_EFT (Annual)" xfId="8282"/>
    <cellStyle name="Output 4 6" xfId="1638"/>
    <cellStyle name="Output 4 6 2" xfId="5199"/>
    <cellStyle name="Output 4 6 2 2" xfId="13451"/>
    <cellStyle name="Output 4 6 2 2 2" xfId="25451"/>
    <cellStyle name="Output 4 6 2 2 2 2" xfId="46637"/>
    <cellStyle name="Output 4 6 2 2 3" xfId="36033"/>
    <cellStyle name="Output 4 6 2 3" xfId="20338"/>
    <cellStyle name="Output 4 6 2 3 2" xfId="41525"/>
    <cellStyle name="Output 4 6 2 4" xfId="30856"/>
    <cellStyle name="Output 4 6 2_Table 2A-1_EFT (Annual)" xfId="8285"/>
    <cellStyle name="Output 4 6 3" xfId="10795"/>
    <cellStyle name="Output 4 6 3 2" xfId="22905"/>
    <cellStyle name="Output 4 6 3 2 2" xfId="44091"/>
    <cellStyle name="Output 4 6 3 3" xfId="33487"/>
    <cellStyle name="Output 4 6 4" xfId="17792"/>
    <cellStyle name="Output 4 6 4 2" xfId="38979"/>
    <cellStyle name="Output 4 6 5" xfId="28113"/>
    <cellStyle name="Output 4 6_Table 2A-1_EFT (Annual)" xfId="8284"/>
    <cellStyle name="Output 4 7" xfId="3680"/>
    <cellStyle name="Output 4 7 2" xfId="12053"/>
    <cellStyle name="Output 4 7 2 2" xfId="24084"/>
    <cellStyle name="Output 4 7 2 2 2" xfId="45270"/>
    <cellStyle name="Output 4 7 2 3" xfId="34666"/>
    <cellStyle name="Output 4 7 3" xfId="18971"/>
    <cellStyle name="Output 4 7 3 2" xfId="40158"/>
    <cellStyle name="Output 4 7 4" xfId="29390"/>
    <cellStyle name="Output 4 7_Table 2A-1_EFT (Annual)" xfId="8286"/>
    <cellStyle name="Output 4 8" xfId="9370"/>
    <cellStyle name="Output 4 8 2" xfId="21538"/>
    <cellStyle name="Output 4 8 2 2" xfId="42724"/>
    <cellStyle name="Output 4 8 3" xfId="32120"/>
    <cellStyle name="Output 4 9" xfId="16425"/>
    <cellStyle name="Output 4 9 2" xfId="37612"/>
    <cellStyle name="Output 4_Table 2A-1_EFT (Annual)" xfId="3474"/>
    <cellStyle name="Output 5" xfId="97"/>
    <cellStyle name="Output 5 10" xfId="21514"/>
    <cellStyle name="Output 5 10 2" xfId="42701"/>
    <cellStyle name="Output 5 11" xfId="26652"/>
    <cellStyle name="Output 5 2" xfId="495"/>
    <cellStyle name="Output 5 2 2" xfId="1472"/>
    <cellStyle name="Output 5 2 2 2" xfId="2742"/>
    <cellStyle name="Output 5 2 2 2 2" xfId="6303"/>
    <cellStyle name="Output 5 2 2 2 2 2" xfId="14497"/>
    <cellStyle name="Output 5 2 2 2 2 2 2" xfId="26469"/>
    <cellStyle name="Output 5 2 2 2 2 2 2 2" xfId="47655"/>
    <cellStyle name="Output 5 2 2 2 2 2 3" xfId="37051"/>
    <cellStyle name="Output 5 2 2 2 2 3" xfId="21356"/>
    <cellStyle name="Output 5 2 2 2 2 3 2" xfId="42543"/>
    <cellStyle name="Output 5 2 2 2 2 4" xfId="31959"/>
    <cellStyle name="Output 5 2 2 2 2_Table 2A-1_EFT (Annual)" xfId="8288"/>
    <cellStyle name="Output 5 2 2 2 3" xfId="11839"/>
    <cellStyle name="Output 5 2 2 2 3 2" xfId="23923"/>
    <cellStyle name="Output 5 2 2 2 3 2 2" xfId="45109"/>
    <cellStyle name="Output 5 2 2 2 3 3" xfId="34505"/>
    <cellStyle name="Output 5 2 2 2 4" xfId="18810"/>
    <cellStyle name="Output 5 2 2 2 4 2" xfId="39997"/>
    <cellStyle name="Output 5 2 2 2 5" xfId="29216"/>
    <cellStyle name="Output 5 2 2 2_Table 2A-1_EFT (Annual)" xfId="8287"/>
    <cellStyle name="Output 5 2 2 3" xfId="1912"/>
    <cellStyle name="Output 5 2 2 3 2" xfId="5473"/>
    <cellStyle name="Output 5 2 2 3 2 2" xfId="13688"/>
    <cellStyle name="Output 5 2 2 3 2 2 2" xfId="25676"/>
    <cellStyle name="Output 5 2 2 3 2 2 2 2" xfId="46862"/>
    <cellStyle name="Output 5 2 2 3 2 2 3" xfId="36258"/>
    <cellStyle name="Output 5 2 2 3 2 3" xfId="20563"/>
    <cellStyle name="Output 5 2 2 3 2 3 2" xfId="41750"/>
    <cellStyle name="Output 5 2 2 3 2 4" xfId="31130"/>
    <cellStyle name="Output 5 2 2 3 2_Table 2A-1_EFT (Annual)" xfId="8290"/>
    <cellStyle name="Output 5 2 2 3 3" xfId="11032"/>
    <cellStyle name="Output 5 2 2 3 3 2" xfId="23130"/>
    <cellStyle name="Output 5 2 2 3 3 2 2" xfId="44316"/>
    <cellStyle name="Output 5 2 2 3 3 3" xfId="33712"/>
    <cellStyle name="Output 5 2 2 3 4" xfId="18017"/>
    <cellStyle name="Output 5 2 2 3 4 2" xfId="39204"/>
    <cellStyle name="Output 5 2 2 3 5" xfId="28387"/>
    <cellStyle name="Output 5 2 2 3_Table 2A-1_EFT (Annual)" xfId="8289"/>
    <cellStyle name="Output 5 2 2 4" xfId="5033"/>
    <cellStyle name="Output 5 2 2 4 2" xfId="13293"/>
    <cellStyle name="Output 5 2 2 4 2 2" xfId="25299"/>
    <cellStyle name="Output 5 2 2 4 2 2 2" xfId="46485"/>
    <cellStyle name="Output 5 2 2 4 2 3" xfId="35881"/>
    <cellStyle name="Output 5 2 2 4 3" xfId="20186"/>
    <cellStyle name="Output 5 2 2 4 3 2" xfId="41373"/>
    <cellStyle name="Output 5 2 2 4 4" xfId="30690"/>
    <cellStyle name="Output 5 2 2 4_Table 2A-1_EFT (Annual)" xfId="8291"/>
    <cellStyle name="Output 5 2 2 5" xfId="10637"/>
    <cellStyle name="Output 5 2 2 5 2" xfId="22753"/>
    <cellStyle name="Output 5 2 2 5 2 2" xfId="43939"/>
    <cellStyle name="Output 5 2 2 5 3" xfId="33335"/>
    <cellStyle name="Output 5 2 2 6" xfId="17640"/>
    <cellStyle name="Output 5 2 2 6 2" xfId="38827"/>
    <cellStyle name="Output 5 2 2 7" xfId="27947"/>
    <cellStyle name="Output 5 2 2_Table 2A-1_EFT (Annual)" xfId="3482"/>
    <cellStyle name="Output 5 2 3" xfId="2211"/>
    <cellStyle name="Output 5 2 3 2" xfId="5772"/>
    <cellStyle name="Output 5 2 3 2 2" xfId="13987"/>
    <cellStyle name="Output 5 2 3 2 2 2" xfId="25975"/>
    <cellStyle name="Output 5 2 3 2 2 2 2" xfId="47161"/>
    <cellStyle name="Output 5 2 3 2 2 3" xfId="36557"/>
    <cellStyle name="Output 5 2 3 2 3" xfId="20862"/>
    <cellStyle name="Output 5 2 3 2 3 2" xfId="42049"/>
    <cellStyle name="Output 5 2 3 2 4" xfId="31429"/>
    <cellStyle name="Output 5 2 3 2_Table 2A-1_EFT (Annual)" xfId="8293"/>
    <cellStyle name="Output 5 2 3 3" xfId="11331"/>
    <cellStyle name="Output 5 2 3 3 2" xfId="23429"/>
    <cellStyle name="Output 5 2 3 3 2 2" xfId="44615"/>
    <cellStyle name="Output 5 2 3 3 3" xfId="34011"/>
    <cellStyle name="Output 5 2 3 4" xfId="18316"/>
    <cellStyle name="Output 5 2 3 4 2" xfId="39503"/>
    <cellStyle name="Output 5 2 3 5" xfId="28686"/>
    <cellStyle name="Output 5 2 3_Table 2A-1_EFT (Annual)" xfId="8292"/>
    <cellStyle name="Output 5 2 4" xfId="1737"/>
    <cellStyle name="Output 5 2 4 2" xfId="5298"/>
    <cellStyle name="Output 5 2 4 2 2" xfId="13523"/>
    <cellStyle name="Output 5 2 4 2 2 2" xfId="25514"/>
    <cellStyle name="Output 5 2 4 2 2 2 2" xfId="46700"/>
    <cellStyle name="Output 5 2 4 2 2 3" xfId="36096"/>
    <cellStyle name="Output 5 2 4 2 3" xfId="20401"/>
    <cellStyle name="Output 5 2 4 2 3 2" xfId="41588"/>
    <cellStyle name="Output 5 2 4 2 4" xfId="30955"/>
    <cellStyle name="Output 5 2 4 2_Table 2A-1_EFT (Annual)" xfId="8295"/>
    <cellStyle name="Output 5 2 4 3" xfId="10866"/>
    <cellStyle name="Output 5 2 4 3 2" xfId="22968"/>
    <cellStyle name="Output 5 2 4 3 2 2" xfId="44154"/>
    <cellStyle name="Output 5 2 4 3 3" xfId="33550"/>
    <cellStyle name="Output 5 2 4 4" xfId="17855"/>
    <cellStyle name="Output 5 2 4 4 2" xfId="39042"/>
    <cellStyle name="Output 5 2 4 5" xfId="28212"/>
    <cellStyle name="Output 5 2 4_Table 2A-1_EFT (Annual)" xfId="8294"/>
    <cellStyle name="Output 5 2 5" xfId="4065"/>
    <cellStyle name="Output 5 2 5 2" xfId="12389"/>
    <cellStyle name="Output 5 2 5 2 2" xfId="24411"/>
    <cellStyle name="Output 5 2 5 2 2 2" xfId="45597"/>
    <cellStyle name="Output 5 2 5 2 3" xfId="34993"/>
    <cellStyle name="Output 5 2 5 3" xfId="19298"/>
    <cellStyle name="Output 5 2 5 3 2" xfId="40485"/>
    <cellStyle name="Output 5 2 5 4" xfId="29753"/>
    <cellStyle name="Output 5 2 5_Table 2A-1_EFT (Annual)" xfId="8296"/>
    <cellStyle name="Output 5 2 6" xfId="9728"/>
    <cellStyle name="Output 5 2 6 2" xfId="21865"/>
    <cellStyle name="Output 5 2 6 2 2" xfId="43051"/>
    <cellStyle name="Output 5 2 6 3" xfId="32447"/>
    <cellStyle name="Output 5 2 7" xfId="16752"/>
    <cellStyle name="Output 5 2 7 2" xfId="37939"/>
    <cellStyle name="Output 5 2 8" xfId="27010"/>
    <cellStyle name="Output 5 2_Table 2A-1_EFT (Annual)" xfId="3481"/>
    <cellStyle name="Output 5 3" xfId="328"/>
    <cellStyle name="Output 5 3 2" xfId="1316"/>
    <cellStyle name="Output 5 3 2 2" xfId="2586"/>
    <cellStyle name="Output 5 3 2 2 2" xfId="6147"/>
    <cellStyle name="Output 5 3 2 2 2 2" xfId="14341"/>
    <cellStyle name="Output 5 3 2 2 2 2 2" xfId="26313"/>
    <cellStyle name="Output 5 3 2 2 2 2 2 2" xfId="47499"/>
    <cellStyle name="Output 5 3 2 2 2 2 3" xfId="36895"/>
    <cellStyle name="Output 5 3 2 2 2 3" xfId="21200"/>
    <cellStyle name="Output 5 3 2 2 2 3 2" xfId="42387"/>
    <cellStyle name="Output 5 3 2 2 2 4" xfId="31803"/>
    <cellStyle name="Output 5 3 2 2 2_Table 2A-1_EFT (Annual)" xfId="8298"/>
    <cellStyle name="Output 5 3 2 2 3" xfId="11683"/>
    <cellStyle name="Output 5 3 2 2 3 2" xfId="23767"/>
    <cellStyle name="Output 5 3 2 2 3 2 2" xfId="44953"/>
    <cellStyle name="Output 5 3 2 2 3 3" xfId="34349"/>
    <cellStyle name="Output 5 3 2 2 4" xfId="18654"/>
    <cellStyle name="Output 5 3 2 2 4 2" xfId="39841"/>
    <cellStyle name="Output 5 3 2 2 5" xfId="29060"/>
    <cellStyle name="Output 5 3 2 2_Table 2A-1_EFT (Annual)" xfId="8297"/>
    <cellStyle name="Output 5 3 2 3" xfId="1880"/>
    <cellStyle name="Output 5 3 2 3 2" xfId="5441"/>
    <cellStyle name="Output 5 3 2 3 2 2" xfId="13656"/>
    <cellStyle name="Output 5 3 2 3 2 2 2" xfId="25644"/>
    <cellStyle name="Output 5 3 2 3 2 2 2 2" xfId="46830"/>
    <cellStyle name="Output 5 3 2 3 2 2 3" xfId="36226"/>
    <cellStyle name="Output 5 3 2 3 2 3" xfId="20531"/>
    <cellStyle name="Output 5 3 2 3 2 3 2" xfId="41718"/>
    <cellStyle name="Output 5 3 2 3 2 4" xfId="31098"/>
    <cellStyle name="Output 5 3 2 3 2_Table 2A-1_EFT (Annual)" xfId="8300"/>
    <cellStyle name="Output 5 3 2 3 3" xfId="11000"/>
    <cellStyle name="Output 5 3 2 3 3 2" xfId="23098"/>
    <cellStyle name="Output 5 3 2 3 3 2 2" xfId="44284"/>
    <cellStyle name="Output 5 3 2 3 3 3" xfId="33680"/>
    <cellStyle name="Output 5 3 2 3 4" xfId="17985"/>
    <cellStyle name="Output 5 3 2 3 4 2" xfId="39172"/>
    <cellStyle name="Output 5 3 2 3 5" xfId="28355"/>
    <cellStyle name="Output 5 3 2 3_Table 2A-1_EFT (Annual)" xfId="8299"/>
    <cellStyle name="Output 5 3 2 4" xfId="4877"/>
    <cellStyle name="Output 5 3 2 4 2" xfId="13137"/>
    <cellStyle name="Output 5 3 2 4 2 2" xfId="25143"/>
    <cellStyle name="Output 5 3 2 4 2 2 2" xfId="46329"/>
    <cellStyle name="Output 5 3 2 4 2 3" xfId="35725"/>
    <cellStyle name="Output 5 3 2 4 3" xfId="20030"/>
    <cellStyle name="Output 5 3 2 4 3 2" xfId="41217"/>
    <cellStyle name="Output 5 3 2 4 4" xfId="30534"/>
    <cellStyle name="Output 5 3 2 4_Table 2A-1_EFT (Annual)" xfId="8301"/>
    <cellStyle name="Output 5 3 2 5" xfId="10481"/>
    <cellStyle name="Output 5 3 2 5 2" xfId="22597"/>
    <cellStyle name="Output 5 3 2 5 2 2" xfId="43783"/>
    <cellStyle name="Output 5 3 2 5 3" xfId="33179"/>
    <cellStyle name="Output 5 3 2 6" xfId="17484"/>
    <cellStyle name="Output 5 3 2 6 2" xfId="38671"/>
    <cellStyle name="Output 5 3 2 7" xfId="27791"/>
    <cellStyle name="Output 5 3 2_Table 2A-1_EFT (Annual)" xfId="3484"/>
    <cellStyle name="Output 5 3 3" xfId="2055"/>
    <cellStyle name="Output 5 3 3 2" xfId="5616"/>
    <cellStyle name="Output 5 3 3 2 2" xfId="13831"/>
    <cellStyle name="Output 5 3 3 2 2 2" xfId="25819"/>
    <cellStyle name="Output 5 3 3 2 2 2 2" xfId="47005"/>
    <cellStyle name="Output 5 3 3 2 2 3" xfId="36401"/>
    <cellStyle name="Output 5 3 3 2 3" xfId="20706"/>
    <cellStyle name="Output 5 3 3 2 3 2" xfId="41893"/>
    <cellStyle name="Output 5 3 3 2 4" xfId="31273"/>
    <cellStyle name="Output 5 3 3 2_Table 2A-1_EFT (Annual)" xfId="8303"/>
    <cellStyle name="Output 5 3 3 3" xfId="11175"/>
    <cellStyle name="Output 5 3 3 3 2" xfId="23273"/>
    <cellStyle name="Output 5 3 3 3 2 2" xfId="44459"/>
    <cellStyle name="Output 5 3 3 3 3" xfId="33855"/>
    <cellStyle name="Output 5 3 3 4" xfId="18160"/>
    <cellStyle name="Output 5 3 3 4 2" xfId="39347"/>
    <cellStyle name="Output 5 3 3 5" xfId="28530"/>
    <cellStyle name="Output 5 3 3_Table 2A-1_EFT (Annual)" xfId="8302"/>
    <cellStyle name="Output 5 3 4" xfId="1696"/>
    <cellStyle name="Output 5 3 4 2" xfId="5257"/>
    <cellStyle name="Output 5 3 4 2 2" xfId="13490"/>
    <cellStyle name="Output 5 3 4 2 2 2" xfId="25484"/>
    <cellStyle name="Output 5 3 4 2 2 2 2" xfId="46670"/>
    <cellStyle name="Output 5 3 4 2 2 3" xfId="36066"/>
    <cellStyle name="Output 5 3 4 2 3" xfId="20371"/>
    <cellStyle name="Output 5 3 4 2 3 2" xfId="41558"/>
    <cellStyle name="Output 5 3 4 2 4" xfId="30914"/>
    <cellStyle name="Output 5 3 4 2_Table 2A-1_EFT (Annual)" xfId="8305"/>
    <cellStyle name="Output 5 3 4 3" xfId="10834"/>
    <cellStyle name="Output 5 3 4 3 2" xfId="22938"/>
    <cellStyle name="Output 5 3 4 3 2 2" xfId="44124"/>
    <cellStyle name="Output 5 3 4 3 3" xfId="33520"/>
    <cellStyle name="Output 5 3 4 4" xfId="17825"/>
    <cellStyle name="Output 5 3 4 4 2" xfId="39012"/>
    <cellStyle name="Output 5 3 4 5" xfId="28171"/>
    <cellStyle name="Output 5 3 4_Table 2A-1_EFT (Annual)" xfId="8304"/>
    <cellStyle name="Output 5 3 5" xfId="3898"/>
    <cellStyle name="Output 5 3 5 2" xfId="12230"/>
    <cellStyle name="Output 5 3 5 2 2" xfId="24255"/>
    <cellStyle name="Output 5 3 5 2 2 2" xfId="45441"/>
    <cellStyle name="Output 5 3 5 2 3" xfId="34837"/>
    <cellStyle name="Output 5 3 5 3" xfId="19142"/>
    <cellStyle name="Output 5 3 5 3 2" xfId="40329"/>
    <cellStyle name="Output 5 3 5 4" xfId="29586"/>
    <cellStyle name="Output 5 3 5_Table 2A-1_EFT (Annual)" xfId="8306"/>
    <cellStyle name="Output 5 3 6" xfId="9567"/>
    <cellStyle name="Output 5 3 6 2" xfId="21709"/>
    <cellStyle name="Output 5 3 6 2 2" xfId="42895"/>
    <cellStyle name="Output 5 3 6 3" xfId="32291"/>
    <cellStyle name="Output 5 3 7" xfId="16596"/>
    <cellStyle name="Output 5 3 7 2" xfId="37783"/>
    <cellStyle name="Output 5 3 8" xfId="26843"/>
    <cellStyle name="Output 5 3_Table 2A-1_EFT (Annual)" xfId="3483"/>
    <cellStyle name="Output 5 4" xfId="1150"/>
    <cellStyle name="Output 5 4 2" xfId="2420"/>
    <cellStyle name="Output 5 4 2 2" xfId="5981"/>
    <cellStyle name="Output 5 4 2 2 2" xfId="14175"/>
    <cellStyle name="Output 5 4 2 2 2 2" xfId="26147"/>
    <cellStyle name="Output 5 4 2 2 2 2 2" xfId="47333"/>
    <cellStyle name="Output 5 4 2 2 2 3" xfId="36729"/>
    <cellStyle name="Output 5 4 2 2 3" xfId="21034"/>
    <cellStyle name="Output 5 4 2 2 3 2" xfId="42221"/>
    <cellStyle name="Output 5 4 2 2 4" xfId="31637"/>
    <cellStyle name="Output 5 4 2 2_Table 2A-1_EFT (Annual)" xfId="8308"/>
    <cellStyle name="Output 5 4 2 3" xfId="11517"/>
    <cellStyle name="Output 5 4 2 3 2" xfId="23601"/>
    <cellStyle name="Output 5 4 2 3 2 2" xfId="44787"/>
    <cellStyle name="Output 5 4 2 3 3" xfId="34183"/>
    <cellStyle name="Output 5 4 2 4" xfId="18488"/>
    <cellStyle name="Output 5 4 2 4 2" xfId="39675"/>
    <cellStyle name="Output 5 4 2 5" xfId="28894"/>
    <cellStyle name="Output 5 4 2_Table 2A-1_EFT (Annual)" xfId="8307"/>
    <cellStyle name="Output 5 4 3" xfId="1816"/>
    <cellStyle name="Output 5 4 3 2" xfId="5377"/>
    <cellStyle name="Output 5 4 3 2 2" xfId="13592"/>
    <cellStyle name="Output 5 4 3 2 2 2" xfId="25580"/>
    <cellStyle name="Output 5 4 3 2 2 2 2" xfId="46766"/>
    <cellStyle name="Output 5 4 3 2 2 3" xfId="36162"/>
    <cellStyle name="Output 5 4 3 2 3" xfId="20467"/>
    <cellStyle name="Output 5 4 3 2 3 2" xfId="41654"/>
    <cellStyle name="Output 5 4 3 2 4" xfId="31034"/>
    <cellStyle name="Output 5 4 3 2_Table 2A-1_EFT (Annual)" xfId="8310"/>
    <cellStyle name="Output 5 4 3 3" xfId="10936"/>
    <cellStyle name="Output 5 4 3 3 2" xfId="23034"/>
    <cellStyle name="Output 5 4 3 3 2 2" xfId="44220"/>
    <cellStyle name="Output 5 4 3 3 3" xfId="33616"/>
    <cellStyle name="Output 5 4 3 4" xfId="17921"/>
    <cellStyle name="Output 5 4 3 4 2" xfId="39108"/>
    <cellStyle name="Output 5 4 3 5" xfId="28291"/>
    <cellStyle name="Output 5 4 3_Table 2A-1_EFT (Annual)" xfId="8309"/>
    <cellStyle name="Output 5 4 4" xfId="4711"/>
    <cellStyle name="Output 5 4 4 2" xfId="12971"/>
    <cellStyle name="Output 5 4 4 2 2" xfId="24977"/>
    <cellStyle name="Output 5 4 4 2 2 2" xfId="46163"/>
    <cellStyle name="Output 5 4 4 2 3" xfId="35559"/>
    <cellStyle name="Output 5 4 4 3" xfId="19864"/>
    <cellStyle name="Output 5 4 4 3 2" xfId="41051"/>
    <cellStyle name="Output 5 4 4 4" xfId="30368"/>
    <cellStyle name="Output 5 4 4_Table 2A-1_EFT (Annual)" xfId="8311"/>
    <cellStyle name="Output 5 4 5" xfId="10315"/>
    <cellStyle name="Output 5 4 5 2" xfId="22431"/>
    <cellStyle name="Output 5 4 5 2 2" xfId="43617"/>
    <cellStyle name="Output 5 4 5 3" xfId="33013"/>
    <cellStyle name="Output 5 4 6" xfId="17318"/>
    <cellStyle name="Output 5 4 6 2" xfId="38505"/>
    <cellStyle name="Output 5 4 7" xfId="27625"/>
    <cellStyle name="Output 5 4_Table 2A-1_EFT (Annual)" xfId="3485"/>
    <cellStyle name="Output 5 5" xfId="1815"/>
    <cellStyle name="Output 5 5 2" xfId="5376"/>
    <cellStyle name="Output 5 5 2 2" xfId="13591"/>
    <cellStyle name="Output 5 5 2 2 2" xfId="25579"/>
    <cellStyle name="Output 5 5 2 2 2 2" xfId="46765"/>
    <cellStyle name="Output 5 5 2 2 3" xfId="36161"/>
    <cellStyle name="Output 5 5 2 3" xfId="20466"/>
    <cellStyle name="Output 5 5 2 3 2" xfId="41653"/>
    <cellStyle name="Output 5 5 2 4" xfId="31033"/>
    <cellStyle name="Output 5 5 2_Table 2A-1_EFT (Annual)" xfId="8313"/>
    <cellStyle name="Output 5 5 3" xfId="10935"/>
    <cellStyle name="Output 5 5 3 2" xfId="23033"/>
    <cellStyle name="Output 5 5 3 2 2" xfId="44219"/>
    <cellStyle name="Output 5 5 3 3" xfId="33615"/>
    <cellStyle name="Output 5 5 4" xfId="17920"/>
    <cellStyle name="Output 5 5 4 2" xfId="39107"/>
    <cellStyle name="Output 5 5 5" xfId="28290"/>
    <cellStyle name="Output 5 5_Table 2A-1_EFT (Annual)" xfId="8312"/>
    <cellStyle name="Output 5 6" xfId="1639"/>
    <cellStyle name="Output 5 6 2" xfId="5200"/>
    <cellStyle name="Output 5 6 2 2" xfId="13452"/>
    <cellStyle name="Output 5 6 2 2 2" xfId="25452"/>
    <cellStyle name="Output 5 6 2 2 2 2" xfId="46638"/>
    <cellStyle name="Output 5 6 2 2 3" xfId="36034"/>
    <cellStyle name="Output 5 6 2 3" xfId="20339"/>
    <cellStyle name="Output 5 6 2 3 2" xfId="41526"/>
    <cellStyle name="Output 5 6 2 4" xfId="30857"/>
    <cellStyle name="Output 5 6 2_Table 2A-1_EFT (Annual)" xfId="8315"/>
    <cellStyle name="Output 5 6 3" xfId="10796"/>
    <cellStyle name="Output 5 6 3 2" xfId="22906"/>
    <cellStyle name="Output 5 6 3 2 2" xfId="44092"/>
    <cellStyle name="Output 5 6 3 3" xfId="33488"/>
    <cellStyle name="Output 5 6 4" xfId="17793"/>
    <cellStyle name="Output 5 6 4 2" xfId="38980"/>
    <cellStyle name="Output 5 6 5" xfId="28114"/>
    <cellStyle name="Output 5 6_Table 2A-1_EFT (Annual)" xfId="8314"/>
    <cellStyle name="Output 5 7" xfId="3686"/>
    <cellStyle name="Output 5 7 2" xfId="12058"/>
    <cellStyle name="Output 5 7 2 2" xfId="24089"/>
    <cellStyle name="Output 5 7 2 2 2" xfId="45275"/>
    <cellStyle name="Output 5 7 2 3" xfId="34671"/>
    <cellStyle name="Output 5 7 3" xfId="18976"/>
    <cellStyle name="Output 5 7 3 2" xfId="40163"/>
    <cellStyle name="Output 5 7 4" xfId="29395"/>
    <cellStyle name="Output 5 7_Table 2A-1_EFT (Annual)" xfId="8316"/>
    <cellStyle name="Output 5 8" xfId="9376"/>
    <cellStyle name="Output 5 8 2" xfId="21543"/>
    <cellStyle name="Output 5 8 2 2" xfId="42729"/>
    <cellStyle name="Output 5 8 3" xfId="32125"/>
    <cellStyle name="Output 5 9" xfId="16430"/>
    <cellStyle name="Output 5 9 2" xfId="37617"/>
    <cellStyle name="Output 5_Table 2A-1_EFT (Annual)" xfId="3480"/>
    <cellStyle name="Output 6" xfId="116"/>
    <cellStyle name="Output 6 10" xfId="26671"/>
    <cellStyle name="Output 6 2" xfId="509"/>
    <cellStyle name="Output 6 2 2" xfId="1486"/>
    <cellStyle name="Output 6 2 2 2" xfId="2756"/>
    <cellStyle name="Output 6 2 2 2 2" xfId="6317"/>
    <cellStyle name="Output 6 2 2 2 2 2" xfId="14511"/>
    <cellStyle name="Output 6 2 2 2 2 2 2" xfId="26483"/>
    <cellStyle name="Output 6 2 2 2 2 2 2 2" xfId="47669"/>
    <cellStyle name="Output 6 2 2 2 2 2 3" xfId="37065"/>
    <cellStyle name="Output 6 2 2 2 2 3" xfId="21370"/>
    <cellStyle name="Output 6 2 2 2 2 3 2" xfId="42557"/>
    <cellStyle name="Output 6 2 2 2 2 4" xfId="31973"/>
    <cellStyle name="Output 6 2 2 2 2_Table 2A-1_EFT (Annual)" xfId="8318"/>
    <cellStyle name="Output 6 2 2 2 3" xfId="11853"/>
    <cellStyle name="Output 6 2 2 2 3 2" xfId="23937"/>
    <cellStyle name="Output 6 2 2 2 3 2 2" xfId="45123"/>
    <cellStyle name="Output 6 2 2 2 3 3" xfId="34519"/>
    <cellStyle name="Output 6 2 2 2 4" xfId="18824"/>
    <cellStyle name="Output 6 2 2 2 4 2" xfId="40011"/>
    <cellStyle name="Output 6 2 2 2 5" xfId="29230"/>
    <cellStyle name="Output 6 2 2 2_Table 2A-1_EFT (Annual)" xfId="8317"/>
    <cellStyle name="Output 6 2 2 3" xfId="1916"/>
    <cellStyle name="Output 6 2 2 3 2" xfId="5477"/>
    <cellStyle name="Output 6 2 2 3 2 2" xfId="13692"/>
    <cellStyle name="Output 6 2 2 3 2 2 2" xfId="25680"/>
    <cellStyle name="Output 6 2 2 3 2 2 2 2" xfId="46866"/>
    <cellStyle name="Output 6 2 2 3 2 2 3" xfId="36262"/>
    <cellStyle name="Output 6 2 2 3 2 3" xfId="20567"/>
    <cellStyle name="Output 6 2 2 3 2 3 2" xfId="41754"/>
    <cellStyle name="Output 6 2 2 3 2 4" xfId="31134"/>
    <cellStyle name="Output 6 2 2 3 2_Table 2A-1_EFT (Annual)" xfId="8320"/>
    <cellStyle name="Output 6 2 2 3 3" xfId="11036"/>
    <cellStyle name="Output 6 2 2 3 3 2" xfId="23134"/>
    <cellStyle name="Output 6 2 2 3 3 2 2" xfId="44320"/>
    <cellStyle name="Output 6 2 2 3 3 3" xfId="33716"/>
    <cellStyle name="Output 6 2 2 3 4" xfId="18021"/>
    <cellStyle name="Output 6 2 2 3 4 2" xfId="39208"/>
    <cellStyle name="Output 6 2 2 3 5" xfId="28391"/>
    <cellStyle name="Output 6 2 2 3_Table 2A-1_EFT (Annual)" xfId="8319"/>
    <cellStyle name="Output 6 2 2 4" xfId="5047"/>
    <cellStyle name="Output 6 2 2 4 2" xfId="13307"/>
    <cellStyle name="Output 6 2 2 4 2 2" xfId="25313"/>
    <cellStyle name="Output 6 2 2 4 2 2 2" xfId="46499"/>
    <cellStyle name="Output 6 2 2 4 2 3" xfId="35895"/>
    <cellStyle name="Output 6 2 2 4 3" xfId="20200"/>
    <cellStyle name="Output 6 2 2 4 3 2" xfId="41387"/>
    <cellStyle name="Output 6 2 2 4 4" xfId="30704"/>
    <cellStyle name="Output 6 2 2 4_Table 2A-1_EFT (Annual)" xfId="8321"/>
    <cellStyle name="Output 6 2 2 5" xfId="10651"/>
    <cellStyle name="Output 6 2 2 5 2" xfId="22767"/>
    <cellStyle name="Output 6 2 2 5 2 2" xfId="43953"/>
    <cellStyle name="Output 6 2 2 5 3" xfId="33349"/>
    <cellStyle name="Output 6 2 2 6" xfId="17654"/>
    <cellStyle name="Output 6 2 2 6 2" xfId="38841"/>
    <cellStyle name="Output 6 2 2 7" xfId="27961"/>
    <cellStyle name="Output 6 2 2_Table 2A-1_EFT (Annual)" xfId="3488"/>
    <cellStyle name="Output 6 2 3" xfId="2225"/>
    <cellStyle name="Output 6 2 3 2" xfId="5786"/>
    <cellStyle name="Output 6 2 3 2 2" xfId="14001"/>
    <cellStyle name="Output 6 2 3 2 2 2" xfId="25989"/>
    <cellStyle name="Output 6 2 3 2 2 2 2" xfId="47175"/>
    <cellStyle name="Output 6 2 3 2 2 3" xfId="36571"/>
    <cellStyle name="Output 6 2 3 2 3" xfId="20876"/>
    <cellStyle name="Output 6 2 3 2 3 2" xfId="42063"/>
    <cellStyle name="Output 6 2 3 2 4" xfId="31443"/>
    <cellStyle name="Output 6 2 3 2_Table 2A-1_EFT (Annual)" xfId="8323"/>
    <cellStyle name="Output 6 2 3 3" xfId="11345"/>
    <cellStyle name="Output 6 2 3 3 2" xfId="23443"/>
    <cellStyle name="Output 6 2 3 3 2 2" xfId="44629"/>
    <cellStyle name="Output 6 2 3 3 3" xfId="34025"/>
    <cellStyle name="Output 6 2 3 4" xfId="18330"/>
    <cellStyle name="Output 6 2 3 4 2" xfId="39517"/>
    <cellStyle name="Output 6 2 3 5" xfId="28700"/>
    <cellStyle name="Output 6 2 3_Table 2A-1_EFT (Annual)" xfId="8322"/>
    <cellStyle name="Output 6 2 4" xfId="1741"/>
    <cellStyle name="Output 6 2 4 2" xfId="5302"/>
    <cellStyle name="Output 6 2 4 2 2" xfId="13527"/>
    <cellStyle name="Output 6 2 4 2 2 2" xfId="25518"/>
    <cellStyle name="Output 6 2 4 2 2 2 2" xfId="46704"/>
    <cellStyle name="Output 6 2 4 2 2 3" xfId="36100"/>
    <cellStyle name="Output 6 2 4 2 3" xfId="20405"/>
    <cellStyle name="Output 6 2 4 2 3 2" xfId="41592"/>
    <cellStyle name="Output 6 2 4 2 4" xfId="30959"/>
    <cellStyle name="Output 6 2 4 2_Table 2A-1_EFT (Annual)" xfId="8325"/>
    <cellStyle name="Output 6 2 4 3" xfId="10870"/>
    <cellStyle name="Output 6 2 4 3 2" xfId="22972"/>
    <cellStyle name="Output 6 2 4 3 2 2" xfId="44158"/>
    <cellStyle name="Output 6 2 4 3 3" xfId="33554"/>
    <cellStyle name="Output 6 2 4 4" xfId="17859"/>
    <cellStyle name="Output 6 2 4 4 2" xfId="39046"/>
    <cellStyle name="Output 6 2 4 5" xfId="28216"/>
    <cellStyle name="Output 6 2 4_Table 2A-1_EFT (Annual)" xfId="8324"/>
    <cellStyle name="Output 6 2 5" xfId="4079"/>
    <cellStyle name="Output 6 2 5 2" xfId="12403"/>
    <cellStyle name="Output 6 2 5 2 2" xfId="24425"/>
    <cellStyle name="Output 6 2 5 2 2 2" xfId="45611"/>
    <cellStyle name="Output 6 2 5 2 3" xfId="35007"/>
    <cellStyle name="Output 6 2 5 3" xfId="19312"/>
    <cellStyle name="Output 6 2 5 3 2" xfId="40499"/>
    <cellStyle name="Output 6 2 5 4" xfId="29767"/>
    <cellStyle name="Output 6 2 5_Table 2A-1_EFT (Annual)" xfId="8326"/>
    <cellStyle name="Output 6 2 6" xfId="9742"/>
    <cellStyle name="Output 6 2 6 2" xfId="21879"/>
    <cellStyle name="Output 6 2 6 2 2" xfId="43065"/>
    <cellStyle name="Output 6 2 6 3" xfId="32461"/>
    <cellStyle name="Output 6 2 7" xfId="16766"/>
    <cellStyle name="Output 6 2 7 2" xfId="37953"/>
    <cellStyle name="Output 6 2 8" xfId="27024"/>
    <cellStyle name="Output 6 2_Table 2A-1_EFT (Annual)" xfId="3487"/>
    <cellStyle name="Output 6 3" xfId="347"/>
    <cellStyle name="Output 6 3 2" xfId="1330"/>
    <cellStyle name="Output 6 3 2 2" xfId="2600"/>
    <cellStyle name="Output 6 3 2 2 2" xfId="6161"/>
    <cellStyle name="Output 6 3 2 2 2 2" xfId="14355"/>
    <cellStyle name="Output 6 3 2 2 2 2 2" xfId="26327"/>
    <cellStyle name="Output 6 3 2 2 2 2 2 2" xfId="47513"/>
    <cellStyle name="Output 6 3 2 2 2 2 3" xfId="36909"/>
    <cellStyle name="Output 6 3 2 2 2 3" xfId="21214"/>
    <cellStyle name="Output 6 3 2 2 2 3 2" xfId="42401"/>
    <cellStyle name="Output 6 3 2 2 2 4" xfId="31817"/>
    <cellStyle name="Output 6 3 2 2 2_Table 2A-1_EFT (Annual)" xfId="8328"/>
    <cellStyle name="Output 6 3 2 2 3" xfId="11697"/>
    <cellStyle name="Output 6 3 2 2 3 2" xfId="23781"/>
    <cellStyle name="Output 6 3 2 2 3 2 2" xfId="44967"/>
    <cellStyle name="Output 6 3 2 2 3 3" xfId="34363"/>
    <cellStyle name="Output 6 3 2 2 4" xfId="18668"/>
    <cellStyle name="Output 6 3 2 2 4 2" xfId="39855"/>
    <cellStyle name="Output 6 3 2 2 5" xfId="29074"/>
    <cellStyle name="Output 6 3 2 2_Table 2A-1_EFT (Annual)" xfId="8327"/>
    <cellStyle name="Output 6 3 2 3" xfId="1885"/>
    <cellStyle name="Output 6 3 2 3 2" xfId="5446"/>
    <cellStyle name="Output 6 3 2 3 2 2" xfId="13661"/>
    <cellStyle name="Output 6 3 2 3 2 2 2" xfId="25649"/>
    <cellStyle name="Output 6 3 2 3 2 2 2 2" xfId="46835"/>
    <cellStyle name="Output 6 3 2 3 2 2 3" xfId="36231"/>
    <cellStyle name="Output 6 3 2 3 2 3" xfId="20536"/>
    <cellStyle name="Output 6 3 2 3 2 3 2" xfId="41723"/>
    <cellStyle name="Output 6 3 2 3 2 4" xfId="31103"/>
    <cellStyle name="Output 6 3 2 3 2_Table 2A-1_EFT (Annual)" xfId="8330"/>
    <cellStyle name="Output 6 3 2 3 3" xfId="11005"/>
    <cellStyle name="Output 6 3 2 3 3 2" xfId="23103"/>
    <cellStyle name="Output 6 3 2 3 3 2 2" xfId="44289"/>
    <cellStyle name="Output 6 3 2 3 3 3" xfId="33685"/>
    <cellStyle name="Output 6 3 2 3 4" xfId="17990"/>
    <cellStyle name="Output 6 3 2 3 4 2" xfId="39177"/>
    <cellStyle name="Output 6 3 2 3 5" xfId="28360"/>
    <cellStyle name="Output 6 3 2 3_Table 2A-1_EFT (Annual)" xfId="8329"/>
    <cellStyle name="Output 6 3 2 4" xfId="4891"/>
    <cellStyle name="Output 6 3 2 4 2" xfId="13151"/>
    <cellStyle name="Output 6 3 2 4 2 2" xfId="25157"/>
    <cellStyle name="Output 6 3 2 4 2 2 2" xfId="46343"/>
    <cellStyle name="Output 6 3 2 4 2 3" xfId="35739"/>
    <cellStyle name="Output 6 3 2 4 3" xfId="20044"/>
    <cellStyle name="Output 6 3 2 4 3 2" xfId="41231"/>
    <cellStyle name="Output 6 3 2 4 4" xfId="30548"/>
    <cellStyle name="Output 6 3 2 4_Table 2A-1_EFT (Annual)" xfId="8331"/>
    <cellStyle name="Output 6 3 2 5" xfId="10495"/>
    <cellStyle name="Output 6 3 2 5 2" xfId="22611"/>
    <cellStyle name="Output 6 3 2 5 2 2" xfId="43797"/>
    <cellStyle name="Output 6 3 2 5 3" xfId="33193"/>
    <cellStyle name="Output 6 3 2 6" xfId="17498"/>
    <cellStyle name="Output 6 3 2 6 2" xfId="38685"/>
    <cellStyle name="Output 6 3 2 7" xfId="27805"/>
    <cellStyle name="Output 6 3 2_Table 2A-1_EFT (Annual)" xfId="3490"/>
    <cellStyle name="Output 6 3 3" xfId="2069"/>
    <cellStyle name="Output 6 3 3 2" xfId="5630"/>
    <cellStyle name="Output 6 3 3 2 2" xfId="13845"/>
    <cellStyle name="Output 6 3 3 2 2 2" xfId="25833"/>
    <cellStyle name="Output 6 3 3 2 2 2 2" xfId="47019"/>
    <cellStyle name="Output 6 3 3 2 2 3" xfId="36415"/>
    <cellStyle name="Output 6 3 3 2 3" xfId="20720"/>
    <cellStyle name="Output 6 3 3 2 3 2" xfId="41907"/>
    <cellStyle name="Output 6 3 3 2 4" xfId="31287"/>
    <cellStyle name="Output 6 3 3 2_Table 2A-1_EFT (Annual)" xfId="8333"/>
    <cellStyle name="Output 6 3 3 3" xfId="11189"/>
    <cellStyle name="Output 6 3 3 3 2" xfId="23287"/>
    <cellStyle name="Output 6 3 3 3 2 2" xfId="44473"/>
    <cellStyle name="Output 6 3 3 3 3" xfId="33869"/>
    <cellStyle name="Output 6 3 3 4" xfId="18174"/>
    <cellStyle name="Output 6 3 3 4 2" xfId="39361"/>
    <cellStyle name="Output 6 3 3 5" xfId="28544"/>
    <cellStyle name="Output 6 3 3_Table 2A-1_EFT (Annual)" xfId="8332"/>
    <cellStyle name="Output 6 3 4" xfId="1705"/>
    <cellStyle name="Output 6 3 4 2" xfId="5266"/>
    <cellStyle name="Output 6 3 4 2 2" xfId="13495"/>
    <cellStyle name="Output 6 3 4 2 2 2" xfId="25488"/>
    <cellStyle name="Output 6 3 4 2 2 2 2" xfId="46674"/>
    <cellStyle name="Output 6 3 4 2 2 3" xfId="36070"/>
    <cellStyle name="Output 6 3 4 2 3" xfId="20375"/>
    <cellStyle name="Output 6 3 4 2 3 2" xfId="41562"/>
    <cellStyle name="Output 6 3 4 2 4" xfId="30923"/>
    <cellStyle name="Output 6 3 4 2_Table 2A-1_EFT (Annual)" xfId="8335"/>
    <cellStyle name="Output 6 3 4 3" xfId="10839"/>
    <cellStyle name="Output 6 3 4 3 2" xfId="22942"/>
    <cellStyle name="Output 6 3 4 3 2 2" xfId="44128"/>
    <cellStyle name="Output 6 3 4 3 3" xfId="33524"/>
    <cellStyle name="Output 6 3 4 4" xfId="17829"/>
    <cellStyle name="Output 6 3 4 4 2" xfId="39016"/>
    <cellStyle name="Output 6 3 4 5" xfId="28180"/>
    <cellStyle name="Output 6 3 4_Table 2A-1_EFT (Annual)" xfId="8334"/>
    <cellStyle name="Output 6 3 5" xfId="3917"/>
    <cellStyle name="Output 6 3 5 2" xfId="12245"/>
    <cellStyle name="Output 6 3 5 2 2" xfId="24269"/>
    <cellStyle name="Output 6 3 5 2 2 2" xfId="45455"/>
    <cellStyle name="Output 6 3 5 2 3" xfId="34851"/>
    <cellStyle name="Output 6 3 5 3" xfId="19156"/>
    <cellStyle name="Output 6 3 5 3 2" xfId="40343"/>
    <cellStyle name="Output 6 3 5 4" xfId="29605"/>
    <cellStyle name="Output 6 3 5_Table 2A-1_EFT (Annual)" xfId="8336"/>
    <cellStyle name="Output 6 3 6" xfId="9582"/>
    <cellStyle name="Output 6 3 6 2" xfId="21723"/>
    <cellStyle name="Output 6 3 6 2 2" xfId="42909"/>
    <cellStyle name="Output 6 3 6 3" xfId="32305"/>
    <cellStyle name="Output 6 3 7" xfId="16610"/>
    <cellStyle name="Output 6 3 7 2" xfId="37797"/>
    <cellStyle name="Output 6 3 8" xfId="26862"/>
    <cellStyle name="Output 6 3_Table 2A-1_EFT (Annual)" xfId="3489"/>
    <cellStyle name="Output 6 4" xfId="1164"/>
    <cellStyle name="Output 6 4 2" xfId="2434"/>
    <cellStyle name="Output 6 4 2 2" xfId="5995"/>
    <cellStyle name="Output 6 4 2 2 2" xfId="14189"/>
    <cellStyle name="Output 6 4 2 2 2 2" xfId="26161"/>
    <cellStyle name="Output 6 4 2 2 2 2 2" xfId="47347"/>
    <cellStyle name="Output 6 4 2 2 2 3" xfId="36743"/>
    <cellStyle name="Output 6 4 2 2 3" xfId="21048"/>
    <cellStyle name="Output 6 4 2 2 3 2" xfId="42235"/>
    <cellStyle name="Output 6 4 2 2 4" xfId="31651"/>
    <cellStyle name="Output 6 4 2 2_Table 2A-1_EFT (Annual)" xfId="8338"/>
    <cellStyle name="Output 6 4 2 3" xfId="11531"/>
    <cellStyle name="Output 6 4 2 3 2" xfId="23615"/>
    <cellStyle name="Output 6 4 2 3 2 2" xfId="44801"/>
    <cellStyle name="Output 6 4 2 3 3" xfId="34197"/>
    <cellStyle name="Output 6 4 2 4" xfId="18502"/>
    <cellStyle name="Output 6 4 2 4 2" xfId="39689"/>
    <cellStyle name="Output 6 4 2 5" xfId="28908"/>
    <cellStyle name="Output 6 4 2_Table 2A-1_EFT (Annual)" xfId="8337"/>
    <cellStyle name="Output 6 4 3" xfId="1821"/>
    <cellStyle name="Output 6 4 3 2" xfId="5382"/>
    <cellStyle name="Output 6 4 3 2 2" xfId="13597"/>
    <cellStyle name="Output 6 4 3 2 2 2" xfId="25585"/>
    <cellStyle name="Output 6 4 3 2 2 2 2" xfId="46771"/>
    <cellStyle name="Output 6 4 3 2 2 3" xfId="36167"/>
    <cellStyle name="Output 6 4 3 2 3" xfId="20472"/>
    <cellStyle name="Output 6 4 3 2 3 2" xfId="41659"/>
    <cellStyle name="Output 6 4 3 2 4" xfId="31039"/>
    <cellStyle name="Output 6 4 3 2_Table 2A-1_EFT (Annual)" xfId="8340"/>
    <cellStyle name="Output 6 4 3 3" xfId="10941"/>
    <cellStyle name="Output 6 4 3 3 2" xfId="23039"/>
    <cellStyle name="Output 6 4 3 3 2 2" xfId="44225"/>
    <cellStyle name="Output 6 4 3 3 3" xfId="33621"/>
    <cellStyle name="Output 6 4 3 4" xfId="17926"/>
    <cellStyle name="Output 6 4 3 4 2" xfId="39113"/>
    <cellStyle name="Output 6 4 3 5" xfId="28296"/>
    <cellStyle name="Output 6 4 3_Table 2A-1_EFT (Annual)" xfId="8339"/>
    <cellStyle name="Output 6 4 4" xfId="4725"/>
    <cellStyle name="Output 6 4 4 2" xfId="12985"/>
    <cellStyle name="Output 6 4 4 2 2" xfId="24991"/>
    <cellStyle name="Output 6 4 4 2 2 2" xfId="46177"/>
    <cellStyle name="Output 6 4 4 2 3" xfId="35573"/>
    <cellStyle name="Output 6 4 4 3" xfId="19878"/>
    <cellStyle name="Output 6 4 4 3 2" xfId="41065"/>
    <cellStyle name="Output 6 4 4 4" xfId="30382"/>
    <cellStyle name="Output 6 4 4_Table 2A-1_EFT (Annual)" xfId="8341"/>
    <cellStyle name="Output 6 4 5" xfId="10329"/>
    <cellStyle name="Output 6 4 5 2" xfId="22445"/>
    <cellStyle name="Output 6 4 5 2 2" xfId="43631"/>
    <cellStyle name="Output 6 4 5 3" xfId="33027"/>
    <cellStyle name="Output 6 4 6" xfId="17332"/>
    <cellStyle name="Output 6 4 6 2" xfId="38519"/>
    <cellStyle name="Output 6 4 7" xfId="27639"/>
    <cellStyle name="Output 6 4_Table 2A-1_EFT (Annual)" xfId="3491"/>
    <cellStyle name="Output 6 5" xfId="1797"/>
    <cellStyle name="Output 6 5 2" xfId="5358"/>
    <cellStyle name="Output 6 5 2 2" xfId="13573"/>
    <cellStyle name="Output 6 5 2 2 2" xfId="25561"/>
    <cellStyle name="Output 6 5 2 2 2 2" xfId="46747"/>
    <cellStyle name="Output 6 5 2 2 3" xfId="36143"/>
    <cellStyle name="Output 6 5 2 3" xfId="20448"/>
    <cellStyle name="Output 6 5 2 3 2" xfId="41635"/>
    <cellStyle name="Output 6 5 2 4" xfId="31015"/>
    <cellStyle name="Output 6 5 2_Table 2A-1_EFT (Annual)" xfId="8343"/>
    <cellStyle name="Output 6 5 3" xfId="10917"/>
    <cellStyle name="Output 6 5 3 2" xfId="23015"/>
    <cellStyle name="Output 6 5 3 2 2" xfId="44201"/>
    <cellStyle name="Output 6 5 3 3" xfId="33597"/>
    <cellStyle name="Output 6 5 4" xfId="17902"/>
    <cellStyle name="Output 6 5 4 2" xfId="39089"/>
    <cellStyle name="Output 6 5 5" xfId="28272"/>
    <cellStyle name="Output 6 5_Table 2A-1_EFT (Annual)" xfId="8342"/>
    <cellStyle name="Output 6 6" xfId="1648"/>
    <cellStyle name="Output 6 6 2" xfId="5209"/>
    <cellStyle name="Output 6 6 2 2" xfId="13456"/>
    <cellStyle name="Output 6 6 2 2 2" xfId="25456"/>
    <cellStyle name="Output 6 6 2 2 2 2" xfId="46642"/>
    <cellStyle name="Output 6 6 2 2 3" xfId="36038"/>
    <cellStyle name="Output 6 6 2 3" xfId="20343"/>
    <cellStyle name="Output 6 6 2 3 2" xfId="41530"/>
    <cellStyle name="Output 6 6 2 4" xfId="30866"/>
    <cellStyle name="Output 6 6 2_Table 2A-1_EFT (Annual)" xfId="8345"/>
    <cellStyle name="Output 6 6 3" xfId="10801"/>
    <cellStyle name="Output 6 6 3 2" xfId="22910"/>
    <cellStyle name="Output 6 6 3 2 2" xfId="44096"/>
    <cellStyle name="Output 6 6 3 3" xfId="33492"/>
    <cellStyle name="Output 6 6 4" xfId="17797"/>
    <cellStyle name="Output 6 6 4 2" xfId="38984"/>
    <cellStyle name="Output 6 6 5" xfId="28123"/>
    <cellStyle name="Output 6 6_Table 2A-1_EFT (Annual)" xfId="8344"/>
    <cellStyle name="Output 6 7" xfId="3705"/>
    <cellStyle name="Output 6 7 2" xfId="12073"/>
    <cellStyle name="Output 6 7 2 2" xfId="24103"/>
    <cellStyle name="Output 6 7 2 2 2" xfId="45289"/>
    <cellStyle name="Output 6 7 2 3" xfId="34685"/>
    <cellStyle name="Output 6 7 3" xfId="18990"/>
    <cellStyle name="Output 6 7 3 2" xfId="40177"/>
    <cellStyle name="Output 6 7 4" xfId="29414"/>
    <cellStyle name="Output 6 7_Table 2A-1_EFT (Annual)" xfId="8346"/>
    <cellStyle name="Output 6 8" xfId="9392"/>
    <cellStyle name="Output 6 8 2" xfId="21557"/>
    <cellStyle name="Output 6 8 2 2" xfId="42743"/>
    <cellStyle name="Output 6 8 3" xfId="32139"/>
    <cellStyle name="Output 6 9" xfId="16444"/>
    <cellStyle name="Output 6 9 2" xfId="37631"/>
    <cellStyle name="Output 6_Table 2A-1_EFT (Annual)" xfId="3486"/>
    <cellStyle name="Output 7" xfId="110"/>
    <cellStyle name="Output 7 10" xfId="26665"/>
    <cellStyle name="Output 7 2" xfId="503"/>
    <cellStyle name="Output 7 2 2" xfId="1480"/>
    <cellStyle name="Output 7 2 2 2" xfId="2750"/>
    <cellStyle name="Output 7 2 2 2 2" xfId="6311"/>
    <cellStyle name="Output 7 2 2 2 2 2" xfId="14505"/>
    <cellStyle name="Output 7 2 2 2 2 2 2" xfId="26477"/>
    <cellStyle name="Output 7 2 2 2 2 2 2 2" xfId="47663"/>
    <cellStyle name="Output 7 2 2 2 2 2 3" xfId="37059"/>
    <cellStyle name="Output 7 2 2 2 2 3" xfId="21364"/>
    <cellStyle name="Output 7 2 2 2 2 3 2" xfId="42551"/>
    <cellStyle name="Output 7 2 2 2 2 4" xfId="31967"/>
    <cellStyle name="Output 7 2 2 2 2_Table 2A-1_EFT (Annual)" xfId="8348"/>
    <cellStyle name="Output 7 2 2 2 3" xfId="11847"/>
    <cellStyle name="Output 7 2 2 2 3 2" xfId="23931"/>
    <cellStyle name="Output 7 2 2 2 3 2 2" xfId="45117"/>
    <cellStyle name="Output 7 2 2 2 3 3" xfId="34513"/>
    <cellStyle name="Output 7 2 2 2 4" xfId="18818"/>
    <cellStyle name="Output 7 2 2 2 4 2" xfId="40005"/>
    <cellStyle name="Output 7 2 2 2 5" xfId="29224"/>
    <cellStyle name="Output 7 2 2 2_Table 2A-1_EFT (Annual)" xfId="8347"/>
    <cellStyle name="Output 7 2 2 3" xfId="1914"/>
    <cellStyle name="Output 7 2 2 3 2" xfId="5475"/>
    <cellStyle name="Output 7 2 2 3 2 2" xfId="13690"/>
    <cellStyle name="Output 7 2 2 3 2 2 2" xfId="25678"/>
    <cellStyle name="Output 7 2 2 3 2 2 2 2" xfId="46864"/>
    <cellStyle name="Output 7 2 2 3 2 2 3" xfId="36260"/>
    <cellStyle name="Output 7 2 2 3 2 3" xfId="20565"/>
    <cellStyle name="Output 7 2 2 3 2 3 2" xfId="41752"/>
    <cellStyle name="Output 7 2 2 3 2 4" xfId="31132"/>
    <cellStyle name="Output 7 2 2 3 2_Table 2A-1_EFT (Annual)" xfId="8350"/>
    <cellStyle name="Output 7 2 2 3 3" xfId="11034"/>
    <cellStyle name="Output 7 2 2 3 3 2" xfId="23132"/>
    <cellStyle name="Output 7 2 2 3 3 2 2" xfId="44318"/>
    <cellStyle name="Output 7 2 2 3 3 3" xfId="33714"/>
    <cellStyle name="Output 7 2 2 3 4" xfId="18019"/>
    <cellStyle name="Output 7 2 2 3 4 2" xfId="39206"/>
    <cellStyle name="Output 7 2 2 3 5" xfId="28389"/>
    <cellStyle name="Output 7 2 2 3_Table 2A-1_EFT (Annual)" xfId="8349"/>
    <cellStyle name="Output 7 2 2 4" xfId="5041"/>
    <cellStyle name="Output 7 2 2 4 2" xfId="13301"/>
    <cellStyle name="Output 7 2 2 4 2 2" xfId="25307"/>
    <cellStyle name="Output 7 2 2 4 2 2 2" xfId="46493"/>
    <cellStyle name="Output 7 2 2 4 2 3" xfId="35889"/>
    <cellStyle name="Output 7 2 2 4 3" xfId="20194"/>
    <cellStyle name="Output 7 2 2 4 3 2" xfId="41381"/>
    <cellStyle name="Output 7 2 2 4 4" xfId="30698"/>
    <cellStyle name="Output 7 2 2 4_Table 2A-1_EFT (Annual)" xfId="8351"/>
    <cellStyle name="Output 7 2 2 5" xfId="10645"/>
    <cellStyle name="Output 7 2 2 5 2" xfId="22761"/>
    <cellStyle name="Output 7 2 2 5 2 2" xfId="43947"/>
    <cellStyle name="Output 7 2 2 5 3" xfId="33343"/>
    <cellStyle name="Output 7 2 2 6" xfId="17648"/>
    <cellStyle name="Output 7 2 2 6 2" xfId="38835"/>
    <cellStyle name="Output 7 2 2 7" xfId="27955"/>
    <cellStyle name="Output 7 2 2_Table 2A-1_EFT (Annual)" xfId="3494"/>
    <cellStyle name="Output 7 2 3" xfId="2219"/>
    <cellStyle name="Output 7 2 3 2" xfId="5780"/>
    <cellStyle name="Output 7 2 3 2 2" xfId="13995"/>
    <cellStyle name="Output 7 2 3 2 2 2" xfId="25983"/>
    <cellStyle name="Output 7 2 3 2 2 2 2" xfId="47169"/>
    <cellStyle name="Output 7 2 3 2 2 3" xfId="36565"/>
    <cellStyle name="Output 7 2 3 2 3" xfId="20870"/>
    <cellStyle name="Output 7 2 3 2 3 2" xfId="42057"/>
    <cellStyle name="Output 7 2 3 2 4" xfId="31437"/>
    <cellStyle name="Output 7 2 3 2_Table 2A-1_EFT (Annual)" xfId="8353"/>
    <cellStyle name="Output 7 2 3 3" xfId="11339"/>
    <cellStyle name="Output 7 2 3 3 2" xfId="23437"/>
    <cellStyle name="Output 7 2 3 3 2 2" xfId="44623"/>
    <cellStyle name="Output 7 2 3 3 3" xfId="34019"/>
    <cellStyle name="Output 7 2 3 4" xfId="18324"/>
    <cellStyle name="Output 7 2 3 4 2" xfId="39511"/>
    <cellStyle name="Output 7 2 3 5" xfId="28694"/>
    <cellStyle name="Output 7 2 3_Table 2A-1_EFT (Annual)" xfId="8352"/>
    <cellStyle name="Output 7 2 4" xfId="1739"/>
    <cellStyle name="Output 7 2 4 2" xfId="5300"/>
    <cellStyle name="Output 7 2 4 2 2" xfId="13525"/>
    <cellStyle name="Output 7 2 4 2 2 2" xfId="25516"/>
    <cellStyle name="Output 7 2 4 2 2 2 2" xfId="46702"/>
    <cellStyle name="Output 7 2 4 2 2 3" xfId="36098"/>
    <cellStyle name="Output 7 2 4 2 3" xfId="20403"/>
    <cellStyle name="Output 7 2 4 2 3 2" xfId="41590"/>
    <cellStyle name="Output 7 2 4 2 4" xfId="30957"/>
    <cellStyle name="Output 7 2 4 2_Table 2A-1_EFT (Annual)" xfId="8355"/>
    <cellStyle name="Output 7 2 4 3" xfId="10868"/>
    <cellStyle name="Output 7 2 4 3 2" xfId="22970"/>
    <cellStyle name="Output 7 2 4 3 2 2" xfId="44156"/>
    <cellStyle name="Output 7 2 4 3 3" xfId="33552"/>
    <cellStyle name="Output 7 2 4 4" xfId="17857"/>
    <cellStyle name="Output 7 2 4 4 2" xfId="39044"/>
    <cellStyle name="Output 7 2 4 5" xfId="28214"/>
    <cellStyle name="Output 7 2 4_Table 2A-1_EFT (Annual)" xfId="8354"/>
    <cellStyle name="Output 7 2 5" xfId="4073"/>
    <cellStyle name="Output 7 2 5 2" xfId="12397"/>
    <cellStyle name="Output 7 2 5 2 2" xfId="24419"/>
    <cellStyle name="Output 7 2 5 2 2 2" xfId="45605"/>
    <cellStyle name="Output 7 2 5 2 3" xfId="35001"/>
    <cellStyle name="Output 7 2 5 3" xfId="19306"/>
    <cellStyle name="Output 7 2 5 3 2" xfId="40493"/>
    <cellStyle name="Output 7 2 5 4" xfId="29761"/>
    <cellStyle name="Output 7 2 5_Table 2A-1_EFT (Annual)" xfId="8356"/>
    <cellStyle name="Output 7 2 6" xfId="9736"/>
    <cellStyle name="Output 7 2 6 2" xfId="21873"/>
    <cellStyle name="Output 7 2 6 2 2" xfId="43059"/>
    <cellStyle name="Output 7 2 6 3" xfId="32455"/>
    <cellStyle name="Output 7 2 7" xfId="16760"/>
    <cellStyle name="Output 7 2 7 2" xfId="37947"/>
    <cellStyle name="Output 7 2 8" xfId="27018"/>
    <cellStyle name="Output 7 2_Table 2A-1_EFT (Annual)" xfId="3493"/>
    <cellStyle name="Output 7 3" xfId="341"/>
    <cellStyle name="Output 7 3 2" xfId="1324"/>
    <cellStyle name="Output 7 3 2 2" xfId="2594"/>
    <cellStyle name="Output 7 3 2 2 2" xfId="6155"/>
    <cellStyle name="Output 7 3 2 2 2 2" xfId="14349"/>
    <cellStyle name="Output 7 3 2 2 2 2 2" xfId="26321"/>
    <cellStyle name="Output 7 3 2 2 2 2 2 2" xfId="47507"/>
    <cellStyle name="Output 7 3 2 2 2 2 3" xfId="36903"/>
    <cellStyle name="Output 7 3 2 2 2 3" xfId="21208"/>
    <cellStyle name="Output 7 3 2 2 2 3 2" xfId="42395"/>
    <cellStyle name="Output 7 3 2 2 2 4" xfId="31811"/>
    <cellStyle name="Output 7 3 2 2 2_Table 2A-1_EFT (Annual)" xfId="8358"/>
    <cellStyle name="Output 7 3 2 2 3" xfId="11691"/>
    <cellStyle name="Output 7 3 2 2 3 2" xfId="23775"/>
    <cellStyle name="Output 7 3 2 2 3 2 2" xfId="44961"/>
    <cellStyle name="Output 7 3 2 2 3 3" xfId="34357"/>
    <cellStyle name="Output 7 3 2 2 4" xfId="18662"/>
    <cellStyle name="Output 7 3 2 2 4 2" xfId="39849"/>
    <cellStyle name="Output 7 3 2 2 5" xfId="29068"/>
    <cellStyle name="Output 7 3 2 2_Table 2A-1_EFT (Annual)" xfId="8357"/>
    <cellStyle name="Output 7 3 2 3" xfId="1883"/>
    <cellStyle name="Output 7 3 2 3 2" xfId="5444"/>
    <cellStyle name="Output 7 3 2 3 2 2" xfId="13659"/>
    <cellStyle name="Output 7 3 2 3 2 2 2" xfId="25647"/>
    <cellStyle name="Output 7 3 2 3 2 2 2 2" xfId="46833"/>
    <cellStyle name="Output 7 3 2 3 2 2 3" xfId="36229"/>
    <cellStyle name="Output 7 3 2 3 2 3" xfId="20534"/>
    <cellStyle name="Output 7 3 2 3 2 3 2" xfId="41721"/>
    <cellStyle name="Output 7 3 2 3 2 4" xfId="31101"/>
    <cellStyle name="Output 7 3 2 3 2_Table 2A-1_EFT (Annual)" xfId="8360"/>
    <cellStyle name="Output 7 3 2 3 3" xfId="11003"/>
    <cellStyle name="Output 7 3 2 3 3 2" xfId="23101"/>
    <cellStyle name="Output 7 3 2 3 3 2 2" xfId="44287"/>
    <cellStyle name="Output 7 3 2 3 3 3" xfId="33683"/>
    <cellStyle name="Output 7 3 2 3 4" xfId="17988"/>
    <cellStyle name="Output 7 3 2 3 4 2" xfId="39175"/>
    <cellStyle name="Output 7 3 2 3 5" xfId="28358"/>
    <cellStyle name="Output 7 3 2 3_Table 2A-1_EFT (Annual)" xfId="8359"/>
    <cellStyle name="Output 7 3 2 4" xfId="4885"/>
    <cellStyle name="Output 7 3 2 4 2" xfId="13145"/>
    <cellStyle name="Output 7 3 2 4 2 2" xfId="25151"/>
    <cellStyle name="Output 7 3 2 4 2 2 2" xfId="46337"/>
    <cellStyle name="Output 7 3 2 4 2 3" xfId="35733"/>
    <cellStyle name="Output 7 3 2 4 3" xfId="20038"/>
    <cellStyle name="Output 7 3 2 4 3 2" xfId="41225"/>
    <cellStyle name="Output 7 3 2 4 4" xfId="30542"/>
    <cellStyle name="Output 7 3 2 4_Table 2A-1_EFT (Annual)" xfId="8361"/>
    <cellStyle name="Output 7 3 2 5" xfId="10489"/>
    <cellStyle name="Output 7 3 2 5 2" xfId="22605"/>
    <cellStyle name="Output 7 3 2 5 2 2" xfId="43791"/>
    <cellStyle name="Output 7 3 2 5 3" xfId="33187"/>
    <cellStyle name="Output 7 3 2 6" xfId="17492"/>
    <cellStyle name="Output 7 3 2 6 2" xfId="38679"/>
    <cellStyle name="Output 7 3 2 7" xfId="27799"/>
    <cellStyle name="Output 7 3 2_Table 2A-1_EFT (Annual)" xfId="3496"/>
    <cellStyle name="Output 7 3 3" xfId="2063"/>
    <cellStyle name="Output 7 3 3 2" xfId="5624"/>
    <cellStyle name="Output 7 3 3 2 2" xfId="13839"/>
    <cellStyle name="Output 7 3 3 2 2 2" xfId="25827"/>
    <cellStyle name="Output 7 3 3 2 2 2 2" xfId="47013"/>
    <cellStyle name="Output 7 3 3 2 2 3" xfId="36409"/>
    <cellStyle name="Output 7 3 3 2 3" xfId="20714"/>
    <cellStyle name="Output 7 3 3 2 3 2" xfId="41901"/>
    <cellStyle name="Output 7 3 3 2 4" xfId="31281"/>
    <cellStyle name="Output 7 3 3 2_Table 2A-1_EFT (Annual)" xfId="8363"/>
    <cellStyle name="Output 7 3 3 3" xfId="11183"/>
    <cellStyle name="Output 7 3 3 3 2" xfId="23281"/>
    <cellStyle name="Output 7 3 3 3 2 2" xfId="44467"/>
    <cellStyle name="Output 7 3 3 3 3" xfId="33863"/>
    <cellStyle name="Output 7 3 3 4" xfId="18168"/>
    <cellStyle name="Output 7 3 3 4 2" xfId="39355"/>
    <cellStyle name="Output 7 3 3 5" xfId="28538"/>
    <cellStyle name="Output 7 3 3_Table 2A-1_EFT (Annual)" xfId="8362"/>
    <cellStyle name="Output 7 3 4" xfId="1703"/>
    <cellStyle name="Output 7 3 4 2" xfId="5264"/>
    <cellStyle name="Output 7 3 4 2 2" xfId="13493"/>
    <cellStyle name="Output 7 3 4 2 2 2" xfId="25486"/>
    <cellStyle name="Output 7 3 4 2 2 2 2" xfId="46672"/>
    <cellStyle name="Output 7 3 4 2 2 3" xfId="36068"/>
    <cellStyle name="Output 7 3 4 2 3" xfId="20373"/>
    <cellStyle name="Output 7 3 4 2 3 2" xfId="41560"/>
    <cellStyle name="Output 7 3 4 2 4" xfId="30921"/>
    <cellStyle name="Output 7 3 4 2_Table 2A-1_EFT (Annual)" xfId="8365"/>
    <cellStyle name="Output 7 3 4 3" xfId="10837"/>
    <cellStyle name="Output 7 3 4 3 2" xfId="22940"/>
    <cellStyle name="Output 7 3 4 3 2 2" xfId="44126"/>
    <cellStyle name="Output 7 3 4 3 3" xfId="33522"/>
    <cellStyle name="Output 7 3 4 4" xfId="17827"/>
    <cellStyle name="Output 7 3 4 4 2" xfId="39014"/>
    <cellStyle name="Output 7 3 4 5" xfId="28178"/>
    <cellStyle name="Output 7 3 4_Table 2A-1_EFT (Annual)" xfId="8364"/>
    <cellStyle name="Output 7 3 5" xfId="3911"/>
    <cellStyle name="Output 7 3 5 2" xfId="12239"/>
    <cellStyle name="Output 7 3 5 2 2" xfId="24263"/>
    <cellStyle name="Output 7 3 5 2 2 2" xfId="45449"/>
    <cellStyle name="Output 7 3 5 2 3" xfId="34845"/>
    <cellStyle name="Output 7 3 5 3" xfId="19150"/>
    <cellStyle name="Output 7 3 5 3 2" xfId="40337"/>
    <cellStyle name="Output 7 3 5 4" xfId="29599"/>
    <cellStyle name="Output 7 3 5_Table 2A-1_EFT (Annual)" xfId="8366"/>
    <cellStyle name="Output 7 3 6" xfId="9576"/>
    <cellStyle name="Output 7 3 6 2" xfId="21717"/>
    <cellStyle name="Output 7 3 6 2 2" xfId="42903"/>
    <cellStyle name="Output 7 3 6 3" xfId="32299"/>
    <cellStyle name="Output 7 3 7" xfId="16604"/>
    <cellStyle name="Output 7 3 7 2" xfId="37791"/>
    <cellStyle name="Output 7 3 8" xfId="26856"/>
    <cellStyle name="Output 7 3_Table 2A-1_EFT (Annual)" xfId="3495"/>
    <cellStyle name="Output 7 4" xfId="1158"/>
    <cellStyle name="Output 7 4 2" xfId="2428"/>
    <cellStyle name="Output 7 4 2 2" xfId="5989"/>
    <cellStyle name="Output 7 4 2 2 2" xfId="14183"/>
    <cellStyle name="Output 7 4 2 2 2 2" xfId="26155"/>
    <cellStyle name="Output 7 4 2 2 2 2 2" xfId="47341"/>
    <cellStyle name="Output 7 4 2 2 2 3" xfId="36737"/>
    <cellStyle name="Output 7 4 2 2 3" xfId="21042"/>
    <cellStyle name="Output 7 4 2 2 3 2" xfId="42229"/>
    <cellStyle name="Output 7 4 2 2 4" xfId="31645"/>
    <cellStyle name="Output 7 4 2 2_Table 2A-1_EFT (Annual)" xfId="8368"/>
    <cellStyle name="Output 7 4 2 3" xfId="11525"/>
    <cellStyle name="Output 7 4 2 3 2" xfId="23609"/>
    <cellStyle name="Output 7 4 2 3 2 2" xfId="44795"/>
    <cellStyle name="Output 7 4 2 3 3" xfId="34191"/>
    <cellStyle name="Output 7 4 2 4" xfId="18496"/>
    <cellStyle name="Output 7 4 2 4 2" xfId="39683"/>
    <cellStyle name="Output 7 4 2 5" xfId="28902"/>
    <cellStyle name="Output 7 4 2_Table 2A-1_EFT (Annual)" xfId="8367"/>
    <cellStyle name="Output 7 4 3" xfId="1819"/>
    <cellStyle name="Output 7 4 3 2" xfId="5380"/>
    <cellStyle name="Output 7 4 3 2 2" xfId="13595"/>
    <cellStyle name="Output 7 4 3 2 2 2" xfId="25583"/>
    <cellStyle name="Output 7 4 3 2 2 2 2" xfId="46769"/>
    <cellStyle name="Output 7 4 3 2 2 3" xfId="36165"/>
    <cellStyle name="Output 7 4 3 2 3" xfId="20470"/>
    <cellStyle name="Output 7 4 3 2 3 2" xfId="41657"/>
    <cellStyle name="Output 7 4 3 2 4" xfId="31037"/>
    <cellStyle name="Output 7 4 3 2_Table 2A-1_EFT (Annual)" xfId="8370"/>
    <cellStyle name="Output 7 4 3 3" xfId="10939"/>
    <cellStyle name="Output 7 4 3 3 2" xfId="23037"/>
    <cellStyle name="Output 7 4 3 3 2 2" xfId="44223"/>
    <cellStyle name="Output 7 4 3 3 3" xfId="33619"/>
    <cellStyle name="Output 7 4 3 4" xfId="17924"/>
    <cellStyle name="Output 7 4 3 4 2" xfId="39111"/>
    <cellStyle name="Output 7 4 3 5" xfId="28294"/>
    <cellStyle name="Output 7 4 3_Table 2A-1_EFT (Annual)" xfId="8369"/>
    <cellStyle name="Output 7 4 4" xfId="4719"/>
    <cellStyle name="Output 7 4 4 2" xfId="12979"/>
    <cellStyle name="Output 7 4 4 2 2" xfId="24985"/>
    <cellStyle name="Output 7 4 4 2 2 2" xfId="46171"/>
    <cellStyle name="Output 7 4 4 2 3" xfId="35567"/>
    <cellStyle name="Output 7 4 4 3" xfId="19872"/>
    <cellStyle name="Output 7 4 4 3 2" xfId="41059"/>
    <cellStyle name="Output 7 4 4 4" xfId="30376"/>
    <cellStyle name="Output 7 4 4_Table 2A-1_EFT (Annual)" xfId="8371"/>
    <cellStyle name="Output 7 4 5" xfId="10323"/>
    <cellStyle name="Output 7 4 5 2" xfId="22439"/>
    <cellStyle name="Output 7 4 5 2 2" xfId="43625"/>
    <cellStyle name="Output 7 4 5 3" xfId="33021"/>
    <cellStyle name="Output 7 4 6" xfId="17326"/>
    <cellStyle name="Output 7 4 6 2" xfId="38513"/>
    <cellStyle name="Output 7 4 7" xfId="27633"/>
    <cellStyle name="Output 7 4_Table 2A-1_EFT (Annual)" xfId="3497"/>
    <cellStyle name="Output 7 5" xfId="1800"/>
    <cellStyle name="Output 7 5 2" xfId="5361"/>
    <cellStyle name="Output 7 5 2 2" xfId="13576"/>
    <cellStyle name="Output 7 5 2 2 2" xfId="25564"/>
    <cellStyle name="Output 7 5 2 2 2 2" xfId="46750"/>
    <cellStyle name="Output 7 5 2 2 3" xfId="36146"/>
    <cellStyle name="Output 7 5 2 3" xfId="20451"/>
    <cellStyle name="Output 7 5 2 3 2" xfId="41638"/>
    <cellStyle name="Output 7 5 2 4" xfId="31018"/>
    <cellStyle name="Output 7 5 2_Table 2A-1_EFT (Annual)" xfId="8373"/>
    <cellStyle name="Output 7 5 3" xfId="10920"/>
    <cellStyle name="Output 7 5 3 2" xfId="23018"/>
    <cellStyle name="Output 7 5 3 2 2" xfId="44204"/>
    <cellStyle name="Output 7 5 3 3" xfId="33600"/>
    <cellStyle name="Output 7 5 4" xfId="17905"/>
    <cellStyle name="Output 7 5 4 2" xfId="39092"/>
    <cellStyle name="Output 7 5 5" xfId="28275"/>
    <cellStyle name="Output 7 5_Table 2A-1_EFT (Annual)" xfId="8372"/>
    <cellStyle name="Output 7 6" xfId="1646"/>
    <cellStyle name="Output 7 6 2" xfId="5207"/>
    <cellStyle name="Output 7 6 2 2" xfId="13454"/>
    <cellStyle name="Output 7 6 2 2 2" xfId="25454"/>
    <cellStyle name="Output 7 6 2 2 2 2" xfId="46640"/>
    <cellStyle name="Output 7 6 2 2 3" xfId="36036"/>
    <cellStyle name="Output 7 6 2 3" xfId="20341"/>
    <cellStyle name="Output 7 6 2 3 2" xfId="41528"/>
    <cellStyle name="Output 7 6 2 4" xfId="30864"/>
    <cellStyle name="Output 7 6 2_Table 2A-1_EFT (Annual)" xfId="8375"/>
    <cellStyle name="Output 7 6 3" xfId="10799"/>
    <cellStyle name="Output 7 6 3 2" xfId="22908"/>
    <cellStyle name="Output 7 6 3 2 2" xfId="44094"/>
    <cellStyle name="Output 7 6 3 3" xfId="33490"/>
    <cellStyle name="Output 7 6 4" xfId="17795"/>
    <cellStyle name="Output 7 6 4 2" xfId="38982"/>
    <cellStyle name="Output 7 6 5" xfId="28121"/>
    <cellStyle name="Output 7 6_Table 2A-1_EFT (Annual)" xfId="8374"/>
    <cellStyle name="Output 7 7" xfId="3699"/>
    <cellStyle name="Output 7 7 2" xfId="12067"/>
    <cellStyle name="Output 7 7 2 2" xfId="24097"/>
    <cellStyle name="Output 7 7 2 2 2" xfId="45283"/>
    <cellStyle name="Output 7 7 2 3" xfId="34679"/>
    <cellStyle name="Output 7 7 3" xfId="18984"/>
    <cellStyle name="Output 7 7 3 2" xfId="40171"/>
    <cellStyle name="Output 7 7 4" xfId="29408"/>
    <cellStyle name="Output 7 7_Table 2A-1_EFT (Annual)" xfId="8376"/>
    <cellStyle name="Output 7 8" xfId="9386"/>
    <cellStyle name="Output 7 8 2" xfId="21551"/>
    <cellStyle name="Output 7 8 2 2" xfId="42737"/>
    <cellStyle name="Output 7 8 3" xfId="32133"/>
    <cellStyle name="Output 7 9" xfId="16438"/>
    <cellStyle name="Output 7 9 2" xfId="37625"/>
    <cellStyle name="Output 7_Table 2A-1_EFT (Annual)" xfId="3492"/>
    <cellStyle name="Output 8" xfId="89"/>
    <cellStyle name="Output 8 10" xfId="26645"/>
    <cellStyle name="Output 8 2" xfId="488"/>
    <cellStyle name="Output 8 2 2" xfId="1465"/>
    <cellStyle name="Output 8 2 2 2" xfId="2735"/>
    <cellStyle name="Output 8 2 2 2 2" xfId="6296"/>
    <cellStyle name="Output 8 2 2 2 2 2" xfId="14490"/>
    <cellStyle name="Output 8 2 2 2 2 2 2" xfId="26462"/>
    <cellStyle name="Output 8 2 2 2 2 2 2 2" xfId="47648"/>
    <cellStyle name="Output 8 2 2 2 2 2 3" xfId="37044"/>
    <cellStyle name="Output 8 2 2 2 2 3" xfId="21349"/>
    <cellStyle name="Output 8 2 2 2 2 3 2" xfId="42536"/>
    <cellStyle name="Output 8 2 2 2 2 4" xfId="31952"/>
    <cellStyle name="Output 8 2 2 2 2_Table 2A-1_EFT (Annual)" xfId="8378"/>
    <cellStyle name="Output 8 2 2 2 3" xfId="11832"/>
    <cellStyle name="Output 8 2 2 2 3 2" xfId="23916"/>
    <cellStyle name="Output 8 2 2 2 3 2 2" xfId="45102"/>
    <cellStyle name="Output 8 2 2 2 3 3" xfId="34498"/>
    <cellStyle name="Output 8 2 2 2 4" xfId="18803"/>
    <cellStyle name="Output 8 2 2 2 4 2" xfId="39990"/>
    <cellStyle name="Output 8 2 2 2 5" xfId="29209"/>
    <cellStyle name="Output 8 2 2 2_Table 2A-1_EFT (Annual)" xfId="8377"/>
    <cellStyle name="Output 8 2 2 3" xfId="1910"/>
    <cellStyle name="Output 8 2 2 3 2" xfId="5471"/>
    <cellStyle name="Output 8 2 2 3 2 2" xfId="13686"/>
    <cellStyle name="Output 8 2 2 3 2 2 2" xfId="25674"/>
    <cellStyle name="Output 8 2 2 3 2 2 2 2" xfId="46860"/>
    <cellStyle name="Output 8 2 2 3 2 2 3" xfId="36256"/>
    <cellStyle name="Output 8 2 2 3 2 3" xfId="20561"/>
    <cellStyle name="Output 8 2 2 3 2 3 2" xfId="41748"/>
    <cellStyle name="Output 8 2 2 3 2 4" xfId="31128"/>
    <cellStyle name="Output 8 2 2 3 2_Table 2A-1_EFT (Annual)" xfId="8380"/>
    <cellStyle name="Output 8 2 2 3 3" xfId="11030"/>
    <cellStyle name="Output 8 2 2 3 3 2" xfId="23128"/>
    <cellStyle name="Output 8 2 2 3 3 2 2" xfId="44314"/>
    <cellStyle name="Output 8 2 2 3 3 3" xfId="33710"/>
    <cellStyle name="Output 8 2 2 3 4" xfId="18015"/>
    <cellStyle name="Output 8 2 2 3 4 2" xfId="39202"/>
    <cellStyle name="Output 8 2 2 3 5" xfId="28385"/>
    <cellStyle name="Output 8 2 2 3_Table 2A-1_EFT (Annual)" xfId="8379"/>
    <cellStyle name="Output 8 2 2 4" xfId="5026"/>
    <cellStyle name="Output 8 2 2 4 2" xfId="13286"/>
    <cellStyle name="Output 8 2 2 4 2 2" xfId="25292"/>
    <cellStyle name="Output 8 2 2 4 2 2 2" xfId="46478"/>
    <cellStyle name="Output 8 2 2 4 2 3" xfId="35874"/>
    <cellStyle name="Output 8 2 2 4 3" xfId="20179"/>
    <cellStyle name="Output 8 2 2 4 3 2" xfId="41366"/>
    <cellStyle name="Output 8 2 2 4 4" xfId="30683"/>
    <cellStyle name="Output 8 2 2 4_Table 2A-1_EFT (Annual)" xfId="8381"/>
    <cellStyle name="Output 8 2 2 5" xfId="10630"/>
    <cellStyle name="Output 8 2 2 5 2" xfId="22746"/>
    <cellStyle name="Output 8 2 2 5 2 2" xfId="43932"/>
    <cellStyle name="Output 8 2 2 5 3" xfId="33328"/>
    <cellStyle name="Output 8 2 2 6" xfId="17633"/>
    <cellStyle name="Output 8 2 2 6 2" xfId="38820"/>
    <cellStyle name="Output 8 2 2 7" xfId="27940"/>
    <cellStyle name="Output 8 2 2_Table 2A-1_EFT (Annual)" xfId="3500"/>
    <cellStyle name="Output 8 2 3" xfId="2204"/>
    <cellStyle name="Output 8 2 3 2" xfId="5765"/>
    <cellStyle name="Output 8 2 3 2 2" xfId="13980"/>
    <cellStyle name="Output 8 2 3 2 2 2" xfId="25968"/>
    <cellStyle name="Output 8 2 3 2 2 2 2" xfId="47154"/>
    <cellStyle name="Output 8 2 3 2 2 3" xfId="36550"/>
    <cellStyle name="Output 8 2 3 2 3" xfId="20855"/>
    <cellStyle name="Output 8 2 3 2 3 2" xfId="42042"/>
    <cellStyle name="Output 8 2 3 2 4" xfId="31422"/>
    <cellStyle name="Output 8 2 3 2_Table 2A-1_EFT (Annual)" xfId="8383"/>
    <cellStyle name="Output 8 2 3 3" xfId="11324"/>
    <cellStyle name="Output 8 2 3 3 2" xfId="23422"/>
    <cellStyle name="Output 8 2 3 3 2 2" xfId="44608"/>
    <cellStyle name="Output 8 2 3 3 3" xfId="34004"/>
    <cellStyle name="Output 8 2 3 4" xfId="18309"/>
    <cellStyle name="Output 8 2 3 4 2" xfId="39496"/>
    <cellStyle name="Output 8 2 3 5" xfId="28679"/>
    <cellStyle name="Output 8 2 3_Table 2A-1_EFT (Annual)" xfId="8382"/>
    <cellStyle name="Output 8 2 4" xfId="1735"/>
    <cellStyle name="Output 8 2 4 2" xfId="5296"/>
    <cellStyle name="Output 8 2 4 2 2" xfId="13521"/>
    <cellStyle name="Output 8 2 4 2 2 2" xfId="25512"/>
    <cellStyle name="Output 8 2 4 2 2 2 2" xfId="46698"/>
    <cellStyle name="Output 8 2 4 2 2 3" xfId="36094"/>
    <cellStyle name="Output 8 2 4 2 3" xfId="20399"/>
    <cellStyle name="Output 8 2 4 2 3 2" xfId="41586"/>
    <cellStyle name="Output 8 2 4 2 4" xfId="30953"/>
    <cellStyle name="Output 8 2 4 2_Table 2A-1_EFT (Annual)" xfId="8385"/>
    <cellStyle name="Output 8 2 4 3" xfId="10864"/>
    <cellStyle name="Output 8 2 4 3 2" xfId="22966"/>
    <cellStyle name="Output 8 2 4 3 2 2" xfId="44152"/>
    <cellStyle name="Output 8 2 4 3 3" xfId="33548"/>
    <cellStyle name="Output 8 2 4 4" xfId="17853"/>
    <cellStyle name="Output 8 2 4 4 2" xfId="39040"/>
    <cellStyle name="Output 8 2 4 5" xfId="28210"/>
    <cellStyle name="Output 8 2 4_Table 2A-1_EFT (Annual)" xfId="8384"/>
    <cellStyle name="Output 8 2 5" xfId="4058"/>
    <cellStyle name="Output 8 2 5 2" xfId="12382"/>
    <cellStyle name="Output 8 2 5 2 2" xfId="24404"/>
    <cellStyle name="Output 8 2 5 2 2 2" xfId="45590"/>
    <cellStyle name="Output 8 2 5 2 3" xfId="34986"/>
    <cellStyle name="Output 8 2 5 3" xfId="19291"/>
    <cellStyle name="Output 8 2 5 3 2" xfId="40478"/>
    <cellStyle name="Output 8 2 5 4" xfId="29746"/>
    <cellStyle name="Output 8 2 5_Table 2A-1_EFT (Annual)" xfId="8386"/>
    <cellStyle name="Output 8 2 6" xfId="9721"/>
    <cellStyle name="Output 8 2 6 2" xfId="21858"/>
    <cellStyle name="Output 8 2 6 2 2" xfId="43044"/>
    <cellStyle name="Output 8 2 6 3" xfId="32440"/>
    <cellStyle name="Output 8 2 7" xfId="16745"/>
    <cellStyle name="Output 8 2 7 2" xfId="37932"/>
    <cellStyle name="Output 8 2 8" xfId="27003"/>
    <cellStyle name="Output 8 2_Table 2A-1_EFT (Annual)" xfId="3499"/>
    <cellStyle name="Output 8 3" xfId="321"/>
    <cellStyle name="Output 8 3 2" xfId="1309"/>
    <cellStyle name="Output 8 3 2 2" xfId="2579"/>
    <cellStyle name="Output 8 3 2 2 2" xfId="6140"/>
    <cellStyle name="Output 8 3 2 2 2 2" xfId="14334"/>
    <cellStyle name="Output 8 3 2 2 2 2 2" xfId="26306"/>
    <cellStyle name="Output 8 3 2 2 2 2 2 2" xfId="47492"/>
    <cellStyle name="Output 8 3 2 2 2 2 3" xfId="36888"/>
    <cellStyle name="Output 8 3 2 2 2 3" xfId="21193"/>
    <cellStyle name="Output 8 3 2 2 2 3 2" xfId="42380"/>
    <cellStyle name="Output 8 3 2 2 2 4" xfId="31796"/>
    <cellStyle name="Output 8 3 2 2 2_Table 2A-1_EFT (Annual)" xfId="8388"/>
    <cellStyle name="Output 8 3 2 2 3" xfId="11676"/>
    <cellStyle name="Output 8 3 2 2 3 2" xfId="23760"/>
    <cellStyle name="Output 8 3 2 2 3 2 2" xfId="44946"/>
    <cellStyle name="Output 8 3 2 2 3 3" xfId="34342"/>
    <cellStyle name="Output 8 3 2 2 4" xfId="18647"/>
    <cellStyle name="Output 8 3 2 2 4 2" xfId="39834"/>
    <cellStyle name="Output 8 3 2 2 5" xfId="29053"/>
    <cellStyle name="Output 8 3 2 2_Table 2A-1_EFT (Annual)" xfId="8387"/>
    <cellStyle name="Output 8 3 2 3" xfId="1878"/>
    <cellStyle name="Output 8 3 2 3 2" xfId="5439"/>
    <cellStyle name="Output 8 3 2 3 2 2" xfId="13654"/>
    <cellStyle name="Output 8 3 2 3 2 2 2" xfId="25642"/>
    <cellStyle name="Output 8 3 2 3 2 2 2 2" xfId="46828"/>
    <cellStyle name="Output 8 3 2 3 2 2 3" xfId="36224"/>
    <cellStyle name="Output 8 3 2 3 2 3" xfId="20529"/>
    <cellStyle name="Output 8 3 2 3 2 3 2" xfId="41716"/>
    <cellStyle name="Output 8 3 2 3 2 4" xfId="31096"/>
    <cellStyle name="Output 8 3 2 3 2_Table 2A-1_EFT (Annual)" xfId="8390"/>
    <cellStyle name="Output 8 3 2 3 3" xfId="10998"/>
    <cellStyle name="Output 8 3 2 3 3 2" xfId="23096"/>
    <cellStyle name="Output 8 3 2 3 3 2 2" xfId="44282"/>
    <cellStyle name="Output 8 3 2 3 3 3" xfId="33678"/>
    <cellStyle name="Output 8 3 2 3 4" xfId="17983"/>
    <cellStyle name="Output 8 3 2 3 4 2" xfId="39170"/>
    <cellStyle name="Output 8 3 2 3 5" xfId="28353"/>
    <cellStyle name="Output 8 3 2 3_Table 2A-1_EFT (Annual)" xfId="8389"/>
    <cellStyle name="Output 8 3 2 4" xfId="4870"/>
    <cellStyle name="Output 8 3 2 4 2" xfId="13130"/>
    <cellStyle name="Output 8 3 2 4 2 2" xfId="25136"/>
    <cellStyle name="Output 8 3 2 4 2 2 2" xfId="46322"/>
    <cellStyle name="Output 8 3 2 4 2 3" xfId="35718"/>
    <cellStyle name="Output 8 3 2 4 3" xfId="20023"/>
    <cellStyle name="Output 8 3 2 4 3 2" xfId="41210"/>
    <cellStyle name="Output 8 3 2 4 4" xfId="30527"/>
    <cellStyle name="Output 8 3 2 4_Table 2A-1_EFT (Annual)" xfId="8391"/>
    <cellStyle name="Output 8 3 2 5" xfId="10474"/>
    <cellStyle name="Output 8 3 2 5 2" xfId="22590"/>
    <cellStyle name="Output 8 3 2 5 2 2" xfId="43776"/>
    <cellStyle name="Output 8 3 2 5 3" xfId="33172"/>
    <cellStyle name="Output 8 3 2 6" xfId="17477"/>
    <cellStyle name="Output 8 3 2 6 2" xfId="38664"/>
    <cellStyle name="Output 8 3 2 7" xfId="27784"/>
    <cellStyle name="Output 8 3 2_Table 2A-1_EFT (Annual)" xfId="3502"/>
    <cellStyle name="Output 8 3 3" xfId="2048"/>
    <cellStyle name="Output 8 3 3 2" xfId="5609"/>
    <cellStyle name="Output 8 3 3 2 2" xfId="13824"/>
    <cellStyle name="Output 8 3 3 2 2 2" xfId="25812"/>
    <cellStyle name="Output 8 3 3 2 2 2 2" xfId="46998"/>
    <cellStyle name="Output 8 3 3 2 2 3" xfId="36394"/>
    <cellStyle name="Output 8 3 3 2 3" xfId="20699"/>
    <cellStyle name="Output 8 3 3 2 3 2" xfId="41886"/>
    <cellStyle name="Output 8 3 3 2 4" xfId="31266"/>
    <cellStyle name="Output 8 3 3 2_Table 2A-1_EFT (Annual)" xfId="8393"/>
    <cellStyle name="Output 8 3 3 3" xfId="11168"/>
    <cellStyle name="Output 8 3 3 3 2" xfId="23266"/>
    <cellStyle name="Output 8 3 3 3 2 2" xfId="44452"/>
    <cellStyle name="Output 8 3 3 3 3" xfId="33848"/>
    <cellStyle name="Output 8 3 3 4" xfId="18153"/>
    <cellStyle name="Output 8 3 3 4 2" xfId="39340"/>
    <cellStyle name="Output 8 3 3 5" xfId="28523"/>
    <cellStyle name="Output 8 3 3_Table 2A-1_EFT (Annual)" xfId="8392"/>
    <cellStyle name="Output 8 3 4" xfId="1694"/>
    <cellStyle name="Output 8 3 4 2" xfId="5255"/>
    <cellStyle name="Output 8 3 4 2 2" xfId="13488"/>
    <cellStyle name="Output 8 3 4 2 2 2" xfId="25482"/>
    <cellStyle name="Output 8 3 4 2 2 2 2" xfId="46668"/>
    <cellStyle name="Output 8 3 4 2 2 3" xfId="36064"/>
    <cellStyle name="Output 8 3 4 2 3" xfId="20369"/>
    <cellStyle name="Output 8 3 4 2 3 2" xfId="41556"/>
    <cellStyle name="Output 8 3 4 2 4" xfId="30912"/>
    <cellStyle name="Output 8 3 4 2_Table 2A-1_EFT (Annual)" xfId="8395"/>
    <cellStyle name="Output 8 3 4 3" xfId="10832"/>
    <cellStyle name="Output 8 3 4 3 2" xfId="22936"/>
    <cellStyle name="Output 8 3 4 3 2 2" xfId="44122"/>
    <cellStyle name="Output 8 3 4 3 3" xfId="33518"/>
    <cellStyle name="Output 8 3 4 4" xfId="17823"/>
    <cellStyle name="Output 8 3 4 4 2" xfId="39010"/>
    <cellStyle name="Output 8 3 4 5" xfId="28169"/>
    <cellStyle name="Output 8 3 4_Table 2A-1_EFT (Annual)" xfId="8394"/>
    <cellStyle name="Output 8 3 5" xfId="3891"/>
    <cellStyle name="Output 8 3 5 2" xfId="12223"/>
    <cellStyle name="Output 8 3 5 2 2" xfId="24248"/>
    <cellStyle name="Output 8 3 5 2 2 2" xfId="45434"/>
    <cellStyle name="Output 8 3 5 2 3" xfId="34830"/>
    <cellStyle name="Output 8 3 5 3" xfId="19135"/>
    <cellStyle name="Output 8 3 5 3 2" xfId="40322"/>
    <cellStyle name="Output 8 3 5 4" xfId="29579"/>
    <cellStyle name="Output 8 3 5_Table 2A-1_EFT (Annual)" xfId="8396"/>
    <cellStyle name="Output 8 3 6" xfId="9560"/>
    <cellStyle name="Output 8 3 6 2" xfId="21702"/>
    <cellStyle name="Output 8 3 6 2 2" xfId="42888"/>
    <cellStyle name="Output 8 3 6 3" xfId="32284"/>
    <cellStyle name="Output 8 3 7" xfId="16589"/>
    <cellStyle name="Output 8 3 7 2" xfId="37776"/>
    <cellStyle name="Output 8 3 8" xfId="26836"/>
    <cellStyle name="Output 8 3_Table 2A-1_EFT (Annual)" xfId="3501"/>
    <cellStyle name="Output 8 4" xfId="1143"/>
    <cellStyle name="Output 8 4 2" xfId="2413"/>
    <cellStyle name="Output 8 4 2 2" xfId="5974"/>
    <cellStyle name="Output 8 4 2 2 2" xfId="14168"/>
    <cellStyle name="Output 8 4 2 2 2 2" xfId="26140"/>
    <cellStyle name="Output 8 4 2 2 2 2 2" xfId="47326"/>
    <cellStyle name="Output 8 4 2 2 2 3" xfId="36722"/>
    <cellStyle name="Output 8 4 2 2 3" xfId="21027"/>
    <cellStyle name="Output 8 4 2 2 3 2" xfId="42214"/>
    <cellStyle name="Output 8 4 2 2 4" xfId="31630"/>
    <cellStyle name="Output 8 4 2 2_Table 2A-1_EFT (Annual)" xfId="8398"/>
    <cellStyle name="Output 8 4 2 3" xfId="11510"/>
    <cellStyle name="Output 8 4 2 3 2" xfId="23594"/>
    <cellStyle name="Output 8 4 2 3 2 2" xfId="44780"/>
    <cellStyle name="Output 8 4 2 3 3" xfId="34176"/>
    <cellStyle name="Output 8 4 2 4" xfId="18481"/>
    <cellStyle name="Output 8 4 2 4 2" xfId="39668"/>
    <cellStyle name="Output 8 4 2 5" xfId="28887"/>
    <cellStyle name="Output 8 4 2_Table 2A-1_EFT (Annual)" xfId="8397"/>
    <cellStyle name="Output 8 4 3" xfId="1813"/>
    <cellStyle name="Output 8 4 3 2" xfId="5374"/>
    <cellStyle name="Output 8 4 3 2 2" xfId="13589"/>
    <cellStyle name="Output 8 4 3 2 2 2" xfId="25577"/>
    <cellStyle name="Output 8 4 3 2 2 2 2" xfId="46763"/>
    <cellStyle name="Output 8 4 3 2 2 3" xfId="36159"/>
    <cellStyle name="Output 8 4 3 2 3" xfId="20464"/>
    <cellStyle name="Output 8 4 3 2 3 2" xfId="41651"/>
    <cellStyle name="Output 8 4 3 2 4" xfId="31031"/>
    <cellStyle name="Output 8 4 3 2_Table 2A-1_EFT (Annual)" xfId="8400"/>
    <cellStyle name="Output 8 4 3 3" xfId="10933"/>
    <cellStyle name="Output 8 4 3 3 2" xfId="23031"/>
    <cellStyle name="Output 8 4 3 3 2 2" xfId="44217"/>
    <cellStyle name="Output 8 4 3 3 3" xfId="33613"/>
    <cellStyle name="Output 8 4 3 4" xfId="17918"/>
    <cellStyle name="Output 8 4 3 4 2" xfId="39105"/>
    <cellStyle name="Output 8 4 3 5" xfId="28288"/>
    <cellStyle name="Output 8 4 3_Table 2A-1_EFT (Annual)" xfId="8399"/>
    <cellStyle name="Output 8 4 4" xfId="4704"/>
    <cellStyle name="Output 8 4 4 2" xfId="12964"/>
    <cellStyle name="Output 8 4 4 2 2" xfId="24970"/>
    <cellStyle name="Output 8 4 4 2 2 2" xfId="46156"/>
    <cellStyle name="Output 8 4 4 2 3" xfId="35552"/>
    <cellStyle name="Output 8 4 4 3" xfId="19857"/>
    <cellStyle name="Output 8 4 4 3 2" xfId="41044"/>
    <cellStyle name="Output 8 4 4 4" xfId="30361"/>
    <cellStyle name="Output 8 4 4_Table 2A-1_EFT (Annual)" xfId="8401"/>
    <cellStyle name="Output 8 4 5" xfId="10308"/>
    <cellStyle name="Output 8 4 5 2" xfId="22424"/>
    <cellStyle name="Output 8 4 5 2 2" xfId="43610"/>
    <cellStyle name="Output 8 4 5 3" xfId="33006"/>
    <cellStyle name="Output 8 4 6" xfId="17311"/>
    <cellStyle name="Output 8 4 6 2" xfId="38498"/>
    <cellStyle name="Output 8 4 7" xfId="27618"/>
    <cellStyle name="Output 8 4_Table 2A-1_EFT (Annual)" xfId="3503"/>
    <cellStyle name="Output 8 5" xfId="1806"/>
    <cellStyle name="Output 8 5 2" xfId="5367"/>
    <cellStyle name="Output 8 5 2 2" xfId="13582"/>
    <cellStyle name="Output 8 5 2 2 2" xfId="25570"/>
    <cellStyle name="Output 8 5 2 2 2 2" xfId="46756"/>
    <cellStyle name="Output 8 5 2 2 3" xfId="36152"/>
    <cellStyle name="Output 8 5 2 3" xfId="20457"/>
    <cellStyle name="Output 8 5 2 3 2" xfId="41644"/>
    <cellStyle name="Output 8 5 2 4" xfId="31024"/>
    <cellStyle name="Output 8 5 2_Table 2A-1_EFT (Annual)" xfId="8403"/>
    <cellStyle name="Output 8 5 3" xfId="10926"/>
    <cellStyle name="Output 8 5 3 2" xfId="23024"/>
    <cellStyle name="Output 8 5 3 2 2" xfId="44210"/>
    <cellStyle name="Output 8 5 3 3" xfId="33606"/>
    <cellStyle name="Output 8 5 4" xfId="17911"/>
    <cellStyle name="Output 8 5 4 2" xfId="39098"/>
    <cellStyle name="Output 8 5 5" xfId="28281"/>
    <cellStyle name="Output 8 5_Table 2A-1_EFT (Annual)" xfId="8402"/>
    <cellStyle name="Output 8 6" xfId="1637"/>
    <cellStyle name="Output 8 6 2" xfId="5198"/>
    <cellStyle name="Output 8 6 2 2" xfId="13450"/>
    <cellStyle name="Output 8 6 2 2 2" xfId="25450"/>
    <cellStyle name="Output 8 6 2 2 2 2" xfId="46636"/>
    <cellStyle name="Output 8 6 2 2 3" xfId="36032"/>
    <cellStyle name="Output 8 6 2 3" xfId="20337"/>
    <cellStyle name="Output 8 6 2 3 2" xfId="41524"/>
    <cellStyle name="Output 8 6 2 4" xfId="30855"/>
    <cellStyle name="Output 8 6 2_Table 2A-1_EFT (Annual)" xfId="8405"/>
    <cellStyle name="Output 8 6 3" xfId="10794"/>
    <cellStyle name="Output 8 6 3 2" xfId="22904"/>
    <cellStyle name="Output 8 6 3 2 2" xfId="44090"/>
    <cellStyle name="Output 8 6 3 3" xfId="33486"/>
    <cellStyle name="Output 8 6 4" xfId="17791"/>
    <cellStyle name="Output 8 6 4 2" xfId="38978"/>
    <cellStyle name="Output 8 6 5" xfId="28112"/>
    <cellStyle name="Output 8 6_Table 2A-1_EFT (Annual)" xfId="8404"/>
    <cellStyle name="Output 8 7" xfId="3678"/>
    <cellStyle name="Output 8 7 2" xfId="12051"/>
    <cellStyle name="Output 8 7 2 2" xfId="24082"/>
    <cellStyle name="Output 8 7 2 2 2" xfId="45268"/>
    <cellStyle name="Output 8 7 2 3" xfId="34664"/>
    <cellStyle name="Output 8 7 3" xfId="18969"/>
    <cellStyle name="Output 8 7 3 2" xfId="40156"/>
    <cellStyle name="Output 8 7 4" xfId="29388"/>
    <cellStyle name="Output 8 7_Table 2A-1_EFT (Annual)" xfId="8406"/>
    <cellStyle name="Output 8 8" xfId="9368"/>
    <cellStyle name="Output 8 8 2" xfId="21536"/>
    <cellStyle name="Output 8 8 2 2" xfId="42722"/>
    <cellStyle name="Output 8 8 3" xfId="32118"/>
    <cellStyle name="Output 8 9" xfId="16423"/>
    <cellStyle name="Output 8 9 2" xfId="37610"/>
    <cellStyle name="Output 8_Table 2A-1_EFT (Annual)" xfId="3498"/>
    <cellStyle name="Output 9" xfId="122"/>
    <cellStyle name="Output 9 10" xfId="26677"/>
    <cellStyle name="Output 9 2" xfId="515"/>
    <cellStyle name="Output 9 2 2" xfId="1492"/>
    <cellStyle name="Output 9 2 2 2" xfId="2762"/>
    <cellStyle name="Output 9 2 2 2 2" xfId="6323"/>
    <cellStyle name="Output 9 2 2 2 2 2" xfId="14517"/>
    <cellStyle name="Output 9 2 2 2 2 2 2" xfId="26489"/>
    <cellStyle name="Output 9 2 2 2 2 2 2 2" xfId="47675"/>
    <cellStyle name="Output 9 2 2 2 2 2 3" xfId="37071"/>
    <cellStyle name="Output 9 2 2 2 2 3" xfId="21376"/>
    <cellStyle name="Output 9 2 2 2 2 3 2" xfId="42563"/>
    <cellStyle name="Output 9 2 2 2 2 4" xfId="31979"/>
    <cellStyle name="Output 9 2 2 2 2_Table 2A-1_EFT (Annual)" xfId="8408"/>
    <cellStyle name="Output 9 2 2 2 3" xfId="11859"/>
    <cellStyle name="Output 9 2 2 2 3 2" xfId="23943"/>
    <cellStyle name="Output 9 2 2 2 3 2 2" xfId="45129"/>
    <cellStyle name="Output 9 2 2 2 3 3" xfId="34525"/>
    <cellStyle name="Output 9 2 2 2 4" xfId="18830"/>
    <cellStyle name="Output 9 2 2 2 4 2" xfId="40017"/>
    <cellStyle name="Output 9 2 2 2 5" xfId="29236"/>
    <cellStyle name="Output 9 2 2 2_Table 2A-1_EFT (Annual)" xfId="8407"/>
    <cellStyle name="Output 9 2 2 3" xfId="1917"/>
    <cellStyle name="Output 9 2 2 3 2" xfId="5478"/>
    <cellStyle name="Output 9 2 2 3 2 2" xfId="13693"/>
    <cellStyle name="Output 9 2 2 3 2 2 2" xfId="25681"/>
    <cellStyle name="Output 9 2 2 3 2 2 2 2" xfId="46867"/>
    <cellStyle name="Output 9 2 2 3 2 2 3" xfId="36263"/>
    <cellStyle name="Output 9 2 2 3 2 3" xfId="20568"/>
    <cellStyle name="Output 9 2 2 3 2 3 2" xfId="41755"/>
    <cellStyle name="Output 9 2 2 3 2 4" xfId="31135"/>
    <cellStyle name="Output 9 2 2 3 2_Table 2A-1_EFT (Annual)" xfId="8410"/>
    <cellStyle name="Output 9 2 2 3 3" xfId="11037"/>
    <cellStyle name="Output 9 2 2 3 3 2" xfId="23135"/>
    <cellStyle name="Output 9 2 2 3 3 2 2" xfId="44321"/>
    <cellStyle name="Output 9 2 2 3 3 3" xfId="33717"/>
    <cellStyle name="Output 9 2 2 3 4" xfId="18022"/>
    <cellStyle name="Output 9 2 2 3 4 2" xfId="39209"/>
    <cellStyle name="Output 9 2 2 3 5" xfId="28392"/>
    <cellStyle name="Output 9 2 2 3_Table 2A-1_EFT (Annual)" xfId="8409"/>
    <cellStyle name="Output 9 2 2 4" xfId="5053"/>
    <cellStyle name="Output 9 2 2 4 2" xfId="13313"/>
    <cellStyle name="Output 9 2 2 4 2 2" xfId="25319"/>
    <cellStyle name="Output 9 2 2 4 2 2 2" xfId="46505"/>
    <cellStyle name="Output 9 2 2 4 2 3" xfId="35901"/>
    <cellStyle name="Output 9 2 2 4 3" xfId="20206"/>
    <cellStyle name="Output 9 2 2 4 3 2" xfId="41393"/>
    <cellStyle name="Output 9 2 2 4 4" xfId="30710"/>
    <cellStyle name="Output 9 2 2 4_Table 2A-1_EFT (Annual)" xfId="8411"/>
    <cellStyle name="Output 9 2 2 5" xfId="10657"/>
    <cellStyle name="Output 9 2 2 5 2" xfId="22773"/>
    <cellStyle name="Output 9 2 2 5 2 2" xfId="43959"/>
    <cellStyle name="Output 9 2 2 5 3" xfId="33355"/>
    <cellStyle name="Output 9 2 2 6" xfId="17660"/>
    <cellStyle name="Output 9 2 2 6 2" xfId="38847"/>
    <cellStyle name="Output 9 2 2 7" xfId="27967"/>
    <cellStyle name="Output 9 2 2_Table 2A-1_EFT (Annual)" xfId="3506"/>
    <cellStyle name="Output 9 2 3" xfId="2231"/>
    <cellStyle name="Output 9 2 3 2" xfId="5792"/>
    <cellStyle name="Output 9 2 3 2 2" xfId="14007"/>
    <cellStyle name="Output 9 2 3 2 2 2" xfId="25995"/>
    <cellStyle name="Output 9 2 3 2 2 2 2" xfId="47181"/>
    <cellStyle name="Output 9 2 3 2 2 3" xfId="36577"/>
    <cellStyle name="Output 9 2 3 2 3" xfId="20882"/>
    <cellStyle name="Output 9 2 3 2 3 2" xfId="42069"/>
    <cellStyle name="Output 9 2 3 2 4" xfId="31449"/>
    <cellStyle name="Output 9 2 3 2_Table 2A-1_EFT (Annual)" xfId="8413"/>
    <cellStyle name="Output 9 2 3 3" xfId="11351"/>
    <cellStyle name="Output 9 2 3 3 2" xfId="23449"/>
    <cellStyle name="Output 9 2 3 3 2 2" xfId="44635"/>
    <cellStyle name="Output 9 2 3 3 3" xfId="34031"/>
    <cellStyle name="Output 9 2 3 4" xfId="18336"/>
    <cellStyle name="Output 9 2 3 4 2" xfId="39523"/>
    <cellStyle name="Output 9 2 3 5" xfId="28706"/>
    <cellStyle name="Output 9 2 3_Table 2A-1_EFT (Annual)" xfId="8412"/>
    <cellStyle name="Output 9 2 4" xfId="1742"/>
    <cellStyle name="Output 9 2 4 2" xfId="5303"/>
    <cellStyle name="Output 9 2 4 2 2" xfId="13528"/>
    <cellStyle name="Output 9 2 4 2 2 2" xfId="25519"/>
    <cellStyle name="Output 9 2 4 2 2 2 2" xfId="46705"/>
    <cellStyle name="Output 9 2 4 2 2 3" xfId="36101"/>
    <cellStyle name="Output 9 2 4 2 3" xfId="20406"/>
    <cellStyle name="Output 9 2 4 2 3 2" xfId="41593"/>
    <cellStyle name="Output 9 2 4 2 4" xfId="30960"/>
    <cellStyle name="Output 9 2 4 2_Table 2A-1_EFT (Annual)" xfId="8415"/>
    <cellStyle name="Output 9 2 4 3" xfId="10871"/>
    <cellStyle name="Output 9 2 4 3 2" xfId="22973"/>
    <cellStyle name="Output 9 2 4 3 2 2" xfId="44159"/>
    <cellStyle name="Output 9 2 4 3 3" xfId="33555"/>
    <cellStyle name="Output 9 2 4 4" xfId="17860"/>
    <cellStyle name="Output 9 2 4 4 2" xfId="39047"/>
    <cellStyle name="Output 9 2 4 5" xfId="28217"/>
    <cellStyle name="Output 9 2 4_Table 2A-1_EFT (Annual)" xfId="8414"/>
    <cellStyle name="Output 9 2 5" xfId="4085"/>
    <cellStyle name="Output 9 2 5 2" xfId="12409"/>
    <cellStyle name="Output 9 2 5 2 2" xfId="24431"/>
    <cellStyle name="Output 9 2 5 2 2 2" xfId="45617"/>
    <cellStyle name="Output 9 2 5 2 3" xfId="35013"/>
    <cellStyle name="Output 9 2 5 3" xfId="19318"/>
    <cellStyle name="Output 9 2 5 3 2" xfId="40505"/>
    <cellStyle name="Output 9 2 5 4" xfId="29773"/>
    <cellStyle name="Output 9 2 5_Table 2A-1_EFT (Annual)" xfId="8416"/>
    <cellStyle name="Output 9 2 6" xfId="9748"/>
    <cellStyle name="Output 9 2 6 2" xfId="21885"/>
    <cellStyle name="Output 9 2 6 2 2" xfId="43071"/>
    <cellStyle name="Output 9 2 6 3" xfId="32467"/>
    <cellStyle name="Output 9 2 7" xfId="16772"/>
    <cellStyle name="Output 9 2 7 2" xfId="37959"/>
    <cellStyle name="Output 9 2 8" xfId="27030"/>
    <cellStyle name="Output 9 2_Table 2A-1_EFT (Annual)" xfId="3505"/>
    <cellStyle name="Output 9 3" xfId="353"/>
    <cellStyle name="Output 9 3 2" xfId="1336"/>
    <cellStyle name="Output 9 3 2 2" xfId="2606"/>
    <cellStyle name="Output 9 3 2 2 2" xfId="6167"/>
    <cellStyle name="Output 9 3 2 2 2 2" xfId="14361"/>
    <cellStyle name="Output 9 3 2 2 2 2 2" xfId="26333"/>
    <cellStyle name="Output 9 3 2 2 2 2 2 2" xfId="47519"/>
    <cellStyle name="Output 9 3 2 2 2 2 3" xfId="36915"/>
    <cellStyle name="Output 9 3 2 2 2 3" xfId="21220"/>
    <cellStyle name="Output 9 3 2 2 2 3 2" xfId="42407"/>
    <cellStyle name="Output 9 3 2 2 2 4" xfId="31823"/>
    <cellStyle name="Output 9 3 2 2 2_Table 2A-1_EFT (Annual)" xfId="8418"/>
    <cellStyle name="Output 9 3 2 2 3" xfId="11703"/>
    <cellStyle name="Output 9 3 2 2 3 2" xfId="23787"/>
    <cellStyle name="Output 9 3 2 2 3 2 2" xfId="44973"/>
    <cellStyle name="Output 9 3 2 2 3 3" xfId="34369"/>
    <cellStyle name="Output 9 3 2 2 4" xfId="18674"/>
    <cellStyle name="Output 9 3 2 2 4 2" xfId="39861"/>
    <cellStyle name="Output 9 3 2 2 5" xfId="29080"/>
    <cellStyle name="Output 9 3 2 2_Table 2A-1_EFT (Annual)" xfId="8417"/>
    <cellStyle name="Output 9 3 2 3" xfId="1886"/>
    <cellStyle name="Output 9 3 2 3 2" xfId="5447"/>
    <cellStyle name="Output 9 3 2 3 2 2" xfId="13662"/>
    <cellStyle name="Output 9 3 2 3 2 2 2" xfId="25650"/>
    <cellStyle name="Output 9 3 2 3 2 2 2 2" xfId="46836"/>
    <cellStyle name="Output 9 3 2 3 2 2 3" xfId="36232"/>
    <cellStyle name="Output 9 3 2 3 2 3" xfId="20537"/>
    <cellStyle name="Output 9 3 2 3 2 3 2" xfId="41724"/>
    <cellStyle name="Output 9 3 2 3 2 4" xfId="31104"/>
    <cellStyle name="Output 9 3 2 3 2_Table 2A-1_EFT (Annual)" xfId="8420"/>
    <cellStyle name="Output 9 3 2 3 3" xfId="11006"/>
    <cellStyle name="Output 9 3 2 3 3 2" xfId="23104"/>
    <cellStyle name="Output 9 3 2 3 3 2 2" xfId="44290"/>
    <cellStyle name="Output 9 3 2 3 3 3" xfId="33686"/>
    <cellStyle name="Output 9 3 2 3 4" xfId="17991"/>
    <cellStyle name="Output 9 3 2 3 4 2" xfId="39178"/>
    <cellStyle name="Output 9 3 2 3 5" xfId="28361"/>
    <cellStyle name="Output 9 3 2 3_Table 2A-1_EFT (Annual)" xfId="8419"/>
    <cellStyle name="Output 9 3 2 4" xfId="4897"/>
    <cellStyle name="Output 9 3 2 4 2" xfId="13157"/>
    <cellStyle name="Output 9 3 2 4 2 2" xfId="25163"/>
    <cellStyle name="Output 9 3 2 4 2 2 2" xfId="46349"/>
    <cellStyle name="Output 9 3 2 4 2 3" xfId="35745"/>
    <cellStyle name="Output 9 3 2 4 3" xfId="20050"/>
    <cellStyle name="Output 9 3 2 4 3 2" xfId="41237"/>
    <cellStyle name="Output 9 3 2 4 4" xfId="30554"/>
    <cellStyle name="Output 9 3 2 4_Table 2A-1_EFT (Annual)" xfId="8421"/>
    <cellStyle name="Output 9 3 2 5" xfId="10501"/>
    <cellStyle name="Output 9 3 2 5 2" xfId="22617"/>
    <cellStyle name="Output 9 3 2 5 2 2" xfId="43803"/>
    <cellStyle name="Output 9 3 2 5 3" xfId="33199"/>
    <cellStyle name="Output 9 3 2 6" xfId="17504"/>
    <cellStyle name="Output 9 3 2 6 2" xfId="38691"/>
    <cellStyle name="Output 9 3 2 7" xfId="27811"/>
    <cellStyle name="Output 9 3 2_Table 2A-1_EFT (Annual)" xfId="3508"/>
    <cellStyle name="Output 9 3 3" xfId="2075"/>
    <cellStyle name="Output 9 3 3 2" xfId="5636"/>
    <cellStyle name="Output 9 3 3 2 2" xfId="13851"/>
    <cellStyle name="Output 9 3 3 2 2 2" xfId="25839"/>
    <cellStyle name="Output 9 3 3 2 2 2 2" xfId="47025"/>
    <cellStyle name="Output 9 3 3 2 2 3" xfId="36421"/>
    <cellStyle name="Output 9 3 3 2 3" xfId="20726"/>
    <cellStyle name="Output 9 3 3 2 3 2" xfId="41913"/>
    <cellStyle name="Output 9 3 3 2 4" xfId="31293"/>
    <cellStyle name="Output 9 3 3 2_Table 2A-1_EFT (Annual)" xfId="8423"/>
    <cellStyle name="Output 9 3 3 3" xfId="11195"/>
    <cellStyle name="Output 9 3 3 3 2" xfId="23293"/>
    <cellStyle name="Output 9 3 3 3 2 2" xfId="44479"/>
    <cellStyle name="Output 9 3 3 3 3" xfId="33875"/>
    <cellStyle name="Output 9 3 3 4" xfId="18180"/>
    <cellStyle name="Output 9 3 3 4 2" xfId="39367"/>
    <cellStyle name="Output 9 3 3 5" xfId="28550"/>
    <cellStyle name="Output 9 3 3_Table 2A-1_EFT (Annual)" xfId="8422"/>
    <cellStyle name="Output 9 3 4" xfId="1706"/>
    <cellStyle name="Output 9 3 4 2" xfId="5267"/>
    <cellStyle name="Output 9 3 4 2 2" xfId="13496"/>
    <cellStyle name="Output 9 3 4 2 2 2" xfId="25489"/>
    <cellStyle name="Output 9 3 4 2 2 2 2" xfId="46675"/>
    <cellStyle name="Output 9 3 4 2 2 3" xfId="36071"/>
    <cellStyle name="Output 9 3 4 2 3" xfId="20376"/>
    <cellStyle name="Output 9 3 4 2 3 2" xfId="41563"/>
    <cellStyle name="Output 9 3 4 2 4" xfId="30924"/>
    <cellStyle name="Output 9 3 4 2_Table 2A-1_EFT (Annual)" xfId="8425"/>
    <cellStyle name="Output 9 3 4 3" xfId="10840"/>
    <cellStyle name="Output 9 3 4 3 2" xfId="22943"/>
    <cellStyle name="Output 9 3 4 3 2 2" xfId="44129"/>
    <cellStyle name="Output 9 3 4 3 3" xfId="33525"/>
    <cellStyle name="Output 9 3 4 4" xfId="17830"/>
    <cellStyle name="Output 9 3 4 4 2" xfId="39017"/>
    <cellStyle name="Output 9 3 4 5" xfId="28181"/>
    <cellStyle name="Output 9 3 4_Table 2A-1_EFT (Annual)" xfId="8424"/>
    <cellStyle name="Output 9 3 5" xfId="3923"/>
    <cellStyle name="Output 9 3 5 2" xfId="12251"/>
    <cellStyle name="Output 9 3 5 2 2" xfId="24275"/>
    <cellStyle name="Output 9 3 5 2 2 2" xfId="45461"/>
    <cellStyle name="Output 9 3 5 2 3" xfId="34857"/>
    <cellStyle name="Output 9 3 5 3" xfId="19162"/>
    <cellStyle name="Output 9 3 5 3 2" xfId="40349"/>
    <cellStyle name="Output 9 3 5 4" xfId="29611"/>
    <cellStyle name="Output 9 3 5_Table 2A-1_EFT (Annual)" xfId="8426"/>
    <cellStyle name="Output 9 3 6" xfId="9588"/>
    <cellStyle name="Output 9 3 6 2" xfId="21729"/>
    <cellStyle name="Output 9 3 6 2 2" xfId="42915"/>
    <cellStyle name="Output 9 3 6 3" xfId="32311"/>
    <cellStyle name="Output 9 3 7" xfId="16616"/>
    <cellStyle name="Output 9 3 7 2" xfId="37803"/>
    <cellStyle name="Output 9 3 8" xfId="26868"/>
    <cellStyle name="Output 9 3_Table 2A-1_EFT (Annual)" xfId="3507"/>
    <cellStyle name="Output 9 4" xfId="1170"/>
    <cellStyle name="Output 9 4 2" xfId="2440"/>
    <cellStyle name="Output 9 4 2 2" xfId="6001"/>
    <cellStyle name="Output 9 4 2 2 2" xfId="14195"/>
    <cellStyle name="Output 9 4 2 2 2 2" xfId="26167"/>
    <cellStyle name="Output 9 4 2 2 2 2 2" xfId="47353"/>
    <cellStyle name="Output 9 4 2 2 2 3" xfId="36749"/>
    <cellStyle name="Output 9 4 2 2 3" xfId="21054"/>
    <cellStyle name="Output 9 4 2 2 3 2" xfId="42241"/>
    <cellStyle name="Output 9 4 2 2 4" xfId="31657"/>
    <cellStyle name="Output 9 4 2 2_Table 2A-1_EFT (Annual)" xfId="8428"/>
    <cellStyle name="Output 9 4 2 3" xfId="11537"/>
    <cellStyle name="Output 9 4 2 3 2" xfId="23621"/>
    <cellStyle name="Output 9 4 2 3 2 2" xfId="44807"/>
    <cellStyle name="Output 9 4 2 3 3" xfId="34203"/>
    <cellStyle name="Output 9 4 2 4" xfId="18508"/>
    <cellStyle name="Output 9 4 2 4 2" xfId="39695"/>
    <cellStyle name="Output 9 4 2 5" xfId="28914"/>
    <cellStyle name="Output 9 4 2_Table 2A-1_EFT (Annual)" xfId="8427"/>
    <cellStyle name="Output 9 4 3" xfId="1822"/>
    <cellStyle name="Output 9 4 3 2" xfId="5383"/>
    <cellStyle name="Output 9 4 3 2 2" xfId="13598"/>
    <cellStyle name="Output 9 4 3 2 2 2" xfId="25586"/>
    <cellStyle name="Output 9 4 3 2 2 2 2" xfId="46772"/>
    <cellStyle name="Output 9 4 3 2 2 3" xfId="36168"/>
    <cellStyle name="Output 9 4 3 2 3" xfId="20473"/>
    <cellStyle name="Output 9 4 3 2 3 2" xfId="41660"/>
    <cellStyle name="Output 9 4 3 2 4" xfId="31040"/>
    <cellStyle name="Output 9 4 3 2_Table 2A-1_EFT (Annual)" xfId="8430"/>
    <cellStyle name="Output 9 4 3 3" xfId="10942"/>
    <cellStyle name="Output 9 4 3 3 2" xfId="23040"/>
    <cellStyle name="Output 9 4 3 3 2 2" xfId="44226"/>
    <cellStyle name="Output 9 4 3 3 3" xfId="33622"/>
    <cellStyle name="Output 9 4 3 4" xfId="17927"/>
    <cellStyle name="Output 9 4 3 4 2" xfId="39114"/>
    <cellStyle name="Output 9 4 3 5" xfId="28297"/>
    <cellStyle name="Output 9 4 3_Table 2A-1_EFT (Annual)" xfId="8429"/>
    <cellStyle name="Output 9 4 4" xfId="4731"/>
    <cellStyle name="Output 9 4 4 2" xfId="12991"/>
    <cellStyle name="Output 9 4 4 2 2" xfId="24997"/>
    <cellStyle name="Output 9 4 4 2 2 2" xfId="46183"/>
    <cellStyle name="Output 9 4 4 2 3" xfId="35579"/>
    <cellStyle name="Output 9 4 4 3" xfId="19884"/>
    <cellStyle name="Output 9 4 4 3 2" xfId="41071"/>
    <cellStyle name="Output 9 4 4 4" xfId="30388"/>
    <cellStyle name="Output 9 4 4_Table 2A-1_EFT (Annual)" xfId="8431"/>
    <cellStyle name="Output 9 4 5" xfId="10335"/>
    <cellStyle name="Output 9 4 5 2" xfId="22451"/>
    <cellStyle name="Output 9 4 5 2 2" xfId="43637"/>
    <cellStyle name="Output 9 4 5 3" xfId="33033"/>
    <cellStyle name="Output 9 4 6" xfId="17338"/>
    <cellStyle name="Output 9 4 6 2" xfId="38525"/>
    <cellStyle name="Output 9 4 7" xfId="27645"/>
    <cellStyle name="Output 9 4_Table 2A-1_EFT (Annual)" xfId="3509"/>
    <cellStyle name="Output 9 5" xfId="1794"/>
    <cellStyle name="Output 9 5 2" xfId="5355"/>
    <cellStyle name="Output 9 5 2 2" xfId="13570"/>
    <cellStyle name="Output 9 5 2 2 2" xfId="25558"/>
    <cellStyle name="Output 9 5 2 2 2 2" xfId="46744"/>
    <cellStyle name="Output 9 5 2 2 3" xfId="36140"/>
    <cellStyle name="Output 9 5 2 3" xfId="20445"/>
    <cellStyle name="Output 9 5 2 3 2" xfId="41632"/>
    <cellStyle name="Output 9 5 2 4" xfId="31012"/>
    <cellStyle name="Output 9 5 2_Table 2A-1_EFT (Annual)" xfId="8433"/>
    <cellStyle name="Output 9 5 3" xfId="10914"/>
    <cellStyle name="Output 9 5 3 2" xfId="23012"/>
    <cellStyle name="Output 9 5 3 2 2" xfId="44198"/>
    <cellStyle name="Output 9 5 3 3" xfId="33594"/>
    <cellStyle name="Output 9 5 4" xfId="17899"/>
    <cellStyle name="Output 9 5 4 2" xfId="39086"/>
    <cellStyle name="Output 9 5 5" xfId="28269"/>
    <cellStyle name="Output 9 5_Table 2A-1_EFT (Annual)" xfId="8432"/>
    <cellStyle name="Output 9 6" xfId="1649"/>
    <cellStyle name="Output 9 6 2" xfId="5210"/>
    <cellStyle name="Output 9 6 2 2" xfId="13457"/>
    <cellStyle name="Output 9 6 2 2 2" xfId="25457"/>
    <cellStyle name="Output 9 6 2 2 2 2" xfId="46643"/>
    <cellStyle name="Output 9 6 2 2 3" xfId="36039"/>
    <cellStyle name="Output 9 6 2 3" xfId="20344"/>
    <cellStyle name="Output 9 6 2 3 2" xfId="41531"/>
    <cellStyle name="Output 9 6 2 4" xfId="30867"/>
    <cellStyle name="Output 9 6 2_Table 2A-1_EFT (Annual)" xfId="8435"/>
    <cellStyle name="Output 9 6 3" xfId="10802"/>
    <cellStyle name="Output 9 6 3 2" xfId="22911"/>
    <cellStyle name="Output 9 6 3 2 2" xfId="44097"/>
    <cellStyle name="Output 9 6 3 3" xfId="33493"/>
    <cellStyle name="Output 9 6 4" xfId="17798"/>
    <cellStyle name="Output 9 6 4 2" xfId="38985"/>
    <cellStyle name="Output 9 6 5" xfId="28124"/>
    <cellStyle name="Output 9 6_Table 2A-1_EFT (Annual)" xfId="8434"/>
    <cellStyle name="Output 9 7" xfId="3711"/>
    <cellStyle name="Output 9 7 2" xfId="12079"/>
    <cellStyle name="Output 9 7 2 2" xfId="24109"/>
    <cellStyle name="Output 9 7 2 2 2" xfId="45295"/>
    <cellStyle name="Output 9 7 2 3" xfId="34691"/>
    <cellStyle name="Output 9 7 3" xfId="18996"/>
    <cellStyle name="Output 9 7 3 2" xfId="40183"/>
    <cellStyle name="Output 9 7 4" xfId="29420"/>
    <cellStyle name="Output 9 7_Table 2A-1_EFT (Annual)" xfId="8436"/>
    <cellStyle name="Output 9 8" xfId="9398"/>
    <cellStyle name="Output 9 8 2" xfId="21563"/>
    <cellStyle name="Output 9 8 2 2" xfId="42749"/>
    <cellStyle name="Output 9 8 3" xfId="32145"/>
    <cellStyle name="Output 9 9" xfId="16450"/>
    <cellStyle name="Output 9 9 2" xfId="37637"/>
    <cellStyle name="Output 9_Table 2A-1_EFT (Annual)" xfId="3504"/>
    <cellStyle name="Percent" xfId="48" builtinId="5"/>
    <cellStyle name="Percent 2" xfId="49"/>
    <cellStyle name="Percent 2 2" xfId="55"/>
    <cellStyle name="Percent 2 2 2" xfId="47828"/>
    <cellStyle name="Percent 2 3" xfId="47829"/>
    <cellStyle name="Percent 2_Table 2A-1_EFT (Annual)" xfId="8437"/>
    <cellStyle name="Percent 3" xfId="66"/>
    <cellStyle name="Percent 3 10" xfId="47826"/>
    <cellStyle name="Percent 3 2" xfId="222"/>
    <cellStyle name="Percent 3 2 2" xfId="449"/>
    <cellStyle name="Percent 3 2 2 2" xfId="973"/>
    <cellStyle name="Percent 3 2 2 2 2" xfId="2395"/>
    <cellStyle name="Percent 3 2 2 2 2 2" xfId="5956"/>
    <cellStyle name="Percent 3 2 2 2 2 2 2" xfId="16404"/>
    <cellStyle name="Percent 3 2 2 2 2 2 2 2" xfId="37593"/>
    <cellStyle name="Percent 3 2 2 2 2 2 3" xfId="31612"/>
    <cellStyle name="Percent 3 2 2 2 2 3" xfId="16206"/>
    <cellStyle name="Percent 3 2 2 2 2 3 2" xfId="37396"/>
    <cellStyle name="Percent 3 2 2 2 2 4" xfId="28869"/>
    <cellStyle name="Percent 3 2 2 2 2_Table 2A-1_EFT (Annual)" xfId="8442"/>
    <cellStyle name="Percent 3 2 2 2 3" xfId="4534"/>
    <cellStyle name="Percent 3 2 2 2 3 2" xfId="16304"/>
    <cellStyle name="Percent 3 2 2 2 3 2 2" xfId="37494"/>
    <cellStyle name="Percent 3 2 2 2 3 3" xfId="30191"/>
    <cellStyle name="Percent 3 2 2 2 4" xfId="16107"/>
    <cellStyle name="Percent 3 2 2 2 4 2" xfId="37297"/>
    <cellStyle name="Percent 3 2 2 2 5" xfId="27448"/>
    <cellStyle name="Percent 3 2 2 2_Table 2A-1_EFT (Annual)" xfId="8441"/>
    <cellStyle name="Percent 3 2 2 3" xfId="1723"/>
    <cellStyle name="Percent 3 2 2 3 2" xfId="5284"/>
    <cellStyle name="Percent 3 2 2 3 2 2" xfId="16355"/>
    <cellStyle name="Percent 3 2 2 3 2 2 2" xfId="37544"/>
    <cellStyle name="Percent 3 2 2 3 2 3" xfId="30941"/>
    <cellStyle name="Percent 3 2 2 3 3" xfId="16157"/>
    <cellStyle name="Percent 3 2 2 3 3 2" xfId="37347"/>
    <cellStyle name="Percent 3 2 2 3 4" xfId="28198"/>
    <cellStyle name="Percent 3 2 2 3_Table 2A-1_EFT (Annual)" xfId="8443"/>
    <cellStyle name="Percent 3 2 2 4" xfId="4019"/>
    <cellStyle name="Percent 3 2 2 4 2" xfId="16255"/>
    <cellStyle name="Percent 3 2 2 4 2 2" xfId="37445"/>
    <cellStyle name="Percent 3 2 2 4 3" xfId="29707"/>
    <cellStyle name="Percent 3 2 2 5" xfId="16058"/>
    <cellStyle name="Percent 3 2 2 5 2" xfId="37248"/>
    <cellStyle name="Percent 3 2 2 6" xfId="26964"/>
    <cellStyle name="Percent 3 2 2_Table 2A-1_EFT (Annual)" xfId="8440"/>
    <cellStyle name="Percent 3 2 3" xfId="817"/>
    <cellStyle name="Percent 3 2 3 2" xfId="2370"/>
    <cellStyle name="Percent 3 2 3 2 2" xfId="5931"/>
    <cellStyle name="Percent 3 2 3 2 2 2" xfId="16379"/>
    <cellStyle name="Percent 3 2 3 2 2 2 2" xfId="37568"/>
    <cellStyle name="Percent 3 2 3 2 2 3" xfId="31587"/>
    <cellStyle name="Percent 3 2 3 2 3" xfId="16181"/>
    <cellStyle name="Percent 3 2 3 2 3 2" xfId="37371"/>
    <cellStyle name="Percent 3 2 3 2 4" xfId="28844"/>
    <cellStyle name="Percent 3 2 3 2_Table 2A-1_EFT (Annual)" xfId="8445"/>
    <cellStyle name="Percent 3 2 3 3" xfId="4378"/>
    <cellStyle name="Percent 3 2 3 3 2" xfId="16279"/>
    <cellStyle name="Percent 3 2 3 3 2 2" xfId="37469"/>
    <cellStyle name="Percent 3 2 3 3 3" xfId="30035"/>
    <cellStyle name="Percent 3 2 3 4" xfId="16082"/>
    <cellStyle name="Percent 3 2 3 4 2" xfId="37272"/>
    <cellStyle name="Percent 3 2 3 5" xfId="27292"/>
    <cellStyle name="Percent 3 2 3_Table 2A-1_EFT (Annual)" xfId="8444"/>
    <cellStyle name="Percent 3 2 4" xfId="1667"/>
    <cellStyle name="Percent 3 2 4 2" xfId="5228"/>
    <cellStyle name="Percent 3 2 4 2 2" xfId="16330"/>
    <cellStyle name="Percent 3 2 4 2 2 2" xfId="37519"/>
    <cellStyle name="Percent 3 2 4 2 3" xfId="30885"/>
    <cellStyle name="Percent 3 2 4 3" xfId="16132"/>
    <cellStyle name="Percent 3 2 4 3 2" xfId="37322"/>
    <cellStyle name="Percent 3 2 4 4" xfId="28142"/>
    <cellStyle name="Percent 3 2 4_Table 2A-1_EFT (Annual)" xfId="8446"/>
    <cellStyle name="Percent 3 2 5" xfId="3811"/>
    <cellStyle name="Percent 3 2 5 2" xfId="16230"/>
    <cellStyle name="Percent 3 2 5 2 2" xfId="37420"/>
    <cellStyle name="Percent 3 2 5 3" xfId="29520"/>
    <cellStyle name="Percent 3 2 6" xfId="16033"/>
    <cellStyle name="Percent 3 2 6 2" xfId="37223"/>
    <cellStyle name="Percent 3 2 7" xfId="26777"/>
    <cellStyle name="Percent 3 2_Table 2A-1_EFT (Annual)" xfId="8439"/>
    <cellStyle name="Percent 3 3" xfId="303"/>
    <cellStyle name="Percent 3 3 2" xfId="853"/>
    <cellStyle name="Percent 3 3 2 2" xfId="2383"/>
    <cellStyle name="Percent 3 3 2 2 2" xfId="5944"/>
    <cellStyle name="Percent 3 3 2 2 2 2" xfId="16392"/>
    <cellStyle name="Percent 3 3 2 2 2 2 2" xfId="37581"/>
    <cellStyle name="Percent 3 3 2 2 2 3" xfId="31600"/>
    <cellStyle name="Percent 3 3 2 2 3" xfId="16194"/>
    <cellStyle name="Percent 3 3 2 2 3 2" xfId="37384"/>
    <cellStyle name="Percent 3 3 2 2 4" xfId="28857"/>
    <cellStyle name="Percent 3 3 2 2_Table 2A-1_EFT (Annual)" xfId="8449"/>
    <cellStyle name="Percent 3 3 2 3" xfId="4414"/>
    <cellStyle name="Percent 3 3 2 3 2" xfId="16292"/>
    <cellStyle name="Percent 3 3 2 3 2 2" xfId="37482"/>
    <cellStyle name="Percent 3 3 2 3 3" xfId="30071"/>
    <cellStyle name="Percent 3 3 2 4" xfId="16095"/>
    <cellStyle name="Percent 3 3 2 4 2" xfId="37285"/>
    <cellStyle name="Percent 3 3 2 5" xfId="27328"/>
    <cellStyle name="Percent 3 3 2_Table 2A-1_EFT (Annual)" xfId="8448"/>
    <cellStyle name="Percent 3 3 3" xfId="1685"/>
    <cellStyle name="Percent 3 3 3 2" xfId="5246"/>
    <cellStyle name="Percent 3 3 3 2 2" xfId="16343"/>
    <cellStyle name="Percent 3 3 3 2 2 2" xfId="37532"/>
    <cellStyle name="Percent 3 3 3 2 3" xfId="30903"/>
    <cellStyle name="Percent 3 3 3 3" xfId="16145"/>
    <cellStyle name="Percent 3 3 3 3 2" xfId="37335"/>
    <cellStyle name="Percent 3 3 3 4" xfId="28160"/>
    <cellStyle name="Percent 3 3 3_Table 2A-1_EFT (Annual)" xfId="8450"/>
    <cellStyle name="Percent 3 3 4" xfId="3873"/>
    <cellStyle name="Percent 3 3 4 2" xfId="16243"/>
    <cellStyle name="Percent 3 3 4 2 2" xfId="37433"/>
    <cellStyle name="Percent 3 3 4 3" xfId="29561"/>
    <cellStyle name="Percent 3 3 5" xfId="16046"/>
    <cellStyle name="Percent 3 3 5 2" xfId="37236"/>
    <cellStyle name="Percent 3 3 6" xfId="26818"/>
    <cellStyle name="Percent 3 3_Table 2A-1_EFT (Annual)" xfId="8447"/>
    <cellStyle name="Percent 3 4" xfId="649"/>
    <cellStyle name="Percent 3 4 2" xfId="1770"/>
    <cellStyle name="Percent 3 4 2 2" xfId="5331"/>
    <cellStyle name="Percent 3 4 2 2 2" xfId="16367"/>
    <cellStyle name="Percent 3 4 2 2 2 2" xfId="37556"/>
    <cellStyle name="Percent 3 4 2 2 3" xfId="30988"/>
    <cellStyle name="Percent 3 4 2 3" xfId="16169"/>
    <cellStyle name="Percent 3 4 2 3 2" xfId="37359"/>
    <cellStyle name="Percent 3 4 2 4" xfId="28245"/>
    <cellStyle name="Percent 3 4 2_Table 2A-1_EFT (Annual)" xfId="8452"/>
    <cellStyle name="Percent 3 4 3" xfId="4219"/>
    <cellStyle name="Percent 3 4 3 2" xfId="16267"/>
    <cellStyle name="Percent 3 4 3 2 2" xfId="37457"/>
    <cellStyle name="Percent 3 4 3 3" xfId="29907"/>
    <cellStyle name="Percent 3 4 4" xfId="16070"/>
    <cellStyle name="Percent 3 4 4 2" xfId="37260"/>
    <cellStyle name="Percent 3 4 5" xfId="27164"/>
    <cellStyle name="Percent 3 4_Table 2A-1_EFT (Annual)" xfId="8451"/>
    <cellStyle name="Percent 3 5" xfId="1628"/>
    <cellStyle name="Percent 3 5 2" xfId="5189"/>
    <cellStyle name="Percent 3 5 2 2" xfId="16318"/>
    <cellStyle name="Percent 3 5 2 2 2" xfId="37507"/>
    <cellStyle name="Percent 3 5 2 3" xfId="30846"/>
    <cellStyle name="Percent 3 5 3" xfId="16120"/>
    <cellStyle name="Percent 3 5 3 2" xfId="37310"/>
    <cellStyle name="Percent 3 5 4" xfId="28103"/>
    <cellStyle name="Percent 3 5_Table 2A-1_EFT (Annual)" xfId="8453"/>
    <cellStyle name="Percent 3 6" xfId="3657"/>
    <cellStyle name="Percent 3 6 2" xfId="16218"/>
    <cellStyle name="Percent 3 6 2 2" xfId="37408"/>
    <cellStyle name="Percent 3 6 3" xfId="29370"/>
    <cellStyle name="Percent 3 7" xfId="16021"/>
    <cellStyle name="Percent 3 7 2" xfId="37211"/>
    <cellStyle name="Percent 3 8" xfId="26627"/>
    <cellStyle name="Percent 3 9" xfId="47815"/>
    <cellStyle name="Percent 3_Table 2A-1_EFT (Annual)" xfId="8438"/>
    <cellStyle name="Percent 4" xfId="293"/>
    <cellStyle name="Percent 5" xfId="697"/>
    <cellStyle name="Percent 6" xfId="16011"/>
    <cellStyle name="Percent 7" xfId="47832"/>
    <cellStyle name="Percent 7 2" xfId="47837"/>
    <cellStyle name="Percent 8" xfId="47835"/>
    <cellStyle name="Title" xfId="50" builtinId="15" customBuiltin="1"/>
    <cellStyle name="Title 2" xfId="294"/>
    <cellStyle name="Title 3" xfId="698"/>
    <cellStyle name="Title 4" xfId="16012"/>
    <cellStyle name="Total" xfId="51" builtinId="25" customBuiltin="1"/>
    <cellStyle name="Total 10" xfId="137"/>
    <cellStyle name="Total 10 10" xfId="26692"/>
    <cellStyle name="Total 10 2" xfId="530"/>
    <cellStyle name="Total 10 2 2" xfId="1507"/>
    <cellStyle name="Total 10 2 2 2" xfId="2777"/>
    <cellStyle name="Total 10 2 2 2 2" xfId="6338"/>
    <cellStyle name="Total 10 2 2 2 2 2" xfId="14532"/>
    <cellStyle name="Total 10 2 2 2 2 2 2" xfId="26504"/>
    <cellStyle name="Total 10 2 2 2 2 2 2 2" xfId="47690"/>
    <cellStyle name="Total 10 2 2 2 2 2 3" xfId="37086"/>
    <cellStyle name="Total 10 2 2 2 2 3" xfId="21391"/>
    <cellStyle name="Total 10 2 2 2 2 3 2" xfId="42578"/>
    <cellStyle name="Total 10 2 2 2 2 4" xfId="31994"/>
    <cellStyle name="Total 10 2 2 2 2_Table 2A-1_EFT (Annual)" xfId="8456"/>
    <cellStyle name="Total 10 2 2 2 3" xfId="11874"/>
    <cellStyle name="Total 10 2 2 2 3 2" xfId="23958"/>
    <cellStyle name="Total 10 2 2 2 3 2 2" xfId="45144"/>
    <cellStyle name="Total 10 2 2 2 3 3" xfId="34540"/>
    <cellStyle name="Total 10 2 2 2 4" xfId="18845"/>
    <cellStyle name="Total 10 2 2 2 4 2" xfId="40032"/>
    <cellStyle name="Total 10 2 2 2 5" xfId="29251"/>
    <cellStyle name="Total 10 2 2 2_Table 2A-1_EFT (Annual)" xfId="8455"/>
    <cellStyle name="Total 10 2 2 3" xfId="5068"/>
    <cellStyle name="Total 10 2 2 3 2" xfId="13328"/>
    <cellStyle name="Total 10 2 2 3 2 2" xfId="25334"/>
    <cellStyle name="Total 10 2 2 3 2 2 2" xfId="46520"/>
    <cellStyle name="Total 10 2 2 3 2 3" xfId="35916"/>
    <cellStyle name="Total 10 2 2 3 3" xfId="20221"/>
    <cellStyle name="Total 10 2 2 3 3 2" xfId="41408"/>
    <cellStyle name="Total 10 2 2 3 4" xfId="30725"/>
    <cellStyle name="Total 10 2 2 3_Table 2A-1_EFT (Annual)" xfId="8457"/>
    <cellStyle name="Total 10 2 2 4" xfId="10672"/>
    <cellStyle name="Total 10 2 2 4 2" xfId="22788"/>
    <cellStyle name="Total 10 2 2 4 2 2" xfId="43974"/>
    <cellStyle name="Total 10 2 2 4 3" xfId="33370"/>
    <cellStyle name="Total 10 2 2 5" xfId="17675"/>
    <cellStyle name="Total 10 2 2 5 2" xfId="38862"/>
    <cellStyle name="Total 10 2 2 6" xfId="27982"/>
    <cellStyle name="Total 10 2 2_Table 2A-1_EFT (Annual)" xfId="8454"/>
    <cellStyle name="Total 10 2 3" xfId="1039"/>
    <cellStyle name="Total 10 2 3 2" xfId="4600"/>
    <cellStyle name="Total 10 2 3 2 2" xfId="12860"/>
    <cellStyle name="Total 10 2 3 2 2 2" xfId="24866"/>
    <cellStyle name="Total 10 2 3 2 2 2 2" xfId="46052"/>
    <cellStyle name="Total 10 2 3 2 2 3" xfId="35448"/>
    <cellStyle name="Total 10 2 3 2 3" xfId="19753"/>
    <cellStyle name="Total 10 2 3 2 3 2" xfId="40940"/>
    <cellStyle name="Total 10 2 3 2 4" xfId="30257"/>
    <cellStyle name="Total 10 2 3 2_Table 2A-1_EFT (Annual)" xfId="8459"/>
    <cellStyle name="Total 10 2 3 3" xfId="10204"/>
    <cellStyle name="Total 10 2 3 3 2" xfId="22320"/>
    <cellStyle name="Total 10 2 3 3 2 2" xfId="43506"/>
    <cellStyle name="Total 10 2 3 3 3" xfId="32902"/>
    <cellStyle name="Total 10 2 3 4" xfId="17207"/>
    <cellStyle name="Total 10 2 3 4 2" xfId="38394"/>
    <cellStyle name="Total 10 2 3 5" xfId="27514"/>
    <cellStyle name="Total 10 2 3_Table 2A-1_EFT (Annual)" xfId="8458"/>
    <cellStyle name="Total 10 2 4" xfId="2246"/>
    <cellStyle name="Total 10 2 4 2" xfId="5807"/>
    <cellStyle name="Total 10 2 4 2 2" xfId="14022"/>
    <cellStyle name="Total 10 2 4 2 2 2" xfId="26010"/>
    <cellStyle name="Total 10 2 4 2 2 2 2" xfId="47196"/>
    <cellStyle name="Total 10 2 4 2 2 3" xfId="36592"/>
    <cellStyle name="Total 10 2 4 2 3" xfId="20897"/>
    <cellStyle name="Total 10 2 4 2 3 2" xfId="42084"/>
    <cellStyle name="Total 10 2 4 2 4" xfId="31464"/>
    <cellStyle name="Total 10 2 4 2_Table 2A-1_EFT (Annual)" xfId="8461"/>
    <cellStyle name="Total 10 2 4 3" xfId="11366"/>
    <cellStyle name="Total 10 2 4 3 2" xfId="23464"/>
    <cellStyle name="Total 10 2 4 3 2 2" xfId="44650"/>
    <cellStyle name="Total 10 2 4 3 3" xfId="34046"/>
    <cellStyle name="Total 10 2 4 4" xfId="18351"/>
    <cellStyle name="Total 10 2 4 4 2" xfId="39538"/>
    <cellStyle name="Total 10 2 4 5" xfId="28721"/>
    <cellStyle name="Total 10 2 4_Table 2A-1_EFT (Annual)" xfId="8460"/>
    <cellStyle name="Total 10 2 5" xfId="4100"/>
    <cellStyle name="Total 10 2 5 2" xfId="12424"/>
    <cellStyle name="Total 10 2 5 2 2" xfId="24446"/>
    <cellStyle name="Total 10 2 5 2 2 2" xfId="45632"/>
    <cellStyle name="Total 10 2 5 2 3" xfId="35028"/>
    <cellStyle name="Total 10 2 5 3" xfId="19333"/>
    <cellStyle name="Total 10 2 5 3 2" xfId="40520"/>
    <cellStyle name="Total 10 2 5 4" xfId="29788"/>
    <cellStyle name="Total 10 2 5_Table 2A-1_EFT (Annual)" xfId="8462"/>
    <cellStyle name="Total 10 2 6" xfId="9763"/>
    <cellStyle name="Total 10 2 6 2" xfId="21900"/>
    <cellStyle name="Total 10 2 6 2 2" xfId="43086"/>
    <cellStyle name="Total 10 2 6 3" xfId="32482"/>
    <cellStyle name="Total 10 2 7" xfId="16787"/>
    <cellStyle name="Total 10 2 7 2" xfId="37974"/>
    <cellStyle name="Total 10 2 8" xfId="27045"/>
    <cellStyle name="Total 10 2_Table 2A-1_EFT (Annual)" xfId="3511"/>
    <cellStyle name="Total 10 3" xfId="368"/>
    <cellStyle name="Total 10 3 2" xfId="1351"/>
    <cellStyle name="Total 10 3 2 2" xfId="2621"/>
    <cellStyle name="Total 10 3 2 2 2" xfId="6182"/>
    <cellStyle name="Total 10 3 2 2 2 2" xfId="14376"/>
    <cellStyle name="Total 10 3 2 2 2 2 2" xfId="26348"/>
    <cellStyle name="Total 10 3 2 2 2 2 2 2" xfId="47534"/>
    <cellStyle name="Total 10 3 2 2 2 2 3" xfId="36930"/>
    <cellStyle name="Total 10 3 2 2 2 3" xfId="21235"/>
    <cellStyle name="Total 10 3 2 2 2 3 2" xfId="42422"/>
    <cellStyle name="Total 10 3 2 2 2 4" xfId="31838"/>
    <cellStyle name="Total 10 3 2 2 2_Table 2A-1_EFT (Annual)" xfId="8465"/>
    <cellStyle name="Total 10 3 2 2 3" xfId="11718"/>
    <cellStyle name="Total 10 3 2 2 3 2" xfId="23802"/>
    <cellStyle name="Total 10 3 2 2 3 2 2" xfId="44988"/>
    <cellStyle name="Total 10 3 2 2 3 3" xfId="34384"/>
    <cellStyle name="Total 10 3 2 2 4" xfId="18689"/>
    <cellStyle name="Total 10 3 2 2 4 2" xfId="39876"/>
    <cellStyle name="Total 10 3 2 2 5" xfId="29095"/>
    <cellStyle name="Total 10 3 2 2_Table 2A-1_EFT (Annual)" xfId="8464"/>
    <cellStyle name="Total 10 3 2 3" xfId="4912"/>
    <cellStyle name="Total 10 3 2 3 2" xfId="13172"/>
    <cellStyle name="Total 10 3 2 3 2 2" xfId="25178"/>
    <cellStyle name="Total 10 3 2 3 2 2 2" xfId="46364"/>
    <cellStyle name="Total 10 3 2 3 2 3" xfId="35760"/>
    <cellStyle name="Total 10 3 2 3 3" xfId="20065"/>
    <cellStyle name="Total 10 3 2 3 3 2" xfId="41252"/>
    <cellStyle name="Total 10 3 2 3 4" xfId="30569"/>
    <cellStyle name="Total 10 3 2 3_Table 2A-1_EFT (Annual)" xfId="8466"/>
    <cellStyle name="Total 10 3 2 4" xfId="10516"/>
    <cellStyle name="Total 10 3 2 4 2" xfId="22632"/>
    <cellStyle name="Total 10 3 2 4 2 2" xfId="43818"/>
    <cellStyle name="Total 10 3 2 4 3" xfId="33214"/>
    <cellStyle name="Total 10 3 2 5" xfId="17519"/>
    <cellStyle name="Total 10 3 2 5 2" xfId="38706"/>
    <cellStyle name="Total 10 3 2 6" xfId="27826"/>
    <cellStyle name="Total 10 3 2_Table 2A-1_EFT (Annual)" xfId="8463"/>
    <cellStyle name="Total 10 3 3" xfId="907"/>
    <cellStyle name="Total 10 3 3 2" xfId="4468"/>
    <cellStyle name="Total 10 3 3 2 2" xfId="12730"/>
    <cellStyle name="Total 10 3 3 2 2 2" xfId="24740"/>
    <cellStyle name="Total 10 3 3 2 2 2 2" xfId="45926"/>
    <cellStyle name="Total 10 3 3 2 2 3" xfId="35322"/>
    <cellStyle name="Total 10 3 3 2 3" xfId="19627"/>
    <cellStyle name="Total 10 3 3 2 3 2" xfId="40814"/>
    <cellStyle name="Total 10 3 3 2 4" xfId="30125"/>
    <cellStyle name="Total 10 3 3 2_Table 2A-1_EFT (Annual)" xfId="8468"/>
    <cellStyle name="Total 10 3 3 3" xfId="10077"/>
    <cellStyle name="Total 10 3 3 3 2" xfId="22194"/>
    <cellStyle name="Total 10 3 3 3 2 2" xfId="43380"/>
    <cellStyle name="Total 10 3 3 3 3" xfId="32776"/>
    <cellStyle name="Total 10 3 3 4" xfId="17081"/>
    <cellStyle name="Total 10 3 3 4 2" xfId="38268"/>
    <cellStyle name="Total 10 3 3 5" xfId="27382"/>
    <cellStyle name="Total 10 3 3_Table 2A-1_EFT (Annual)" xfId="8467"/>
    <cellStyle name="Total 10 3 4" xfId="2090"/>
    <cellStyle name="Total 10 3 4 2" xfId="5651"/>
    <cellStyle name="Total 10 3 4 2 2" xfId="13866"/>
    <cellStyle name="Total 10 3 4 2 2 2" xfId="25854"/>
    <cellStyle name="Total 10 3 4 2 2 2 2" xfId="47040"/>
    <cellStyle name="Total 10 3 4 2 2 3" xfId="36436"/>
    <cellStyle name="Total 10 3 4 2 3" xfId="20741"/>
    <cellStyle name="Total 10 3 4 2 3 2" xfId="41928"/>
    <cellStyle name="Total 10 3 4 2 4" xfId="31308"/>
    <cellStyle name="Total 10 3 4 2_Table 2A-1_EFT (Annual)" xfId="8470"/>
    <cellStyle name="Total 10 3 4 3" xfId="11210"/>
    <cellStyle name="Total 10 3 4 3 2" xfId="23308"/>
    <cellStyle name="Total 10 3 4 3 2 2" xfId="44494"/>
    <cellStyle name="Total 10 3 4 3 3" xfId="33890"/>
    <cellStyle name="Total 10 3 4 4" xfId="18195"/>
    <cellStyle name="Total 10 3 4 4 2" xfId="39382"/>
    <cellStyle name="Total 10 3 4 5" xfId="28565"/>
    <cellStyle name="Total 10 3 4_Table 2A-1_EFT (Annual)" xfId="8469"/>
    <cellStyle name="Total 10 3 5" xfId="3938"/>
    <cellStyle name="Total 10 3 5 2" xfId="12266"/>
    <cellStyle name="Total 10 3 5 2 2" xfId="24290"/>
    <cellStyle name="Total 10 3 5 2 2 2" xfId="45476"/>
    <cellStyle name="Total 10 3 5 2 3" xfId="34872"/>
    <cellStyle name="Total 10 3 5 3" xfId="19177"/>
    <cellStyle name="Total 10 3 5 3 2" xfId="40364"/>
    <cellStyle name="Total 10 3 5 4" xfId="29626"/>
    <cellStyle name="Total 10 3 5_Table 2A-1_EFT (Annual)" xfId="8471"/>
    <cellStyle name="Total 10 3 6" xfId="9603"/>
    <cellStyle name="Total 10 3 6 2" xfId="21744"/>
    <cellStyle name="Total 10 3 6 2 2" xfId="42930"/>
    <cellStyle name="Total 10 3 6 3" xfId="32326"/>
    <cellStyle name="Total 10 3 7" xfId="16631"/>
    <cellStyle name="Total 10 3 7 2" xfId="37818"/>
    <cellStyle name="Total 10 3 8" xfId="26883"/>
    <cellStyle name="Total 10 3_Table 2A-1_EFT (Annual)" xfId="3512"/>
    <cellStyle name="Total 10 4" xfId="1185"/>
    <cellStyle name="Total 10 4 2" xfId="2455"/>
    <cellStyle name="Total 10 4 2 2" xfId="6016"/>
    <cellStyle name="Total 10 4 2 2 2" xfId="14210"/>
    <cellStyle name="Total 10 4 2 2 2 2" xfId="26182"/>
    <cellStyle name="Total 10 4 2 2 2 2 2" xfId="47368"/>
    <cellStyle name="Total 10 4 2 2 2 3" xfId="36764"/>
    <cellStyle name="Total 10 4 2 2 3" xfId="21069"/>
    <cellStyle name="Total 10 4 2 2 3 2" xfId="42256"/>
    <cellStyle name="Total 10 4 2 2 4" xfId="31672"/>
    <cellStyle name="Total 10 4 2 2_Table 2A-1_EFT (Annual)" xfId="8474"/>
    <cellStyle name="Total 10 4 2 3" xfId="11552"/>
    <cellStyle name="Total 10 4 2 3 2" xfId="23636"/>
    <cellStyle name="Total 10 4 2 3 2 2" xfId="44822"/>
    <cellStyle name="Total 10 4 2 3 3" xfId="34218"/>
    <cellStyle name="Total 10 4 2 4" xfId="18523"/>
    <cellStyle name="Total 10 4 2 4 2" xfId="39710"/>
    <cellStyle name="Total 10 4 2 5" xfId="28929"/>
    <cellStyle name="Total 10 4 2_Table 2A-1_EFT (Annual)" xfId="8473"/>
    <cellStyle name="Total 10 4 3" xfId="4746"/>
    <cellStyle name="Total 10 4 3 2" xfId="13006"/>
    <cellStyle name="Total 10 4 3 2 2" xfId="25012"/>
    <cellStyle name="Total 10 4 3 2 2 2" xfId="46198"/>
    <cellStyle name="Total 10 4 3 2 3" xfId="35594"/>
    <cellStyle name="Total 10 4 3 3" xfId="19899"/>
    <cellStyle name="Total 10 4 3 3 2" xfId="41086"/>
    <cellStyle name="Total 10 4 3 4" xfId="30403"/>
    <cellStyle name="Total 10 4 3_Table 2A-1_EFT (Annual)" xfId="8475"/>
    <cellStyle name="Total 10 4 4" xfId="10350"/>
    <cellStyle name="Total 10 4 4 2" xfId="22466"/>
    <cellStyle name="Total 10 4 4 2 2" xfId="43652"/>
    <cellStyle name="Total 10 4 4 3" xfId="33048"/>
    <cellStyle name="Total 10 4 5" xfId="17353"/>
    <cellStyle name="Total 10 4 5 2" xfId="38540"/>
    <cellStyle name="Total 10 4 6" xfId="27660"/>
    <cellStyle name="Total 10 4_Table 2A-1_EFT (Annual)" xfId="8472"/>
    <cellStyle name="Total 10 5" xfId="748"/>
    <cellStyle name="Total 10 5 2" xfId="4309"/>
    <cellStyle name="Total 10 5 2 2" xfId="12589"/>
    <cellStyle name="Total 10 5 2 2 2" xfId="24606"/>
    <cellStyle name="Total 10 5 2 2 2 2" xfId="45792"/>
    <cellStyle name="Total 10 5 2 2 3" xfId="35188"/>
    <cellStyle name="Total 10 5 2 3" xfId="19493"/>
    <cellStyle name="Total 10 5 2 3 2" xfId="40680"/>
    <cellStyle name="Total 10 5 2 4" xfId="29966"/>
    <cellStyle name="Total 10 5 2_Table 2A-1_EFT (Annual)" xfId="8477"/>
    <cellStyle name="Total 10 5 3" xfId="9937"/>
    <cellStyle name="Total 10 5 3 2" xfId="22060"/>
    <cellStyle name="Total 10 5 3 2 2" xfId="43246"/>
    <cellStyle name="Total 10 5 3 3" xfId="32642"/>
    <cellStyle name="Total 10 5 4" xfId="16947"/>
    <cellStyle name="Total 10 5 4 2" xfId="38134"/>
    <cellStyle name="Total 10 5 5" xfId="27223"/>
    <cellStyle name="Total 10 5_Table 2A-1_EFT (Annual)" xfId="8476"/>
    <cellStyle name="Total 10 6" xfId="1854"/>
    <cellStyle name="Total 10 6 2" xfId="5415"/>
    <cellStyle name="Total 10 6 2 2" xfId="13630"/>
    <cellStyle name="Total 10 6 2 2 2" xfId="25618"/>
    <cellStyle name="Total 10 6 2 2 2 2" xfId="46804"/>
    <cellStyle name="Total 10 6 2 2 3" xfId="36200"/>
    <cellStyle name="Total 10 6 2 3" xfId="20505"/>
    <cellStyle name="Total 10 6 2 3 2" xfId="41692"/>
    <cellStyle name="Total 10 6 2 4" xfId="31072"/>
    <cellStyle name="Total 10 6 2_Table 2A-1_EFT (Annual)" xfId="8479"/>
    <cellStyle name="Total 10 6 3" xfId="10974"/>
    <cellStyle name="Total 10 6 3 2" xfId="23072"/>
    <cellStyle name="Total 10 6 3 2 2" xfId="44258"/>
    <cellStyle name="Total 10 6 3 3" xfId="33654"/>
    <cellStyle name="Total 10 6 4" xfId="17959"/>
    <cellStyle name="Total 10 6 4 2" xfId="39146"/>
    <cellStyle name="Total 10 6 5" xfId="28329"/>
    <cellStyle name="Total 10 6_Table 2A-1_EFT (Annual)" xfId="8478"/>
    <cellStyle name="Total 10 7" xfId="3726"/>
    <cellStyle name="Total 10 7 2" xfId="12094"/>
    <cellStyle name="Total 10 7 2 2" xfId="24124"/>
    <cellStyle name="Total 10 7 2 2 2" xfId="45310"/>
    <cellStyle name="Total 10 7 2 3" xfId="34706"/>
    <cellStyle name="Total 10 7 3" xfId="19011"/>
    <cellStyle name="Total 10 7 3 2" xfId="40198"/>
    <cellStyle name="Total 10 7 4" xfId="29435"/>
    <cellStyle name="Total 10 7_Table 2A-1_EFT (Annual)" xfId="8480"/>
    <cellStyle name="Total 10 8" xfId="9413"/>
    <cellStyle name="Total 10 8 2" xfId="21578"/>
    <cellStyle name="Total 10 8 2 2" xfId="42764"/>
    <cellStyle name="Total 10 8 3" xfId="32160"/>
    <cellStyle name="Total 10 9" xfId="16465"/>
    <cellStyle name="Total 10 9 2" xfId="37652"/>
    <cellStyle name="Total 10_Table 2A-1_EFT (Annual)" xfId="3510"/>
    <cellStyle name="Total 11" xfId="128"/>
    <cellStyle name="Total 11 10" xfId="26683"/>
    <cellStyle name="Total 11 2" xfId="521"/>
    <cellStyle name="Total 11 2 2" xfId="1498"/>
    <cellStyle name="Total 11 2 2 2" xfId="2768"/>
    <cellStyle name="Total 11 2 2 2 2" xfId="6329"/>
    <cellStyle name="Total 11 2 2 2 2 2" xfId="14523"/>
    <cellStyle name="Total 11 2 2 2 2 2 2" xfId="26495"/>
    <cellStyle name="Total 11 2 2 2 2 2 2 2" xfId="47681"/>
    <cellStyle name="Total 11 2 2 2 2 2 3" xfId="37077"/>
    <cellStyle name="Total 11 2 2 2 2 3" xfId="21382"/>
    <cellStyle name="Total 11 2 2 2 2 3 2" xfId="42569"/>
    <cellStyle name="Total 11 2 2 2 2 4" xfId="31985"/>
    <cellStyle name="Total 11 2 2 2 2_Table 2A-1_EFT (Annual)" xfId="8483"/>
    <cellStyle name="Total 11 2 2 2 3" xfId="11865"/>
    <cellStyle name="Total 11 2 2 2 3 2" xfId="23949"/>
    <cellStyle name="Total 11 2 2 2 3 2 2" xfId="45135"/>
    <cellStyle name="Total 11 2 2 2 3 3" xfId="34531"/>
    <cellStyle name="Total 11 2 2 2 4" xfId="18836"/>
    <cellStyle name="Total 11 2 2 2 4 2" xfId="40023"/>
    <cellStyle name="Total 11 2 2 2 5" xfId="29242"/>
    <cellStyle name="Total 11 2 2 2_Table 2A-1_EFT (Annual)" xfId="8482"/>
    <cellStyle name="Total 11 2 2 3" xfId="5059"/>
    <cellStyle name="Total 11 2 2 3 2" xfId="13319"/>
    <cellStyle name="Total 11 2 2 3 2 2" xfId="25325"/>
    <cellStyle name="Total 11 2 2 3 2 2 2" xfId="46511"/>
    <cellStyle name="Total 11 2 2 3 2 3" xfId="35907"/>
    <cellStyle name="Total 11 2 2 3 3" xfId="20212"/>
    <cellStyle name="Total 11 2 2 3 3 2" xfId="41399"/>
    <cellStyle name="Total 11 2 2 3 4" xfId="30716"/>
    <cellStyle name="Total 11 2 2 3_Table 2A-1_EFT (Annual)" xfId="8484"/>
    <cellStyle name="Total 11 2 2 4" xfId="10663"/>
    <cellStyle name="Total 11 2 2 4 2" xfId="22779"/>
    <cellStyle name="Total 11 2 2 4 2 2" xfId="43965"/>
    <cellStyle name="Total 11 2 2 4 3" xfId="33361"/>
    <cellStyle name="Total 11 2 2 5" xfId="17666"/>
    <cellStyle name="Total 11 2 2 5 2" xfId="38853"/>
    <cellStyle name="Total 11 2 2 6" xfId="27973"/>
    <cellStyle name="Total 11 2 2_Table 2A-1_EFT (Annual)" xfId="8481"/>
    <cellStyle name="Total 11 2 3" xfId="1031"/>
    <cellStyle name="Total 11 2 3 2" xfId="4592"/>
    <cellStyle name="Total 11 2 3 2 2" xfId="12852"/>
    <cellStyle name="Total 11 2 3 2 2 2" xfId="24858"/>
    <cellStyle name="Total 11 2 3 2 2 2 2" xfId="46044"/>
    <cellStyle name="Total 11 2 3 2 2 3" xfId="35440"/>
    <cellStyle name="Total 11 2 3 2 3" xfId="19745"/>
    <cellStyle name="Total 11 2 3 2 3 2" xfId="40932"/>
    <cellStyle name="Total 11 2 3 2 4" xfId="30249"/>
    <cellStyle name="Total 11 2 3 2_Table 2A-1_EFT (Annual)" xfId="8486"/>
    <cellStyle name="Total 11 2 3 3" xfId="10196"/>
    <cellStyle name="Total 11 2 3 3 2" xfId="22312"/>
    <cellStyle name="Total 11 2 3 3 2 2" xfId="43498"/>
    <cellStyle name="Total 11 2 3 3 3" xfId="32894"/>
    <cellStyle name="Total 11 2 3 4" xfId="17199"/>
    <cellStyle name="Total 11 2 3 4 2" xfId="38386"/>
    <cellStyle name="Total 11 2 3 5" xfId="27506"/>
    <cellStyle name="Total 11 2 3_Table 2A-1_EFT (Annual)" xfId="8485"/>
    <cellStyle name="Total 11 2 4" xfId="2237"/>
    <cellStyle name="Total 11 2 4 2" xfId="5798"/>
    <cellStyle name="Total 11 2 4 2 2" xfId="14013"/>
    <cellStyle name="Total 11 2 4 2 2 2" xfId="26001"/>
    <cellStyle name="Total 11 2 4 2 2 2 2" xfId="47187"/>
    <cellStyle name="Total 11 2 4 2 2 3" xfId="36583"/>
    <cellStyle name="Total 11 2 4 2 3" xfId="20888"/>
    <cellStyle name="Total 11 2 4 2 3 2" xfId="42075"/>
    <cellStyle name="Total 11 2 4 2 4" xfId="31455"/>
    <cellStyle name="Total 11 2 4 2_Table 2A-1_EFT (Annual)" xfId="8488"/>
    <cellStyle name="Total 11 2 4 3" xfId="11357"/>
    <cellStyle name="Total 11 2 4 3 2" xfId="23455"/>
    <cellStyle name="Total 11 2 4 3 2 2" xfId="44641"/>
    <cellStyle name="Total 11 2 4 3 3" xfId="34037"/>
    <cellStyle name="Total 11 2 4 4" xfId="18342"/>
    <cellStyle name="Total 11 2 4 4 2" xfId="39529"/>
    <cellStyle name="Total 11 2 4 5" xfId="28712"/>
    <cellStyle name="Total 11 2 4_Table 2A-1_EFT (Annual)" xfId="8487"/>
    <cellStyle name="Total 11 2 5" xfId="4091"/>
    <cellStyle name="Total 11 2 5 2" xfId="12415"/>
    <cellStyle name="Total 11 2 5 2 2" xfId="24437"/>
    <cellStyle name="Total 11 2 5 2 2 2" xfId="45623"/>
    <cellStyle name="Total 11 2 5 2 3" xfId="35019"/>
    <cellStyle name="Total 11 2 5 3" xfId="19324"/>
    <cellStyle name="Total 11 2 5 3 2" xfId="40511"/>
    <cellStyle name="Total 11 2 5 4" xfId="29779"/>
    <cellStyle name="Total 11 2 5_Table 2A-1_EFT (Annual)" xfId="8489"/>
    <cellStyle name="Total 11 2 6" xfId="9754"/>
    <cellStyle name="Total 11 2 6 2" xfId="21891"/>
    <cellStyle name="Total 11 2 6 2 2" xfId="43077"/>
    <cellStyle name="Total 11 2 6 3" xfId="32473"/>
    <cellStyle name="Total 11 2 7" xfId="16778"/>
    <cellStyle name="Total 11 2 7 2" xfId="37965"/>
    <cellStyle name="Total 11 2 8" xfId="27036"/>
    <cellStyle name="Total 11 2_Table 2A-1_EFT (Annual)" xfId="3514"/>
    <cellStyle name="Total 11 3" xfId="359"/>
    <cellStyle name="Total 11 3 2" xfId="1342"/>
    <cellStyle name="Total 11 3 2 2" xfId="2612"/>
    <cellStyle name="Total 11 3 2 2 2" xfId="6173"/>
    <cellStyle name="Total 11 3 2 2 2 2" xfId="14367"/>
    <cellStyle name="Total 11 3 2 2 2 2 2" xfId="26339"/>
    <cellStyle name="Total 11 3 2 2 2 2 2 2" xfId="47525"/>
    <cellStyle name="Total 11 3 2 2 2 2 3" xfId="36921"/>
    <cellStyle name="Total 11 3 2 2 2 3" xfId="21226"/>
    <cellStyle name="Total 11 3 2 2 2 3 2" xfId="42413"/>
    <cellStyle name="Total 11 3 2 2 2 4" xfId="31829"/>
    <cellStyle name="Total 11 3 2 2 2_Table 2A-1_EFT (Annual)" xfId="8492"/>
    <cellStyle name="Total 11 3 2 2 3" xfId="11709"/>
    <cellStyle name="Total 11 3 2 2 3 2" xfId="23793"/>
    <cellStyle name="Total 11 3 2 2 3 2 2" xfId="44979"/>
    <cellStyle name="Total 11 3 2 2 3 3" xfId="34375"/>
    <cellStyle name="Total 11 3 2 2 4" xfId="18680"/>
    <cellStyle name="Total 11 3 2 2 4 2" xfId="39867"/>
    <cellStyle name="Total 11 3 2 2 5" xfId="29086"/>
    <cellStyle name="Total 11 3 2 2_Table 2A-1_EFT (Annual)" xfId="8491"/>
    <cellStyle name="Total 11 3 2 3" xfId="4903"/>
    <cellStyle name="Total 11 3 2 3 2" xfId="13163"/>
    <cellStyle name="Total 11 3 2 3 2 2" xfId="25169"/>
    <cellStyle name="Total 11 3 2 3 2 2 2" xfId="46355"/>
    <cellStyle name="Total 11 3 2 3 2 3" xfId="35751"/>
    <cellStyle name="Total 11 3 2 3 3" xfId="20056"/>
    <cellStyle name="Total 11 3 2 3 3 2" xfId="41243"/>
    <cellStyle name="Total 11 3 2 3 4" xfId="30560"/>
    <cellStyle name="Total 11 3 2 3_Table 2A-1_EFT (Annual)" xfId="8493"/>
    <cellStyle name="Total 11 3 2 4" xfId="10507"/>
    <cellStyle name="Total 11 3 2 4 2" xfId="22623"/>
    <cellStyle name="Total 11 3 2 4 2 2" xfId="43809"/>
    <cellStyle name="Total 11 3 2 4 3" xfId="33205"/>
    <cellStyle name="Total 11 3 2 5" xfId="17510"/>
    <cellStyle name="Total 11 3 2 5 2" xfId="38697"/>
    <cellStyle name="Total 11 3 2 6" xfId="27817"/>
    <cellStyle name="Total 11 3 2_Table 2A-1_EFT (Annual)" xfId="8490"/>
    <cellStyle name="Total 11 3 3" xfId="899"/>
    <cellStyle name="Total 11 3 3 2" xfId="4460"/>
    <cellStyle name="Total 11 3 3 2 2" xfId="12722"/>
    <cellStyle name="Total 11 3 3 2 2 2" xfId="24732"/>
    <cellStyle name="Total 11 3 3 2 2 2 2" xfId="45918"/>
    <cellStyle name="Total 11 3 3 2 2 3" xfId="35314"/>
    <cellStyle name="Total 11 3 3 2 3" xfId="19619"/>
    <cellStyle name="Total 11 3 3 2 3 2" xfId="40806"/>
    <cellStyle name="Total 11 3 3 2 4" xfId="30117"/>
    <cellStyle name="Total 11 3 3 2_Table 2A-1_EFT (Annual)" xfId="8495"/>
    <cellStyle name="Total 11 3 3 3" xfId="10069"/>
    <cellStyle name="Total 11 3 3 3 2" xfId="22186"/>
    <cellStyle name="Total 11 3 3 3 2 2" xfId="43372"/>
    <cellStyle name="Total 11 3 3 3 3" xfId="32768"/>
    <cellStyle name="Total 11 3 3 4" xfId="17073"/>
    <cellStyle name="Total 11 3 3 4 2" xfId="38260"/>
    <cellStyle name="Total 11 3 3 5" xfId="27374"/>
    <cellStyle name="Total 11 3 3_Table 2A-1_EFT (Annual)" xfId="8494"/>
    <cellStyle name="Total 11 3 4" xfId="2081"/>
    <cellStyle name="Total 11 3 4 2" xfId="5642"/>
    <cellStyle name="Total 11 3 4 2 2" xfId="13857"/>
    <cellStyle name="Total 11 3 4 2 2 2" xfId="25845"/>
    <cellStyle name="Total 11 3 4 2 2 2 2" xfId="47031"/>
    <cellStyle name="Total 11 3 4 2 2 3" xfId="36427"/>
    <cellStyle name="Total 11 3 4 2 3" xfId="20732"/>
    <cellStyle name="Total 11 3 4 2 3 2" xfId="41919"/>
    <cellStyle name="Total 11 3 4 2 4" xfId="31299"/>
    <cellStyle name="Total 11 3 4 2_Table 2A-1_EFT (Annual)" xfId="8497"/>
    <cellStyle name="Total 11 3 4 3" xfId="11201"/>
    <cellStyle name="Total 11 3 4 3 2" xfId="23299"/>
    <cellStyle name="Total 11 3 4 3 2 2" xfId="44485"/>
    <cellStyle name="Total 11 3 4 3 3" xfId="33881"/>
    <cellStyle name="Total 11 3 4 4" xfId="18186"/>
    <cellStyle name="Total 11 3 4 4 2" xfId="39373"/>
    <cellStyle name="Total 11 3 4 5" xfId="28556"/>
    <cellStyle name="Total 11 3 4_Table 2A-1_EFT (Annual)" xfId="8496"/>
    <cellStyle name="Total 11 3 5" xfId="3929"/>
    <cellStyle name="Total 11 3 5 2" xfId="12257"/>
    <cellStyle name="Total 11 3 5 2 2" xfId="24281"/>
    <cellStyle name="Total 11 3 5 2 2 2" xfId="45467"/>
    <cellStyle name="Total 11 3 5 2 3" xfId="34863"/>
    <cellStyle name="Total 11 3 5 3" xfId="19168"/>
    <cellStyle name="Total 11 3 5 3 2" xfId="40355"/>
    <cellStyle name="Total 11 3 5 4" xfId="29617"/>
    <cellStyle name="Total 11 3 5_Table 2A-1_EFT (Annual)" xfId="8498"/>
    <cellStyle name="Total 11 3 6" xfId="9594"/>
    <cellStyle name="Total 11 3 6 2" xfId="21735"/>
    <cellStyle name="Total 11 3 6 2 2" xfId="42921"/>
    <cellStyle name="Total 11 3 6 3" xfId="32317"/>
    <cellStyle name="Total 11 3 7" xfId="16622"/>
    <cellStyle name="Total 11 3 7 2" xfId="37809"/>
    <cellStyle name="Total 11 3 8" xfId="26874"/>
    <cellStyle name="Total 11 3_Table 2A-1_EFT (Annual)" xfId="3515"/>
    <cellStyle name="Total 11 4" xfId="1176"/>
    <cellStyle name="Total 11 4 2" xfId="2446"/>
    <cellStyle name="Total 11 4 2 2" xfId="6007"/>
    <cellStyle name="Total 11 4 2 2 2" xfId="14201"/>
    <cellStyle name="Total 11 4 2 2 2 2" xfId="26173"/>
    <cellStyle name="Total 11 4 2 2 2 2 2" xfId="47359"/>
    <cellStyle name="Total 11 4 2 2 2 3" xfId="36755"/>
    <cellStyle name="Total 11 4 2 2 3" xfId="21060"/>
    <cellStyle name="Total 11 4 2 2 3 2" xfId="42247"/>
    <cellStyle name="Total 11 4 2 2 4" xfId="31663"/>
    <cellStyle name="Total 11 4 2 2_Table 2A-1_EFT (Annual)" xfId="8501"/>
    <cellStyle name="Total 11 4 2 3" xfId="11543"/>
    <cellStyle name="Total 11 4 2 3 2" xfId="23627"/>
    <cellStyle name="Total 11 4 2 3 2 2" xfId="44813"/>
    <cellStyle name="Total 11 4 2 3 3" xfId="34209"/>
    <cellStyle name="Total 11 4 2 4" xfId="18514"/>
    <cellStyle name="Total 11 4 2 4 2" xfId="39701"/>
    <cellStyle name="Total 11 4 2 5" xfId="28920"/>
    <cellStyle name="Total 11 4 2_Table 2A-1_EFT (Annual)" xfId="8500"/>
    <cellStyle name="Total 11 4 3" xfId="4737"/>
    <cellStyle name="Total 11 4 3 2" xfId="12997"/>
    <cellStyle name="Total 11 4 3 2 2" xfId="25003"/>
    <cellStyle name="Total 11 4 3 2 2 2" xfId="46189"/>
    <cellStyle name="Total 11 4 3 2 3" xfId="35585"/>
    <cellStyle name="Total 11 4 3 3" xfId="19890"/>
    <cellStyle name="Total 11 4 3 3 2" xfId="41077"/>
    <cellStyle name="Total 11 4 3 4" xfId="30394"/>
    <cellStyle name="Total 11 4 3_Table 2A-1_EFT (Annual)" xfId="8502"/>
    <cellStyle name="Total 11 4 4" xfId="10341"/>
    <cellStyle name="Total 11 4 4 2" xfId="22457"/>
    <cellStyle name="Total 11 4 4 2 2" xfId="43643"/>
    <cellStyle name="Total 11 4 4 3" xfId="33039"/>
    <cellStyle name="Total 11 4 5" xfId="17344"/>
    <cellStyle name="Total 11 4 5 2" xfId="38531"/>
    <cellStyle name="Total 11 4 6" xfId="27651"/>
    <cellStyle name="Total 11 4_Table 2A-1_EFT (Annual)" xfId="8499"/>
    <cellStyle name="Total 11 5" xfId="740"/>
    <cellStyle name="Total 11 5 2" xfId="4301"/>
    <cellStyle name="Total 11 5 2 2" xfId="12581"/>
    <cellStyle name="Total 11 5 2 2 2" xfId="24598"/>
    <cellStyle name="Total 11 5 2 2 2 2" xfId="45784"/>
    <cellStyle name="Total 11 5 2 2 3" xfId="35180"/>
    <cellStyle name="Total 11 5 2 3" xfId="19485"/>
    <cellStyle name="Total 11 5 2 3 2" xfId="40672"/>
    <cellStyle name="Total 11 5 2 4" xfId="29958"/>
    <cellStyle name="Total 11 5 2_Table 2A-1_EFT (Annual)" xfId="8504"/>
    <cellStyle name="Total 11 5 3" xfId="9929"/>
    <cellStyle name="Total 11 5 3 2" xfId="22052"/>
    <cellStyle name="Total 11 5 3 2 2" xfId="43238"/>
    <cellStyle name="Total 11 5 3 3" xfId="32634"/>
    <cellStyle name="Total 11 5 4" xfId="16939"/>
    <cellStyle name="Total 11 5 4 2" xfId="38126"/>
    <cellStyle name="Total 11 5 5" xfId="27215"/>
    <cellStyle name="Total 11 5_Table 2A-1_EFT (Annual)" xfId="8503"/>
    <cellStyle name="Total 11 6" xfId="1791"/>
    <cellStyle name="Total 11 6 2" xfId="5352"/>
    <cellStyle name="Total 11 6 2 2" xfId="13567"/>
    <cellStyle name="Total 11 6 2 2 2" xfId="25555"/>
    <cellStyle name="Total 11 6 2 2 2 2" xfId="46741"/>
    <cellStyle name="Total 11 6 2 2 3" xfId="36137"/>
    <cellStyle name="Total 11 6 2 3" xfId="20442"/>
    <cellStyle name="Total 11 6 2 3 2" xfId="41629"/>
    <cellStyle name="Total 11 6 2 4" xfId="31009"/>
    <cellStyle name="Total 11 6 2_Table 2A-1_EFT (Annual)" xfId="8506"/>
    <cellStyle name="Total 11 6 3" xfId="10911"/>
    <cellStyle name="Total 11 6 3 2" xfId="23009"/>
    <cellStyle name="Total 11 6 3 2 2" xfId="44195"/>
    <cellStyle name="Total 11 6 3 3" xfId="33591"/>
    <cellStyle name="Total 11 6 4" xfId="17896"/>
    <cellStyle name="Total 11 6 4 2" xfId="39083"/>
    <cellStyle name="Total 11 6 5" xfId="28266"/>
    <cellStyle name="Total 11 6_Table 2A-1_EFT (Annual)" xfId="8505"/>
    <cellStyle name="Total 11 7" xfId="3717"/>
    <cellStyle name="Total 11 7 2" xfId="12085"/>
    <cellStyle name="Total 11 7 2 2" xfId="24115"/>
    <cellStyle name="Total 11 7 2 2 2" xfId="45301"/>
    <cellStyle name="Total 11 7 2 3" xfId="34697"/>
    <cellStyle name="Total 11 7 3" xfId="19002"/>
    <cellStyle name="Total 11 7 3 2" xfId="40189"/>
    <cellStyle name="Total 11 7 4" xfId="29426"/>
    <cellStyle name="Total 11 7_Table 2A-1_EFT (Annual)" xfId="8507"/>
    <cellStyle name="Total 11 8" xfId="9404"/>
    <cellStyle name="Total 11 8 2" xfId="21569"/>
    <cellStyle name="Total 11 8 2 2" xfId="42755"/>
    <cellStyle name="Total 11 8 3" xfId="32151"/>
    <cellStyle name="Total 11 9" xfId="16456"/>
    <cellStyle name="Total 11 9 2" xfId="37643"/>
    <cellStyle name="Total 11_Table 2A-1_EFT (Annual)" xfId="3513"/>
    <cellStyle name="Total 12" xfId="143"/>
    <cellStyle name="Total 12 10" xfId="26698"/>
    <cellStyle name="Total 12 2" xfId="536"/>
    <cellStyle name="Total 12 2 2" xfId="1513"/>
    <cellStyle name="Total 12 2 2 2" xfId="2783"/>
    <cellStyle name="Total 12 2 2 2 2" xfId="6344"/>
    <cellStyle name="Total 12 2 2 2 2 2" xfId="14538"/>
    <cellStyle name="Total 12 2 2 2 2 2 2" xfId="26510"/>
    <cellStyle name="Total 12 2 2 2 2 2 2 2" xfId="47696"/>
    <cellStyle name="Total 12 2 2 2 2 2 3" xfId="37092"/>
    <cellStyle name="Total 12 2 2 2 2 3" xfId="21397"/>
    <cellStyle name="Total 12 2 2 2 2 3 2" xfId="42584"/>
    <cellStyle name="Total 12 2 2 2 2 4" xfId="32000"/>
    <cellStyle name="Total 12 2 2 2 2_Table 2A-1_EFT (Annual)" xfId="8510"/>
    <cellStyle name="Total 12 2 2 2 3" xfId="11880"/>
    <cellStyle name="Total 12 2 2 2 3 2" xfId="23964"/>
    <cellStyle name="Total 12 2 2 2 3 2 2" xfId="45150"/>
    <cellStyle name="Total 12 2 2 2 3 3" xfId="34546"/>
    <cellStyle name="Total 12 2 2 2 4" xfId="18851"/>
    <cellStyle name="Total 12 2 2 2 4 2" xfId="40038"/>
    <cellStyle name="Total 12 2 2 2 5" xfId="29257"/>
    <cellStyle name="Total 12 2 2 2_Table 2A-1_EFT (Annual)" xfId="8509"/>
    <cellStyle name="Total 12 2 2 3" xfId="5074"/>
    <cellStyle name="Total 12 2 2 3 2" xfId="13334"/>
    <cellStyle name="Total 12 2 2 3 2 2" xfId="25340"/>
    <cellStyle name="Total 12 2 2 3 2 2 2" xfId="46526"/>
    <cellStyle name="Total 12 2 2 3 2 3" xfId="35922"/>
    <cellStyle name="Total 12 2 2 3 3" xfId="20227"/>
    <cellStyle name="Total 12 2 2 3 3 2" xfId="41414"/>
    <cellStyle name="Total 12 2 2 3 4" xfId="30731"/>
    <cellStyle name="Total 12 2 2 3_Table 2A-1_EFT (Annual)" xfId="8511"/>
    <cellStyle name="Total 12 2 2 4" xfId="10678"/>
    <cellStyle name="Total 12 2 2 4 2" xfId="22794"/>
    <cellStyle name="Total 12 2 2 4 2 2" xfId="43980"/>
    <cellStyle name="Total 12 2 2 4 3" xfId="33376"/>
    <cellStyle name="Total 12 2 2 5" xfId="17681"/>
    <cellStyle name="Total 12 2 2 5 2" xfId="38868"/>
    <cellStyle name="Total 12 2 2 6" xfId="27988"/>
    <cellStyle name="Total 12 2 2_Table 2A-1_EFT (Annual)" xfId="8508"/>
    <cellStyle name="Total 12 2 3" xfId="1045"/>
    <cellStyle name="Total 12 2 3 2" xfId="4606"/>
    <cellStyle name="Total 12 2 3 2 2" xfId="12866"/>
    <cellStyle name="Total 12 2 3 2 2 2" xfId="24872"/>
    <cellStyle name="Total 12 2 3 2 2 2 2" xfId="46058"/>
    <cellStyle name="Total 12 2 3 2 2 3" xfId="35454"/>
    <cellStyle name="Total 12 2 3 2 3" xfId="19759"/>
    <cellStyle name="Total 12 2 3 2 3 2" xfId="40946"/>
    <cellStyle name="Total 12 2 3 2 4" xfId="30263"/>
    <cellStyle name="Total 12 2 3 2_Table 2A-1_EFT (Annual)" xfId="8513"/>
    <cellStyle name="Total 12 2 3 3" xfId="10210"/>
    <cellStyle name="Total 12 2 3 3 2" xfId="22326"/>
    <cellStyle name="Total 12 2 3 3 2 2" xfId="43512"/>
    <cellStyle name="Total 12 2 3 3 3" xfId="32908"/>
    <cellStyle name="Total 12 2 3 4" xfId="17213"/>
    <cellStyle name="Total 12 2 3 4 2" xfId="38400"/>
    <cellStyle name="Total 12 2 3 5" xfId="27520"/>
    <cellStyle name="Total 12 2 3_Table 2A-1_EFT (Annual)" xfId="8512"/>
    <cellStyle name="Total 12 2 4" xfId="2252"/>
    <cellStyle name="Total 12 2 4 2" xfId="5813"/>
    <cellStyle name="Total 12 2 4 2 2" xfId="14028"/>
    <cellStyle name="Total 12 2 4 2 2 2" xfId="26016"/>
    <cellStyle name="Total 12 2 4 2 2 2 2" xfId="47202"/>
    <cellStyle name="Total 12 2 4 2 2 3" xfId="36598"/>
    <cellStyle name="Total 12 2 4 2 3" xfId="20903"/>
    <cellStyle name="Total 12 2 4 2 3 2" xfId="42090"/>
    <cellStyle name="Total 12 2 4 2 4" xfId="31470"/>
    <cellStyle name="Total 12 2 4 2_Table 2A-1_EFT (Annual)" xfId="8515"/>
    <cellStyle name="Total 12 2 4 3" xfId="11372"/>
    <cellStyle name="Total 12 2 4 3 2" xfId="23470"/>
    <cellStyle name="Total 12 2 4 3 2 2" xfId="44656"/>
    <cellStyle name="Total 12 2 4 3 3" xfId="34052"/>
    <cellStyle name="Total 12 2 4 4" xfId="18357"/>
    <cellStyle name="Total 12 2 4 4 2" xfId="39544"/>
    <cellStyle name="Total 12 2 4 5" xfId="28727"/>
    <cellStyle name="Total 12 2 4_Table 2A-1_EFT (Annual)" xfId="8514"/>
    <cellStyle name="Total 12 2 5" xfId="4106"/>
    <cellStyle name="Total 12 2 5 2" xfId="12430"/>
    <cellStyle name="Total 12 2 5 2 2" xfId="24452"/>
    <cellStyle name="Total 12 2 5 2 2 2" xfId="45638"/>
    <cellStyle name="Total 12 2 5 2 3" xfId="35034"/>
    <cellStyle name="Total 12 2 5 3" xfId="19339"/>
    <cellStyle name="Total 12 2 5 3 2" xfId="40526"/>
    <cellStyle name="Total 12 2 5 4" xfId="29794"/>
    <cellStyle name="Total 12 2 5_Table 2A-1_EFT (Annual)" xfId="8516"/>
    <cellStyle name="Total 12 2 6" xfId="9769"/>
    <cellStyle name="Total 12 2 6 2" xfId="21906"/>
    <cellStyle name="Total 12 2 6 2 2" xfId="43092"/>
    <cellStyle name="Total 12 2 6 3" xfId="32488"/>
    <cellStyle name="Total 12 2 7" xfId="16793"/>
    <cellStyle name="Total 12 2 7 2" xfId="37980"/>
    <cellStyle name="Total 12 2 8" xfId="27051"/>
    <cellStyle name="Total 12 2_Table 2A-1_EFT (Annual)" xfId="3517"/>
    <cellStyle name="Total 12 3" xfId="374"/>
    <cellStyle name="Total 12 3 2" xfId="1357"/>
    <cellStyle name="Total 12 3 2 2" xfId="2627"/>
    <cellStyle name="Total 12 3 2 2 2" xfId="6188"/>
    <cellStyle name="Total 12 3 2 2 2 2" xfId="14382"/>
    <cellStyle name="Total 12 3 2 2 2 2 2" xfId="26354"/>
    <cellStyle name="Total 12 3 2 2 2 2 2 2" xfId="47540"/>
    <cellStyle name="Total 12 3 2 2 2 2 3" xfId="36936"/>
    <cellStyle name="Total 12 3 2 2 2 3" xfId="21241"/>
    <cellStyle name="Total 12 3 2 2 2 3 2" xfId="42428"/>
    <cellStyle name="Total 12 3 2 2 2 4" xfId="31844"/>
    <cellStyle name="Total 12 3 2 2 2_Table 2A-1_EFT (Annual)" xfId="8519"/>
    <cellStyle name="Total 12 3 2 2 3" xfId="11724"/>
    <cellStyle name="Total 12 3 2 2 3 2" xfId="23808"/>
    <cellStyle name="Total 12 3 2 2 3 2 2" xfId="44994"/>
    <cellStyle name="Total 12 3 2 2 3 3" xfId="34390"/>
    <cellStyle name="Total 12 3 2 2 4" xfId="18695"/>
    <cellStyle name="Total 12 3 2 2 4 2" xfId="39882"/>
    <cellStyle name="Total 12 3 2 2 5" xfId="29101"/>
    <cellStyle name="Total 12 3 2 2_Table 2A-1_EFT (Annual)" xfId="8518"/>
    <cellStyle name="Total 12 3 2 3" xfId="4918"/>
    <cellStyle name="Total 12 3 2 3 2" xfId="13178"/>
    <cellStyle name="Total 12 3 2 3 2 2" xfId="25184"/>
    <cellStyle name="Total 12 3 2 3 2 2 2" xfId="46370"/>
    <cellStyle name="Total 12 3 2 3 2 3" xfId="35766"/>
    <cellStyle name="Total 12 3 2 3 3" xfId="20071"/>
    <cellStyle name="Total 12 3 2 3 3 2" xfId="41258"/>
    <cellStyle name="Total 12 3 2 3 4" xfId="30575"/>
    <cellStyle name="Total 12 3 2 3_Table 2A-1_EFT (Annual)" xfId="8520"/>
    <cellStyle name="Total 12 3 2 4" xfId="10522"/>
    <cellStyle name="Total 12 3 2 4 2" xfId="22638"/>
    <cellStyle name="Total 12 3 2 4 2 2" xfId="43824"/>
    <cellStyle name="Total 12 3 2 4 3" xfId="33220"/>
    <cellStyle name="Total 12 3 2 5" xfId="17525"/>
    <cellStyle name="Total 12 3 2 5 2" xfId="38712"/>
    <cellStyle name="Total 12 3 2 6" xfId="27832"/>
    <cellStyle name="Total 12 3 2_Table 2A-1_EFT (Annual)" xfId="8517"/>
    <cellStyle name="Total 12 3 3" xfId="913"/>
    <cellStyle name="Total 12 3 3 2" xfId="4474"/>
    <cellStyle name="Total 12 3 3 2 2" xfId="12736"/>
    <cellStyle name="Total 12 3 3 2 2 2" xfId="24746"/>
    <cellStyle name="Total 12 3 3 2 2 2 2" xfId="45932"/>
    <cellStyle name="Total 12 3 3 2 2 3" xfId="35328"/>
    <cellStyle name="Total 12 3 3 2 3" xfId="19633"/>
    <cellStyle name="Total 12 3 3 2 3 2" xfId="40820"/>
    <cellStyle name="Total 12 3 3 2 4" xfId="30131"/>
    <cellStyle name="Total 12 3 3 2_Table 2A-1_EFT (Annual)" xfId="8522"/>
    <cellStyle name="Total 12 3 3 3" xfId="10083"/>
    <cellStyle name="Total 12 3 3 3 2" xfId="22200"/>
    <cellStyle name="Total 12 3 3 3 2 2" xfId="43386"/>
    <cellStyle name="Total 12 3 3 3 3" xfId="32782"/>
    <cellStyle name="Total 12 3 3 4" xfId="17087"/>
    <cellStyle name="Total 12 3 3 4 2" xfId="38274"/>
    <cellStyle name="Total 12 3 3 5" xfId="27388"/>
    <cellStyle name="Total 12 3 3_Table 2A-1_EFT (Annual)" xfId="8521"/>
    <cellStyle name="Total 12 3 4" xfId="2096"/>
    <cellStyle name="Total 12 3 4 2" xfId="5657"/>
    <cellStyle name="Total 12 3 4 2 2" xfId="13872"/>
    <cellStyle name="Total 12 3 4 2 2 2" xfId="25860"/>
    <cellStyle name="Total 12 3 4 2 2 2 2" xfId="47046"/>
    <cellStyle name="Total 12 3 4 2 2 3" xfId="36442"/>
    <cellStyle name="Total 12 3 4 2 3" xfId="20747"/>
    <cellStyle name="Total 12 3 4 2 3 2" xfId="41934"/>
    <cellStyle name="Total 12 3 4 2 4" xfId="31314"/>
    <cellStyle name="Total 12 3 4 2_Table 2A-1_EFT (Annual)" xfId="8524"/>
    <cellStyle name="Total 12 3 4 3" xfId="11216"/>
    <cellStyle name="Total 12 3 4 3 2" xfId="23314"/>
    <cellStyle name="Total 12 3 4 3 2 2" xfId="44500"/>
    <cellStyle name="Total 12 3 4 3 3" xfId="33896"/>
    <cellStyle name="Total 12 3 4 4" xfId="18201"/>
    <cellStyle name="Total 12 3 4 4 2" xfId="39388"/>
    <cellStyle name="Total 12 3 4 5" xfId="28571"/>
    <cellStyle name="Total 12 3 4_Table 2A-1_EFT (Annual)" xfId="8523"/>
    <cellStyle name="Total 12 3 5" xfId="3944"/>
    <cellStyle name="Total 12 3 5 2" xfId="12272"/>
    <cellStyle name="Total 12 3 5 2 2" xfId="24296"/>
    <cellStyle name="Total 12 3 5 2 2 2" xfId="45482"/>
    <cellStyle name="Total 12 3 5 2 3" xfId="34878"/>
    <cellStyle name="Total 12 3 5 3" xfId="19183"/>
    <cellStyle name="Total 12 3 5 3 2" xfId="40370"/>
    <cellStyle name="Total 12 3 5 4" xfId="29632"/>
    <cellStyle name="Total 12 3 5_Table 2A-1_EFT (Annual)" xfId="8525"/>
    <cellStyle name="Total 12 3 6" xfId="9609"/>
    <cellStyle name="Total 12 3 6 2" xfId="21750"/>
    <cellStyle name="Total 12 3 6 2 2" xfId="42936"/>
    <cellStyle name="Total 12 3 6 3" xfId="32332"/>
    <cellStyle name="Total 12 3 7" xfId="16637"/>
    <cellStyle name="Total 12 3 7 2" xfId="37824"/>
    <cellStyle name="Total 12 3 8" xfId="26889"/>
    <cellStyle name="Total 12 3_Table 2A-1_EFT (Annual)" xfId="3518"/>
    <cellStyle name="Total 12 4" xfId="1191"/>
    <cellStyle name="Total 12 4 2" xfId="2461"/>
    <cellStyle name="Total 12 4 2 2" xfId="6022"/>
    <cellStyle name="Total 12 4 2 2 2" xfId="14216"/>
    <cellStyle name="Total 12 4 2 2 2 2" xfId="26188"/>
    <cellStyle name="Total 12 4 2 2 2 2 2" xfId="47374"/>
    <cellStyle name="Total 12 4 2 2 2 3" xfId="36770"/>
    <cellStyle name="Total 12 4 2 2 3" xfId="21075"/>
    <cellStyle name="Total 12 4 2 2 3 2" xfId="42262"/>
    <cellStyle name="Total 12 4 2 2 4" xfId="31678"/>
    <cellStyle name="Total 12 4 2 2_Table 2A-1_EFT (Annual)" xfId="8528"/>
    <cellStyle name="Total 12 4 2 3" xfId="11558"/>
    <cellStyle name="Total 12 4 2 3 2" xfId="23642"/>
    <cellStyle name="Total 12 4 2 3 2 2" xfId="44828"/>
    <cellStyle name="Total 12 4 2 3 3" xfId="34224"/>
    <cellStyle name="Total 12 4 2 4" xfId="18529"/>
    <cellStyle name="Total 12 4 2 4 2" xfId="39716"/>
    <cellStyle name="Total 12 4 2 5" xfId="28935"/>
    <cellStyle name="Total 12 4 2_Table 2A-1_EFT (Annual)" xfId="8527"/>
    <cellStyle name="Total 12 4 3" xfId="4752"/>
    <cellStyle name="Total 12 4 3 2" xfId="13012"/>
    <cellStyle name="Total 12 4 3 2 2" xfId="25018"/>
    <cellStyle name="Total 12 4 3 2 2 2" xfId="46204"/>
    <cellStyle name="Total 12 4 3 2 3" xfId="35600"/>
    <cellStyle name="Total 12 4 3 3" xfId="19905"/>
    <cellStyle name="Total 12 4 3 3 2" xfId="41092"/>
    <cellStyle name="Total 12 4 3 4" xfId="30409"/>
    <cellStyle name="Total 12 4 3_Table 2A-1_EFT (Annual)" xfId="8529"/>
    <cellStyle name="Total 12 4 4" xfId="10356"/>
    <cellStyle name="Total 12 4 4 2" xfId="22472"/>
    <cellStyle name="Total 12 4 4 2 2" xfId="43658"/>
    <cellStyle name="Total 12 4 4 3" xfId="33054"/>
    <cellStyle name="Total 12 4 5" xfId="17359"/>
    <cellStyle name="Total 12 4 5 2" xfId="38546"/>
    <cellStyle name="Total 12 4 6" xfId="27666"/>
    <cellStyle name="Total 12 4_Table 2A-1_EFT (Annual)" xfId="8526"/>
    <cellStyle name="Total 12 5" xfId="754"/>
    <cellStyle name="Total 12 5 2" xfId="4315"/>
    <cellStyle name="Total 12 5 2 2" xfId="12595"/>
    <cellStyle name="Total 12 5 2 2 2" xfId="24612"/>
    <cellStyle name="Total 12 5 2 2 2 2" xfId="45798"/>
    <cellStyle name="Total 12 5 2 2 3" xfId="35194"/>
    <cellStyle name="Total 12 5 2 3" xfId="19499"/>
    <cellStyle name="Total 12 5 2 3 2" xfId="40686"/>
    <cellStyle name="Total 12 5 2 4" xfId="29972"/>
    <cellStyle name="Total 12 5 2_Table 2A-1_EFT (Annual)" xfId="8531"/>
    <cellStyle name="Total 12 5 3" xfId="9943"/>
    <cellStyle name="Total 12 5 3 2" xfId="22066"/>
    <cellStyle name="Total 12 5 3 2 2" xfId="43252"/>
    <cellStyle name="Total 12 5 3 3" xfId="32648"/>
    <cellStyle name="Total 12 5 4" xfId="16953"/>
    <cellStyle name="Total 12 5 4 2" xfId="38140"/>
    <cellStyle name="Total 12 5 5" xfId="27229"/>
    <cellStyle name="Total 12 5_Table 2A-1_EFT (Annual)" xfId="8530"/>
    <cellStyle name="Total 12 6" xfId="1851"/>
    <cellStyle name="Total 12 6 2" xfId="5412"/>
    <cellStyle name="Total 12 6 2 2" xfId="13627"/>
    <cellStyle name="Total 12 6 2 2 2" xfId="25615"/>
    <cellStyle name="Total 12 6 2 2 2 2" xfId="46801"/>
    <cellStyle name="Total 12 6 2 2 3" xfId="36197"/>
    <cellStyle name="Total 12 6 2 3" xfId="20502"/>
    <cellStyle name="Total 12 6 2 3 2" xfId="41689"/>
    <cellStyle name="Total 12 6 2 4" xfId="31069"/>
    <cellStyle name="Total 12 6 2_Table 2A-1_EFT (Annual)" xfId="8533"/>
    <cellStyle name="Total 12 6 3" xfId="10971"/>
    <cellStyle name="Total 12 6 3 2" xfId="23069"/>
    <cellStyle name="Total 12 6 3 2 2" xfId="44255"/>
    <cellStyle name="Total 12 6 3 3" xfId="33651"/>
    <cellStyle name="Total 12 6 4" xfId="17956"/>
    <cellStyle name="Total 12 6 4 2" xfId="39143"/>
    <cellStyle name="Total 12 6 5" xfId="28326"/>
    <cellStyle name="Total 12 6_Table 2A-1_EFT (Annual)" xfId="8532"/>
    <cellStyle name="Total 12 7" xfId="3732"/>
    <cellStyle name="Total 12 7 2" xfId="12100"/>
    <cellStyle name="Total 12 7 2 2" xfId="24130"/>
    <cellStyle name="Total 12 7 2 2 2" xfId="45316"/>
    <cellStyle name="Total 12 7 2 3" xfId="34712"/>
    <cellStyle name="Total 12 7 3" xfId="19017"/>
    <cellStyle name="Total 12 7 3 2" xfId="40204"/>
    <cellStyle name="Total 12 7 4" xfId="29441"/>
    <cellStyle name="Total 12 7_Table 2A-1_EFT (Annual)" xfId="8534"/>
    <cellStyle name="Total 12 8" xfId="9419"/>
    <cellStyle name="Total 12 8 2" xfId="21584"/>
    <cellStyle name="Total 12 8 2 2" xfId="42770"/>
    <cellStyle name="Total 12 8 3" xfId="32166"/>
    <cellStyle name="Total 12 9" xfId="16471"/>
    <cellStyle name="Total 12 9 2" xfId="37658"/>
    <cellStyle name="Total 12_Table 2A-1_EFT (Annual)" xfId="3516"/>
    <cellStyle name="Total 13" xfId="151"/>
    <cellStyle name="Total 13 10" xfId="26706"/>
    <cellStyle name="Total 13 2" xfId="544"/>
    <cellStyle name="Total 13 2 2" xfId="1521"/>
    <cellStyle name="Total 13 2 2 2" xfId="2791"/>
    <cellStyle name="Total 13 2 2 2 2" xfId="6352"/>
    <cellStyle name="Total 13 2 2 2 2 2" xfId="14546"/>
    <cellStyle name="Total 13 2 2 2 2 2 2" xfId="26518"/>
    <cellStyle name="Total 13 2 2 2 2 2 2 2" xfId="47704"/>
    <cellStyle name="Total 13 2 2 2 2 2 3" xfId="37100"/>
    <cellStyle name="Total 13 2 2 2 2 3" xfId="21405"/>
    <cellStyle name="Total 13 2 2 2 2 3 2" xfId="42592"/>
    <cellStyle name="Total 13 2 2 2 2 4" xfId="32008"/>
    <cellStyle name="Total 13 2 2 2 2_Table 2A-1_EFT (Annual)" xfId="8537"/>
    <cellStyle name="Total 13 2 2 2 3" xfId="11888"/>
    <cellStyle name="Total 13 2 2 2 3 2" xfId="23972"/>
    <cellStyle name="Total 13 2 2 2 3 2 2" xfId="45158"/>
    <cellStyle name="Total 13 2 2 2 3 3" xfId="34554"/>
    <cellStyle name="Total 13 2 2 2 4" xfId="18859"/>
    <cellStyle name="Total 13 2 2 2 4 2" xfId="40046"/>
    <cellStyle name="Total 13 2 2 2 5" xfId="29265"/>
    <cellStyle name="Total 13 2 2 2_Table 2A-1_EFT (Annual)" xfId="8536"/>
    <cellStyle name="Total 13 2 2 3" xfId="5082"/>
    <cellStyle name="Total 13 2 2 3 2" xfId="13342"/>
    <cellStyle name="Total 13 2 2 3 2 2" xfId="25348"/>
    <cellStyle name="Total 13 2 2 3 2 2 2" xfId="46534"/>
    <cellStyle name="Total 13 2 2 3 2 3" xfId="35930"/>
    <cellStyle name="Total 13 2 2 3 3" xfId="20235"/>
    <cellStyle name="Total 13 2 2 3 3 2" xfId="41422"/>
    <cellStyle name="Total 13 2 2 3 4" xfId="30739"/>
    <cellStyle name="Total 13 2 2 3_Table 2A-1_EFT (Annual)" xfId="8538"/>
    <cellStyle name="Total 13 2 2 4" xfId="10686"/>
    <cellStyle name="Total 13 2 2 4 2" xfId="22802"/>
    <cellStyle name="Total 13 2 2 4 2 2" xfId="43988"/>
    <cellStyle name="Total 13 2 2 4 3" xfId="33384"/>
    <cellStyle name="Total 13 2 2 5" xfId="17689"/>
    <cellStyle name="Total 13 2 2 5 2" xfId="38876"/>
    <cellStyle name="Total 13 2 2 6" xfId="27996"/>
    <cellStyle name="Total 13 2 2_Table 2A-1_EFT (Annual)" xfId="8535"/>
    <cellStyle name="Total 13 2 3" xfId="1051"/>
    <cellStyle name="Total 13 2 3 2" xfId="4612"/>
    <cellStyle name="Total 13 2 3 2 2" xfId="12872"/>
    <cellStyle name="Total 13 2 3 2 2 2" xfId="24878"/>
    <cellStyle name="Total 13 2 3 2 2 2 2" xfId="46064"/>
    <cellStyle name="Total 13 2 3 2 2 3" xfId="35460"/>
    <cellStyle name="Total 13 2 3 2 3" xfId="19765"/>
    <cellStyle name="Total 13 2 3 2 3 2" xfId="40952"/>
    <cellStyle name="Total 13 2 3 2 4" xfId="30269"/>
    <cellStyle name="Total 13 2 3 2_Table 2A-1_EFT (Annual)" xfId="8540"/>
    <cellStyle name="Total 13 2 3 3" xfId="10216"/>
    <cellStyle name="Total 13 2 3 3 2" xfId="22332"/>
    <cellStyle name="Total 13 2 3 3 2 2" xfId="43518"/>
    <cellStyle name="Total 13 2 3 3 3" xfId="32914"/>
    <cellStyle name="Total 13 2 3 4" xfId="17219"/>
    <cellStyle name="Total 13 2 3 4 2" xfId="38406"/>
    <cellStyle name="Total 13 2 3 5" xfId="27526"/>
    <cellStyle name="Total 13 2 3_Table 2A-1_EFT (Annual)" xfId="8539"/>
    <cellStyle name="Total 13 2 4" xfId="2260"/>
    <cellStyle name="Total 13 2 4 2" xfId="5821"/>
    <cellStyle name="Total 13 2 4 2 2" xfId="14036"/>
    <cellStyle name="Total 13 2 4 2 2 2" xfId="26024"/>
    <cellStyle name="Total 13 2 4 2 2 2 2" xfId="47210"/>
    <cellStyle name="Total 13 2 4 2 2 3" xfId="36606"/>
    <cellStyle name="Total 13 2 4 2 3" xfId="20911"/>
    <cellStyle name="Total 13 2 4 2 3 2" xfId="42098"/>
    <cellStyle name="Total 13 2 4 2 4" xfId="31478"/>
    <cellStyle name="Total 13 2 4 2_Table 2A-1_EFT (Annual)" xfId="8542"/>
    <cellStyle name="Total 13 2 4 3" xfId="11380"/>
    <cellStyle name="Total 13 2 4 3 2" xfId="23478"/>
    <cellStyle name="Total 13 2 4 3 2 2" xfId="44664"/>
    <cellStyle name="Total 13 2 4 3 3" xfId="34060"/>
    <cellStyle name="Total 13 2 4 4" xfId="18365"/>
    <cellStyle name="Total 13 2 4 4 2" xfId="39552"/>
    <cellStyle name="Total 13 2 4 5" xfId="28735"/>
    <cellStyle name="Total 13 2 4_Table 2A-1_EFT (Annual)" xfId="8541"/>
    <cellStyle name="Total 13 2 5" xfId="4114"/>
    <cellStyle name="Total 13 2 5 2" xfId="12438"/>
    <cellStyle name="Total 13 2 5 2 2" xfId="24460"/>
    <cellStyle name="Total 13 2 5 2 2 2" xfId="45646"/>
    <cellStyle name="Total 13 2 5 2 3" xfId="35042"/>
    <cellStyle name="Total 13 2 5 3" xfId="19347"/>
    <cellStyle name="Total 13 2 5 3 2" xfId="40534"/>
    <cellStyle name="Total 13 2 5 4" xfId="29802"/>
    <cellStyle name="Total 13 2 5_Table 2A-1_EFT (Annual)" xfId="8543"/>
    <cellStyle name="Total 13 2 6" xfId="9777"/>
    <cellStyle name="Total 13 2 6 2" xfId="21914"/>
    <cellStyle name="Total 13 2 6 2 2" xfId="43100"/>
    <cellStyle name="Total 13 2 6 3" xfId="32496"/>
    <cellStyle name="Total 13 2 7" xfId="16801"/>
    <cellStyle name="Total 13 2 7 2" xfId="37988"/>
    <cellStyle name="Total 13 2 8" xfId="27059"/>
    <cellStyle name="Total 13 2_Table 2A-1_EFT (Annual)" xfId="3520"/>
    <cellStyle name="Total 13 3" xfId="382"/>
    <cellStyle name="Total 13 3 2" xfId="1365"/>
    <cellStyle name="Total 13 3 2 2" xfId="2635"/>
    <cellStyle name="Total 13 3 2 2 2" xfId="6196"/>
    <cellStyle name="Total 13 3 2 2 2 2" xfId="14390"/>
    <cellStyle name="Total 13 3 2 2 2 2 2" xfId="26362"/>
    <cellStyle name="Total 13 3 2 2 2 2 2 2" xfId="47548"/>
    <cellStyle name="Total 13 3 2 2 2 2 3" xfId="36944"/>
    <cellStyle name="Total 13 3 2 2 2 3" xfId="21249"/>
    <cellStyle name="Total 13 3 2 2 2 3 2" xfId="42436"/>
    <cellStyle name="Total 13 3 2 2 2 4" xfId="31852"/>
    <cellStyle name="Total 13 3 2 2 2_Table 2A-1_EFT (Annual)" xfId="8546"/>
    <cellStyle name="Total 13 3 2 2 3" xfId="11732"/>
    <cellStyle name="Total 13 3 2 2 3 2" xfId="23816"/>
    <cellStyle name="Total 13 3 2 2 3 2 2" xfId="45002"/>
    <cellStyle name="Total 13 3 2 2 3 3" xfId="34398"/>
    <cellStyle name="Total 13 3 2 2 4" xfId="18703"/>
    <cellStyle name="Total 13 3 2 2 4 2" xfId="39890"/>
    <cellStyle name="Total 13 3 2 2 5" xfId="29109"/>
    <cellStyle name="Total 13 3 2 2_Table 2A-1_EFT (Annual)" xfId="8545"/>
    <cellStyle name="Total 13 3 2 3" xfId="4926"/>
    <cellStyle name="Total 13 3 2 3 2" xfId="13186"/>
    <cellStyle name="Total 13 3 2 3 2 2" xfId="25192"/>
    <cellStyle name="Total 13 3 2 3 2 2 2" xfId="46378"/>
    <cellStyle name="Total 13 3 2 3 2 3" xfId="35774"/>
    <cellStyle name="Total 13 3 2 3 3" xfId="20079"/>
    <cellStyle name="Total 13 3 2 3 3 2" xfId="41266"/>
    <cellStyle name="Total 13 3 2 3 4" xfId="30583"/>
    <cellStyle name="Total 13 3 2 3_Table 2A-1_EFT (Annual)" xfId="8547"/>
    <cellStyle name="Total 13 3 2 4" xfId="10530"/>
    <cellStyle name="Total 13 3 2 4 2" xfId="22646"/>
    <cellStyle name="Total 13 3 2 4 2 2" xfId="43832"/>
    <cellStyle name="Total 13 3 2 4 3" xfId="33228"/>
    <cellStyle name="Total 13 3 2 5" xfId="17533"/>
    <cellStyle name="Total 13 3 2 5 2" xfId="38720"/>
    <cellStyle name="Total 13 3 2 6" xfId="27840"/>
    <cellStyle name="Total 13 3 2_Table 2A-1_EFT (Annual)" xfId="8544"/>
    <cellStyle name="Total 13 3 3" xfId="919"/>
    <cellStyle name="Total 13 3 3 2" xfId="4480"/>
    <cellStyle name="Total 13 3 3 2 2" xfId="12742"/>
    <cellStyle name="Total 13 3 3 2 2 2" xfId="24752"/>
    <cellStyle name="Total 13 3 3 2 2 2 2" xfId="45938"/>
    <cellStyle name="Total 13 3 3 2 2 3" xfId="35334"/>
    <cellStyle name="Total 13 3 3 2 3" xfId="19639"/>
    <cellStyle name="Total 13 3 3 2 3 2" xfId="40826"/>
    <cellStyle name="Total 13 3 3 2 4" xfId="30137"/>
    <cellStyle name="Total 13 3 3 2_Table 2A-1_EFT (Annual)" xfId="8549"/>
    <cellStyle name="Total 13 3 3 3" xfId="10089"/>
    <cellStyle name="Total 13 3 3 3 2" xfId="22206"/>
    <cellStyle name="Total 13 3 3 3 2 2" xfId="43392"/>
    <cellStyle name="Total 13 3 3 3 3" xfId="32788"/>
    <cellStyle name="Total 13 3 3 4" xfId="17093"/>
    <cellStyle name="Total 13 3 3 4 2" xfId="38280"/>
    <cellStyle name="Total 13 3 3 5" xfId="27394"/>
    <cellStyle name="Total 13 3 3_Table 2A-1_EFT (Annual)" xfId="8548"/>
    <cellStyle name="Total 13 3 4" xfId="2104"/>
    <cellStyle name="Total 13 3 4 2" xfId="5665"/>
    <cellStyle name="Total 13 3 4 2 2" xfId="13880"/>
    <cellStyle name="Total 13 3 4 2 2 2" xfId="25868"/>
    <cellStyle name="Total 13 3 4 2 2 2 2" xfId="47054"/>
    <cellStyle name="Total 13 3 4 2 2 3" xfId="36450"/>
    <cellStyle name="Total 13 3 4 2 3" xfId="20755"/>
    <cellStyle name="Total 13 3 4 2 3 2" xfId="41942"/>
    <cellStyle name="Total 13 3 4 2 4" xfId="31322"/>
    <cellStyle name="Total 13 3 4 2_Table 2A-1_EFT (Annual)" xfId="8551"/>
    <cellStyle name="Total 13 3 4 3" xfId="11224"/>
    <cellStyle name="Total 13 3 4 3 2" xfId="23322"/>
    <cellStyle name="Total 13 3 4 3 2 2" xfId="44508"/>
    <cellStyle name="Total 13 3 4 3 3" xfId="33904"/>
    <cellStyle name="Total 13 3 4 4" xfId="18209"/>
    <cellStyle name="Total 13 3 4 4 2" xfId="39396"/>
    <cellStyle name="Total 13 3 4 5" xfId="28579"/>
    <cellStyle name="Total 13 3 4_Table 2A-1_EFT (Annual)" xfId="8550"/>
    <cellStyle name="Total 13 3 5" xfId="3952"/>
    <cellStyle name="Total 13 3 5 2" xfId="12280"/>
    <cellStyle name="Total 13 3 5 2 2" xfId="24304"/>
    <cellStyle name="Total 13 3 5 2 2 2" xfId="45490"/>
    <cellStyle name="Total 13 3 5 2 3" xfId="34886"/>
    <cellStyle name="Total 13 3 5 3" xfId="19191"/>
    <cellStyle name="Total 13 3 5 3 2" xfId="40378"/>
    <cellStyle name="Total 13 3 5 4" xfId="29640"/>
    <cellStyle name="Total 13 3 5_Table 2A-1_EFT (Annual)" xfId="8552"/>
    <cellStyle name="Total 13 3 6" xfId="9617"/>
    <cellStyle name="Total 13 3 6 2" xfId="21758"/>
    <cellStyle name="Total 13 3 6 2 2" xfId="42944"/>
    <cellStyle name="Total 13 3 6 3" xfId="32340"/>
    <cellStyle name="Total 13 3 7" xfId="16645"/>
    <cellStyle name="Total 13 3 7 2" xfId="37832"/>
    <cellStyle name="Total 13 3 8" xfId="26897"/>
    <cellStyle name="Total 13 3_Table 2A-1_EFT (Annual)" xfId="3521"/>
    <cellStyle name="Total 13 4" xfId="1199"/>
    <cellStyle name="Total 13 4 2" xfId="2469"/>
    <cellStyle name="Total 13 4 2 2" xfId="6030"/>
    <cellStyle name="Total 13 4 2 2 2" xfId="14224"/>
    <cellStyle name="Total 13 4 2 2 2 2" xfId="26196"/>
    <cellStyle name="Total 13 4 2 2 2 2 2" xfId="47382"/>
    <cellStyle name="Total 13 4 2 2 2 3" xfId="36778"/>
    <cellStyle name="Total 13 4 2 2 3" xfId="21083"/>
    <cellStyle name="Total 13 4 2 2 3 2" xfId="42270"/>
    <cellStyle name="Total 13 4 2 2 4" xfId="31686"/>
    <cellStyle name="Total 13 4 2 2_Table 2A-1_EFT (Annual)" xfId="8555"/>
    <cellStyle name="Total 13 4 2 3" xfId="11566"/>
    <cellStyle name="Total 13 4 2 3 2" xfId="23650"/>
    <cellStyle name="Total 13 4 2 3 2 2" xfId="44836"/>
    <cellStyle name="Total 13 4 2 3 3" xfId="34232"/>
    <cellStyle name="Total 13 4 2 4" xfId="18537"/>
    <cellStyle name="Total 13 4 2 4 2" xfId="39724"/>
    <cellStyle name="Total 13 4 2 5" xfId="28943"/>
    <cellStyle name="Total 13 4 2_Table 2A-1_EFT (Annual)" xfId="8554"/>
    <cellStyle name="Total 13 4 3" xfId="4760"/>
    <cellStyle name="Total 13 4 3 2" xfId="13020"/>
    <cellStyle name="Total 13 4 3 2 2" xfId="25026"/>
    <cellStyle name="Total 13 4 3 2 2 2" xfId="46212"/>
    <cellStyle name="Total 13 4 3 2 3" xfId="35608"/>
    <cellStyle name="Total 13 4 3 3" xfId="19913"/>
    <cellStyle name="Total 13 4 3 3 2" xfId="41100"/>
    <cellStyle name="Total 13 4 3 4" xfId="30417"/>
    <cellStyle name="Total 13 4 3_Table 2A-1_EFT (Annual)" xfId="8556"/>
    <cellStyle name="Total 13 4 4" xfId="10364"/>
    <cellStyle name="Total 13 4 4 2" xfId="22480"/>
    <cellStyle name="Total 13 4 4 2 2" xfId="43666"/>
    <cellStyle name="Total 13 4 4 3" xfId="33062"/>
    <cellStyle name="Total 13 4 5" xfId="17367"/>
    <cellStyle name="Total 13 4 5 2" xfId="38554"/>
    <cellStyle name="Total 13 4 6" xfId="27674"/>
    <cellStyle name="Total 13 4_Table 2A-1_EFT (Annual)" xfId="8553"/>
    <cellStyle name="Total 13 5" xfId="760"/>
    <cellStyle name="Total 13 5 2" xfId="4321"/>
    <cellStyle name="Total 13 5 2 2" xfId="12601"/>
    <cellStyle name="Total 13 5 2 2 2" xfId="24618"/>
    <cellStyle name="Total 13 5 2 2 2 2" xfId="45804"/>
    <cellStyle name="Total 13 5 2 2 3" xfId="35200"/>
    <cellStyle name="Total 13 5 2 3" xfId="19505"/>
    <cellStyle name="Total 13 5 2 3 2" xfId="40692"/>
    <cellStyle name="Total 13 5 2 4" xfId="29978"/>
    <cellStyle name="Total 13 5 2_Table 2A-1_EFT (Annual)" xfId="8558"/>
    <cellStyle name="Total 13 5 3" xfId="9949"/>
    <cellStyle name="Total 13 5 3 2" xfId="22072"/>
    <cellStyle name="Total 13 5 3 2 2" xfId="43258"/>
    <cellStyle name="Total 13 5 3 3" xfId="32654"/>
    <cellStyle name="Total 13 5 4" xfId="16959"/>
    <cellStyle name="Total 13 5 4 2" xfId="38146"/>
    <cellStyle name="Total 13 5 5" xfId="27235"/>
    <cellStyle name="Total 13 5_Table 2A-1_EFT (Annual)" xfId="8557"/>
    <cellStyle name="Total 13 6" xfId="1847"/>
    <cellStyle name="Total 13 6 2" xfId="5408"/>
    <cellStyle name="Total 13 6 2 2" xfId="13623"/>
    <cellStyle name="Total 13 6 2 2 2" xfId="25611"/>
    <cellStyle name="Total 13 6 2 2 2 2" xfId="46797"/>
    <cellStyle name="Total 13 6 2 2 3" xfId="36193"/>
    <cellStyle name="Total 13 6 2 3" xfId="20498"/>
    <cellStyle name="Total 13 6 2 3 2" xfId="41685"/>
    <cellStyle name="Total 13 6 2 4" xfId="31065"/>
    <cellStyle name="Total 13 6 2_Table 2A-1_EFT (Annual)" xfId="8560"/>
    <cellStyle name="Total 13 6 3" xfId="10967"/>
    <cellStyle name="Total 13 6 3 2" xfId="23065"/>
    <cellStyle name="Total 13 6 3 2 2" xfId="44251"/>
    <cellStyle name="Total 13 6 3 3" xfId="33647"/>
    <cellStyle name="Total 13 6 4" xfId="17952"/>
    <cellStyle name="Total 13 6 4 2" xfId="39139"/>
    <cellStyle name="Total 13 6 5" xfId="28322"/>
    <cellStyle name="Total 13 6_Table 2A-1_EFT (Annual)" xfId="8559"/>
    <cellStyle name="Total 13 7" xfId="3740"/>
    <cellStyle name="Total 13 7 2" xfId="12108"/>
    <cellStyle name="Total 13 7 2 2" xfId="24138"/>
    <cellStyle name="Total 13 7 2 2 2" xfId="45324"/>
    <cellStyle name="Total 13 7 2 3" xfId="34720"/>
    <cellStyle name="Total 13 7 3" xfId="19025"/>
    <cellStyle name="Total 13 7 3 2" xfId="40212"/>
    <cellStyle name="Total 13 7 4" xfId="29449"/>
    <cellStyle name="Total 13 7_Table 2A-1_EFT (Annual)" xfId="8561"/>
    <cellStyle name="Total 13 8" xfId="9427"/>
    <cellStyle name="Total 13 8 2" xfId="21592"/>
    <cellStyle name="Total 13 8 2 2" xfId="42778"/>
    <cellStyle name="Total 13 8 3" xfId="32174"/>
    <cellStyle name="Total 13 9" xfId="16479"/>
    <cellStyle name="Total 13 9 2" xfId="37666"/>
    <cellStyle name="Total 13_Table 2A-1_EFT (Annual)" xfId="3519"/>
    <cellStyle name="Total 14" xfId="127"/>
    <cellStyle name="Total 14 10" xfId="26682"/>
    <cellStyle name="Total 14 2" xfId="520"/>
    <cellStyle name="Total 14 2 2" xfId="1497"/>
    <cellStyle name="Total 14 2 2 2" xfId="2767"/>
    <cellStyle name="Total 14 2 2 2 2" xfId="6328"/>
    <cellStyle name="Total 14 2 2 2 2 2" xfId="14522"/>
    <cellStyle name="Total 14 2 2 2 2 2 2" xfId="26494"/>
    <cellStyle name="Total 14 2 2 2 2 2 2 2" xfId="47680"/>
    <cellStyle name="Total 14 2 2 2 2 2 3" xfId="37076"/>
    <cellStyle name="Total 14 2 2 2 2 3" xfId="21381"/>
    <cellStyle name="Total 14 2 2 2 2 3 2" xfId="42568"/>
    <cellStyle name="Total 14 2 2 2 2 4" xfId="31984"/>
    <cellStyle name="Total 14 2 2 2 2_Table 2A-1_EFT (Annual)" xfId="8564"/>
    <cellStyle name="Total 14 2 2 2 3" xfId="11864"/>
    <cellStyle name="Total 14 2 2 2 3 2" xfId="23948"/>
    <cellStyle name="Total 14 2 2 2 3 2 2" xfId="45134"/>
    <cellStyle name="Total 14 2 2 2 3 3" xfId="34530"/>
    <cellStyle name="Total 14 2 2 2 4" xfId="18835"/>
    <cellStyle name="Total 14 2 2 2 4 2" xfId="40022"/>
    <cellStyle name="Total 14 2 2 2 5" xfId="29241"/>
    <cellStyle name="Total 14 2 2 2_Table 2A-1_EFT (Annual)" xfId="8563"/>
    <cellStyle name="Total 14 2 2 3" xfId="5058"/>
    <cellStyle name="Total 14 2 2 3 2" xfId="13318"/>
    <cellStyle name="Total 14 2 2 3 2 2" xfId="25324"/>
    <cellStyle name="Total 14 2 2 3 2 2 2" xfId="46510"/>
    <cellStyle name="Total 14 2 2 3 2 3" xfId="35906"/>
    <cellStyle name="Total 14 2 2 3 3" xfId="20211"/>
    <cellStyle name="Total 14 2 2 3 3 2" xfId="41398"/>
    <cellStyle name="Total 14 2 2 3 4" xfId="30715"/>
    <cellStyle name="Total 14 2 2 3_Table 2A-1_EFT (Annual)" xfId="8565"/>
    <cellStyle name="Total 14 2 2 4" xfId="10662"/>
    <cellStyle name="Total 14 2 2 4 2" xfId="22778"/>
    <cellStyle name="Total 14 2 2 4 2 2" xfId="43964"/>
    <cellStyle name="Total 14 2 2 4 3" xfId="33360"/>
    <cellStyle name="Total 14 2 2 5" xfId="17665"/>
    <cellStyle name="Total 14 2 2 5 2" xfId="38852"/>
    <cellStyle name="Total 14 2 2 6" xfId="27972"/>
    <cellStyle name="Total 14 2 2_Table 2A-1_EFT (Annual)" xfId="8562"/>
    <cellStyle name="Total 14 2 3" xfId="1030"/>
    <cellStyle name="Total 14 2 3 2" xfId="4591"/>
    <cellStyle name="Total 14 2 3 2 2" xfId="12851"/>
    <cellStyle name="Total 14 2 3 2 2 2" xfId="24857"/>
    <cellStyle name="Total 14 2 3 2 2 2 2" xfId="46043"/>
    <cellStyle name="Total 14 2 3 2 2 3" xfId="35439"/>
    <cellStyle name="Total 14 2 3 2 3" xfId="19744"/>
    <cellStyle name="Total 14 2 3 2 3 2" xfId="40931"/>
    <cellStyle name="Total 14 2 3 2 4" xfId="30248"/>
    <cellStyle name="Total 14 2 3 2_Table 2A-1_EFT (Annual)" xfId="8567"/>
    <cellStyle name="Total 14 2 3 3" xfId="10195"/>
    <cellStyle name="Total 14 2 3 3 2" xfId="22311"/>
    <cellStyle name="Total 14 2 3 3 2 2" xfId="43497"/>
    <cellStyle name="Total 14 2 3 3 3" xfId="32893"/>
    <cellStyle name="Total 14 2 3 4" xfId="17198"/>
    <cellStyle name="Total 14 2 3 4 2" xfId="38385"/>
    <cellStyle name="Total 14 2 3 5" xfId="27505"/>
    <cellStyle name="Total 14 2 3_Table 2A-1_EFT (Annual)" xfId="8566"/>
    <cellStyle name="Total 14 2 4" xfId="2236"/>
    <cellStyle name="Total 14 2 4 2" xfId="5797"/>
    <cellStyle name="Total 14 2 4 2 2" xfId="14012"/>
    <cellStyle name="Total 14 2 4 2 2 2" xfId="26000"/>
    <cellStyle name="Total 14 2 4 2 2 2 2" xfId="47186"/>
    <cellStyle name="Total 14 2 4 2 2 3" xfId="36582"/>
    <cellStyle name="Total 14 2 4 2 3" xfId="20887"/>
    <cellStyle name="Total 14 2 4 2 3 2" xfId="42074"/>
    <cellStyle name="Total 14 2 4 2 4" xfId="31454"/>
    <cellStyle name="Total 14 2 4 2_Table 2A-1_EFT (Annual)" xfId="8569"/>
    <cellStyle name="Total 14 2 4 3" xfId="11356"/>
    <cellStyle name="Total 14 2 4 3 2" xfId="23454"/>
    <cellStyle name="Total 14 2 4 3 2 2" xfId="44640"/>
    <cellStyle name="Total 14 2 4 3 3" xfId="34036"/>
    <cellStyle name="Total 14 2 4 4" xfId="18341"/>
    <cellStyle name="Total 14 2 4 4 2" xfId="39528"/>
    <cellStyle name="Total 14 2 4 5" xfId="28711"/>
    <cellStyle name="Total 14 2 4_Table 2A-1_EFT (Annual)" xfId="8568"/>
    <cellStyle name="Total 14 2 5" xfId="4090"/>
    <cellStyle name="Total 14 2 5 2" xfId="12414"/>
    <cellStyle name="Total 14 2 5 2 2" xfId="24436"/>
    <cellStyle name="Total 14 2 5 2 2 2" xfId="45622"/>
    <cellStyle name="Total 14 2 5 2 3" xfId="35018"/>
    <cellStyle name="Total 14 2 5 3" xfId="19323"/>
    <cellStyle name="Total 14 2 5 3 2" xfId="40510"/>
    <cellStyle name="Total 14 2 5 4" xfId="29778"/>
    <cellStyle name="Total 14 2 5_Table 2A-1_EFT (Annual)" xfId="8570"/>
    <cellStyle name="Total 14 2 6" xfId="9753"/>
    <cellStyle name="Total 14 2 6 2" xfId="21890"/>
    <cellStyle name="Total 14 2 6 2 2" xfId="43076"/>
    <cellStyle name="Total 14 2 6 3" xfId="32472"/>
    <cellStyle name="Total 14 2 7" xfId="16777"/>
    <cellStyle name="Total 14 2 7 2" xfId="37964"/>
    <cellStyle name="Total 14 2 8" xfId="27035"/>
    <cellStyle name="Total 14 2_Table 2A-1_EFT (Annual)" xfId="3523"/>
    <cellStyle name="Total 14 3" xfId="358"/>
    <cellStyle name="Total 14 3 2" xfId="1341"/>
    <cellStyle name="Total 14 3 2 2" xfId="2611"/>
    <cellStyle name="Total 14 3 2 2 2" xfId="6172"/>
    <cellStyle name="Total 14 3 2 2 2 2" xfId="14366"/>
    <cellStyle name="Total 14 3 2 2 2 2 2" xfId="26338"/>
    <cellStyle name="Total 14 3 2 2 2 2 2 2" xfId="47524"/>
    <cellStyle name="Total 14 3 2 2 2 2 3" xfId="36920"/>
    <cellStyle name="Total 14 3 2 2 2 3" xfId="21225"/>
    <cellStyle name="Total 14 3 2 2 2 3 2" xfId="42412"/>
    <cellStyle name="Total 14 3 2 2 2 4" xfId="31828"/>
    <cellStyle name="Total 14 3 2 2 2_Table 2A-1_EFT (Annual)" xfId="8573"/>
    <cellStyle name="Total 14 3 2 2 3" xfId="11708"/>
    <cellStyle name="Total 14 3 2 2 3 2" xfId="23792"/>
    <cellStyle name="Total 14 3 2 2 3 2 2" xfId="44978"/>
    <cellStyle name="Total 14 3 2 2 3 3" xfId="34374"/>
    <cellStyle name="Total 14 3 2 2 4" xfId="18679"/>
    <cellStyle name="Total 14 3 2 2 4 2" xfId="39866"/>
    <cellStyle name="Total 14 3 2 2 5" xfId="29085"/>
    <cellStyle name="Total 14 3 2 2_Table 2A-1_EFT (Annual)" xfId="8572"/>
    <cellStyle name="Total 14 3 2 3" xfId="4902"/>
    <cellStyle name="Total 14 3 2 3 2" xfId="13162"/>
    <cellStyle name="Total 14 3 2 3 2 2" xfId="25168"/>
    <cellStyle name="Total 14 3 2 3 2 2 2" xfId="46354"/>
    <cellStyle name="Total 14 3 2 3 2 3" xfId="35750"/>
    <cellStyle name="Total 14 3 2 3 3" xfId="20055"/>
    <cellStyle name="Total 14 3 2 3 3 2" xfId="41242"/>
    <cellStyle name="Total 14 3 2 3 4" xfId="30559"/>
    <cellStyle name="Total 14 3 2 3_Table 2A-1_EFT (Annual)" xfId="8574"/>
    <cellStyle name="Total 14 3 2 4" xfId="10506"/>
    <cellStyle name="Total 14 3 2 4 2" xfId="22622"/>
    <cellStyle name="Total 14 3 2 4 2 2" xfId="43808"/>
    <cellStyle name="Total 14 3 2 4 3" xfId="33204"/>
    <cellStyle name="Total 14 3 2 5" xfId="17509"/>
    <cellStyle name="Total 14 3 2 5 2" xfId="38696"/>
    <cellStyle name="Total 14 3 2 6" xfId="27816"/>
    <cellStyle name="Total 14 3 2_Table 2A-1_EFT (Annual)" xfId="8571"/>
    <cellStyle name="Total 14 3 3" xfId="898"/>
    <cellStyle name="Total 14 3 3 2" xfId="4459"/>
    <cellStyle name="Total 14 3 3 2 2" xfId="12721"/>
    <cellStyle name="Total 14 3 3 2 2 2" xfId="24731"/>
    <cellStyle name="Total 14 3 3 2 2 2 2" xfId="45917"/>
    <cellStyle name="Total 14 3 3 2 2 3" xfId="35313"/>
    <cellStyle name="Total 14 3 3 2 3" xfId="19618"/>
    <cellStyle name="Total 14 3 3 2 3 2" xfId="40805"/>
    <cellStyle name="Total 14 3 3 2 4" xfId="30116"/>
    <cellStyle name="Total 14 3 3 2_Table 2A-1_EFT (Annual)" xfId="8576"/>
    <cellStyle name="Total 14 3 3 3" xfId="10068"/>
    <cellStyle name="Total 14 3 3 3 2" xfId="22185"/>
    <cellStyle name="Total 14 3 3 3 2 2" xfId="43371"/>
    <cellStyle name="Total 14 3 3 3 3" xfId="32767"/>
    <cellStyle name="Total 14 3 3 4" xfId="17072"/>
    <cellStyle name="Total 14 3 3 4 2" xfId="38259"/>
    <cellStyle name="Total 14 3 3 5" xfId="27373"/>
    <cellStyle name="Total 14 3 3_Table 2A-1_EFT (Annual)" xfId="8575"/>
    <cellStyle name="Total 14 3 4" xfId="2080"/>
    <cellStyle name="Total 14 3 4 2" xfId="5641"/>
    <cellStyle name="Total 14 3 4 2 2" xfId="13856"/>
    <cellStyle name="Total 14 3 4 2 2 2" xfId="25844"/>
    <cellStyle name="Total 14 3 4 2 2 2 2" xfId="47030"/>
    <cellStyle name="Total 14 3 4 2 2 3" xfId="36426"/>
    <cellStyle name="Total 14 3 4 2 3" xfId="20731"/>
    <cellStyle name="Total 14 3 4 2 3 2" xfId="41918"/>
    <cellStyle name="Total 14 3 4 2 4" xfId="31298"/>
    <cellStyle name="Total 14 3 4 2_Table 2A-1_EFT (Annual)" xfId="8578"/>
    <cellStyle name="Total 14 3 4 3" xfId="11200"/>
    <cellStyle name="Total 14 3 4 3 2" xfId="23298"/>
    <cellStyle name="Total 14 3 4 3 2 2" xfId="44484"/>
    <cellStyle name="Total 14 3 4 3 3" xfId="33880"/>
    <cellStyle name="Total 14 3 4 4" xfId="18185"/>
    <cellStyle name="Total 14 3 4 4 2" xfId="39372"/>
    <cellStyle name="Total 14 3 4 5" xfId="28555"/>
    <cellStyle name="Total 14 3 4_Table 2A-1_EFT (Annual)" xfId="8577"/>
    <cellStyle name="Total 14 3 5" xfId="3928"/>
    <cellStyle name="Total 14 3 5 2" xfId="12256"/>
    <cellStyle name="Total 14 3 5 2 2" xfId="24280"/>
    <cellStyle name="Total 14 3 5 2 2 2" xfId="45466"/>
    <cellStyle name="Total 14 3 5 2 3" xfId="34862"/>
    <cellStyle name="Total 14 3 5 3" xfId="19167"/>
    <cellStyle name="Total 14 3 5 3 2" xfId="40354"/>
    <cellStyle name="Total 14 3 5 4" xfId="29616"/>
    <cellStyle name="Total 14 3 5_Table 2A-1_EFT (Annual)" xfId="8579"/>
    <cellStyle name="Total 14 3 6" xfId="9593"/>
    <cellStyle name="Total 14 3 6 2" xfId="21734"/>
    <cellStyle name="Total 14 3 6 2 2" xfId="42920"/>
    <cellStyle name="Total 14 3 6 3" xfId="32316"/>
    <cellStyle name="Total 14 3 7" xfId="16621"/>
    <cellStyle name="Total 14 3 7 2" xfId="37808"/>
    <cellStyle name="Total 14 3 8" xfId="26873"/>
    <cellStyle name="Total 14 3_Table 2A-1_EFT (Annual)" xfId="3524"/>
    <cellStyle name="Total 14 4" xfId="1175"/>
    <cellStyle name="Total 14 4 2" xfId="2445"/>
    <cellStyle name="Total 14 4 2 2" xfId="6006"/>
    <cellStyle name="Total 14 4 2 2 2" xfId="14200"/>
    <cellStyle name="Total 14 4 2 2 2 2" xfId="26172"/>
    <cellStyle name="Total 14 4 2 2 2 2 2" xfId="47358"/>
    <cellStyle name="Total 14 4 2 2 2 3" xfId="36754"/>
    <cellStyle name="Total 14 4 2 2 3" xfId="21059"/>
    <cellStyle name="Total 14 4 2 2 3 2" xfId="42246"/>
    <cellStyle name="Total 14 4 2 2 4" xfId="31662"/>
    <cellStyle name="Total 14 4 2 2_Table 2A-1_EFT (Annual)" xfId="8582"/>
    <cellStyle name="Total 14 4 2 3" xfId="11542"/>
    <cellStyle name="Total 14 4 2 3 2" xfId="23626"/>
    <cellStyle name="Total 14 4 2 3 2 2" xfId="44812"/>
    <cellStyle name="Total 14 4 2 3 3" xfId="34208"/>
    <cellStyle name="Total 14 4 2 4" xfId="18513"/>
    <cellStyle name="Total 14 4 2 4 2" xfId="39700"/>
    <cellStyle name="Total 14 4 2 5" xfId="28919"/>
    <cellStyle name="Total 14 4 2_Table 2A-1_EFT (Annual)" xfId="8581"/>
    <cellStyle name="Total 14 4 3" xfId="4736"/>
    <cellStyle name="Total 14 4 3 2" xfId="12996"/>
    <cellStyle name="Total 14 4 3 2 2" xfId="25002"/>
    <cellStyle name="Total 14 4 3 2 2 2" xfId="46188"/>
    <cellStyle name="Total 14 4 3 2 3" xfId="35584"/>
    <cellStyle name="Total 14 4 3 3" xfId="19889"/>
    <cellStyle name="Total 14 4 3 3 2" xfId="41076"/>
    <cellStyle name="Total 14 4 3 4" xfId="30393"/>
    <cellStyle name="Total 14 4 3_Table 2A-1_EFT (Annual)" xfId="8583"/>
    <cellStyle name="Total 14 4 4" xfId="10340"/>
    <cellStyle name="Total 14 4 4 2" xfId="22456"/>
    <cellStyle name="Total 14 4 4 2 2" xfId="43642"/>
    <cellStyle name="Total 14 4 4 3" xfId="33038"/>
    <cellStyle name="Total 14 4 5" xfId="17343"/>
    <cellStyle name="Total 14 4 5 2" xfId="38530"/>
    <cellStyle name="Total 14 4 6" xfId="27650"/>
    <cellStyle name="Total 14 4_Table 2A-1_EFT (Annual)" xfId="8580"/>
    <cellStyle name="Total 14 5" xfId="739"/>
    <cellStyle name="Total 14 5 2" xfId="4300"/>
    <cellStyle name="Total 14 5 2 2" xfId="12580"/>
    <cellStyle name="Total 14 5 2 2 2" xfId="24597"/>
    <cellStyle name="Total 14 5 2 2 2 2" xfId="45783"/>
    <cellStyle name="Total 14 5 2 2 3" xfId="35179"/>
    <cellStyle name="Total 14 5 2 3" xfId="19484"/>
    <cellStyle name="Total 14 5 2 3 2" xfId="40671"/>
    <cellStyle name="Total 14 5 2 4" xfId="29957"/>
    <cellStyle name="Total 14 5 2_Table 2A-1_EFT (Annual)" xfId="8585"/>
    <cellStyle name="Total 14 5 3" xfId="9928"/>
    <cellStyle name="Total 14 5 3 2" xfId="22051"/>
    <cellStyle name="Total 14 5 3 2 2" xfId="43237"/>
    <cellStyle name="Total 14 5 3 3" xfId="32633"/>
    <cellStyle name="Total 14 5 4" xfId="16938"/>
    <cellStyle name="Total 14 5 4 2" xfId="38125"/>
    <cellStyle name="Total 14 5 5" xfId="27214"/>
    <cellStyle name="Total 14 5_Table 2A-1_EFT (Annual)" xfId="8584"/>
    <cellStyle name="Total 14 6" xfId="1859"/>
    <cellStyle name="Total 14 6 2" xfId="5420"/>
    <cellStyle name="Total 14 6 2 2" xfId="13635"/>
    <cellStyle name="Total 14 6 2 2 2" xfId="25623"/>
    <cellStyle name="Total 14 6 2 2 2 2" xfId="46809"/>
    <cellStyle name="Total 14 6 2 2 3" xfId="36205"/>
    <cellStyle name="Total 14 6 2 3" xfId="20510"/>
    <cellStyle name="Total 14 6 2 3 2" xfId="41697"/>
    <cellStyle name="Total 14 6 2 4" xfId="31077"/>
    <cellStyle name="Total 14 6 2_Table 2A-1_EFT (Annual)" xfId="8587"/>
    <cellStyle name="Total 14 6 3" xfId="10979"/>
    <cellStyle name="Total 14 6 3 2" xfId="23077"/>
    <cellStyle name="Total 14 6 3 2 2" xfId="44263"/>
    <cellStyle name="Total 14 6 3 3" xfId="33659"/>
    <cellStyle name="Total 14 6 4" xfId="17964"/>
    <cellStyle name="Total 14 6 4 2" xfId="39151"/>
    <cellStyle name="Total 14 6 5" xfId="28334"/>
    <cellStyle name="Total 14 6_Table 2A-1_EFT (Annual)" xfId="8586"/>
    <cellStyle name="Total 14 7" xfId="3716"/>
    <cellStyle name="Total 14 7 2" xfId="12084"/>
    <cellStyle name="Total 14 7 2 2" xfId="24114"/>
    <cellStyle name="Total 14 7 2 2 2" xfId="45300"/>
    <cellStyle name="Total 14 7 2 3" xfId="34696"/>
    <cellStyle name="Total 14 7 3" xfId="19001"/>
    <cellStyle name="Total 14 7 3 2" xfId="40188"/>
    <cellStyle name="Total 14 7 4" xfId="29425"/>
    <cellStyle name="Total 14 7_Table 2A-1_EFT (Annual)" xfId="8588"/>
    <cellStyle name="Total 14 8" xfId="9403"/>
    <cellStyle name="Total 14 8 2" xfId="21568"/>
    <cellStyle name="Total 14 8 2 2" xfId="42754"/>
    <cellStyle name="Total 14 8 3" xfId="32150"/>
    <cellStyle name="Total 14 9" xfId="16455"/>
    <cellStyle name="Total 14 9 2" xfId="37642"/>
    <cellStyle name="Total 14_Table 2A-1_EFT (Annual)" xfId="3522"/>
    <cellStyle name="Total 15" xfId="140"/>
    <cellStyle name="Total 15 10" xfId="26695"/>
    <cellStyle name="Total 15 2" xfId="533"/>
    <cellStyle name="Total 15 2 2" xfId="1510"/>
    <cellStyle name="Total 15 2 2 2" xfId="2780"/>
    <cellStyle name="Total 15 2 2 2 2" xfId="6341"/>
    <cellStyle name="Total 15 2 2 2 2 2" xfId="14535"/>
    <cellStyle name="Total 15 2 2 2 2 2 2" xfId="26507"/>
    <cellStyle name="Total 15 2 2 2 2 2 2 2" xfId="47693"/>
    <cellStyle name="Total 15 2 2 2 2 2 3" xfId="37089"/>
    <cellStyle name="Total 15 2 2 2 2 3" xfId="21394"/>
    <cellStyle name="Total 15 2 2 2 2 3 2" xfId="42581"/>
    <cellStyle name="Total 15 2 2 2 2 4" xfId="31997"/>
    <cellStyle name="Total 15 2 2 2 2_Table 2A-1_EFT (Annual)" xfId="8591"/>
    <cellStyle name="Total 15 2 2 2 3" xfId="11877"/>
    <cellStyle name="Total 15 2 2 2 3 2" xfId="23961"/>
    <cellStyle name="Total 15 2 2 2 3 2 2" xfId="45147"/>
    <cellStyle name="Total 15 2 2 2 3 3" xfId="34543"/>
    <cellStyle name="Total 15 2 2 2 4" xfId="18848"/>
    <cellStyle name="Total 15 2 2 2 4 2" xfId="40035"/>
    <cellStyle name="Total 15 2 2 2 5" xfId="29254"/>
    <cellStyle name="Total 15 2 2 2_Table 2A-1_EFT (Annual)" xfId="8590"/>
    <cellStyle name="Total 15 2 2 3" xfId="5071"/>
    <cellStyle name="Total 15 2 2 3 2" xfId="13331"/>
    <cellStyle name="Total 15 2 2 3 2 2" xfId="25337"/>
    <cellStyle name="Total 15 2 2 3 2 2 2" xfId="46523"/>
    <cellStyle name="Total 15 2 2 3 2 3" xfId="35919"/>
    <cellStyle name="Total 15 2 2 3 3" xfId="20224"/>
    <cellStyle name="Total 15 2 2 3 3 2" xfId="41411"/>
    <cellStyle name="Total 15 2 2 3 4" xfId="30728"/>
    <cellStyle name="Total 15 2 2 3_Table 2A-1_EFT (Annual)" xfId="8592"/>
    <cellStyle name="Total 15 2 2 4" xfId="10675"/>
    <cellStyle name="Total 15 2 2 4 2" xfId="22791"/>
    <cellStyle name="Total 15 2 2 4 2 2" xfId="43977"/>
    <cellStyle name="Total 15 2 2 4 3" xfId="33373"/>
    <cellStyle name="Total 15 2 2 5" xfId="17678"/>
    <cellStyle name="Total 15 2 2 5 2" xfId="38865"/>
    <cellStyle name="Total 15 2 2 6" xfId="27985"/>
    <cellStyle name="Total 15 2 2_Table 2A-1_EFT (Annual)" xfId="8589"/>
    <cellStyle name="Total 15 2 3" xfId="1042"/>
    <cellStyle name="Total 15 2 3 2" xfId="4603"/>
    <cellStyle name="Total 15 2 3 2 2" xfId="12863"/>
    <cellStyle name="Total 15 2 3 2 2 2" xfId="24869"/>
    <cellStyle name="Total 15 2 3 2 2 2 2" xfId="46055"/>
    <cellStyle name="Total 15 2 3 2 2 3" xfId="35451"/>
    <cellStyle name="Total 15 2 3 2 3" xfId="19756"/>
    <cellStyle name="Total 15 2 3 2 3 2" xfId="40943"/>
    <cellStyle name="Total 15 2 3 2 4" xfId="30260"/>
    <cellStyle name="Total 15 2 3 2_Table 2A-1_EFT (Annual)" xfId="8594"/>
    <cellStyle name="Total 15 2 3 3" xfId="10207"/>
    <cellStyle name="Total 15 2 3 3 2" xfId="22323"/>
    <cellStyle name="Total 15 2 3 3 2 2" xfId="43509"/>
    <cellStyle name="Total 15 2 3 3 3" xfId="32905"/>
    <cellStyle name="Total 15 2 3 4" xfId="17210"/>
    <cellStyle name="Total 15 2 3 4 2" xfId="38397"/>
    <cellStyle name="Total 15 2 3 5" xfId="27517"/>
    <cellStyle name="Total 15 2 3_Table 2A-1_EFT (Annual)" xfId="8593"/>
    <cellStyle name="Total 15 2 4" xfId="2249"/>
    <cellStyle name="Total 15 2 4 2" xfId="5810"/>
    <cellStyle name="Total 15 2 4 2 2" xfId="14025"/>
    <cellStyle name="Total 15 2 4 2 2 2" xfId="26013"/>
    <cellStyle name="Total 15 2 4 2 2 2 2" xfId="47199"/>
    <cellStyle name="Total 15 2 4 2 2 3" xfId="36595"/>
    <cellStyle name="Total 15 2 4 2 3" xfId="20900"/>
    <cellStyle name="Total 15 2 4 2 3 2" xfId="42087"/>
    <cellStyle name="Total 15 2 4 2 4" xfId="31467"/>
    <cellStyle name="Total 15 2 4 2_Table 2A-1_EFT (Annual)" xfId="8596"/>
    <cellStyle name="Total 15 2 4 3" xfId="11369"/>
    <cellStyle name="Total 15 2 4 3 2" xfId="23467"/>
    <cellStyle name="Total 15 2 4 3 2 2" xfId="44653"/>
    <cellStyle name="Total 15 2 4 3 3" xfId="34049"/>
    <cellStyle name="Total 15 2 4 4" xfId="18354"/>
    <cellStyle name="Total 15 2 4 4 2" xfId="39541"/>
    <cellStyle name="Total 15 2 4 5" xfId="28724"/>
    <cellStyle name="Total 15 2 4_Table 2A-1_EFT (Annual)" xfId="8595"/>
    <cellStyle name="Total 15 2 5" xfId="4103"/>
    <cellStyle name="Total 15 2 5 2" xfId="12427"/>
    <cellStyle name="Total 15 2 5 2 2" xfId="24449"/>
    <cellStyle name="Total 15 2 5 2 2 2" xfId="45635"/>
    <cellStyle name="Total 15 2 5 2 3" xfId="35031"/>
    <cellStyle name="Total 15 2 5 3" xfId="19336"/>
    <cellStyle name="Total 15 2 5 3 2" xfId="40523"/>
    <cellStyle name="Total 15 2 5 4" xfId="29791"/>
    <cellStyle name="Total 15 2 5_Table 2A-1_EFT (Annual)" xfId="8597"/>
    <cellStyle name="Total 15 2 6" xfId="9766"/>
    <cellStyle name="Total 15 2 6 2" xfId="21903"/>
    <cellStyle name="Total 15 2 6 2 2" xfId="43089"/>
    <cellStyle name="Total 15 2 6 3" xfId="32485"/>
    <cellStyle name="Total 15 2 7" xfId="16790"/>
    <cellStyle name="Total 15 2 7 2" xfId="37977"/>
    <cellStyle name="Total 15 2 8" xfId="27048"/>
    <cellStyle name="Total 15 2_Table 2A-1_EFT (Annual)" xfId="3526"/>
    <cellStyle name="Total 15 3" xfId="371"/>
    <cellStyle name="Total 15 3 2" xfId="1354"/>
    <cellStyle name="Total 15 3 2 2" xfId="2624"/>
    <cellStyle name="Total 15 3 2 2 2" xfId="6185"/>
    <cellStyle name="Total 15 3 2 2 2 2" xfId="14379"/>
    <cellStyle name="Total 15 3 2 2 2 2 2" xfId="26351"/>
    <cellStyle name="Total 15 3 2 2 2 2 2 2" xfId="47537"/>
    <cellStyle name="Total 15 3 2 2 2 2 3" xfId="36933"/>
    <cellStyle name="Total 15 3 2 2 2 3" xfId="21238"/>
    <cellStyle name="Total 15 3 2 2 2 3 2" xfId="42425"/>
    <cellStyle name="Total 15 3 2 2 2 4" xfId="31841"/>
    <cellStyle name="Total 15 3 2 2 2_Table 2A-1_EFT (Annual)" xfId="8600"/>
    <cellStyle name="Total 15 3 2 2 3" xfId="11721"/>
    <cellStyle name="Total 15 3 2 2 3 2" xfId="23805"/>
    <cellStyle name="Total 15 3 2 2 3 2 2" xfId="44991"/>
    <cellStyle name="Total 15 3 2 2 3 3" xfId="34387"/>
    <cellStyle name="Total 15 3 2 2 4" xfId="18692"/>
    <cellStyle name="Total 15 3 2 2 4 2" xfId="39879"/>
    <cellStyle name="Total 15 3 2 2 5" xfId="29098"/>
    <cellStyle name="Total 15 3 2 2_Table 2A-1_EFT (Annual)" xfId="8599"/>
    <cellStyle name="Total 15 3 2 3" xfId="4915"/>
    <cellStyle name="Total 15 3 2 3 2" xfId="13175"/>
    <cellStyle name="Total 15 3 2 3 2 2" xfId="25181"/>
    <cellStyle name="Total 15 3 2 3 2 2 2" xfId="46367"/>
    <cellStyle name="Total 15 3 2 3 2 3" xfId="35763"/>
    <cellStyle name="Total 15 3 2 3 3" xfId="20068"/>
    <cellStyle name="Total 15 3 2 3 3 2" xfId="41255"/>
    <cellStyle name="Total 15 3 2 3 4" xfId="30572"/>
    <cellStyle name="Total 15 3 2 3_Table 2A-1_EFT (Annual)" xfId="8601"/>
    <cellStyle name="Total 15 3 2 4" xfId="10519"/>
    <cellStyle name="Total 15 3 2 4 2" xfId="22635"/>
    <cellStyle name="Total 15 3 2 4 2 2" xfId="43821"/>
    <cellStyle name="Total 15 3 2 4 3" xfId="33217"/>
    <cellStyle name="Total 15 3 2 5" xfId="17522"/>
    <cellStyle name="Total 15 3 2 5 2" xfId="38709"/>
    <cellStyle name="Total 15 3 2 6" xfId="27829"/>
    <cellStyle name="Total 15 3 2_Table 2A-1_EFT (Annual)" xfId="8598"/>
    <cellStyle name="Total 15 3 3" xfId="910"/>
    <cellStyle name="Total 15 3 3 2" xfId="4471"/>
    <cellStyle name="Total 15 3 3 2 2" xfId="12733"/>
    <cellStyle name="Total 15 3 3 2 2 2" xfId="24743"/>
    <cellStyle name="Total 15 3 3 2 2 2 2" xfId="45929"/>
    <cellStyle name="Total 15 3 3 2 2 3" xfId="35325"/>
    <cellStyle name="Total 15 3 3 2 3" xfId="19630"/>
    <cellStyle name="Total 15 3 3 2 3 2" xfId="40817"/>
    <cellStyle name="Total 15 3 3 2 4" xfId="30128"/>
    <cellStyle name="Total 15 3 3 2_Table 2A-1_EFT (Annual)" xfId="8603"/>
    <cellStyle name="Total 15 3 3 3" xfId="10080"/>
    <cellStyle name="Total 15 3 3 3 2" xfId="22197"/>
    <cellStyle name="Total 15 3 3 3 2 2" xfId="43383"/>
    <cellStyle name="Total 15 3 3 3 3" xfId="32779"/>
    <cellStyle name="Total 15 3 3 4" xfId="17084"/>
    <cellStyle name="Total 15 3 3 4 2" xfId="38271"/>
    <cellStyle name="Total 15 3 3 5" xfId="27385"/>
    <cellStyle name="Total 15 3 3_Table 2A-1_EFT (Annual)" xfId="8602"/>
    <cellStyle name="Total 15 3 4" xfId="2093"/>
    <cellStyle name="Total 15 3 4 2" xfId="5654"/>
    <cellStyle name="Total 15 3 4 2 2" xfId="13869"/>
    <cellStyle name="Total 15 3 4 2 2 2" xfId="25857"/>
    <cellStyle name="Total 15 3 4 2 2 2 2" xfId="47043"/>
    <cellStyle name="Total 15 3 4 2 2 3" xfId="36439"/>
    <cellStyle name="Total 15 3 4 2 3" xfId="20744"/>
    <cellStyle name="Total 15 3 4 2 3 2" xfId="41931"/>
    <cellStyle name="Total 15 3 4 2 4" xfId="31311"/>
    <cellStyle name="Total 15 3 4 2_Table 2A-1_EFT (Annual)" xfId="8605"/>
    <cellStyle name="Total 15 3 4 3" xfId="11213"/>
    <cellStyle name="Total 15 3 4 3 2" xfId="23311"/>
    <cellStyle name="Total 15 3 4 3 2 2" xfId="44497"/>
    <cellStyle name="Total 15 3 4 3 3" xfId="33893"/>
    <cellStyle name="Total 15 3 4 4" xfId="18198"/>
    <cellStyle name="Total 15 3 4 4 2" xfId="39385"/>
    <cellStyle name="Total 15 3 4 5" xfId="28568"/>
    <cellStyle name="Total 15 3 4_Table 2A-1_EFT (Annual)" xfId="8604"/>
    <cellStyle name="Total 15 3 5" xfId="3941"/>
    <cellStyle name="Total 15 3 5 2" xfId="12269"/>
    <cellStyle name="Total 15 3 5 2 2" xfId="24293"/>
    <cellStyle name="Total 15 3 5 2 2 2" xfId="45479"/>
    <cellStyle name="Total 15 3 5 2 3" xfId="34875"/>
    <cellStyle name="Total 15 3 5 3" xfId="19180"/>
    <cellStyle name="Total 15 3 5 3 2" xfId="40367"/>
    <cellStyle name="Total 15 3 5 4" xfId="29629"/>
    <cellStyle name="Total 15 3 5_Table 2A-1_EFT (Annual)" xfId="8606"/>
    <cellStyle name="Total 15 3 6" xfId="9606"/>
    <cellStyle name="Total 15 3 6 2" xfId="21747"/>
    <cellStyle name="Total 15 3 6 2 2" xfId="42933"/>
    <cellStyle name="Total 15 3 6 3" xfId="32329"/>
    <cellStyle name="Total 15 3 7" xfId="16634"/>
    <cellStyle name="Total 15 3 7 2" xfId="37821"/>
    <cellStyle name="Total 15 3 8" xfId="26886"/>
    <cellStyle name="Total 15 3_Table 2A-1_EFT (Annual)" xfId="3527"/>
    <cellStyle name="Total 15 4" xfId="1188"/>
    <cellStyle name="Total 15 4 2" xfId="2458"/>
    <cellStyle name="Total 15 4 2 2" xfId="6019"/>
    <cellStyle name="Total 15 4 2 2 2" xfId="14213"/>
    <cellStyle name="Total 15 4 2 2 2 2" xfId="26185"/>
    <cellStyle name="Total 15 4 2 2 2 2 2" xfId="47371"/>
    <cellStyle name="Total 15 4 2 2 2 3" xfId="36767"/>
    <cellStyle name="Total 15 4 2 2 3" xfId="21072"/>
    <cellStyle name="Total 15 4 2 2 3 2" xfId="42259"/>
    <cellStyle name="Total 15 4 2 2 4" xfId="31675"/>
    <cellStyle name="Total 15 4 2 2_Table 2A-1_EFT (Annual)" xfId="8609"/>
    <cellStyle name="Total 15 4 2 3" xfId="11555"/>
    <cellStyle name="Total 15 4 2 3 2" xfId="23639"/>
    <cellStyle name="Total 15 4 2 3 2 2" xfId="44825"/>
    <cellStyle name="Total 15 4 2 3 3" xfId="34221"/>
    <cellStyle name="Total 15 4 2 4" xfId="18526"/>
    <cellStyle name="Total 15 4 2 4 2" xfId="39713"/>
    <cellStyle name="Total 15 4 2 5" xfId="28932"/>
    <cellStyle name="Total 15 4 2_Table 2A-1_EFT (Annual)" xfId="8608"/>
    <cellStyle name="Total 15 4 3" xfId="4749"/>
    <cellStyle name="Total 15 4 3 2" xfId="13009"/>
    <cellStyle name="Total 15 4 3 2 2" xfId="25015"/>
    <cellStyle name="Total 15 4 3 2 2 2" xfId="46201"/>
    <cellStyle name="Total 15 4 3 2 3" xfId="35597"/>
    <cellStyle name="Total 15 4 3 3" xfId="19902"/>
    <cellStyle name="Total 15 4 3 3 2" xfId="41089"/>
    <cellStyle name="Total 15 4 3 4" xfId="30406"/>
    <cellStyle name="Total 15 4 3_Table 2A-1_EFT (Annual)" xfId="8610"/>
    <cellStyle name="Total 15 4 4" xfId="10353"/>
    <cellStyle name="Total 15 4 4 2" xfId="22469"/>
    <cellStyle name="Total 15 4 4 2 2" xfId="43655"/>
    <cellStyle name="Total 15 4 4 3" xfId="33051"/>
    <cellStyle name="Total 15 4 5" xfId="17356"/>
    <cellStyle name="Total 15 4 5 2" xfId="38543"/>
    <cellStyle name="Total 15 4 6" xfId="27663"/>
    <cellStyle name="Total 15 4_Table 2A-1_EFT (Annual)" xfId="8607"/>
    <cellStyle name="Total 15 5" xfId="751"/>
    <cellStyle name="Total 15 5 2" xfId="4312"/>
    <cellStyle name="Total 15 5 2 2" xfId="12592"/>
    <cellStyle name="Total 15 5 2 2 2" xfId="24609"/>
    <cellStyle name="Total 15 5 2 2 2 2" xfId="45795"/>
    <cellStyle name="Total 15 5 2 2 3" xfId="35191"/>
    <cellStyle name="Total 15 5 2 3" xfId="19496"/>
    <cellStyle name="Total 15 5 2 3 2" xfId="40683"/>
    <cellStyle name="Total 15 5 2 4" xfId="29969"/>
    <cellStyle name="Total 15 5 2_Table 2A-1_EFT (Annual)" xfId="8612"/>
    <cellStyle name="Total 15 5 3" xfId="9940"/>
    <cellStyle name="Total 15 5 3 2" xfId="22063"/>
    <cellStyle name="Total 15 5 3 2 2" xfId="43249"/>
    <cellStyle name="Total 15 5 3 3" xfId="32645"/>
    <cellStyle name="Total 15 5 4" xfId="16950"/>
    <cellStyle name="Total 15 5 4 2" xfId="38137"/>
    <cellStyle name="Total 15 5 5" xfId="27226"/>
    <cellStyle name="Total 15 5_Table 2A-1_EFT (Annual)" xfId="8611"/>
    <cellStyle name="Total 15 6" xfId="1785"/>
    <cellStyle name="Total 15 6 2" xfId="5346"/>
    <cellStyle name="Total 15 6 2 2" xfId="13561"/>
    <cellStyle name="Total 15 6 2 2 2" xfId="25549"/>
    <cellStyle name="Total 15 6 2 2 2 2" xfId="46735"/>
    <cellStyle name="Total 15 6 2 2 3" xfId="36131"/>
    <cellStyle name="Total 15 6 2 3" xfId="20436"/>
    <cellStyle name="Total 15 6 2 3 2" xfId="41623"/>
    <cellStyle name="Total 15 6 2 4" xfId="31003"/>
    <cellStyle name="Total 15 6 2_Table 2A-1_EFT (Annual)" xfId="8614"/>
    <cellStyle name="Total 15 6 3" xfId="10905"/>
    <cellStyle name="Total 15 6 3 2" xfId="23003"/>
    <cellStyle name="Total 15 6 3 2 2" xfId="44189"/>
    <cellStyle name="Total 15 6 3 3" xfId="33585"/>
    <cellStyle name="Total 15 6 4" xfId="17890"/>
    <cellStyle name="Total 15 6 4 2" xfId="39077"/>
    <cellStyle name="Total 15 6 5" xfId="28260"/>
    <cellStyle name="Total 15 6_Table 2A-1_EFT (Annual)" xfId="8613"/>
    <cellStyle name="Total 15 7" xfId="3729"/>
    <cellStyle name="Total 15 7 2" xfId="12097"/>
    <cellStyle name="Total 15 7 2 2" xfId="24127"/>
    <cellStyle name="Total 15 7 2 2 2" xfId="45313"/>
    <cellStyle name="Total 15 7 2 3" xfId="34709"/>
    <cellStyle name="Total 15 7 3" xfId="19014"/>
    <cellStyle name="Total 15 7 3 2" xfId="40201"/>
    <cellStyle name="Total 15 7 4" xfId="29438"/>
    <cellStyle name="Total 15 7_Table 2A-1_EFT (Annual)" xfId="8615"/>
    <cellStyle name="Total 15 8" xfId="9416"/>
    <cellStyle name="Total 15 8 2" xfId="21581"/>
    <cellStyle name="Total 15 8 2 2" xfId="42767"/>
    <cellStyle name="Total 15 8 3" xfId="32163"/>
    <cellStyle name="Total 15 9" xfId="16468"/>
    <cellStyle name="Total 15 9 2" xfId="37655"/>
    <cellStyle name="Total 15_Table 2A-1_EFT (Annual)" xfId="3525"/>
    <cellStyle name="Total 16" xfId="159"/>
    <cellStyle name="Total 16 10" xfId="26714"/>
    <cellStyle name="Total 16 2" xfId="552"/>
    <cellStyle name="Total 16 2 2" xfId="1529"/>
    <cellStyle name="Total 16 2 2 2" xfId="2799"/>
    <cellStyle name="Total 16 2 2 2 2" xfId="6360"/>
    <cellStyle name="Total 16 2 2 2 2 2" xfId="14554"/>
    <cellStyle name="Total 16 2 2 2 2 2 2" xfId="26526"/>
    <cellStyle name="Total 16 2 2 2 2 2 2 2" xfId="47712"/>
    <cellStyle name="Total 16 2 2 2 2 2 3" xfId="37108"/>
    <cellStyle name="Total 16 2 2 2 2 3" xfId="21413"/>
    <cellStyle name="Total 16 2 2 2 2 3 2" xfId="42600"/>
    <cellStyle name="Total 16 2 2 2 2 4" xfId="32016"/>
    <cellStyle name="Total 16 2 2 2 2_Table 2A-1_EFT (Annual)" xfId="8618"/>
    <cellStyle name="Total 16 2 2 2 3" xfId="11896"/>
    <cellStyle name="Total 16 2 2 2 3 2" xfId="23980"/>
    <cellStyle name="Total 16 2 2 2 3 2 2" xfId="45166"/>
    <cellStyle name="Total 16 2 2 2 3 3" xfId="34562"/>
    <cellStyle name="Total 16 2 2 2 4" xfId="18867"/>
    <cellStyle name="Total 16 2 2 2 4 2" xfId="40054"/>
    <cellStyle name="Total 16 2 2 2 5" xfId="29273"/>
    <cellStyle name="Total 16 2 2 2_Table 2A-1_EFT (Annual)" xfId="8617"/>
    <cellStyle name="Total 16 2 2 3" xfId="5090"/>
    <cellStyle name="Total 16 2 2 3 2" xfId="13350"/>
    <cellStyle name="Total 16 2 2 3 2 2" xfId="25356"/>
    <cellStyle name="Total 16 2 2 3 2 2 2" xfId="46542"/>
    <cellStyle name="Total 16 2 2 3 2 3" xfId="35938"/>
    <cellStyle name="Total 16 2 2 3 3" xfId="20243"/>
    <cellStyle name="Total 16 2 2 3 3 2" xfId="41430"/>
    <cellStyle name="Total 16 2 2 3 4" xfId="30747"/>
    <cellStyle name="Total 16 2 2 3_Table 2A-1_EFT (Annual)" xfId="8619"/>
    <cellStyle name="Total 16 2 2 4" xfId="10694"/>
    <cellStyle name="Total 16 2 2 4 2" xfId="22810"/>
    <cellStyle name="Total 16 2 2 4 2 2" xfId="43996"/>
    <cellStyle name="Total 16 2 2 4 3" xfId="33392"/>
    <cellStyle name="Total 16 2 2 5" xfId="17697"/>
    <cellStyle name="Total 16 2 2 5 2" xfId="38884"/>
    <cellStyle name="Total 16 2 2 6" xfId="28004"/>
    <cellStyle name="Total 16 2 2_Table 2A-1_EFT (Annual)" xfId="8616"/>
    <cellStyle name="Total 16 2 3" xfId="1057"/>
    <cellStyle name="Total 16 2 3 2" xfId="4618"/>
    <cellStyle name="Total 16 2 3 2 2" xfId="12878"/>
    <cellStyle name="Total 16 2 3 2 2 2" xfId="24884"/>
    <cellStyle name="Total 16 2 3 2 2 2 2" xfId="46070"/>
    <cellStyle name="Total 16 2 3 2 2 3" xfId="35466"/>
    <cellStyle name="Total 16 2 3 2 3" xfId="19771"/>
    <cellStyle name="Total 16 2 3 2 3 2" xfId="40958"/>
    <cellStyle name="Total 16 2 3 2 4" xfId="30275"/>
    <cellStyle name="Total 16 2 3 2_Table 2A-1_EFT (Annual)" xfId="8621"/>
    <cellStyle name="Total 16 2 3 3" xfId="10222"/>
    <cellStyle name="Total 16 2 3 3 2" xfId="22338"/>
    <cellStyle name="Total 16 2 3 3 2 2" xfId="43524"/>
    <cellStyle name="Total 16 2 3 3 3" xfId="32920"/>
    <cellStyle name="Total 16 2 3 4" xfId="17225"/>
    <cellStyle name="Total 16 2 3 4 2" xfId="38412"/>
    <cellStyle name="Total 16 2 3 5" xfId="27532"/>
    <cellStyle name="Total 16 2 3_Table 2A-1_EFT (Annual)" xfId="8620"/>
    <cellStyle name="Total 16 2 4" xfId="2268"/>
    <cellStyle name="Total 16 2 4 2" xfId="5829"/>
    <cellStyle name="Total 16 2 4 2 2" xfId="14044"/>
    <cellStyle name="Total 16 2 4 2 2 2" xfId="26032"/>
    <cellStyle name="Total 16 2 4 2 2 2 2" xfId="47218"/>
    <cellStyle name="Total 16 2 4 2 2 3" xfId="36614"/>
    <cellStyle name="Total 16 2 4 2 3" xfId="20919"/>
    <cellStyle name="Total 16 2 4 2 3 2" xfId="42106"/>
    <cellStyle name="Total 16 2 4 2 4" xfId="31486"/>
    <cellStyle name="Total 16 2 4 2_Table 2A-1_EFT (Annual)" xfId="8623"/>
    <cellStyle name="Total 16 2 4 3" xfId="11388"/>
    <cellStyle name="Total 16 2 4 3 2" xfId="23486"/>
    <cellStyle name="Total 16 2 4 3 2 2" xfId="44672"/>
    <cellStyle name="Total 16 2 4 3 3" xfId="34068"/>
    <cellStyle name="Total 16 2 4 4" xfId="18373"/>
    <cellStyle name="Total 16 2 4 4 2" xfId="39560"/>
    <cellStyle name="Total 16 2 4 5" xfId="28743"/>
    <cellStyle name="Total 16 2 4_Table 2A-1_EFT (Annual)" xfId="8622"/>
    <cellStyle name="Total 16 2 5" xfId="4122"/>
    <cellStyle name="Total 16 2 5 2" xfId="12446"/>
    <cellStyle name="Total 16 2 5 2 2" xfId="24468"/>
    <cellStyle name="Total 16 2 5 2 2 2" xfId="45654"/>
    <cellStyle name="Total 16 2 5 2 3" xfId="35050"/>
    <cellStyle name="Total 16 2 5 3" xfId="19355"/>
    <cellStyle name="Total 16 2 5 3 2" xfId="40542"/>
    <cellStyle name="Total 16 2 5 4" xfId="29810"/>
    <cellStyle name="Total 16 2 5_Table 2A-1_EFT (Annual)" xfId="8624"/>
    <cellStyle name="Total 16 2 6" xfId="9785"/>
    <cellStyle name="Total 16 2 6 2" xfId="21922"/>
    <cellStyle name="Total 16 2 6 2 2" xfId="43108"/>
    <cellStyle name="Total 16 2 6 3" xfId="32504"/>
    <cellStyle name="Total 16 2 7" xfId="16809"/>
    <cellStyle name="Total 16 2 7 2" xfId="37996"/>
    <cellStyle name="Total 16 2 8" xfId="27067"/>
    <cellStyle name="Total 16 2_Table 2A-1_EFT (Annual)" xfId="3529"/>
    <cellStyle name="Total 16 3" xfId="390"/>
    <cellStyle name="Total 16 3 2" xfId="1373"/>
    <cellStyle name="Total 16 3 2 2" xfId="2643"/>
    <cellStyle name="Total 16 3 2 2 2" xfId="6204"/>
    <cellStyle name="Total 16 3 2 2 2 2" xfId="14398"/>
    <cellStyle name="Total 16 3 2 2 2 2 2" xfId="26370"/>
    <cellStyle name="Total 16 3 2 2 2 2 2 2" xfId="47556"/>
    <cellStyle name="Total 16 3 2 2 2 2 3" xfId="36952"/>
    <cellStyle name="Total 16 3 2 2 2 3" xfId="21257"/>
    <cellStyle name="Total 16 3 2 2 2 3 2" xfId="42444"/>
    <cellStyle name="Total 16 3 2 2 2 4" xfId="31860"/>
    <cellStyle name="Total 16 3 2 2 2_Table 2A-1_EFT (Annual)" xfId="8627"/>
    <cellStyle name="Total 16 3 2 2 3" xfId="11740"/>
    <cellStyle name="Total 16 3 2 2 3 2" xfId="23824"/>
    <cellStyle name="Total 16 3 2 2 3 2 2" xfId="45010"/>
    <cellStyle name="Total 16 3 2 2 3 3" xfId="34406"/>
    <cellStyle name="Total 16 3 2 2 4" xfId="18711"/>
    <cellStyle name="Total 16 3 2 2 4 2" xfId="39898"/>
    <cellStyle name="Total 16 3 2 2 5" xfId="29117"/>
    <cellStyle name="Total 16 3 2 2_Table 2A-1_EFT (Annual)" xfId="8626"/>
    <cellStyle name="Total 16 3 2 3" xfId="4934"/>
    <cellStyle name="Total 16 3 2 3 2" xfId="13194"/>
    <cellStyle name="Total 16 3 2 3 2 2" xfId="25200"/>
    <cellStyle name="Total 16 3 2 3 2 2 2" xfId="46386"/>
    <cellStyle name="Total 16 3 2 3 2 3" xfId="35782"/>
    <cellStyle name="Total 16 3 2 3 3" xfId="20087"/>
    <cellStyle name="Total 16 3 2 3 3 2" xfId="41274"/>
    <cellStyle name="Total 16 3 2 3 4" xfId="30591"/>
    <cellStyle name="Total 16 3 2 3_Table 2A-1_EFT (Annual)" xfId="8628"/>
    <cellStyle name="Total 16 3 2 4" xfId="10538"/>
    <cellStyle name="Total 16 3 2 4 2" xfId="22654"/>
    <cellStyle name="Total 16 3 2 4 2 2" xfId="43840"/>
    <cellStyle name="Total 16 3 2 4 3" xfId="33236"/>
    <cellStyle name="Total 16 3 2 5" xfId="17541"/>
    <cellStyle name="Total 16 3 2 5 2" xfId="38728"/>
    <cellStyle name="Total 16 3 2 6" xfId="27848"/>
    <cellStyle name="Total 16 3 2_Table 2A-1_EFT (Annual)" xfId="8625"/>
    <cellStyle name="Total 16 3 3" xfId="925"/>
    <cellStyle name="Total 16 3 3 2" xfId="4486"/>
    <cellStyle name="Total 16 3 3 2 2" xfId="12748"/>
    <cellStyle name="Total 16 3 3 2 2 2" xfId="24758"/>
    <cellStyle name="Total 16 3 3 2 2 2 2" xfId="45944"/>
    <cellStyle name="Total 16 3 3 2 2 3" xfId="35340"/>
    <cellStyle name="Total 16 3 3 2 3" xfId="19645"/>
    <cellStyle name="Total 16 3 3 2 3 2" xfId="40832"/>
    <cellStyle name="Total 16 3 3 2 4" xfId="30143"/>
    <cellStyle name="Total 16 3 3 2_Table 2A-1_EFT (Annual)" xfId="8630"/>
    <cellStyle name="Total 16 3 3 3" xfId="10095"/>
    <cellStyle name="Total 16 3 3 3 2" xfId="22212"/>
    <cellStyle name="Total 16 3 3 3 2 2" xfId="43398"/>
    <cellStyle name="Total 16 3 3 3 3" xfId="32794"/>
    <cellStyle name="Total 16 3 3 4" xfId="17099"/>
    <cellStyle name="Total 16 3 3 4 2" xfId="38286"/>
    <cellStyle name="Total 16 3 3 5" xfId="27400"/>
    <cellStyle name="Total 16 3 3_Table 2A-1_EFT (Annual)" xfId="8629"/>
    <cellStyle name="Total 16 3 4" xfId="2112"/>
    <cellStyle name="Total 16 3 4 2" xfId="5673"/>
    <cellStyle name="Total 16 3 4 2 2" xfId="13888"/>
    <cellStyle name="Total 16 3 4 2 2 2" xfId="25876"/>
    <cellStyle name="Total 16 3 4 2 2 2 2" xfId="47062"/>
    <cellStyle name="Total 16 3 4 2 2 3" xfId="36458"/>
    <cellStyle name="Total 16 3 4 2 3" xfId="20763"/>
    <cellStyle name="Total 16 3 4 2 3 2" xfId="41950"/>
    <cellStyle name="Total 16 3 4 2 4" xfId="31330"/>
    <cellStyle name="Total 16 3 4 2_Table 2A-1_EFT (Annual)" xfId="8632"/>
    <cellStyle name="Total 16 3 4 3" xfId="11232"/>
    <cellStyle name="Total 16 3 4 3 2" xfId="23330"/>
    <cellStyle name="Total 16 3 4 3 2 2" xfId="44516"/>
    <cellStyle name="Total 16 3 4 3 3" xfId="33912"/>
    <cellStyle name="Total 16 3 4 4" xfId="18217"/>
    <cellStyle name="Total 16 3 4 4 2" xfId="39404"/>
    <cellStyle name="Total 16 3 4 5" xfId="28587"/>
    <cellStyle name="Total 16 3 4_Table 2A-1_EFT (Annual)" xfId="8631"/>
    <cellStyle name="Total 16 3 5" xfId="3960"/>
    <cellStyle name="Total 16 3 5 2" xfId="12288"/>
    <cellStyle name="Total 16 3 5 2 2" xfId="24312"/>
    <cellStyle name="Total 16 3 5 2 2 2" xfId="45498"/>
    <cellStyle name="Total 16 3 5 2 3" xfId="34894"/>
    <cellStyle name="Total 16 3 5 3" xfId="19199"/>
    <cellStyle name="Total 16 3 5 3 2" xfId="40386"/>
    <cellStyle name="Total 16 3 5 4" xfId="29648"/>
    <cellStyle name="Total 16 3 5_Table 2A-1_EFT (Annual)" xfId="8633"/>
    <cellStyle name="Total 16 3 6" xfId="9625"/>
    <cellStyle name="Total 16 3 6 2" xfId="21766"/>
    <cellStyle name="Total 16 3 6 2 2" xfId="42952"/>
    <cellStyle name="Total 16 3 6 3" xfId="32348"/>
    <cellStyle name="Total 16 3 7" xfId="16653"/>
    <cellStyle name="Total 16 3 7 2" xfId="37840"/>
    <cellStyle name="Total 16 3 8" xfId="26905"/>
    <cellStyle name="Total 16 3_Table 2A-1_EFT (Annual)" xfId="3530"/>
    <cellStyle name="Total 16 4" xfId="1207"/>
    <cellStyle name="Total 16 4 2" xfId="2477"/>
    <cellStyle name="Total 16 4 2 2" xfId="6038"/>
    <cellStyle name="Total 16 4 2 2 2" xfId="14232"/>
    <cellStyle name="Total 16 4 2 2 2 2" xfId="26204"/>
    <cellStyle name="Total 16 4 2 2 2 2 2" xfId="47390"/>
    <cellStyle name="Total 16 4 2 2 2 3" xfId="36786"/>
    <cellStyle name="Total 16 4 2 2 3" xfId="21091"/>
    <cellStyle name="Total 16 4 2 2 3 2" xfId="42278"/>
    <cellStyle name="Total 16 4 2 2 4" xfId="31694"/>
    <cellStyle name="Total 16 4 2 2_Table 2A-1_EFT (Annual)" xfId="8636"/>
    <cellStyle name="Total 16 4 2 3" xfId="11574"/>
    <cellStyle name="Total 16 4 2 3 2" xfId="23658"/>
    <cellStyle name="Total 16 4 2 3 2 2" xfId="44844"/>
    <cellStyle name="Total 16 4 2 3 3" xfId="34240"/>
    <cellStyle name="Total 16 4 2 4" xfId="18545"/>
    <cellStyle name="Total 16 4 2 4 2" xfId="39732"/>
    <cellStyle name="Total 16 4 2 5" xfId="28951"/>
    <cellStyle name="Total 16 4 2_Table 2A-1_EFT (Annual)" xfId="8635"/>
    <cellStyle name="Total 16 4 3" xfId="4768"/>
    <cellStyle name="Total 16 4 3 2" xfId="13028"/>
    <cellStyle name="Total 16 4 3 2 2" xfId="25034"/>
    <cellStyle name="Total 16 4 3 2 2 2" xfId="46220"/>
    <cellStyle name="Total 16 4 3 2 3" xfId="35616"/>
    <cellStyle name="Total 16 4 3 3" xfId="19921"/>
    <cellStyle name="Total 16 4 3 3 2" xfId="41108"/>
    <cellStyle name="Total 16 4 3 4" xfId="30425"/>
    <cellStyle name="Total 16 4 3_Table 2A-1_EFT (Annual)" xfId="8637"/>
    <cellStyle name="Total 16 4 4" xfId="10372"/>
    <cellStyle name="Total 16 4 4 2" xfId="22488"/>
    <cellStyle name="Total 16 4 4 2 2" xfId="43674"/>
    <cellStyle name="Total 16 4 4 3" xfId="33070"/>
    <cellStyle name="Total 16 4 5" xfId="17375"/>
    <cellStyle name="Total 16 4 5 2" xfId="38562"/>
    <cellStyle name="Total 16 4 6" xfId="27682"/>
    <cellStyle name="Total 16 4_Table 2A-1_EFT (Annual)" xfId="8634"/>
    <cellStyle name="Total 16 5" xfId="766"/>
    <cellStyle name="Total 16 5 2" xfId="4327"/>
    <cellStyle name="Total 16 5 2 2" xfId="12607"/>
    <cellStyle name="Total 16 5 2 2 2" xfId="24624"/>
    <cellStyle name="Total 16 5 2 2 2 2" xfId="45810"/>
    <cellStyle name="Total 16 5 2 2 3" xfId="35206"/>
    <cellStyle name="Total 16 5 2 3" xfId="19511"/>
    <cellStyle name="Total 16 5 2 3 2" xfId="40698"/>
    <cellStyle name="Total 16 5 2 4" xfId="29984"/>
    <cellStyle name="Total 16 5 2_Table 2A-1_EFT (Annual)" xfId="8639"/>
    <cellStyle name="Total 16 5 3" xfId="9955"/>
    <cellStyle name="Total 16 5 3 2" xfId="22078"/>
    <cellStyle name="Total 16 5 3 2 2" xfId="43264"/>
    <cellStyle name="Total 16 5 3 3" xfId="32660"/>
    <cellStyle name="Total 16 5 4" xfId="16965"/>
    <cellStyle name="Total 16 5 4 2" xfId="38152"/>
    <cellStyle name="Total 16 5 5" xfId="27241"/>
    <cellStyle name="Total 16 5_Table 2A-1_EFT (Annual)" xfId="8638"/>
    <cellStyle name="Total 16 6" xfId="1946"/>
    <cellStyle name="Total 16 6 2" xfId="5507"/>
    <cellStyle name="Total 16 6 2 2" xfId="13722"/>
    <cellStyle name="Total 16 6 2 2 2" xfId="25710"/>
    <cellStyle name="Total 16 6 2 2 2 2" xfId="46896"/>
    <cellStyle name="Total 16 6 2 2 3" xfId="36292"/>
    <cellStyle name="Total 16 6 2 3" xfId="20597"/>
    <cellStyle name="Total 16 6 2 3 2" xfId="41784"/>
    <cellStyle name="Total 16 6 2 4" xfId="31164"/>
    <cellStyle name="Total 16 6 2_Table 2A-1_EFT (Annual)" xfId="8641"/>
    <cellStyle name="Total 16 6 3" xfId="11066"/>
    <cellStyle name="Total 16 6 3 2" xfId="23164"/>
    <cellStyle name="Total 16 6 3 2 2" xfId="44350"/>
    <cellStyle name="Total 16 6 3 3" xfId="33746"/>
    <cellStyle name="Total 16 6 4" xfId="18051"/>
    <cellStyle name="Total 16 6 4 2" xfId="39238"/>
    <cellStyle name="Total 16 6 5" xfId="28421"/>
    <cellStyle name="Total 16 6_Table 2A-1_EFT (Annual)" xfId="8640"/>
    <cellStyle name="Total 16 7" xfId="3748"/>
    <cellStyle name="Total 16 7 2" xfId="12116"/>
    <cellStyle name="Total 16 7 2 2" xfId="24146"/>
    <cellStyle name="Total 16 7 2 2 2" xfId="45332"/>
    <cellStyle name="Total 16 7 2 3" xfId="34728"/>
    <cellStyle name="Total 16 7 3" xfId="19033"/>
    <cellStyle name="Total 16 7 3 2" xfId="40220"/>
    <cellStyle name="Total 16 7 4" xfId="29457"/>
    <cellStyle name="Total 16 7_Table 2A-1_EFT (Annual)" xfId="8642"/>
    <cellStyle name="Total 16 8" xfId="9435"/>
    <cellStyle name="Total 16 8 2" xfId="21600"/>
    <cellStyle name="Total 16 8 2 2" xfId="42786"/>
    <cellStyle name="Total 16 8 3" xfId="32182"/>
    <cellStyle name="Total 16 9" xfId="16487"/>
    <cellStyle name="Total 16 9 2" xfId="37674"/>
    <cellStyle name="Total 16_Table 2A-1_EFT (Annual)" xfId="3528"/>
    <cellStyle name="Total 17" xfId="156"/>
    <cellStyle name="Total 17 10" xfId="26711"/>
    <cellStyle name="Total 17 2" xfId="549"/>
    <cellStyle name="Total 17 2 2" xfId="1526"/>
    <cellStyle name="Total 17 2 2 2" xfId="2796"/>
    <cellStyle name="Total 17 2 2 2 2" xfId="6357"/>
    <cellStyle name="Total 17 2 2 2 2 2" xfId="14551"/>
    <cellStyle name="Total 17 2 2 2 2 2 2" xfId="26523"/>
    <cellStyle name="Total 17 2 2 2 2 2 2 2" xfId="47709"/>
    <cellStyle name="Total 17 2 2 2 2 2 3" xfId="37105"/>
    <cellStyle name="Total 17 2 2 2 2 3" xfId="21410"/>
    <cellStyle name="Total 17 2 2 2 2 3 2" xfId="42597"/>
    <cellStyle name="Total 17 2 2 2 2 4" xfId="32013"/>
    <cellStyle name="Total 17 2 2 2 2_Table 2A-1_EFT (Annual)" xfId="8645"/>
    <cellStyle name="Total 17 2 2 2 3" xfId="11893"/>
    <cellStyle name="Total 17 2 2 2 3 2" xfId="23977"/>
    <cellStyle name="Total 17 2 2 2 3 2 2" xfId="45163"/>
    <cellStyle name="Total 17 2 2 2 3 3" xfId="34559"/>
    <cellStyle name="Total 17 2 2 2 4" xfId="18864"/>
    <cellStyle name="Total 17 2 2 2 4 2" xfId="40051"/>
    <cellStyle name="Total 17 2 2 2 5" xfId="29270"/>
    <cellStyle name="Total 17 2 2 2_Table 2A-1_EFT (Annual)" xfId="8644"/>
    <cellStyle name="Total 17 2 2 3" xfId="5087"/>
    <cellStyle name="Total 17 2 2 3 2" xfId="13347"/>
    <cellStyle name="Total 17 2 2 3 2 2" xfId="25353"/>
    <cellStyle name="Total 17 2 2 3 2 2 2" xfId="46539"/>
    <cellStyle name="Total 17 2 2 3 2 3" xfId="35935"/>
    <cellStyle name="Total 17 2 2 3 3" xfId="20240"/>
    <cellStyle name="Total 17 2 2 3 3 2" xfId="41427"/>
    <cellStyle name="Total 17 2 2 3 4" xfId="30744"/>
    <cellStyle name="Total 17 2 2 3_Table 2A-1_EFT (Annual)" xfId="8646"/>
    <cellStyle name="Total 17 2 2 4" xfId="10691"/>
    <cellStyle name="Total 17 2 2 4 2" xfId="22807"/>
    <cellStyle name="Total 17 2 2 4 2 2" xfId="43993"/>
    <cellStyle name="Total 17 2 2 4 3" xfId="33389"/>
    <cellStyle name="Total 17 2 2 5" xfId="17694"/>
    <cellStyle name="Total 17 2 2 5 2" xfId="38881"/>
    <cellStyle name="Total 17 2 2 6" xfId="28001"/>
    <cellStyle name="Total 17 2 2_Table 2A-1_EFT (Annual)" xfId="8643"/>
    <cellStyle name="Total 17 2 3" xfId="1055"/>
    <cellStyle name="Total 17 2 3 2" xfId="4616"/>
    <cellStyle name="Total 17 2 3 2 2" xfId="12876"/>
    <cellStyle name="Total 17 2 3 2 2 2" xfId="24882"/>
    <cellStyle name="Total 17 2 3 2 2 2 2" xfId="46068"/>
    <cellStyle name="Total 17 2 3 2 2 3" xfId="35464"/>
    <cellStyle name="Total 17 2 3 2 3" xfId="19769"/>
    <cellStyle name="Total 17 2 3 2 3 2" xfId="40956"/>
    <cellStyle name="Total 17 2 3 2 4" xfId="30273"/>
    <cellStyle name="Total 17 2 3 2_Table 2A-1_EFT (Annual)" xfId="8648"/>
    <cellStyle name="Total 17 2 3 3" xfId="10220"/>
    <cellStyle name="Total 17 2 3 3 2" xfId="22336"/>
    <cellStyle name="Total 17 2 3 3 2 2" xfId="43522"/>
    <cellStyle name="Total 17 2 3 3 3" xfId="32918"/>
    <cellStyle name="Total 17 2 3 4" xfId="17223"/>
    <cellStyle name="Total 17 2 3 4 2" xfId="38410"/>
    <cellStyle name="Total 17 2 3 5" xfId="27530"/>
    <cellStyle name="Total 17 2 3_Table 2A-1_EFT (Annual)" xfId="8647"/>
    <cellStyle name="Total 17 2 4" xfId="2265"/>
    <cellStyle name="Total 17 2 4 2" xfId="5826"/>
    <cellStyle name="Total 17 2 4 2 2" xfId="14041"/>
    <cellStyle name="Total 17 2 4 2 2 2" xfId="26029"/>
    <cellStyle name="Total 17 2 4 2 2 2 2" xfId="47215"/>
    <cellStyle name="Total 17 2 4 2 2 3" xfId="36611"/>
    <cellStyle name="Total 17 2 4 2 3" xfId="20916"/>
    <cellStyle name="Total 17 2 4 2 3 2" xfId="42103"/>
    <cellStyle name="Total 17 2 4 2 4" xfId="31483"/>
    <cellStyle name="Total 17 2 4 2_Table 2A-1_EFT (Annual)" xfId="8650"/>
    <cellStyle name="Total 17 2 4 3" xfId="11385"/>
    <cellStyle name="Total 17 2 4 3 2" xfId="23483"/>
    <cellStyle name="Total 17 2 4 3 2 2" xfId="44669"/>
    <cellStyle name="Total 17 2 4 3 3" xfId="34065"/>
    <cellStyle name="Total 17 2 4 4" xfId="18370"/>
    <cellStyle name="Total 17 2 4 4 2" xfId="39557"/>
    <cellStyle name="Total 17 2 4 5" xfId="28740"/>
    <cellStyle name="Total 17 2 4_Table 2A-1_EFT (Annual)" xfId="8649"/>
    <cellStyle name="Total 17 2 5" xfId="4119"/>
    <cellStyle name="Total 17 2 5 2" xfId="12443"/>
    <cellStyle name="Total 17 2 5 2 2" xfId="24465"/>
    <cellStyle name="Total 17 2 5 2 2 2" xfId="45651"/>
    <cellStyle name="Total 17 2 5 2 3" xfId="35047"/>
    <cellStyle name="Total 17 2 5 3" xfId="19352"/>
    <cellStyle name="Total 17 2 5 3 2" xfId="40539"/>
    <cellStyle name="Total 17 2 5 4" xfId="29807"/>
    <cellStyle name="Total 17 2 5_Table 2A-1_EFT (Annual)" xfId="8651"/>
    <cellStyle name="Total 17 2 6" xfId="9782"/>
    <cellStyle name="Total 17 2 6 2" xfId="21919"/>
    <cellStyle name="Total 17 2 6 2 2" xfId="43105"/>
    <cellStyle name="Total 17 2 6 3" xfId="32501"/>
    <cellStyle name="Total 17 2 7" xfId="16806"/>
    <cellStyle name="Total 17 2 7 2" xfId="37993"/>
    <cellStyle name="Total 17 2 8" xfId="27064"/>
    <cellStyle name="Total 17 2_Table 2A-1_EFT (Annual)" xfId="3532"/>
    <cellStyle name="Total 17 3" xfId="387"/>
    <cellStyle name="Total 17 3 2" xfId="1370"/>
    <cellStyle name="Total 17 3 2 2" xfId="2640"/>
    <cellStyle name="Total 17 3 2 2 2" xfId="6201"/>
    <cellStyle name="Total 17 3 2 2 2 2" xfId="14395"/>
    <cellStyle name="Total 17 3 2 2 2 2 2" xfId="26367"/>
    <cellStyle name="Total 17 3 2 2 2 2 2 2" xfId="47553"/>
    <cellStyle name="Total 17 3 2 2 2 2 3" xfId="36949"/>
    <cellStyle name="Total 17 3 2 2 2 3" xfId="21254"/>
    <cellStyle name="Total 17 3 2 2 2 3 2" xfId="42441"/>
    <cellStyle name="Total 17 3 2 2 2 4" xfId="31857"/>
    <cellStyle name="Total 17 3 2 2 2_Table 2A-1_EFT (Annual)" xfId="8654"/>
    <cellStyle name="Total 17 3 2 2 3" xfId="11737"/>
    <cellStyle name="Total 17 3 2 2 3 2" xfId="23821"/>
    <cellStyle name="Total 17 3 2 2 3 2 2" xfId="45007"/>
    <cellStyle name="Total 17 3 2 2 3 3" xfId="34403"/>
    <cellStyle name="Total 17 3 2 2 4" xfId="18708"/>
    <cellStyle name="Total 17 3 2 2 4 2" xfId="39895"/>
    <cellStyle name="Total 17 3 2 2 5" xfId="29114"/>
    <cellStyle name="Total 17 3 2 2_Table 2A-1_EFT (Annual)" xfId="8653"/>
    <cellStyle name="Total 17 3 2 3" xfId="4931"/>
    <cellStyle name="Total 17 3 2 3 2" xfId="13191"/>
    <cellStyle name="Total 17 3 2 3 2 2" xfId="25197"/>
    <cellStyle name="Total 17 3 2 3 2 2 2" xfId="46383"/>
    <cellStyle name="Total 17 3 2 3 2 3" xfId="35779"/>
    <cellStyle name="Total 17 3 2 3 3" xfId="20084"/>
    <cellStyle name="Total 17 3 2 3 3 2" xfId="41271"/>
    <cellStyle name="Total 17 3 2 3 4" xfId="30588"/>
    <cellStyle name="Total 17 3 2 3_Table 2A-1_EFT (Annual)" xfId="8655"/>
    <cellStyle name="Total 17 3 2 4" xfId="10535"/>
    <cellStyle name="Total 17 3 2 4 2" xfId="22651"/>
    <cellStyle name="Total 17 3 2 4 2 2" xfId="43837"/>
    <cellStyle name="Total 17 3 2 4 3" xfId="33233"/>
    <cellStyle name="Total 17 3 2 5" xfId="17538"/>
    <cellStyle name="Total 17 3 2 5 2" xfId="38725"/>
    <cellStyle name="Total 17 3 2 6" xfId="27845"/>
    <cellStyle name="Total 17 3 2_Table 2A-1_EFT (Annual)" xfId="8652"/>
    <cellStyle name="Total 17 3 3" xfId="923"/>
    <cellStyle name="Total 17 3 3 2" xfId="4484"/>
    <cellStyle name="Total 17 3 3 2 2" xfId="12746"/>
    <cellStyle name="Total 17 3 3 2 2 2" xfId="24756"/>
    <cellStyle name="Total 17 3 3 2 2 2 2" xfId="45942"/>
    <cellStyle name="Total 17 3 3 2 2 3" xfId="35338"/>
    <cellStyle name="Total 17 3 3 2 3" xfId="19643"/>
    <cellStyle name="Total 17 3 3 2 3 2" xfId="40830"/>
    <cellStyle name="Total 17 3 3 2 4" xfId="30141"/>
    <cellStyle name="Total 17 3 3 2_Table 2A-1_EFT (Annual)" xfId="8657"/>
    <cellStyle name="Total 17 3 3 3" xfId="10093"/>
    <cellStyle name="Total 17 3 3 3 2" xfId="22210"/>
    <cellStyle name="Total 17 3 3 3 2 2" xfId="43396"/>
    <cellStyle name="Total 17 3 3 3 3" xfId="32792"/>
    <cellStyle name="Total 17 3 3 4" xfId="17097"/>
    <cellStyle name="Total 17 3 3 4 2" xfId="38284"/>
    <cellStyle name="Total 17 3 3 5" xfId="27398"/>
    <cellStyle name="Total 17 3 3_Table 2A-1_EFT (Annual)" xfId="8656"/>
    <cellStyle name="Total 17 3 4" xfId="2109"/>
    <cellStyle name="Total 17 3 4 2" xfId="5670"/>
    <cellStyle name="Total 17 3 4 2 2" xfId="13885"/>
    <cellStyle name="Total 17 3 4 2 2 2" xfId="25873"/>
    <cellStyle name="Total 17 3 4 2 2 2 2" xfId="47059"/>
    <cellStyle name="Total 17 3 4 2 2 3" xfId="36455"/>
    <cellStyle name="Total 17 3 4 2 3" xfId="20760"/>
    <cellStyle name="Total 17 3 4 2 3 2" xfId="41947"/>
    <cellStyle name="Total 17 3 4 2 4" xfId="31327"/>
    <cellStyle name="Total 17 3 4 2_Table 2A-1_EFT (Annual)" xfId="8659"/>
    <cellStyle name="Total 17 3 4 3" xfId="11229"/>
    <cellStyle name="Total 17 3 4 3 2" xfId="23327"/>
    <cellStyle name="Total 17 3 4 3 2 2" xfId="44513"/>
    <cellStyle name="Total 17 3 4 3 3" xfId="33909"/>
    <cellStyle name="Total 17 3 4 4" xfId="18214"/>
    <cellStyle name="Total 17 3 4 4 2" xfId="39401"/>
    <cellStyle name="Total 17 3 4 5" xfId="28584"/>
    <cellStyle name="Total 17 3 4_Table 2A-1_EFT (Annual)" xfId="8658"/>
    <cellStyle name="Total 17 3 5" xfId="3957"/>
    <cellStyle name="Total 17 3 5 2" xfId="12285"/>
    <cellStyle name="Total 17 3 5 2 2" xfId="24309"/>
    <cellStyle name="Total 17 3 5 2 2 2" xfId="45495"/>
    <cellStyle name="Total 17 3 5 2 3" xfId="34891"/>
    <cellStyle name="Total 17 3 5 3" xfId="19196"/>
    <cellStyle name="Total 17 3 5 3 2" xfId="40383"/>
    <cellStyle name="Total 17 3 5 4" xfId="29645"/>
    <cellStyle name="Total 17 3 5_Table 2A-1_EFT (Annual)" xfId="8660"/>
    <cellStyle name="Total 17 3 6" xfId="9622"/>
    <cellStyle name="Total 17 3 6 2" xfId="21763"/>
    <cellStyle name="Total 17 3 6 2 2" xfId="42949"/>
    <cellStyle name="Total 17 3 6 3" xfId="32345"/>
    <cellStyle name="Total 17 3 7" xfId="16650"/>
    <cellStyle name="Total 17 3 7 2" xfId="37837"/>
    <cellStyle name="Total 17 3 8" xfId="26902"/>
    <cellStyle name="Total 17 3_Table 2A-1_EFT (Annual)" xfId="3533"/>
    <cellStyle name="Total 17 4" xfId="1204"/>
    <cellStyle name="Total 17 4 2" xfId="2474"/>
    <cellStyle name="Total 17 4 2 2" xfId="6035"/>
    <cellStyle name="Total 17 4 2 2 2" xfId="14229"/>
    <cellStyle name="Total 17 4 2 2 2 2" xfId="26201"/>
    <cellStyle name="Total 17 4 2 2 2 2 2" xfId="47387"/>
    <cellStyle name="Total 17 4 2 2 2 3" xfId="36783"/>
    <cellStyle name="Total 17 4 2 2 3" xfId="21088"/>
    <cellStyle name="Total 17 4 2 2 3 2" xfId="42275"/>
    <cellStyle name="Total 17 4 2 2 4" xfId="31691"/>
    <cellStyle name="Total 17 4 2 2_Table 2A-1_EFT (Annual)" xfId="8663"/>
    <cellStyle name="Total 17 4 2 3" xfId="11571"/>
    <cellStyle name="Total 17 4 2 3 2" xfId="23655"/>
    <cellStyle name="Total 17 4 2 3 2 2" xfId="44841"/>
    <cellStyle name="Total 17 4 2 3 3" xfId="34237"/>
    <cellStyle name="Total 17 4 2 4" xfId="18542"/>
    <cellStyle name="Total 17 4 2 4 2" xfId="39729"/>
    <cellStyle name="Total 17 4 2 5" xfId="28948"/>
    <cellStyle name="Total 17 4 2_Table 2A-1_EFT (Annual)" xfId="8662"/>
    <cellStyle name="Total 17 4 3" xfId="4765"/>
    <cellStyle name="Total 17 4 3 2" xfId="13025"/>
    <cellStyle name="Total 17 4 3 2 2" xfId="25031"/>
    <cellStyle name="Total 17 4 3 2 2 2" xfId="46217"/>
    <cellStyle name="Total 17 4 3 2 3" xfId="35613"/>
    <cellStyle name="Total 17 4 3 3" xfId="19918"/>
    <cellStyle name="Total 17 4 3 3 2" xfId="41105"/>
    <cellStyle name="Total 17 4 3 4" xfId="30422"/>
    <cellStyle name="Total 17 4 3_Table 2A-1_EFT (Annual)" xfId="8664"/>
    <cellStyle name="Total 17 4 4" xfId="10369"/>
    <cellStyle name="Total 17 4 4 2" xfId="22485"/>
    <cellStyle name="Total 17 4 4 2 2" xfId="43671"/>
    <cellStyle name="Total 17 4 4 3" xfId="33067"/>
    <cellStyle name="Total 17 4 5" xfId="17372"/>
    <cellStyle name="Total 17 4 5 2" xfId="38559"/>
    <cellStyle name="Total 17 4 6" xfId="27679"/>
    <cellStyle name="Total 17 4_Table 2A-1_EFT (Annual)" xfId="8661"/>
    <cellStyle name="Total 17 5" xfId="764"/>
    <cellStyle name="Total 17 5 2" xfId="4325"/>
    <cellStyle name="Total 17 5 2 2" xfId="12605"/>
    <cellStyle name="Total 17 5 2 2 2" xfId="24622"/>
    <cellStyle name="Total 17 5 2 2 2 2" xfId="45808"/>
    <cellStyle name="Total 17 5 2 2 3" xfId="35204"/>
    <cellStyle name="Total 17 5 2 3" xfId="19509"/>
    <cellStyle name="Total 17 5 2 3 2" xfId="40696"/>
    <cellStyle name="Total 17 5 2 4" xfId="29982"/>
    <cellStyle name="Total 17 5 2_Table 2A-1_EFT (Annual)" xfId="8666"/>
    <cellStyle name="Total 17 5 3" xfId="9953"/>
    <cellStyle name="Total 17 5 3 2" xfId="22076"/>
    <cellStyle name="Total 17 5 3 2 2" xfId="43262"/>
    <cellStyle name="Total 17 5 3 3" xfId="32658"/>
    <cellStyle name="Total 17 5 4" xfId="16963"/>
    <cellStyle name="Total 17 5 4 2" xfId="38150"/>
    <cellStyle name="Total 17 5 5" xfId="27239"/>
    <cellStyle name="Total 17 5_Table 2A-1_EFT (Annual)" xfId="8665"/>
    <cellStyle name="Total 17 6" xfId="1777"/>
    <cellStyle name="Total 17 6 2" xfId="5338"/>
    <cellStyle name="Total 17 6 2 2" xfId="13553"/>
    <cellStyle name="Total 17 6 2 2 2" xfId="25541"/>
    <cellStyle name="Total 17 6 2 2 2 2" xfId="46727"/>
    <cellStyle name="Total 17 6 2 2 3" xfId="36123"/>
    <cellStyle name="Total 17 6 2 3" xfId="20428"/>
    <cellStyle name="Total 17 6 2 3 2" xfId="41615"/>
    <cellStyle name="Total 17 6 2 4" xfId="30995"/>
    <cellStyle name="Total 17 6 2_Table 2A-1_EFT (Annual)" xfId="8668"/>
    <cellStyle name="Total 17 6 3" xfId="10897"/>
    <cellStyle name="Total 17 6 3 2" xfId="22995"/>
    <cellStyle name="Total 17 6 3 2 2" xfId="44181"/>
    <cellStyle name="Total 17 6 3 3" xfId="33577"/>
    <cellStyle name="Total 17 6 4" xfId="17882"/>
    <cellStyle name="Total 17 6 4 2" xfId="39069"/>
    <cellStyle name="Total 17 6 5" xfId="28252"/>
    <cellStyle name="Total 17 6_Table 2A-1_EFT (Annual)" xfId="8667"/>
    <cellStyle name="Total 17 7" xfId="3745"/>
    <cellStyle name="Total 17 7 2" xfId="12113"/>
    <cellStyle name="Total 17 7 2 2" xfId="24143"/>
    <cellStyle name="Total 17 7 2 2 2" xfId="45329"/>
    <cellStyle name="Total 17 7 2 3" xfId="34725"/>
    <cellStyle name="Total 17 7 3" xfId="19030"/>
    <cellStyle name="Total 17 7 3 2" xfId="40217"/>
    <cellStyle name="Total 17 7 4" xfId="29454"/>
    <cellStyle name="Total 17 7_Table 2A-1_EFT (Annual)" xfId="8669"/>
    <cellStyle name="Total 17 8" xfId="9432"/>
    <cellStyle name="Total 17 8 2" xfId="21597"/>
    <cellStyle name="Total 17 8 2 2" xfId="42783"/>
    <cellStyle name="Total 17 8 3" xfId="32179"/>
    <cellStyle name="Total 17 9" xfId="16484"/>
    <cellStyle name="Total 17 9 2" xfId="37671"/>
    <cellStyle name="Total 17_Table 2A-1_EFT (Annual)" xfId="3531"/>
    <cellStyle name="Total 18" xfId="173"/>
    <cellStyle name="Total 18 10" xfId="26728"/>
    <cellStyle name="Total 18 2" xfId="566"/>
    <cellStyle name="Total 18 2 2" xfId="1543"/>
    <cellStyle name="Total 18 2 2 2" xfId="2813"/>
    <cellStyle name="Total 18 2 2 2 2" xfId="6374"/>
    <cellStyle name="Total 18 2 2 2 2 2" xfId="14568"/>
    <cellStyle name="Total 18 2 2 2 2 2 2" xfId="26540"/>
    <cellStyle name="Total 18 2 2 2 2 2 2 2" xfId="47726"/>
    <cellStyle name="Total 18 2 2 2 2 2 3" xfId="37122"/>
    <cellStyle name="Total 18 2 2 2 2 3" xfId="21427"/>
    <cellStyle name="Total 18 2 2 2 2 3 2" xfId="42614"/>
    <cellStyle name="Total 18 2 2 2 2 4" xfId="32030"/>
    <cellStyle name="Total 18 2 2 2 2_Table 2A-1_EFT (Annual)" xfId="8672"/>
    <cellStyle name="Total 18 2 2 2 3" xfId="11910"/>
    <cellStyle name="Total 18 2 2 2 3 2" xfId="23994"/>
    <cellStyle name="Total 18 2 2 2 3 2 2" xfId="45180"/>
    <cellStyle name="Total 18 2 2 2 3 3" xfId="34576"/>
    <cellStyle name="Total 18 2 2 2 4" xfId="18881"/>
    <cellStyle name="Total 18 2 2 2 4 2" xfId="40068"/>
    <cellStyle name="Total 18 2 2 2 5" xfId="29287"/>
    <cellStyle name="Total 18 2 2 2_Table 2A-1_EFT (Annual)" xfId="8671"/>
    <cellStyle name="Total 18 2 2 3" xfId="5104"/>
    <cellStyle name="Total 18 2 2 3 2" xfId="13364"/>
    <cellStyle name="Total 18 2 2 3 2 2" xfId="25370"/>
    <cellStyle name="Total 18 2 2 3 2 2 2" xfId="46556"/>
    <cellStyle name="Total 18 2 2 3 2 3" xfId="35952"/>
    <cellStyle name="Total 18 2 2 3 3" xfId="20257"/>
    <cellStyle name="Total 18 2 2 3 3 2" xfId="41444"/>
    <cellStyle name="Total 18 2 2 3 4" xfId="30761"/>
    <cellStyle name="Total 18 2 2 3_Table 2A-1_EFT (Annual)" xfId="8673"/>
    <cellStyle name="Total 18 2 2 4" xfId="10708"/>
    <cellStyle name="Total 18 2 2 4 2" xfId="22824"/>
    <cellStyle name="Total 18 2 2 4 2 2" xfId="44010"/>
    <cellStyle name="Total 18 2 2 4 3" xfId="33406"/>
    <cellStyle name="Total 18 2 2 5" xfId="17711"/>
    <cellStyle name="Total 18 2 2 5 2" xfId="38898"/>
    <cellStyle name="Total 18 2 2 6" xfId="28018"/>
    <cellStyle name="Total 18 2 2_Table 2A-1_EFT (Annual)" xfId="8670"/>
    <cellStyle name="Total 18 2 3" xfId="1068"/>
    <cellStyle name="Total 18 2 3 2" xfId="4629"/>
    <cellStyle name="Total 18 2 3 2 2" xfId="12889"/>
    <cellStyle name="Total 18 2 3 2 2 2" xfId="24895"/>
    <cellStyle name="Total 18 2 3 2 2 2 2" xfId="46081"/>
    <cellStyle name="Total 18 2 3 2 2 3" xfId="35477"/>
    <cellStyle name="Total 18 2 3 2 3" xfId="19782"/>
    <cellStyle name="Total 18 2 3 2 3 2" xfId="40969"/>
    <cellStyle name="Total 18 2 3 2 4" xfId="30286"/>
    <cellStyle name="Total 18 2 3 2_Table 2A-1_EFT (Annual)" xfId="8675"/>
    <cellStyle name="Total 18 2 3 3" xfId="10233"/>
    <cellStyle name="Total 18 2 3 3 2" xfId="22349"/>
    <cellStyle name="Total 18 2 3 3 2 2" xfId="43535"/>
    <cellStyle name="Total 18 2 3 3 3" xfId="32931"/>
    <cellStyle name="Total 18 2 3 4" xfId="17236"/>
    <cellStyle name="Total 18 2 3 4 2" xfId="38423"/>
    <cellStyle name="Total 18 2 3 5" xfId="27543"/>
    <cellStyle name="Total 18 2 3_Table 2A-1_EFT (Annual)" xfId="8674"/>
    <cellStyle name="Total 18 2 4" xfId="2282"/>
    <cellStyle name="Total 18 2 4 2" xfId="5843"/>
    <cellStyle name="Total 18 2 4 2 2" xfId="14058"/>
    <cellStyle name="Total 18 2 4 2 2 2" xfId="26046"/>
    <cellStyle name="Total 18 2 4 2 2 2 2" xfId="47232"/>
    <cellStyle name="Total 18 2 4 2 2 3" xfId="36628"/>
    <cellStyle name="Total 18 2 4 2 3" xfId="20933"/>
    <cellStyle name="Total 18 2 4 2 3 2" xfId="42120"/>
    <cellStyle name="Total 18 2 4 2 4" xfId="31500"/>
    <cellStyle name="Total 18 2 4 2_Table 2A-1_EFT (Annual)" xfId="8677"/>
    <cellStyle name="Total 18 2 4 3" xfId="11402"/>
    <cellStyle name="Total 18 2 4 3 2" xfId="23500"/>
    <cellStyle name="Total 18 2 4 3 2 2" xfId="44686"/>
    <cellStyle name="Total 18 2 4 3 3" xfId="34082"/>
    <cellStyle name="Total 18 2 4 4" xfId="18387"/>
    <cellStyle name="Total 18 2 4 4 2" xfId="39574"/>
    <cellStyle name="Total 18 2 4 5" xfId="28757"/>
    <cellStyle name="Total 18 2 4_Table 2A-1_EFT (Annual)" xfId="8676"/>
    <cellStyle name="Total 18 2 5" xfId="4136"/>
    <cellStyle name="Total 18 2 5 2" xfId="12460"/>
    <cellStyle name="Total 18 2 5 2 2" xfId="24482"/>
    <cellStyle name="Total 18 2 5 2 2 2" xfId="45668"/>
    <cellStyle name="Total 18 2 5 2 3" xfId="35064"/>
    <cellStyle name="Total 18 2 5 3" xfId="19369"/>
    <cellStyle name="Total 18 2 5 3 2" xfId="40556"/>
    <cellStyle name="Total 18 2 5 4" xfId="29824"/>
    <cellStyle name="Total 18 2 5_Table 2A-1_EFT (Annual)" xfId="8678"/>
    <cellStyle name="Total 18 2 6" xfId="9799"/>
    <cellStyle name="Total 18 2 6 2" xfId="21936"/>
    <cellStyle name="Total 18 2 6 2 2" xfId="43122"/>
    <cellStyle name="Total 18 2 6 3" xfId="32518"/>
    <cellStyle name="Total 18 2 7" xfId="16823"/>
    <cellStyle name="Total 18 2 7 2" xfId="38010"/>
    <cellStyle name="Total 18 2 8" xfId="27081"/>
    <cellStyle name="Total 18 2_Table 2A-1_EFT (Annual)" xfId="3535"/>
    <cellStyle name="Total 18 3" xfId="404"/>
    <cellStyle name="Total 18 3 2" xfId="1387"/>
    <cellStyle name="Total 18 3 2 2" xfId="2657"/>
    <cellStyle name="Total 18 3 2 2 2" xfId="6218"/>
    <cellStyle name="Total 18 3 2 2 2 2" xfId="14412"/>
    <cellStyle name="Total 18 3 2 2 2 2 2" xfId="26384"/>
    <cellStyle name="Total 18 3 2 2 2 2 2 2" xfId="47570"/>
    <cellStyle name="Total 18 3 2 2 2 2 3" xfId="36966"/>
    <cellStyle name="Total 18 3 2 2 2 3" xfId="21271"/>
    <cellStyle name="Total 18 3 2 2 2 3 2" xfId="42458"/>
    <cellStyle name="Total 18 3 2 2 2 4" xfId="31874"/>
    <cellStyle name="Total 18 3 2 2 2_Table 2A-1_EFT (Annual)" xfId="8681"/>
    <cellStyle name="Total 18 3 2 2 3" xfId="11754"/>
    <cellStyle name="Total 18 3 2 2 3 2" xfId="23838"/>
    <cellStyle name="Total 18 3 2 2 3 2 2" xfId="45024"/>
    <cellStyle name="Total 18 3 2 2 3 3" xfId="34420"/>
    <cellStyle name="Total 18 3 2 2 4" xfId="18725"/>
    <cellStyle name="Total 18 3 2 2 4 2" xfId="39912"/>
    <cellStyle name="Total 18 3 2 2 5" xfId="29131"/>
    <cellStyle name="Total 18 3 2 2_Table 2A-1_EFT (Annual)" xfId="8680"/>
    <cellStyle name="Total 18 3 2 3" xfId="4948"/>
    <cellStyle name="Total 18 3 2 3 2" xfId="13208"/>
    <cellStyle name="Total 18 3 2 3 2 2" xfId="25214"/>
    <cellStyle name="Total 18 3 2 3 2 2 2" xfId="46400"/>
    <cellStyle name="Total 18 3 2 3 2 3" xfId="35796"/>
    <cellStyle name="Total 18 3 2 3 3" xfId="20101"/>
    <cellStyle name="Total 18 3 2 3 3 2" xfId="41288"/>
    <cellStyle name="Total 18 3 2 3 4" xfId="30605"/>
    <cellStyle name="Total 18 3 2 3_Table 2A-1_EFT (Annual)" xfId="8682"/>
    <cellStyle name="Total 18 3 2 4" xfId="10552"/>
    <cellStyle name="Total 18 3 2 4 2" xfId="22668"/>
    <cellStyle name="Total 18 3 2 4 2 2" xfId="43854"/>
    <cellStyle name="Total 18 3 2 4 3" xfId="33250"/>
    <cellStyle name="Total 18 3 2 5" xfId="17555"/>
    <cellStyle name="Total 18 3 2 5 2" xfId="38742"/>
    <cellStyle name="Total 18 3 2 6" xfId="27862"/>
    <cellStyle name="Total 18 3 2_Table 2A-1_EFT (Annual)" xfId="8679"/>
    <cellStyle name="Total 18 3 3" xfId="936"/>
    <cellStyle name="Total 18 3 3 2" xfId="4497"/>
    <cellStyle name="Total 18 3 3 2 2" xfId="12759"/>
    <cellStyle name="Total 18 3 3 2 2 2" xfId="24769"/>
    <cellStyle name="Total 18 3 3 2 2 2 2" xfId="45955"/>
    <cellStyle name="Total 18 3 3 2 2 3" xfId="35351"/>
    <cellStyle name="Total 18 3 3 2 3" xfId="19656"/>
    <cellStyle name="Total 18 3 3 2 3 2" xfId="40843"/>
    <cellStyle name="Total 18 3 3 2 4" xfId="30154"/>
    <cellStyle name="Total 18 3 3 2_Table 2A-1_EFT (Annual)" xfId="8684"/>
    <cellStyle name="Total 18 3 3 3" xfId="10106"/>
    <cellStyle name="Total 18 3 3 3 2" xfId="22223"/>
    <cellStyle name="Total 18 3 3 3 2 2" xfId="43409"/>
    <cellStyle name="Total 18 3 3 3 3" xfId="32805"/>
    <cellStyle name="Total 18 3 3 4" xfId="17110"/>
    <cellStyle name="Total 18 3 3 4 2" xfId="38297"/>
    <cellStyle name="Total 18 3 3 5" xfId="27411"/>
    <cellStyle name="Total 18 3 3_Table 2A-1_EFT (Annual)" xfId="8683"/>
    <cellStyle name="Total 18 3 4" xfId="2126"/>
    <cellStyle name="Total 18 3 4 2" xfId="5687"/>
    <cellStyle name="Total 18 3 4 2 2" xfId="13902"/>
    <cellStyle name="Total 18 3 4 2 2 2" xfId="25890"/>
    <cellStyle name="Total 18 3 4 2 2 2 2" xfId="47076"/>
    <cellStyle name="Total 18 3 4 2 2 3" xfId="36472"/>
    <cellStyle name="Total 18 3 4 2 3" xfId="20777"/>
    <cellStyle name="Total 18 3 4 2 3 2" xfId="41964"/>
    <cellStyle name="Total 18 3 4 2 4" xfId="31344"/>
    <cellStyle name="Total 18 3 4 2_Table 2A-1_EFT (Annual)" xfId="8686"/>
    <cellStyle name="Total 18 3 4 3" xfId="11246"/>
    <cellStyle name="Total 18 3 4 3 2" xfId="23344"/>
    <cellStyle name="Total 18 3 4 3 2 2" xfId="44530"/>
    <cellStyle name="Total 18 3 4 3 3" xfId="33926"/>
    <cellStyle name="Total 18 3 4 4" xfId="18231"/>
    <cellStyle name="Total 18 3 4 4 2" xfId="39418"/>
    <cellStyle name="Total 18 3 4 5" xfId="28601"/>
    <cellStyle name="Total 18 3 4_Table 2A-1_EFT (Annual)" xfId="8685"/>
    <cellStyle name="Total 18 3 5" xfId="3974"/>
    <cellStyle name="Total 18 3 5 2" xfId="12302"/>
    <cellStyle name="Total 18 3 5 2 2" xfId="24326"/>
    <cellStyle name="Total 18 3 5 2 2 2" xfId="45512"/>
    <cellStyle name="Total 18 3 5 2 3" xfId="34908"/>
    <cellStyle name="Total 18 3 5 3" xfId="19213"/>
    <cellStyle name="Total 18 3 5 3 2" xfId="40400"/>
    <cellStyle name="Total 18 3 5 4" xfId="29662"/>
    <cellStyle name="Total 18 3 5_Table 2A-1_EFT (Annual)" xfId="8687"/>
    <cellStyle name="Total 18 3 6" xfId="9639"/>
    <cellStyle name="Total 18 3 6 2" xfId="21780"/>
    <cellStyle name="Total 18 3 6 2 2" xfId="42966"/>
    <cellStyle name="Total 18 3 6 3" xfId="32362"/>
    <cellStyle name="Total 18 3 7" xfId="16667"/>
    <cellStyle name="Total 18 3 7 2" xfId="37854"/>
    <cellStyle name="Total 18 3 8" xfId="26919"/>
    <cellStyle name="Total 18 3_Table 2A-1_EFT (Annual)" xfId="3536"/>
    <cellStyle name="Total 18 4" xfId="1221"/>
    <cellStyle name="Total 18 4 2" xfId="2491"/>
    <cellStyle name="Total 18 4 2 2" xfId="6052"/>
    <cellStyle name="Total 18 4 2 2 2" xfId="14246"/>
    <cellStyle name="Total 18 4 2 2 2 2" xfId="26218"/>
    <cellStyle name="Total 18 4 2 2 2 2 2" xfId="47404"/>
    <cellStyle name="Total 18 4 2 2 2 3" xfId="36800"/>
    <cellStyle name="Total 18 4 2 2 3" xfId="21105"/>
    <cellStyle name="Total 18 4 2 2 3 2" xfId="42292"/>
    <cellStyle name="Total 18 4 2 2 4" xfId="31708"/>
    <cellStyle name="Total 18 4 2 2_Table 2A-1_EFT (Annual)" xfId="8690"/>
    <cellStyle name="Total 18 4 2 3" xfId="11588"/>
    <cellStyle name="Total 18 4 2 3 2" xfId="23672"/>
    <cellStyle name="Total 18 4 2 3 2 2" xfId="44858"/>
    <cellStyle name="Total 18 4 2 3 3" xfId="34254"/>
    <cellStyle name="Total 18 4 2 4" xfId="18559"/>
    <cellStyle name="Total 18 4 2 4 2" xfId="39746"/>
    <cellStyle name="Total 18 4 2 5" xfId="28965"/>
    <cellStyle name="Total 18 4 2_Table 2A-1_EFT (Annual)" xfId="8689"/>
    <cellStyle name="Total 18 4 3" xfId="4782"/>
    <cellStyle name="Total 18 4 3 2" xfId="13042"/>
    <cellStyle name="Total 18 4 3 2 2" xfId="25048"/>
    <cellStyle name="Total 18 4 3 2 2 2" xfId="46234"/>
    <cellStyle name="Total 18 4 3 2 3" xfId="35630"/>
    <cellStyle name="Total 18 4 3 3" xfId="19935"/>
    <cellStyle name="Total 18 4 3 3 2" xfId="41122"/>
    <cellStyle name="Total 18 4 3 4" xfId="30439"/>
    <cellStyle name="Total 18 4 3_Table 2A-1_EFT (Annual)" xfId="8691"/>
    <cellStyle name="Total 18 4 4" xfId="10386"/>
    <cellStyle name="Total 18 4 4 2" xfId="22502"/>
    <cellStyle name="Total 18 4 4 2 2" xfId="43688"/>
    <cellStyle name="Total 18 4 4 3" xfId="33084"/>
    <cellStyle name="Total 18 4 5" xfId="17389"/>
    <cellStyle name="Total 18 4 5 2" xfId="38576"/>
    <cellStyle name="Total 18 4 6" xfId="27696"/>
    <cellStyle name="Total 18 4_Table 2A-1_EFT (Annual)" xfId="8688"/>
    <cellStyle name="Total 18 5" xfId="777"/>
    <cellStyle name="Total 18 5 2" xfId="4338"/>
    <cellStyle name="Total 18 5 2 2" xfId="12618"/>
    <cellStyle name="Total 18 5 2 2 2" xfId="24635"/>
    <cellStyle name="Total 18 5 2 2 2 2" xfId="45821"/>
    <cellStyle name="Total 18 5 2 2 3" xfId="35217"/>
    <cellStyle name="Total 18 5 2 3" xfId="19522"/>
    <cellStyle name="Total 18 5 2 3 2" xfId="40709"/>
    <cellStyle name="Total 18 5 2 4" xfId="29995"/>
    <cellStyle name="Total 18 5 2_Table 2A-1_EFT (Annual)" xfId="8693"/>
    <cellStyle name="Total 18 5 3" xfId="9966"/>
    <cellStyle name="Total 18 5 3 2" xfId="22089"/>
    <cellStyle name="Total 18 5 3 2 2" xfId="43275"/>
    <cellStyle name="Total 18 5 3 3" xfId="32671"/>
    <cellStyle name="Total 18 5 4" xfId="16976"/>
    <cellStyle name="Total 18 5 4 2" xfId="38163"/>
    <cellStyle name="Total 18 5 5" xfId="27252"/>
    <cellStyle name="Total 18 5_Table 2A-1_EFT (Annual)" xfId="8692"/>
    <cellStyle name="Total 18 6" xfId="1960"/>
    <cellStyle name="Total 18 6 2" xfId="5521"/>
    <cellStyle name="Total 18 6 2 2" xfId="13736"/>
    <cellStyle name="Total 18 6 2 2 2" xfId="25724"/>
    <cellStyle name="Total 18 6 2 2 2 2" xfId="46910"/>
    <cellStyle name="Total 18 6 2 2 3" xfId="36306"/>
    <cellStyle name="Total 18 6 2 3" xfId="20611"/>
    <cellStyle name="Total 18 6 2 3 2" xfId="41798"/>
    <cellStyle name="Total 18 6 2 4" xfId="31178"/>
    <cellStyle name="Total 18 6 2_Table 2A-1_EFT (Annual)" xfId="8695"/>
    <cellStyle name="Total 18 6 3" xfId="11080"/>
    <cellStyle name="Total 18 6 3 2" xfId="23178"/>
    <cellStyle name="Total 18 6 3 2 2" xfId="44364"/>
    <cellStyle name="Total 18 6 3 3" xfId="33760"/>
    <cellStyle name="Total 18 6 4" xfId="18065"/>
    <cellStyle name="Total 18 6 4 2" xfId="39252"/>
    <cellStyle name="Total 18 6 5" xfId="28435"/>
    <cellStyle name="Total 18 6_Table 2A-1_EFT (Annual)" xfId="8694"/>
    <cellStyle name="Total 18 7" xfId="3762"/>
    <cellStyle name="Total 18 7 2" xfId="12130"/>
    <cellStyle name="Total 18 7 2 2" xfId="24160"/>
    <cellStyle name="Total 18 7 2 2 2" xfId="45346"/>
    <cellStyle name="Total 18 7 2 3" xfId="34742"/>
    <cellStyle name="Total 18 7 3" xfId="19047"/>
    <cellStyle name="Total 18 7 3 2" xfId="40234"/>
    <cellStyle name="Total 18 7 4" xfId="29471"/>
    <cellStyle name="Total 18 7_Table 2A-1_EFT (Annual)" xfId="8696"/>
    <cellStyle name="Total 18 8" xfId="9449"/>
    <cellStyle name="Total 18 8 2" xfId="21614"/>
    <cellStyle name="Total 18 8 2 2" xfId="42800"/>
    <cellStyle name="Total 18 8 3" xfId="32196"/>
    <cellStyle name="Total 18 9" xfId="16501"/>
    <cellStyle name="Total 18 9 2" xfId="37688"/>
    <cellStyle name="Total 18_Table 2A-1_EFT (Annual)" xfId="3534"/>
    <cellStyle name="Total 19" xfId="174"/>
    <cellStyle name="Total 19 10" xfId="26729"/>
    <cellStyle name="Total 19 2" xfId="567"/>
    <cellStyle name="Total 19 2 2" xfId="1544"/>
    <cellStyle name="Total 19 2 2 2" xfId="2814"/>
    <cellStyle name="Total 19 2 2 2 2" xfId="6375"/>
    <cellStyle name="Total 19 2 2 2 2 2" xfId="14569"/>
    <cellStyle name="Total 19 2 2 2 2 2 2" xfId="26541"/>
    <cellStyle name="Total 19 2 2 2 2 2 2 2" xfId="47727"/>
    <cellStyle name="Total 19 2 2 2 2 2 3" xfId="37123"/>
    <cellStyle name="Total 19 2 2 2 2 3" xfId="21428"/>
    <cellStyle name="Total 19 2 2 2 2 3 2" xfId="42615"/>
    <cellStyle name="Total 19 2 2 2 2 4" xfId="32031"/>
    <cellStyle name="Total 19 2 2 2 2_Table 2A-1_EFT (Annual)" xfId="8699"/>
    <cellStyle name="Total 19 2 2 2 3" xfId="11911"/>
    <cellStyle name="Total 19 2 2 2 3 2" xfId="23995"/>
    <cellStyle name="Total 19 2 2 2 3 2 2" xfId="45181"/>
    <cellStyle name="Total 19 2 2 2 3 3" xfId="34577"/>
    <cellStyle name="Total 19 2 2 2 4" xfId="18882"/>
    <cellStyle name="Total 19 2 2 2 4 2" xfId="40069"/>
    <cellStyle name="Total 19 2 2 2 5" xfId="29288"/>
    <cellStyle name="Total 19 2 2 2_Table 2A-1_EFT (Annual)" xfId="8698"/>
    <cellStyle name="Total 19 2 2 3" xfId="5105"/>
    <cellStyle name="Total 19 2 2 3 2" xfId="13365"/>
    <cellStyle name="Total 19 2 2 3 2 2" xfId="25371"/>
    <cellStyle name="Total 19 2 2 3 2 2 2" xfId="46557"/>
    <cellStyle name="Total 19 2 2 3 2 3" xfId="35953"/>
    <cellStyle name="Total 19 2 2 3 3" xfId="20258"/>
    <cellStyle name="Total 19 2 2 3 3 2" xfId="41445"/>
    <cellStyle name="Total 19 2 2 3 4" xfId="30762"/>
    <cellStyle name="Total 19 2 2 3_Table 2A-1_EFT (Annual)" xfId="8700"/>
    <cellStyle name="Total 19 2 2 4" xfId="10709"/>
    <cellStyle name="Total 19 2 2 4 2" xfId="22825"/>
    <cellStyle name="Total 19 2 2 4 2 2" xfId="44011"/>
    <cellStyle name="Total 19 2 2 4 3" xfId="33407"/>
    <cellStyle name="Total 19 2 2 5" xfId="17712"/>
    <cellStyle name="Total 19 2 2 5 2" xfId="38899"/>
    <cellStyle name="Total 19 2 2 6" xfId="28019"/>
    <cellStyle name="Total 19 2 2_Table 2A-1_EFT (Annual)" xfId="8697"/>
    <cellStyle name="Total 19 2 3" xfId="1069"/>
    <cellStyle name="Total 19 2 3 2" xfId="4630"/>
    <cellStyle name="Total 19 2 3 2 2" xfId="12890"/>
    <cellStyle name="Total 19 2 3 2 2 2" xfId="24896"/>
    <cellStyle name="Total 19 2 3 2 2 2 2" xfId="46082"/>
    <cellStyle name="Total 19 2 3 2 2 3" xfId="35478"/>
    <cellStyle name="Total 19 2 3 2 3" xfId="19783"/>
    <cellStyle name="Total 19 2 3 2 3 2" xfId="40970"/>
    <cellStyle name="Total 19 2 3 2 4" xfId="30287"/>
    <cellStyle name="Total 19 2 3 2_Table 2A-1_EFT (Annual)" xfId="8702"/>
    <cellStyle name="Total 19 2 3 3" xfId="10234"/>
    <cellStyle name="Total 19 2 3 3 2" xfId="22350"/>
    <cellStyle name="Total 19 2 3 3 2 2" xfId="43536"/>
    <cellStyle name="Total 19 2 3 3 3" xfId="32932"/>
    <cellStyle name="Total 19 2 3 4" xfId="17237"/>
    <cellStyle name="Total 19 2 3 4 2" xfId="38424"/>
    <cellStyle name="Total 19 2 3 5" xfId="27544"/>
    <cellStyle name="Total 19 2 3_Table 2A-1_EFT (Annual)" xfId="8701"/>
    <cellStyle name="Total 19 2 4" xfId="2283"/>
    <cellStyle name="Total 19 2 4 2" xfId="5844"/>
    <cellStyle name="Total 19 2 4 2 2" xfId="14059"/>
    <cellStyle name="Total 19 2 4 2 2 2" xfId="26047"/>
    <cellStyle name="Total 19 2 4 2 2 2 2" xfId="47233"/>
    <cellStyle name="Total 19 2 4 2 2 3" xfId="36629"/>
    <cellStyle name="Total 19 2 4 2 3" xfId="20934"/>
    <cellStyle name="Total 19 2 4 2 3 2" xfId="42121"/>
    <cellStyle name="Total 19 2 4 2 4" xfId="31501"/>
    <cellStyle name="Total 19 2 4 2_Table 2A-1_EFT (Annual)" xfId="8704"/>
    <cellStyle name="Total 19 2 4 3" xfId="11403"/>
    <cellStyle name="Total 19 2 4 3 2" xfId="23501"/>
    <cellStyle name="Total 19 2 4 3 2 2" xfId="44687"/>
    <cellStyle name="Total 19 2 4 3 3" xfId="34083"/>
    <cellStyle name="Total 19 2 4 4" xfId="18388"/>
    <cellStyle name="Total 19 2 4 4 2" xfId="39575"/>
    <cellStyle name="Total 19 2 4 5" xfId="28758"/>
    <cellStyle name="Total 19 2 4_Table 2A-1_EFT (Annual)" xfId="8703"/>
    <cellStyle name="Total 19 2 5" xfId="4137"/>
    <cellStyle name="Total 19 2 5 2" xfId="12461"/>
    <cellStyle name="Total 19 2 5 2 2" xfId="24483"/>
    <cellStyle name="Total 19 2 5 2 2 2" xfId="45669"/>
    <cellStyle name="Total 19 2 5 2 3" xfId="35065"/>
    <cellStyle name="Total 19 2 5 3" xfId="19370"/>
    <cellStyle name="Total 19 2 5 3 2" xfId="40557"/>
    <cellStyle name="Total 19 2 5 4" xfId="29825"/>
    <cellStyle name="Total 19 2 5_Table 2A-1_EFT (Annual)" xfId="8705"/>
    <cellStyle name="Total 19 2 6" xfId="9800"/>
    <cellStyle name="Total 19 2 6 2" xfId="21937"/>
    <cellStyle name="Total 19 2 6 2 2" xfId="43123"/>
    <cellStyle name="Total 19 2 6 3" xfId="32519"/>
    <cellStyle name="Total 19 2 7" xfId="16824"/>
    <cellStyle name="Total 19 2 7 2" xfId="38011"/>
    <cellStyle name="Total 19 2 8" xfId="27082"/>
    <cellStyle name="Total 19 2_Table 2A-1_EFT (Annual)" xfId="3538"/>
    <cellStyle name="Total 19 3" xfId="405"/>
    <cellStyle name="Total 19 3 2" xfId="1388"/>
    <cellStyle name="Total 19 3 2 2" xfId="2658"/>
    <cellStyle name="Total 19 3 2 2 2" xfId="6219"/>
    <cellStyle name="Total 19 3 2 2 2 2" xfId="14413"/>
    <cellStyle name="Total 19 3 2 2 2 2 2" xfId="26385"/>
    <cellStyle name="Total 19 3 2 2 2 2 2 2" xfId="47571"/>
    <cellStyle name="Total 19 3 2 2 2 2 3" xfId="36967"/>
    <cellStyle name="Total 19 3 2 2 2 3" xfId="21272"/>
    <cellStyle name="Total 19 3 2 2 2 3 2" xfId="42459"/>
    <cellStyle name="Total 19 3 2 2 2 4" xfId="31875"/>
    <cellStyle name="Total 19 3 2 2 2_Table 2A-1_EFT (Annual)" xfId="8708"/>
    <cellStyle name="Total 19 3 2 2 3" xfId="11755"/>
    <cellStyle name="Total 19 3 2 2 3 2" xfId="23839"/>
    <cellStyle name="Total 19 3 2 2 3 2 2" xfId="45025"/>
    <cellStyle name="Total 19 3 2 2 3 3" xfId="34421"/>
    <cellStyle name="Total 19 3 2 2 4" xfId="18726"/>
    <cellStyle name="Total 19 3 2 2 4 2" xfId="39913"/>
    <cellStyle name="Total 19 3 2 2 5" xfId="29132"/>
    <cellStyle name="Total 19 3 2 2_Table 2A-1_EFT (Annual)" xfId="8707"/>
    <cellStyle name="Total 19 3 2 3" xfId="4949"/>
    <cellStyle name="Total 19 3 2 3 2" xfId="13209"/>
    <cellStyle name="Total 19 3 2 3 2 2" xfId="25215"/>
    <cellStyle name="Total 19 3 2 3 2 2 2" xfId="46401"/>
    <cellStyle name="Total 19 3 2 3 2 3" xfId="35797"/>
    <cellStyle name="Total 19 3 2 3 3" xfId="20102"/>
    <cellStyle name="Total 19 3 2 3 3 2" xfId="41289"/>
    <cellStyle name="Total 19 3 2 3 4" xfId="30606"/>
    <cellStyle name="Total 19 3 2 3_Table 2A-1_EFT (Annual)" xfId="8709"/>
    <cellStyle name="Total 19 3 2 4" xfId="10553"/>
    <cellStyle name="Total 19 3 2 4 2" xfId="22669"/>
    <cellStyle name="Total 19 3 2 4 2 2" xfId="43855"/>
    <cellStyle name="Total 19 3 2 4 3" xfId="33251"/>
    <cellStyle name="Total 19 3 2 5" xfId="17556"/>
    <cellStyle name="Total 19 3 2 5 2" xfId="38743"/>
    <cellStyle name="Total 19 3 2 6" xfId="27863"/>
    <cellStyle name="Total 19 3 2_Table 2A-1_EFT (Annual)" xfId="8706"/>
    <cellStyle name="Total 19 3 3" xfId="937"/>
    <cellStyle name="Total 19 3 3 2" xfId="4498"/>
    <cellStyle name="Total 19 3 3 2 2" xfId="12760"/>
    <cellStyle name="Total 19 3 3 2 2 2" xfId="24770"/>
    <cellStyle name="Total 19 3 3 2 2 2 2" xfId="45956"/>
    <cellStyle name="Total 19 3 3 2 2 3" xfId="35352"/>
    <cellStyle name="Total 19 3 3 2 3" xfId="19657"/>
    <cellStyle name="Total 19 3 3 2 3 2" xfId="40844"/>
    <cellStyle name="Total 19 3 3 2 4" xfId="30155"/>
    <cellStyle name="Total 19 3 3 2_Table 2A-1_EFT (Annual)" xfId="8711"/>
    <cellStyle name="Total 19 3 3 3" xfId="10107"/>
    <cellStyle name="Total 19 3 3 3 2" xfId="22224"/>
    <cellStyle name="Total 19 3 3 3 2 2" xfId="43410"/>
    <cellStyle name="Total 19 3 3 3 3" xfId="32806"/>
    <cellStyle name="Total 19 3 3 4" xfId="17111"/>
    <cellStyle name="Total 19 3 3 4 2" xfId="38298"/>
    <cellStyle name="Total 19 3 3 5" xfId="27412"/>
    <cellStyle name="Total 19 3 3_Table 2A-1_EFT (Annual)" xfId="8710"/>
    <cellStyle name="Total 19 3 4" xfId="2127"/>
    <cellStyle name="Total 19 3 4 2" xfId="5688"/>
    <cellStyle name="Total 19 3 4 2 2" xfId="13903"/>
    <cellStyle name="Total 19 3 4 2 2 2" xfId="25891"/>
    <cellStyle name="Total 19 3 4 2 2 2 2" xfId="47077"/>
    <cellStyle name="Total 19 3 4 2 2 3" xfId="36473"/>
    <cellStyle name="Total 19 3 4 2 3" xfId="20778"/>
    <cellStyle name="Total 19 3 4 2 3 2" xfId="41965"/>
    <cellStyle name="Total 19 3 4 2 4" xfId="31345"/>
    <cellStyle name="Total 19 3 4 2_Table 2A-1_EFT (Annual)" xfId="8713"/>
    <cellStyle name="Total 19 3 4 3" xfId="11247"/>
    <cellStyle name="Total 19 3 4 3 2" xfId="23345"/>
    <cellStyle name="Total 19 3 4 3 2 2" xfId="44531"/>
    <cellStyle name="Total 19 3 4 3 3" xfId="33927"/>
    <cellStyle name="Total 19 3 4 4" xfId="18232"/>
    <cellStyle name="Total 19 3 4 4 2" xfId="39419"/>
    <cellStyle name="Total 19 3 4 5" xfId="28602"/>
    <cellStyle name="Total 19 3 4_Table 2A-1_EFT (Annual)" xfId="8712"/>
    <cellStyle name="Total 19 3 5" xfId="3975"/>
    <cellStyle name="Total 19 3 5 2" xfId="12303"/>
    <cellStyle name="Total 19 3 5 2 2" xfId="24327"/>
    <cellStyle name="Total 19 3 5 2 2 2" xfId="45513"/>
    <cellStyle name="Total 19 3 5 2 3" xfId="34909"/>
    <cellStyle name="Total 19 3 5 3" xfId="19214"/>
    <cellStyle name="Total 19 3 5 3 2" xfId="40401"/>
    <cellStyle name="Total 19 3 5 4" xfId="29663"/>
    <cellStyle name="Total 19 3 5_Table 2A-1_EFT (Annual)" xfId="8714"/>
    <cellStyle name="Total 19 3 6" xfId="9640"/>
    <cellStyle name="Total 19 3 6 2" xfId="21781"/>
    <cellStyle name="Total 19 3 6 2 2" xfId="42967"/>
    <cellStyle name="Total 19 3 6 3" xfId="32363"/>
    <cellStyle name="Total 19 3 7" xfId="16668"/>
    <cellStyle name="Total 19 3 7 2" xfId="37855"/>
    <cellStyle name="Total 19 3 8" xfId="26920"/>
    <cellStyle name="Total 19 3_Table 2A-1_EFT (Annual)" xfId="3539"/>
    <cellStyle name="Total 19 4" xfId="1222"/>
    <cellStyle name="Total 19 4 2" xfId="2492"/>
    <cellStyle name="Total 19 4 2 2" xfId="6053"/>
    <cellStyle name="Total 19 4 2 2 2" xfId="14247"/>
    <cellStyle name="Total 19 4 2 2 2 2" xfId="26219"/>
    <cellStyle name="Total 19 4 2 2 2 2 2" xfId="47405"/>
    <cellStyle name="Total 19 4 2 2 2 3" xfId="36801"/>
    <cellStyle name="Total 19 4 2 2 3" xfId="21106"/>
    <cellStyle name="Total 19 4 2 2 3 2" xfId="42293"/>
    <cellStyle name="Total 19 4 2 2 4" xfId="31709"/>
    <cellStyle name="Total 19 4 2 2_Table 2A-1_EFT (Annual)" xfId="8717"/>
    <cellStyle name="Total 19 4 2 3" xfId="11589"/>
    <cellStyle name="Total 19 4 2 3 2" xfId="23673"/>
    <cellStyle name="Total 19 4 2 3 2 2" xfId="44859"/>
    <cellStyle name="Total 19 4 2 3 3" xfId="34255"/>
    <cellStyle name="Total 19 4 2 4" xfId="18560"/>
    <cellStyle name="Total 19 4 2 4 2" xfId="39747"/>
    <cellStyle name="Total 19 4 2 5" xfId="28966"/>
    <cellStyle name="Total 19 4 2_Table 2A-1_EFT (Annual)" xfId="8716"/>
    <cellStyle name="Total 19 4 3" xfId="4783"/>
    <cellStyle name="Total 19 4 3 2" xfId="13043"/>
    <cellStyle name="Total 19 4 3 2 2" xfId="25049"/>
    <cellStyle name="Total 19 4 3 2 2 2" xfId="46235"/>
    <cellStyle name="Total 19 4 3 2 3" xfId="35631"/>
    <cellStyle name="Total 19 4 3 3" xfId="19936"/>
    <cellStyle name="Total 19 4 3 3 2" xfId="41123"/>
    <cellStyle name="Total 19 4 3 4" xfId="30440"/>
    <cellStyle name="Total 19 4 3_Table 2A-1_EFT (Annual)" xfId="8718"/>
    <cellStyle name="Total 19 4 4" xfId="10387"/>
    <cellStyle name="Total 19 4 4 2" xfId="22503"/>
    <cellStyle name="Total 19 4 4 2 2" xfId="43689"/>
    <cellStyle name="Total 19 4 4 3" xfId="33085"/>
    <cellStyle name="Total 19 4 5" xfId="17390"/>
    <cellStyle name="Total 19 4 5 2" xfId="38577"/>
    <cellStyle name="Total 19 4 6" xfId="27697"/>
    <cellStyle name="Total 19 4_Table 2A-1_EFT (Annual)" xfId="8715"/>
    <cellStyle name="Total 19 5" xfId="778"/>
    <cellStyle name="Total 19 5 2" xfId="4339"/>
    <cellStyle name="Total 19 5 2 2" xfId="12619"/>
    <cellStyle name="Total 19 5 2 2 2" xfId="24636"/>
    <cellStyle name="Total 19 5 2 2 2 2" xfId="45822"/>
    <cellStyle name="Total 19 5 2 2 3" xfId="35218"/>
    <cellStyle name="Total 19 5 2 3" xfId="19523"/>
    <cellStyle name="Total 19 5 2 3 2" xfId="40710"/>
    <cellStyle name="Total 19 5 2 4" xfId="29996"/>
    <cellStyle name="Total 19 5 2_Table 2A-1_EFT (Annual)" xfId="8720"/>
    <cellStyle name="Total 19 5 3" xfId="9967"/>
    <cellStyle name="Total 19 5 3 2" xfId="22090"/>
    <cellStyle name="Total 19 5 3 2 2" xfId="43276"/>
    <cellStyle name="Total 19 5 3 3" xfId="32672"/>
    <cellStyle name="Total 19 5 4" xfId="16977"/>
    <cellStyle name="Total 19 5 4 2" xfId="38164"/>
    <cellStyle name="Total 19 5 5" xfId="27253"/>
    <cellStyle name="Total 19 5_Table 2A-1_EFT (Annual)" xfId="8719"/>
    <cellStyle name="Total 19 6" xfId="1961"/>
    <cellStyle name="Total 19 6 2" xfId="5522"/>
    <cellStyle name="Total 19 6 2 2" xfId="13737"/>
    <cellStyle name="Total 19 6 2 2 2" xfId="25725"/>
    <cellStyle name="Total 19 6 2 2 2 2" xfId="46911"/>
    <cellStyle name="Total 19 6 2 2 3" xfId="36307"/>
    <cellStyle name="Total 19 6 2 3" xfId="20612"/>
    <cellStyle name="Total 19 6 2 3 2" xfId="41799"/>
    <cellStyle name="Total 19 6 2 4" xfId="31179"/>
    <cellStyle name="Total 19 6 2_Table 2A-1_EFT (Annual)" xfId="8722"/>
    <cellStyle name="Total 19 6 3" xfId="11081"/>
    <cellStyle name="Total 19 6 3 2" xfId="23179"/>
    <cellStyle name="Total 19 6 3 2 2" xfId="44365"/>
    <cellStyle name="Total 19 6 3 3" xfId="33761"/>
    <cellStyle name="Total 19 6 4" xfId="18066"/>
    <cellStyle name="Total 19 6 4 2" xfId="39253"/>
    <cellStyle name="Total 19 6 5" xfId="28436"/>
    <cellStyle name="Total 19 6_Table 2A-1_EFT (Annual)" xfId="8721"/>
    <cellStyle name="Total 19 7" xfId="3763"/>
    <cellStyle name="Total 19 7 2" xfId="12131"/>
    <cellStyle name="Total 19 7 2 2" xfId="24161"/>
    <cellStyle name="Total 19 7 2 2 2" xfId="45347"/>
    <cellStyle name="Total 19 7 2 3" xfId="34743"/>
    <cellStyle name="Total 19 7 3" xfId="19048"/>
    <cellStyle name="Total 19 7 3 2" xfId="40235"/>
    <cellStyle name="Total 19 7 4" xfId="29472"/>
    <cellStyle name="Total 19 7_Table 2A-1_EFT (Annual)" xfId="8723"/>
    <cellStyle name="Total 19 8" xfId="9450"/>
    <cellStyle name="Total 19 8 2" xfId="21615"/>
    <cellStyle name="Total 19 8 2 2" xfId="42801"/>
    <cellStyle name="Total 19 8 3" xfId="32197"/>
    <cellStyle name="Total 19 9" xfId="16502"/>
    <cellStyle name="Total 19 9 2" xfId="37689"/>
    <cellStyle name="Total 19_Table 2A-1_EFT (Annual)" xfId="3537"/>
    <cellStyle name="Total 2" xfId="101"/>
    <cellStyle name="Total 2 10" xfId="21511"/>
    <cellStyle name="Total 2 10 2" xfId="42698"/>
    <cellStyle name="Total 2 11" xfId="26656"/>
    <cellStyle name="Total 2 2" xfId="499"/>
    <cellStyle name="Total 2 2 2" xfId="1476"/>
    <cellStyle name="Total 2 2 2 2" xfId="2746"/>
    <cellStyle name="Total 2 2 2 2 2" xfId="6307"/>
    <cellStyle name="Total 2 2 2 2 2 2" xfId="14501"/>
    <cellStyle name="Total 2 2 2 2 2 2 2" xfId="26473"/>
    <cellStyle name="Total 2 2 2 2 2 2 2 2" xfId="47659"/>
    <cellStyle name="Total 2 2 2 2 2 2 3" xfId="37055"/>
    <cellStyle name="Total 2 2 2 2 2 3" xfId="21360"/>
    <cellStyle name="Total 2 2 2 2 2 3 2" xfId="42547"/>
    <cellStyle name="Total 2 2 2 2 2 4" xfId="31963"/>
    <cellStyle name="Total 2 2 2 2 2_Table 2A-1_EFT (Annual)" xfId="8726"/>
    <cellStyle name="Total 2 2 2 2 3" xfId="11843"/>
    <cellStyle name="Total 2 2 2 2 3 2" xfId="23927"/>
    <cellStyle name="Total 2 2 2 2 3 2 2" xfId="45113"/>
    <cellStyle name="Total 2 2 2 2 3 3" xfId="34509"/>
    <cellStyle name="Total 2 2 2 2 4" xfId="18814"/>
    <cellStyle name="Total 2 2 2 2 4 2" xfId="40001"/>
    <cellStyle name="Total 2 2 2 2 5" xfId="29220"/>
    <cellStyle name="Total 2 2 2 2_Table 2A-1_EFT (Annual)" xfId="8725"/>
    <cellStyle name="Total 2 2 2 3" xfId="5037"/>
    <cellStyle name="Total 2 2 2 3 2" xfId="13297"/>
    <cellStyle name="Total 2 2 2 3 2 2" xfId="25303"/>
    <cellStyle name="Total 2 2 2 3 2 2 2" xfId="46489"/>
    <cellStyle name="Total 2 2 2 3 2 3" xfId="35885"/>
    <cellStyle name="Total 2 2 2 3 3" xfId="20190"/>
    <cellStyle name="Total 2 2 2 3 3 2" xfId="41377"/>
    <cellStyle name="Total 2 2 2 3 4" xfId="30694"/>
    <cellStyle name="Total 2 2 2 3_Table 2A-1_EFT (Annual)" xfId="8727"/>
    <cellStyle name="Total 2 2 2 4" xfId="10641"/>
    <cellStyle name="Total 2 2 2 4 2" xfId="22757"/>
    <cellStyle name="Total 2 2 2 4 2 2" xfId="43943"/>
    <cellStyle name="Total 2 2 2 4 3" xfId="33339"/>
    <cellStyle name="Total 2 2 2 5" xfId="17644"/>
    <cellStyle name="Total 2 2 2 5 2" xfId="38831"/>
    <cellStyle name="Total 2 2 2 6" xfId="27951"/>
    <cellStyle name="Total 2 2 2_Table 2A-1_EFT (Annual)" xfId="8724"/>
    <cellStyle name="Total 2 2 3" xfId="1013"/>
    <cellStyle name="Total 2 2 3 2" xfId="4574"/>
    <cellStyle name="Total 2 2 3 2 2" xfId="12834"/>
    <cellStyle name="Total 2 2 3 2 2 2" xfId="24840"/>
    <cellStyle name="Total 2 2 3 2 2 2 2" xfId="46026"/>
    <cellStyle name="Total 2 2 3 2 2 3" xfId="35422"/>
    <cellStyle name="Total 2 2 3 2 3" xfId="19727"/>
    <cellStyle name="Total 2 2 3 2 3 2" xfId="40914"/>
    <cellStyle name="Total 2 2 3 2 4" xfId="30231"/>
    <cellStyle name="Total 2 2 3 2_Table 2A-1_EFT (Annual)" xfId="8729"/>
    <cellStyle name="Total 2 2 3 3" xfId="10178"/>
    <cellStyle name="Total 2 2 3 3 2" xfId="22294"/>
    <cellStyle name="Total 2 2 3 3 2 2" xfId="43480"/>
    <cellStyle name="Total 2 2 3 3 3" xfId="32876"/>
    <cellStyle name="Total 2 2 3 4" xfId="17181"/>
    <cellStyle name="Total 2 2 3 4 2" xfId="38368"/>
    <cellStyle name="Total 2 2 3 5" xfId="27488"/>
    <cellStyle name="Total 2 2 3_Table 2A-1_EFT (Annual)" xfId="8728"/>
    <cellStyle name="Total 2 2 4" xfId="2215"/>
    <cellStyle name="Total 2 2 4 2" xfId="5776"/>
    <cellStyle name="Total 2 2 4 2 2" xfId="13991"/>
    <cellStyle name="Total 2 2 4 2 2 2" xfId="25979"/>
    <cellStyle name="Total 2 2 4 2 2 2 2" xfId="47165"/>
    <cellStyle name="Total 2 2 4 2 2 3" xfId="36561"/>
    <cellStyle name="Total 2 2 4 2 3" xfId="20866"/>
    <cellStyle name="Total 2 2 4 2 3 2" xfId="42053"/>
    <cellStyle name="Total 2 2 4 2 4" xfId="31433"/>
    <cellStyle name="Total 2 2 4 2_Table 2A-1_EFT (Annual)" xfId="8731"/>
    <cellStyle name="Total 2 2 4 3" xfId="11335"/>
    <cellStyle name="Total 2 2 4 3 2" xfId="23433"/>
    <cellStyle name="Total 2 2 4 3 2 2" xfId="44619"/>
    <cellStyle name="Total 2 2 4 3 3" xfId="34015"/>
    <cellStyle name="Total 2 2 4 4" xfId="18320"/>
    <cellStyle name="Total 2 2 4 4 2" xfId="39507"/>
    <cellStyle name="Total 2 2 4 5" xfId="28690"/>
    <cellStyle name="Total 2 2 4_Table 2A-1_EFT (Annual)" xfId="8730"/>
    <cellStyle name="Total 2 2 5" xfId="4069"/>
    <cellStyle name="Total 2 2 5 2" xfId="12393"/>
    <cellStyle name="Total 2 2 5 2 2" xfId="24415"/>
    <cellStyle name="Total 2 2 5 2 2 2" xfId="45601"/>
    <cellStyle name="Total 2 2 5 2 3" xfId="34997"/>
    <cellStyle name="Total 2 2 5 3" xfId="19302"/>
    <cellStyle name="Total 2 2 5 3 2" xfId="40489"/>
    <cellStyle name="Total 2 2 5 4" xfId="29757"/>
    <cellStyle name="Total 2 2 5_Table 2A-1_EFT (Annual)" xfId="8732"/>
    <cellStyle name="Total 2 2 6" xfId="9732"/>
    <cellStyle name="Total 2 2 6 2" xfId="21869"/>
    <cellStyle name="Total 2 2 6 2 2" xfId="43055"/>
    <cellStyle name="Total 2 2 6 3" xfId="32451"/>
    <cellStyle name="Total 2 2 7" xfId="16756"/>
    <cellStyle name="Total 2 2 7 2" xfId="37943"/>
    <cellStyle name="Total 2 2 8" xfId="27014"/>
    <cellStyle name="Total 2 2_Table 2A-1_EFT (Annual)" xfId="3541"/>
    <cellStyle name="Total 2 3" xfId="332"/>
    <cellStyle name="Total 2 3 2" xfId="1320"/>
    <cellStyle name="Total 2 3 2 2" xfId="2590"/>
    <cellStyle name="Total 2 3 2 2 2" xfId="6151"/>
    <cellStyle name="Total 2 3 2 2 2 2" xfId="14345"/>
    <cellStyle name="Total 2 3 2 2 2 2 2" xfId="26317"/>
    <cellStyle name="Total 2 3 2 2 2 2 2 2" xfId="47503"/>
    <cellStyle name="Total 2 3 2 2 2 2 3" xfId="36899"/>
    <cellStyle name="Total 2 3 2 2 2 3" xfId="21204"/>
    <cellStyle name="Total 2 3 2 2 2 3 2" xfId="42391"/>
    <cellStyle name="Total 2 3 2 2 2 4" xfId="31807"/>
    <cellStyle name="Total 2 3 2 2 2_Table 2A-1_EFT (Annual)" xfId="8735"/>
    <cellStyle name="Total 2 3 2 2 3" xfId="11687"/>
    <cellStyle name="Total 2 3 2 2 3 2" xfId="23771"/>
    <cellStyle name="Total 2 3 2 2 3 2 2" xfId="44957"/>
    <cellStyle name="Total 2 3 2 2 3 3" xfId="34353"/>
    <cellStyle name="Total 2 3 2 2 4" xfId="18658"/>
    <cellStyle name="Total 2 3 2 2 4 2" xfId="39845"/>
    <cellStyle name="Total 2 3 2 2 5" xfId="29064"/>
    <cellStyle name="Total 2 3 2 2_Table 2A-1_EFT (Annual)" xfId="8734"/>
    <cellStyle name="Total 2 3 2 3" xfId="4881"/>
    <cellStyle name="Total 2 3 2 3 2" xfId="13141"/>
    <cellStyle name="Total 2 3 2 3 2 2" xfId="25147"/>
    <cellStyle name="Total 2 3 2 3 2 2 2" xfId="46333"/>
    <cellStyle name="Total 2 3 2 3 2 3" xfId="35729"/>
    <cellStyle name="Total 2 3 2 3 3" xfId="20034"/>
    <cellStyle name="Total 2 3 2 3 3 2" xfId="41221"/>
    <cellStyle name="Total 2 3 2 3 4" xfId="30538"/>
    <cellStyle name="Total 2 3 2 3_Table 2A-1_EFT (Annual)" xfId="8736"/>
    <cellStyle name="Total 2 3 2 4" xfId="10485"/>
    <cellStyle name="Total 2 3 2 4 2" xfId="22601"/>
    <cellStyle name="Total 2 3 2 4 2 2" xfId="43787"/>
    <cellStyle name="Total 2 3 2 4 3" xfId="33183"/>
    <cellStyle name="Total 2 3 2 5" xfId="17488"/>
    <cellStyle name="Total 2 3 2 5 2" xfId="38675"/>
    <cellStyle name="Total 2 3 2 6" xfId="27795"/>
    <cellStyle name="Total 2 3 2_Table 2A-1_EFT (Annual)" xfId="8733"/>
    <cellStyle name="Total 2 3 3" xfId="876"/>
    <cellStyle name="Total 2 3 3 2" xfId="4437"/>
    <cellStyle name="Total 2 3 3 2 2" xfId="12702"/>
    <cellStyle name="Total 2 3 3 2 2 2" xfId="24714"/>
    <cellStyle name="Total 2 3 3 2 2 2 2" xfId="45900"/>
    <cellStyle name="Total 2 3 3 2 2 3" xfId="35296"/>
    <cellStyle name="Total 2 3 3 2 3" xfId="19601"/>
    <cellStyle name="Total 2 3 3 2 3 2" xfId="40788"/>
    <cellStyle name="Total 2 3 3 2 4" xfId="30094"/>
    <cellStyle name="Total 2 3 3 2_Table 2A-1_EFT (Annual)" xfId="8738"/>
    <cellStyle name="Total 2 3 3 3" xfId="10049"/>
    <cellStyle name="Total 2 3 3 3 2" xfId="22168"/>
    <cellStyle name="Total 2 3 3 3 2 2" xfId="43354"/>
    <cellStyle name="Total 2 3 3 3 3" xfId="32750"/>
    <cellStyle name="Total 2 3 3 4" xfId="17055"/>
    <cellStyle name="Total 2 3 3 4 2" xfId="38242"/>
    <cellStyle name="Total 2 3 3 5" xfId="27351"/>
    <cellStyle name="Total 2 3 3_Table 2A-1_EFT (Annual)" xfId="8737"/>
    <cellStyle name="Total 2 3 4" xfId="2059"/>
    <cellStyle name="Total 2 3 4 2" xfId="5620"/>
    <cellStyle name="Total 2 3 4 2 2" xfId="13835"/>
    <cellStyle name="Total 2 3 4 2 2 2" xfId="25823"/>
    <cellStyle name="Total 2 3 4 2 2 2 2" xfId="47009"/>
    <cellStyle name="Total 2 3 4 2 2 3" xfId="36405"/>
    <cellStyle name="Total 2 3 4 2 3" xfId="20710"/>
    <cellStyle name="Total 2 3 4 2 3 2" xfId="41897"/>
    <cellStyle name="Total 2 3 4 2 4" xfId="31277"/>
    <cellStyle name="Total 2 3 4 2_Table 2A-1_EFT (Annual)" xfId="8740"/>
    <cellStyle name="Total 2 3 4 3" xfId="11179"/>
    <cellStyle name="Total 2 3 4 3 2" xfId="23277"/>
    <cellStyle name="Total 2 3 4 3 2 2" xfId="44463"/>
    <cellStyle name="Total 2 3 4 3 3" xfId="33859"/>
    <cellStyle name="Total 2 3 4 4" xfId="18164"/>
    <cellStyle name="Total 2 3 4 4 2" xfId="39351"/>
    <cellStyle name="Total 2 3 4 5" xfId="28534"/>
    <cellStyle name="Total 2 3 4_Table 2A-1_EFT (Annual)" xfId="8739"/>
    <cellStyle name="Total 2 3 5" xfId="3902"/>
    <cellStyle name="Total 2 3 5 2" xfId="12234"/>
    <cellStyle name="Total 2 3 5 2 2" xfId="24259"/>
    <cellStyle name="Total 2 3 5 2 2 2" xfId="45445"/>
    <cellStyle name="Total 2 3 5 2 3" xfId="34841"/>
    <cellStyle name="Total 2 3 5 3" xfId="19146"/>
    <cellStyle name="Total 2 3 5 3 2" xfId="40333"/>
    <cellStyle name="Total 2 3 5 4" xfId="29590"/>
    <cellStyle name="Total 2 3 5_Table 2A-1_EFT (Annual)" xfId="8741"/>
    <cellStyle name="Total 2 3 6" xfId="9571"/>
    <cellStyle name="Total 2 3 6 2" xfId="21713"/>
    <cellStyle name="Total 2 3 6 2 2" xfId="42899"/>
    <cellStyle name="Total 2 3 6 3" xfId="32295"/>
    <cellStyle name="Total 2 3 7" xfId="16600"/>
    <cellStyle name="Total 2 3 7 2" xfId="37787"/>
    <cellStyle name="Total 2 3 8" xfId="26847"/>
    <cellStyle name="Total 2 3_Table 2A-1_EFT (Annual)" xfId="3542"/>
    <cellStyle name="Total 2 4" xfId="1154"/>
    <cellStyle name="Total 2 4 2" xfId="2424"/>
    <cellStyle name="Total 2 4 2 2" xfId="5985"/>
    <cellStyle name="Total 2 4 2 2 2" xfId="14179"/>
    <cellStyle name="Total 2 4 2 2 2 2" xfId="26151"/>
    <cellStyle name="Total 2 4 2 2 2 2 2" xfId="47337"/>
    <cellStyle name="Total 2 4 2 2 2 3" xfId="36733"/>
    <cellStyle name="Total 2 4 2 2 3" xfId="21038"/>
    <cellStyle name="Total 2 4 2 2 3 2" xfId="42225"/>
    <cellStyle name="Total 2 4 2 2 4" xfId="31641"/>
    <cellStyle name="Total 2 4 2 2_Table 2A-1_EFT (Annual)" xfId="8744"/>
    <cellStyle name="Total 2 4 2 3" xfId="11521"/>
    <cellStyle name="Total 2 4 2 3 2" xfId="23605"/>
    <cellStyle name="Total 2 4 2 3 2 2" xfId="44791"/>
    <cellStyle name="Total 2 4 2 3 3" xfId="34187"/>
    <cellStyle name="Total 2 4 2 4" xfId="18492"/>
    <cellStyle name="Total 2 4 2 4 2" xfId="39679"/>
    <cellStyle name="Total 2 4 2 5" xfId="28898"/>
    <cellStyle name="Total 2 4 2_Table 2A-1_EFT (Annual)" xfId="8743"/>
    <cellStyle name="Total 2 4 3" xfId="4715"/>
    <cellStyle name="Total 2 4 3 2" xfId="12975"/>
    <cellStyle name="Total 2 4 3 2 2" xfId="24981"/>
    <cellStyle name="Total 2 4 3 2 2 2" xfId="46167"/>
    <cellStyle name="Total 2 4 3 2 3" xfId="35563"/>
    <cellStyle name="Total 2 4 3 3" xfId="19868"/>
    <cellStyle name="Total 2 4 3 3 2" xfId="41055"/>
    <cellStyle name="Total 2 4 3 4" xfId="30372"/>
    <cellStyle name="Total 2 4 3_Table 2A-1_EFT (Annual)" xfId="8745"/>
    <cellStyle name="Total 2 4 4" xfId="10319"/>
    <cellStyle name="Total 2 4 4 2" xfId="22435"/>
    <cellStyle name="Total 2 4 4 2 2" xfId="43621"/>
    <cellStyle name="Total 2 4 4 3" xfId="33017"/>
    <cellStyle name="Total 2 4 5" xfId="17322"/>
    <cellStyle name="Total 2 4 5 2" xfId="38509"/>
    <cellStyle name="Total 2 4 6" xfId="27629"/>
    <cellStyle name="Total 2 4_Table 2A-1_EFT (Annual)" xfId="8742"/>
    <cellStyle name="Total 2 5" xfId="717"/>
    <cellStyle name="Total 2 5 2" xfId="4278"/>
    <cellStyle name="Total 2 5 2 2" xfId="12562"/>
    <cellStyle name="Total 2 5 2 2 2" xfId="24580"/>
    <cellStyle name="Total 2 5 2 2 2 2" xfId="45766"/>
    <cellStyle name="Total 2 5 2 2 3" xfId="35162"/>
    <cellStyle name="Total 2 5 2 3" xfId="19467"/>
    <cellStyle name="Total 2 5 2 3 2" xfId="40654"/>
    <cellStyle name="Total 2 5 2 4" xfId="29935"/>
    <cellStyle name="Total 2 5 2_Table 2A-1_EFT (Annual)" xfId="8747"/>
    <cellStyle name="Total 2 5 3" xfId="9909"/>
    <cellStyle name="Total 2 5 3 2" xfId="22034"/>
    <cellStyle name="Total 2 5 3 2 2" xfId="43220"/>
    <cellStyle name="Total 2 5 3 3" xfId="32616"/>
    <cellStyle name="Total 2 5 4" xfId="16921"/>
    <cellStyle name="Total 2 5 4 2" xfId="38108"/>
    <cellStyle name="Total 2 5 5" xfId="27192"/>
    <cellStyle name="Total 2 5_Table 2A-1_EFT (Annual)" xfId="8746"/>
    <cellStyle name="Total 2 6" xfId="1808"/>
    <cellStyle name="Total 2 6 2" xfId="5369"/>
    <cellStyle name="Total 2 6 2 2" xfId="13584"/>
    <cellStyle name="Total 2 6 2 2 2" xfId="25572"/>
    <cellStyle name="Total 2 6 2 2 2 2" xfId="46758"/>
    <cellStyle name="Total 2 6 2 2 3" xfId="36154"/>
    <cellStyle name="Total 2 6 2 3" xfId="20459"/>
    <cellStyle name="Total 2 6 2 3 2" xfId="41646"/>
    <cellStyle name="Total 2 6 2 4" xfId="31026"/>
    <cellStyle name="Total 2 6 2_Table 2A-1_EFT (Annual)" xfId="8749"/>
    <cellStyle name="Total 2 6 3" xfId="10928"/>
    <cellStyle name="Total 2 6 3 2" xfId="23026"/>
    <cellStyle name="Total 2 6 3 2 2" xfId="44212"/>
    <cellStyle name="Total 2 6 3 3" xfId="33608"/>
    <cellStyle name="Total 2 6 4" xfId="17913"/>
    <cellStyle name="Total 2 6 4 2" xfId="39100"/>
    <cellStyle name="Total 2 6 5" xfId="28283"/>
    <cellStyle name="Total 2 6_Table 2A-1_EFT (Annual)" xfId="8748"/>
    <cellStyle name="Total 2 7" xfId="3690"/>
    <cellStyle name="Total 2 7 2" xfId="12062"/>
    <cellStyle name="Total 2 7 2 2" xfId="24093"/>
    <cellStyle name="Total 2 7 2 2 2" xfId="45279"/>
    <cellStyle name="Total 2 7 2 3" xfId="34675"/>
    <cellStyle name="Total 2 7 3" xfId="18980"/>
    <cellStyle name="Total 2 7 3 2" xfId="40167"/>
    <cellStyle name="Total 2 7 4" xfId="29399"/>
    <cellStyle name="Total 2 7_Table 2A-1_EFT (Annual)" xfId="8750"/>
    <cellStyle name="Total 2 8" xfId="9380"/>
    <cellStyle name="Total 2 8 2" xfId="21547"/>
    <cellStyle name="Total 2 8 2 2" xfId="42733"/>
    <cellStyle name="Total 2 8 3" xfId="32129"/>
    <cellStyle name="Total 2 9" xfId="16434"/>
    <cellStyle name="Total 2 9 2" xfId="37621"/>
    <cellStyle name="Total 2_Table 2A-1_EFT (Annual)" xfId="3540"/>
    <cellStyle name="Total 20" xfId="180"/>
    <cellStyle name="Total 20 10" xfId="26735"/>
    <cellStyle name="Total 20 2" xfId="573"/>
    <cellStyle name="Total 20 2 2" xfId="1550"/>
    <cellStyle name="Total 20 2 2 2" xfId="2820"/>
    <cellStyle name="Total 20 2 2 2 2" xfId="6381"/>
    <cellStyle name="Total 20 2 2 2 2 2" xfId="14575"/>
    <cellStyle name="Total 20 2 2 2 2 2 2" xfId="26547"/>
    <cellStyle name="Total 20 2 2 2 2 2 2 2" xfId="47733"/>
    <cellStyle name="Total 20 2 2 2 2 2 3" xfId="37129"/>
    <cellStyle name="Total 20 2 2 2 2 3" xfId="21434"/>
    <cellStyle name="Total 20 2 2 2 2 3 2" xfId="42621"/>
    <cellStyle name="Total 20 2 2 2 2 4" xfId="32037"/>
    <cellStyle name="Total 20 2 2 2 2_Table 2A-1_EFT (Annual)" xfId="8753"/>
    <cellStyle name="Total 20 2 2 2 3" xfId="11917"/>
    <cellStyle name="Total 20 2 2 2 3 2" xfId="24001"/>
    <cellStyle name="Total 20 2 2 2 3 2 2" xfId="45187"/>
    <cellStyle name="Total 20 2 2 2 3 3" xfId="34583"/>
    <cellStyle name="Total 20 2 2 2 4" xfId="18888"/>
    <cellStyle name="Total 20 2 2 2 4 2" xfId="40075"/>
    <cellStyle name="Total 20 2 2 2 5" xfId="29294"/>
    <cellStyle name="Total 20 2 2 2_Table 2A-1_EFT (Annual)" xfId="8752"/>
    <cellStyle name="Total 20 2 2 3" xfId="5111"/>
    <cellStyle name="Total 20 2 2 3 2" xfId="13371"/>
    <cellStyle name="Total 20 2 2 3 2 2" xfId="25377"/>
    <cellStyle name="Total 20 2 2 3 2 2 2" xfId="46563"/>
    <cellStyle name="Total 20 2 2 3 2 3" xfId="35959"/>
    <cellStyle name="Total 20 2 2 3 3" xfId="20264"/>
    <cellStyle name="Total 20 2 2 3 3 2" xfId="41451"/>
    <cellStyle name="Total 20 2 2 3 4" xfId="30768"/>
    <cellStyle name="Total 20 2 2 3_Table 2A-1_EFT (Annual)" xfId="8754"/>
    <cellStyle name="Total 20 2 2 4" xfId="10715"/>
    <cellStyle name="Total 20 2 2 4 2" xfId="22831"/>
    <cellStyle name="Total 20 2 2 4 2 2" xfId="44017"/>
    <cellStyle name="Total 20 2 2 4 3" xfId="33413"/>
    <cellStyle name="Total 20 2 2 5" xfId="17718"/>
    <cellStyle name="Total 20 2 2 5 2" xfId="38905"/>
    <cellStyle name="Total 20 2 2 6" xfId="28025"/>
    <cellStyle name="Total 20 2 2_Table 2A-1_EFT (Annual)" xfId="8751"/>
    <cellStyle name="Total 20 2 3" xfId="1074"/>
    <cellStyle name="Total 20 2 3 2" xfId="4635"/>
    <cellStyle name="Total 20 2 3 2 2" xfId="12895"/>
    <cellStyle name="Total 20 2 3 2 2 2" xfId="24901"/>
    <cellStyle name="Total 20 2 3 2 2 2 2" xfId="46087"/>
    <cellStyle name="Total 20 2 3 2 2 3" xfId="35483"/>
    <cellStyle name="Total 20 2 3 2 3" xfId="19788"/>
    <cellStyle name="Total 20 2 3 2 3 2" xfId="40975"/>
    <cellStyle name="Total 20 2 3 2 4" xfId="30292"/>
    <cellStyle name="Total 20 2 3 2_Table 2A-1_EFT (Annual)" xfId="8756"/>
    <cellStyle name="Total 20 2 3 3" xfId="10239"/>
    <cellStyle name="Total 20 2 3 3 2" xfId="22355"/>
    <cellStyle name="Total 20 2 3 3 2 2" xfId="43541"/>
    <cellStyle name="Total 20 2 3 3 3" xfId="32937"/>
    <cellStyle name="Total 20 2 3 4" xfId="17242"/>
    <cellStyle name="Total 20 2 3 4 2" xfId="38429"/>
    <cellStyle name="Total 20 2 3 5" xfId="27549"/>
    <cellStyle name="Total 20 2 3_Table 2A-1_EFT (Annual)" xfId="8755"/>
    <cellStyle name="Total 20 2 4" xfId="2289"/>
    <cellStyle name="Total 20 2 4 2" xfId="5850"/>
    <cellStyle name="Total 20 2 4 2 2" xfId="14065"/>
    <cellStyle name="Total 20 2 4 2 2 2" xfId="26053"/>
    <cellStyle name="Total 20 2 4 2 2 2 2" xfId="47239"/>
    <cellStyle name="Total 20 2 4 2 2 3" xfId="36635"/>
    <cellStyle name="Total 20 2 4 2 3" xfId="20940"/>
    <cellStyle name="Total 20 2 4 2 3 2" xfId="42127"/>
    <cellStyle name="Total 20 2 4 2 4" xfId="31507"/>
    <cellStyle name="Total 20 2 4 2_Table 2A-1_EFT (Annual)" xfId="8758"/>
    <cellStyle name="Total 20 2 4 3" xfId="11409"/>
    <cellStyle name="Total 20 2 4 3 2" xfId="23507"/>
    <cellStyle name="Total 20 2 4 3 2 2" xfId="44693"/>
    <cellStyle name="Total 20 2 4 3 3" xfId="34089"/>
    <cellStyle name="Total 20 2 4 4" xfId="18394"/>
    <cellStyle name="Total 20 2 4 4 2" xfId="39581"/>
    <cellStyle name="Total 20 2 4 5" xfId="28764"/>
    <cellStyle name="Total 20 2 4_Table 2A-1_EFT (Annual)" xfId="8757"/>
    <cellStyle name="Total 20 2 5" xfId="4143"/>
    <cellStyle name="Total 20 2 5 2" xfId="12467"/>
    <cellStyle name="Total 20 2 5 2 2" xfId="24489"/>
    <cellStyle name="Total 20 2 5 2 2 2" xfId="45675"/>
    <cellStyle name="Total 20 2 5 2 3" xfId="35071"/>
    <cellStyle name="Total 20 2 5 3" xfId="19376"/>
    <cellStyle name="Total 20 2 5 3 2" xfId="40563"/>
    <cellStyle name="Total 20 2 5 4" xfId="29831"/>
    <cellStyle name="Total 20 2 5_Table 2A-1_EFT (Annual)" xfId="8759"/>
    <cellStyle name="Total 20 2 6" xfId="9806"/>
    <cellStyle name="Total 20 2 6 2" xfId="21943"/>
    <cellStyle name="Total 20 2 6 2 2" xfId="43129"/>
    <cellStyle name="Total 20 2 6 3" xfId="32525"/>
    <cellStyle name="Total 20 2 7" xfId="16830"/>
    <cellStyle name="Total 20 2 7 2" xfId="38017"/>
    <cellStyle name="Total 20 2 8" xfId="27088"/>
    <cellStyle name="Total 20 2_Table 2A-1_EFT (Annual)" xfId="3544"/>
    <cellStyle name="Total 20 3" xfId="411"/>
    <cellStyle name="Total 20 3 2" xfId="1394"/>
    <cellStyle name="Total 20 3 2 2" xfId="2664"/>
    <cellStyle name="Total 20 3 2 2 2" xfId="6225"/>
    <cellStyle name="Total 20 3 2 2 2 2" xfId="14419"/>
    <cellStyle name="Total 20 3 2 2 2 2 2" xfId="26391"/>
    <cellStyle name="Total 20 3 2 2 2 2 2 2" xfId="47577"/>
    <cellStyle name="Total 20 3 2 2 2 2 3" xfId="36973"/>
    <cellStyle name="Total 20 3 2 2 2 3" xfId="21278"/>
    <cellStyle name="Total 20 3 2 2 2 3 2" xfId="42465"/>
    <cellStyle name="Total 20 3 2 2 2 4" xfId="31881"/>
    <cellStyle name="Total 20 3 2 2 2_Table 2A-1_EFT (Annual)" xfId="8762"/>
    <cellStyle name="Total 20 3 2 2 3" xfId="11761"/>
    <cellStyle name="Total 20 3 2 2 3 2" xfId="23845"/>
    <cellStyle name="Total 20 3 2 2 3 2 2" xfId="45031"/>
    <cellStyle name="Total 20 3 2 2 3 3" xfId="34427"/>
    <cellStyle name="Total 20 3 2 2 4" xfId="18732"/>
    <cellStyle name="Total 20 3 2 2 4 2" xfId="39919"/>
    <cellStyle name="Total 20 3 2 2 5" xfId="29138"/>
    <cellStyle name="Total 20 3 2 2_Table 2A-1_EFT (Annual)" xfId="8761"/>
    <cellStyle name="Total 20 3 2 3" xfId="4955"/>
    <cellStyle name="Total 20 3 2 3 2" xfId="13215"/>
    <cellStyle name="Total 20 3 2 3 2 2" xfId="25221"/>
    <cellStyle name="Total 20 3 2 3 2 2 2" xfId="46407"/>
    <cellStyle name="Total 20 3 2 3 2 3" xfId="35803"/>
    <cellStyle name="Total 20 3 2 3 3" xfId="20108"/>
    <cellStyle name="Total 20 3 2 3 3 2" xfId="41295"/>
    <cellStyle name="Total 20 3 2 3 4" xfId="30612"/>
    <cellStyle name="Total 20 3 2 3_Table 2A-1_EFT (Annual)" xfId="8763"/>
    <cellStyle name="Total 20 3 2 4" xfId="10559"/>
    <cellStyle name="Total 20 3 2 4 2" xfId="22675"/>
    <cellStyle name="Total 20 3 2 4 2 2" xfId="43861"/>
    <cellStyle name="Total 20 3 2 4 3" xfId="33257"/>
    <cellStyle name="Total 20 3 2 5" xfId="17562"/>
    <cellStyle name="Total 20 3 2 5 2" xfId="38749"/>
    <cellStyle name="Total 20 3 2 6" xfId="27869"/>
    <cellStyle name="Total 20 3 2_Table 2A-1_EFT (Annual)" xfId="8760"/>
    <cellStyle name="Total 20 3 3" xfId="942"/>
    <cellStyle name="Total 20 3 3 2" xfId="4503"/>
    <cellStyle name="Total 20 3 3 2 2" xfId="12765"/>
    <cellStyle name="Total 20 3 3 2 2 2" xfId="24775"/>
    <cellStyle name="Total 20 3 3 2 2 2 2" xfId="45961"/>
    <cellStyle name="Total 20 3 3 2 2 3" xfId="35357"/>
    <cellStyle name="Total 20 3 3 2 3" xfId="19662"/>
    <cellStyle name="Total 20 3 3 2 3 2" xfId="40849"/>
    <cellStyle name="Total 20 3 3 2 4" xfId="30160"/>
    <cellStyle name="Total 20 3 3 2_Table 2A-1_EFT (Annual)" xfId="8765"/>
    <cellStyle name="Total 20 3 3 3" xfId="10112"/>
    <cellStyle name="Total 20 3 3 3 2" xfId="22229"/>
    <cellStyle name="Total 20 3 3 3 2 2" xfId="43415"/>
    <cellStyle name="Total 20 3 3 3 3" xfId="32811"/>
    <cellStyle name="Total 20 3 3 4" xfId="17116"/>
    <cellStyle name="Total 20 3 3 4 2" xfId="38303"/>
    <cellStyle name="Total 20 3 3 5" xfId="27417"/>
    <cellStyle name="Total 20 3 3_Table 2A-1_EFT (Annual)" xfId="8764"/>
    <cellStyle name="Total 20 3 4" xfId="2133"/>
    <cellStyle name="Total 20 3 4 2" xfId="5694"/>
    <cellStyle name="Total 20 3 4 2 2" xfId="13909"/>
    <cellStyle name="Total 20 3 4 2 2 2" xfId="25897"/>
    <cellStyle name="Total 20 3 4 2 2 2 2" xfId="47083"/>
    <cellStyle name="Total 20 3 4 2 2 3" xfId="36479"/>
    <cellStyle name="Total 20 3 4 2 3" xfId="20784"/>
    <cellStyle name="Total 20 3 4 2 3 2" xfId="41971"/>
    <cellStyle name="Total 20 3 4 2 4" xfId="31351"/>
    <cellStyle name="Total 20 3 4 2_Table 2A-1_EFT (Annual)" xfId="8767"/>
    <cellStyle name="Total 20 3 4 3" xfId="11253"/>
    <cellStyle name="Total 20 3 4 3 2" xfId="23351"/>
    <cellStyle name="Total 20 3 4 3 2 2" xfId="44537"/>
    <cellStyle name="Total 20 3 4 3 3" xfId="33933"/>
    <cellStyle name="Total 20 3 4 4" xfId="18238"/>
    <cellStyle name="Total 20 3 4 4 2" xfId="39425"/>
    <cellStyle name="Total 20 3 4 5" xfId="28608"/>
    <cellStyle name="Total 20 3 4_Table 2A-1_EFT (Annual)" xfId="8766"/>
    <cellStyle name="Total 20 3 5" xfId="3981"/>
    <cellStyle name="Total 20 3 5 2" xfId="12309"/>
    <cellStyle name="Total 20 3 5 2 2" xfId="24333"/>
    <cellStyle name="Total 20 3 5 2 2 2" xfId="45519"/>
    <cellStyle name="Total 20 3 5 2 3" xfId="34915"/>
    <cellStyle name="Total 20 3 5 3" xfId="19220"/>
    <cellStyle name="Total 20 3 5 3 2" xfId="40407"/>
    <cellStyle name="Total 20 3 5 4" xfId="29669"/>
    <cellStyle name="Total 20 3 5_Table 2A-1_EFT (Annual)" xfId="8768"/>
    <cellStyle name="Total 20 3 6" xfId="9646"/>
    <cellStyle name="Total 20 3 6 2" xfId="21787"/>
    <cellStyle name="Total 20 3 6 2 2" xfId="42973"/>
    <cellStyle name="Total 20 3 6 3" xfId="32369"/>
    <cellStyle name="Total 20 3 7" xfId="16674"/>
    <cellStyle name="Total 20 3 7 2" xfId="37861"/>
    <cellStyle name="Total 20 3 8" xfId="26926"/>
    <cellStyle name="Total 20 3_Table 2A-1_EFT (Annual)" xfId="3545"/>
    <cellStyle name="Total 20 4" xfId="1228"/>
    <cellStyle name="Total 20 4 2" xfId="2498"/>
    <cellStyle name="Total 20 4 2 2" xfId="6059"/>
    <cellStyle name="Total 20 4 2 2 2" xfId="14253"/>
    <cellStyle name="Total 20 4 2 2 2 2" xfId="26225"/>
    <cellStyle name="Total 20 4 2 2 2 2 2" xfId="47411"/>
    <cellStyle name="Total 20 4 2 2 2 3" xfId="36807"/>
    <cellStyle name="Total 20 4 2 2 3" xfId="21112"/>
    <cellStyle name="Total 20 4 2 2 3 2" xfId="42299"/>
    <cellStyle name="Total 20 4 2 2 4" xfId="31715"/>
    <cellStyle name="Total 20 4 2 2_Table 2A-1_EFT (Annual)" xfId="8771"/>
    <cellStyle name="Total 20 4 2 3" xfId="11595"/>
    <cellStyle name="Total 20 4 2 3 2" xfId="23679"/>
    <cellStyle name="Total 20 4 2 3 2 2" xfId="44865"/>
    <cellStyle name="Total 20 4 2 3 3" xfId="34261"/>
    <cellStyle name="Total 20 4 2 4" xfId="18566"/>
    <cellStyle name="Total 20 4 2 4 2" xfId="39753"/>
    <cellStyle name="Total 20 4 2 5" xfId="28972"/>
    <cellStyle name="Total 20 4 2_Table 2A-1_EFT (Annual)" xfId="8770"/>
    <cellStyle name="Total 20 4 3" xfId="4789"/>
    <cellStyle name="Total 20 4 3 2" xfId="13049"/>
    <cellStyle name="Total 20 4 3 2 2" xfId="25055"/>
    <cellStyle name="Total 20 4 3 2 2 2" xfId="46241"/>
    <cellStyle name="Total 20 4 3 2 3" xfId="35637"/>
    <cellStyle name="Total 20 4 3 3" xfId="19942"/>
    <cellStyle name="Total 20 4 3 3 2" xfId="41129"/>
    <cellStyle name="Total 20 4 3 4" xfId="30446"/>
    <cellStyle name="Total 20 4 3_Table 2A-1_EFT (Annual)" xfId="8772"/>
    <cellStyle name="Total 20 4 4" xfId="10393"/>
    <cellStyle name="Total 20 4 4 2" xfId="22509"/>
    <cellStyle name="Total 20 4 4 2 2" xfId="43695"/>
    <cellStyle name="Total 20 4 4 3" xfId="33091"/>
    <cellStyle name="Total 20 4 5" xfId="17396"/>
    <cellStyle name="Total 20 4 5 2" xfId="38583"/>
    <cellStyle name="Total 20 4 6" xfId="27703"/>
    <cellStyle name="Total 20 4_Table 2A-1_EFT (Annual)" xfId="8769"/>
    <cellStyle name="Total 20 5" xfId="783"/>
    <cellStyle name="Total 20 5 2" xfId="4344"/>
    <cellStyle name="Total 20 5 2 2" xfId="12624"/>
    <cellStyle name="Total 20 5 2 2 2" xfId="24641"/>
    <cellStyle name="Total 20 5 2 2 2 2" xfId="45827"/>
    <cellStyle name="Total 20 5 2 2 3" xfId="35223"/>
    <cellStyle name="Total 20 5 2 3" xfId="19528"/>
    <cellStyle name="Total 20 5 2 3 2" xfId="40715"/>
    <cellStyle name="Total 20 5 2 4" xfId="30001"/>
    <cellStyle name="Total 20 5 2_Table 2A-1_EFT (Annual)" xfId="8774"/>
    <cellStyle name="Total 20 5 3" xfId="9972"/>
    <cellStyle name="Total 20 5 3 2" xfId="22095"/>
    <cellStyle name="Total 20 5 3 2 2" xfId="43281"/>
    <cellStyle name="Total 20 5 3 3" xfId="32677"/>
    <cellStyle name="Total 20 5 4" xfId="16982"/>
    <cellStyle name="Total 20 5 4 2" xfId="38169"/>
    <cellStyle name="Total 20 5 5" xfId="27258"/>
    <cellStyle name="Total 20 5_Table 2A-1_EFT (Annual)" xfId="8773"/>
    <cellStyle name="Total 20 6" xfId="1967"/>
    <cellStyle name="Total 20 6 2" xfId="5528"/>
    <cellStyle name="Total 20 6 2 2" xfId="13743"/>
    <cellStyle name="Total 20 6 2 2 2" xfId="25731"/>
    <cellStyle name="Total 20 6 2 2 2 2" xfId="46917"/>
    <cellStyle name="Total 20 6 2 2 3" xfId="36313"/>
    <cellStyle name="Total 20 6 2 3" xfId="20618"/>
    <cellStyle name="Total 20 6 2 3 2" xfId="41805"/>
    <cellStyle name="Total 20 6 2 4" xfId="31185"/>
    <cellStyle name="Total 20 6 2_Table 2A-1_EFT (Annual)" xfId="8776"/>
    <cellStyle name="Total 20 6 3" xfId="11087"/>
    <cellStyle name="Total 20 6 3 2" xfId="23185"/>
    <cellStyle name="Total 20 6 3 2 2" xfId="44371"/>
    <cellStyle name="Total 20 6 3 3" xfId="33767"/>
    <cellStyle name="Total 20 6 4" xfId="18072"/>
    <cellStyle name="Total 20 6 4 2" xfId="39259"/>
    <cellStyle name="Total 20 6 5" xfId="28442"/>
    <cellStyle name="Total 20 6_Table 2A-1_EFT (Annual)" xfId="8775"/>
    <cellStyle name="Total 20 7" xfId="3769"/>
    <cellStyle name="Total 20 7 2" xfId="12137"/>
    <cellStyle name="Total 20 7 2 2" xfId="24167"/>
    <cellStyle name="Total 20 7 2 2 2" xfId="45353"/>
    <cellStyle name="Total 20 7 2 3" xfId="34749"/>
    <cellStyle name="Total 20 7 3" xfId="19054"/>
    <cellStyle name="Total 20 7 3 2" xfId="40241"/>
    <cellStyle name="Total 20 7 4" xfId="29478"/>
    <cellStyle name="Total 20 7_Table 2A-1_EFT (Annual)" xfId="8777"/>
    <cellStyle name="Total 20 8" xfId="9456"/>
    <cellStyle name="Total 20 8 2" xfId="21621"/>
    <cellStyle name="Total 20 8 2 2" xfId="42807"/>
    <cellStyle name="Total 20 8 3" xfId="32203"/>
    <cellStyle name="Total 20 9" xfId="16508"/>
    <cellStyle name="Total 20 9 2" xfId="37695"/>
    <cellStyle name="Total 20_Table 2A-1_EFT (Annual)" xfId="3543"/>
    <cellStyle name="Total 21" xfId="198"/>
    <cellStyle name="Total 21 10" xfId="26753"/>
    <cellStyle name="Total 21 2" xfId="591"/>
    <cellStyle name="Total 21 2 2" xfId="1568"/>
    <cellStyle name="Total 21 2 2 2" xfId="2838"/>
    <cellStyle name="Total 21 2 2 2 2" xfId="6399"/>
    <cellStyle name="Total 21 2 2 2 2 2" xfId="14593"/>
    <cellStyle name="Total 21 2 2 2 2 2 2" xfId="26565"/>
    <cellStyle name="Total 21 2 2 2 2 2 2 2" xfId="47751"/>
    <cellStyle name="Total 21 2 2 2 2 2 3" xfId="37147"/>
    <cellStyle name="Total 21 2 2 2 2 3" xfId="21452"/>
    <cellStyle name="Total 21 2 2 2 2 3 2" xfId="42639"/>
    <cellStyle name="Total 21 2 2 2 2 4" xfId="32055"/>
    <cellStyle name="Total 21 2 2 2 2_Table 2A-1_EFT (Annual)" xfId="8780"/>
    <cellStyle name="Total 21 2 2 2 3" xfId="11935"/>
    <cellStyle name="Total 21 2 2 2 3 2" xfId="24019"/>
    <cellStyle name="Total 21 2 2 2 3 2 2" xfId="45205"/>
    <cellStyle name="Total 21 2 2 2 3 3" xfId="34601"/>
    <cellStyle name="Total 21 2 2 2 4" xfId="18906"/>
    <cellStyle name="Total 21 2 2 2 4 2" xfId="40093"/>
    <cellStyle name="Total 21 2 2 2 5" xfId="29312"/>
    <cellStyle name="Total 21 2 2 2_Table 2A-1_EFT (Annual)" xfId="8779"/>
    <cellStyle name="Total 21 2 2 3" xfId="5129"/>
    <cellStyle name="Total 21 2 2 3 2" xfId="13389"/>
    <cellStyle name="Total 21 2 2 3 2 2" xfId="25395"/>
    <cellStyle name="Total 21 2 2 3 2 2 2" xfId="46581"/>
    <cellStyle name="Total 21 2 2 3 2 3" xfId="35977"/>
    <cellStyle name="Total 21 2 2 3 3" xfId="20282"/>
    <cellStyle name="Total 21 2 2 3 3 2" xfId="41469"/>
    <cellStyle name="Total 21 2 2 3 4" xfId="30786"/>
    <cellStyle name="Total 21 2 2 3_Table 2A-1_EFT (Annual)" xfId="8781"/>
    <cellStyle name="Total 21 2 2 4" xfId="10733"/>
    <cellStyle name="Total 21 2 2 4 2" xfId="22849"/>
    <cellStyle name="Total 21 2 2 4 2 2" xfId="44035"/>
    <cellStyle name="Total 21 2 2 4 3" xfId="33431"/>
    <cellStyle name="Total 21 2 2 5" xfId="17736"/>
    <cellStyle name="Total 21 2 2 5 2" xfId="38923"/>
    <cellStyle name="Total 21 2 2 6" xfId="28043"/>
    <cellStyle name="Total 21 2 2_Table 2A-1_EFT (Annual)" xfId="8778"/>
    <cellStyle name="Total 21 2 3" xfId="1089"/>
    <cellStyle name="Total 21 2 3 2" xfId="4650"/>
    <cellStyle name="Total 21 2 3 2 2" xfId="12910"/>
    <cellStyle name="Total 21 2 3 2 2 2" xfId="24916"/>
    <cellStyle name="Total 21 2 3 2 2 2 2" xfId="46102"/>
    <cellStyle name="Total 21 2 3 2 2 3" xfId="35498"/>
    <cellStyle name="Total 21 2 3 2 3" xfId="19803"/>
    <cellStyle name="Total 21 2 3 2 3 2" xfId="40990"/>
    <cellStyle name="Total 21 2 3 2 4" xfId="30307"/>
    <cellStyle name="Total 21 2 3 2_Table 2A-1_EFT (Annual)" xfId="8783"/>
    <cellStyle name="Total 21 2 3 3" xfId="10254"/>
    <cellStyle name="Total 21 2 3 3 2" xfId="22370"/>
    <cellStyle name="Total 21 2 3 3 2 2" xfId="43556"/>
    <cellStyle name="Total 21 2 3 3 3" xfId="32952"/>
    <cellStyle name="Total 21 2 3 4" xfId="17257"/>
    <cellStyle name="Total 21 2 3 4 2" xfId="38444"/>
    <cellStyle name="Total 21 2 3 5" xfId="27564"/>
    <cellStyle name="Total 21 2 3_Table 2A-1_EFT (Annual)" xfId="8782"/>
    <cellStyle name="Total 21 2 4" xfId="2307"/>
    <cellStyle name="Total 21 2 4 2" xfId="5868"/>
    <cellStyle name="Total 21 2 4 2 2" xfId="14083"/>
    <cellStyle name="Total 21 2 4 2 2 2" xfId="26071"/>
    <cellStyle name="Total 21 2 4 2 2 2 2" xfId="47257"/>
    <cellStyle name="Total 21 2 4 2 2 3" xfId="36653"/>
    <cellStyle name="Total 21 2 4 2 3" xfId="20958"/>
    <cellStyle name="Total 21 2 4 2 3 2" xfId="42145"/>
    <cellStyle name="Total 21 2 4 2 4" xfId="31525"/>
    <cellStyle name="Total 21 2 4 2_Table 2A-1_EFT (Annual)" xfId="8785"/>
    <cellStyle name="Total 21 2 4 3" xfId="11427"/>
    <cellStyle name="Total 21 2 4 3 2" xfId="23525"/>
    <cellStyle name="Total 21 2 4 3 2 2" xfId="44711"/>
    <cellStyle name="Total 21 2 4 3 3" xfId="34107"/>
    <cellStyle name="Total 21 2 4 4" xfId="18412"/>
    <cellStyle name="Total 21 2 4 4 2" xfId="39599"/>
    <cellStyle name="Total 21 2 4 5" xfId="28782"/>
    <cellStyle name="Total 21 2 4_Table 2A-1_EFT (Annual)" xfId="8784"/>
    <cellStyle name="Total 21 2 5" xfId="4161"/>
    <cellStyle name="Total 21 2 5 2" xfId="12485"/>
    <cellStyle name="Total 21 2 5 2 2" xfId="24507"/>
    <cellStyle name="Total 21 2 5 2 2 2" xfId="45693"/>
    <cellStyle name="Total 21 2 5 2 3" xfId="35089"/>
    <cellStyle name="Total 21 2 5 3" xfId="19394"/>
    <cellStyle name="Total 21 2 5 3 2" xfId="40581"/>
    <cellStyle name="Total 21 2 5 4" xfId="29849"/>
    <cellStyle name="Total 21 2 5_Table 2A-1_EFT (Annual)" xfId="8786"/>
    <cellStyle name="Total 21 2 6" xfId="9824"/>
    <cellStyle name="Total 21 2 6 2" xfId="21961"/>
    <cellStyle name="Total 21 2 6 2 2" xfId="43147"/>
    <cellStyle name="Total 21 2 6 3" xfId="32543"/>
    <cellStyle name="Total 21 2 7" xfId="16848"/>
    <cellStyle name="Total 21 2 7 2" xfId="38035"/>
    <cellStyle name="Total 21 2 8" xfId="27106"/>
    <cellStyle name="Total 21 2_Table 2A-1_EFT (Annual)" xfId="3547"/>
    <cellStyle name="Total 21 3" xfId="427"/>
    <cellStyle name="Total 21 3 2" xfId="1410"/>
    <cellStyle name="Total 21 3 2 2" xfId="2680"/>
    <cellStyle name="Total 21 3 2 2 2" xfId="6241"/>
    <cellStyle name="Total 21 3 2 2 2 2" xfId="14435"/>
    <cellStyle name="Total 21 3 2 2 2 2 2" xfId="26407"/>
    <cellStyle name="Total 21 3 2 2 2 2 2 2" xfId="47593"/>
    <cellStyle name="Total 21 3 2 2 2 2 3" xfId="36989"/>
    <cellStyle name="Total 21 3 2 2 2 3" xfId="21294"/>
    <cellStyle name="Total 21 3 2 2 2 3 2" xfId="42481"/>
    <cellStyle name="Total 21 3 2 2 2 4" xfId="31897"/>
    <cellStyle name="Total 21 3 2 2 2_Table 2A-1_EFT (Annual)" xfId="8789"/>
    <cellStyle name="Total 21 3 2 2 3" xfId="11777"/>
    <cellStyle name="Total 21 3 2 2 3 2" xfId="23861"/>
    <cellStyle name="Total 21 3 2 2 3 2 2" xfId="45047"/>
    <cellStyle name="Total 21 3 2 2 3 3" xfId="34443"/>
    <cellStyle name="Total 21 3 2 2 4" xfId="18748"/>
    <cellStyle name="Total 21 3 2 2 4 2" xfId="39935"/>
    <cellStyle name="Total 21 3 2 2 5" xfId="29154"/>
    <cellStyle name="Total 21 3 2 2_Table 2A-1_EFT (Annual)" xfId="8788"/>
    <cellStyle name="Total 21 3 2 3" xfId="4971"/>
    <cellStyle name="Total 21 3 2 3 2" xfId="13231"/>
    <cellStyle name="Total 21 3 2 3 2 2" xfId="25237"/>
    <cellStyle name="Total 21 3 2 3 2 2 2" xfId="46423"/>
    <cellStyle name="Total 21 3 2 3 2 3" xfId="35819"/>
    <cellStyle name="Total 21 3 2 3 3" xfId="20124"/>
    <cellStyle name="Total 21 3 2 3 3 2" xfId="41311"/>
    <cellStyle name="Total 21 3 2 3 4" xfId="30628"/>
    <cellStyle name="Total 21 3 2 3_Table 2A-1_EFT (Annual)" xfId="8790"/>
    <cellStyle name="Total 21 3 2 4" xfId="10575"/>
    <cellStyle name="Total 21 3 2 4 2" xfId="22691"/>
    <cellStyle name="Total 21 3 2 4 2 2" xfId="43877"/>
    <cellStyle name="Total 21 3 2 4 3" xfId="33273"/>
    <cellStyle name="Total 21 3 2 5" xfId="17578"/>
    <cellStyle name="Total 21 3 2 5 2" xfId="38765"/>
    <cellStyle name="Total 21 3 2 6" xfId="27885"/>
    <cellStyle name="Total 21 3 2_Table 2A-1_EFT (Annual)" xfId="8787"/>
    <cellStyle name="Total 21 3 3" xfId="955"/>
    <cellStyle name="Total 21 3 3 2" xfId="4516"/>
    <cellStyle name="Total 21 3 3 2 2" xfId="12778"/>
    <cellStyle name="Total 21 3 3 2 2 2" xfId="24788"/>
    <cellStyle name="Total 21 3 3 2 2 2 2" xfId="45974"/>
    <cellStyle name="Total 21 3 3 2 2 3" xfId="35370"/>
    <cellStyle name="Total 21 3 3 2 3" xfId="19675"/>
    <cellStyle name="Total 21 3 3 2 3 2" xfId="40862"/>
    <cellStyle name="Total 21 3 3 2 4" xfId="30173"/>
    <cellStyle name="Total 21 3 3 2_Table 2A-1_EFT (Annual)" xfId="8792"/>
    <cellStyle name="Total 21 3 3 3" xfId="10125"/>
    <cellStyle name="Total 21 3 3 3 2" xfId="22242"/>
    <cellStyle name="Total 21 3 3 3 2 2" xfId="43428"/>
    <cellStyle name="Total 21 3 3 3 3" xfId="32824"/>
    <cellStyle name="Total 21 3 3 4" xfId="17129"/>
    <cellStyle name="Total 21 3 3 4 2" xfId="38316"/>
    <cellStyle name="Total 21 3 3 5" xfId="27430"/>
    <cellStyle name="Total 21 3 3_Table 2A-1_EFT (Annual)" xfId="8791"/>
    <cellStyle name="Total 21 3 4" xfId="2149"/>
    <cellStyle name="Total 21 3 4 2" xfId="5710"/>
    <cellStyle name="Total 21 3 4 2 2" xfId="13925"/>
    <cellStyle name="Total 21 3 4 2 2 2" xfId="25913"/>
    <cellStyle name="Total 21 3 4 2 2 2 2" xfId="47099"/>
    <cellStyle name="Total 21 3 4 2 2 3" xfId="36495"/>
    <cellStyle name="Total 21 3 4 2 3" xfId="20800"/>
    <cellStyle name="Total 21 3 4 2 3 2" xfId="41987"/>
    <cellStyle name="Total 21 3 4 2 4" xfId="31367"/>
    <cellStyle name="Total 21 3 4 2_Table 2A-1_EFT (Annual)" xfId="8794"/>
    <cellStyle name="Total 21 3 4 3" xfId="11269"/>
    <cellStyle name="Total 21 3 4 3 2" xfId="23367"/>
    <cellStyle name="Total 21 3 4 3 2 2" xfId="44553"/>
    <cellStyle name="Total 21 3 4 3 3" xfId="33949"/>
    <cellStyle name="Total 21 3 4 4" xfId="18254"/>
    <cellStyle name="Total 21 3 4 4 2" xfId="39441"/>
    <cellStyle name="Total 21 3 4 5" xfId="28624"/>
    <cellStyle name="Total 21 3 4_Table 2A-1_EFT (Annual)" xfId="8793"/>
    <cellStyle name="Total 21 3 5" xfId="3997"/>
    <cellStyle name="Total 21 3 5 2" xfId="12325"/>
    <cellStyle name="Total 21 3 5 2 2" xfId="24349"/>
    <cellStyle name="Total 21 3 5 2 2 2" xfId="45535"/>
    <cellStyle name="Total 21 3 5 2 3" xfId="34931"/>
    <cellStyle name="Total 21 3 5 3" xfId="19236"/>
    <cellStyle name="Total 21 3 5 3 2" xfId="40423"/>
    <cellStyle name="Total 21 3 5 4" xfId="29685"/>
    <cellStyle name="Total 21 3 5_Table 2A-1_EFT (Annual)" xfId="8795"/>
    <cellStyle name="Total 21 3 6" xfId="9662"/>
    <cellStyle name="Total 21 3 6 2" xfId="21803"/>
    <cellStyle name="Total 21 3 6 2 2" xfId="42989"/>
    <cellStyle name="Total 21 3 6 3" xfId="32385"/>
    <cellStyle name="Total 21 3 7" xfId="16690"/>
    <cellStyle name="Total 21 3 7 2" xfId="37877"/>
    <cellStyle name="Total 21 3 8" xfId="26942"/>
    <cellStyle name="Total 21 3_Table 2A-1_EFT (Annual)" xfId="3548"/>
    <cellStyle name="Total 21 4" xfId="1246"/>
    <cellStyle name="Total 21 4 2" xfId="2516"/>
    <cellStyle name="Total 21 4 2 2" xfId="6077"/>
    <cellStyle name="Total 21 4 2 2 2" xfId="14271"/>
    <cellStyle name="Total 21 4 2 2 2 2" xfId="26243"/>
    <cellStyle name="Total 21 4 2 2 2 2 2" xfId="47429"/>
    <cellStyle name="Total 21 4 2 2 2 3" xfId="36825"/>
    <cellStyle name="Total 21 4 2 2 3" xfId="21130"/>
    <cellStyle name="Total 21 4 2 2 3 2" xfId="42317"/>
    <cellStyle name="Total 21 4 2 2 4" xfId="31733"/>
    <cellStyle name="Total 21 4 2 2_Table 2A-1_EFT (Annual)" xfId="8798"/>
    <cellStyle name="Total 21 4 2 3" xfId="11613"/>
    <cellStyle name="Total 21 4 2 3 2" xfId="23697"/>
    <cellStyle name="Total 21 4 2 3 2 2" xfId="44883"/>
    <cellStyle name="Total 21 4 2 3 3" xfId="34279"/>
    <cellStyle name="Total 21 4 2 4" xfId="18584"/>
    <cellStyle name="Total 21 4 2 4 2" xfId="39771"/>
    <cellStyle name="Total 21 4 2 5" xfId="28990"/>
    <cellStyle name="Total 21 4 2_Table 2A-1_EFT (Annual)" xfId="8797"/>
    <cellStyle name="Total 21 4 3" xfId="4807"/>
    <cellStyle name="Total 21 4 3 2" xfId="13067"/>
    <cellStyle name="Total 21 4 3 2 2" xfId="25073"/>
    <cellStyle name="Total 21 4 3 2 2 2" xfId="46259"/>
    <cellStyle name="Total 21 4 3 2 3" xfId="35655"/>
    <cellStyle name="Total 21 4 3 3" xfId="19960"/>
    <cellStyle name="Total 21 4 3 3 2" xfId="41147"/>
    <cellStyle name="Total 21 4 3 4" xfId="30464"/>
    <cellStyle name="Total 21 4 3_Table 2A-1_EFT (Annual)" xfId="8799"/>
    <cellStyle name="Total 21 4 4" xfId="10411"/>
    <cellStyle name="Total 21 4 4 2" xfId="22527"/>
    <cellStyle name="Total 21 4 4 2 2" xfId="43713"/>
    <cellStyle name="Total 21 4 4 3" xfId="33109"/>
    <cellStyle name="Total 21 4 5" xfId="17414"/>
    <cellStyle name="Total 21 4 5 2" xfId="38601"/>
    <cellStyle name="Total 21 4 6" xfId="27721"/>
    <cellStyle name="Total 21 4_Table 2A-1_EFT (Annual)" xfId="8796"/>
    <cellStyle name="Total 21 5" xfId="798"/>
    <cellStyle name="Total 21 5 2" xfId="4359"/>
    <cellStyle name="Total 21 5 2 2" xfId="12639"/>
    <cellStyle name="Total 21 5 2 2 2" xfId="24656"/>
    <cellStyle name="Total 21 5 2 2 2 2" xfId="45842"/>
    <cellStyle name="Total 21 5 2 2 3" xfId="35238"/>
    <cellStyle name="Total 21 5 2 3" xfId="19543"/>
    <cellStyle name="Total 21 5 2 3 2" xfId="40730"/>
    <cellStyle name="Total 21 5 2 4" xfId="30016"/>
    <cellStyle name="Total 21 5 2_Table 2A-1_EFT (Annual)" xfId="8801"/>
    <cellStyle name="Total 21 5 3" xfId="9987"/>
    <cellStyle name="Total 21 5 3 2" xfId="22110"/>
    <cellStyle name="Total 21 5 3 2 2" xfId="43296"/>
    <cellStyle name="Total 21 5 3 3" xfId="32692"/>
    <cellStyle name="Total 21 5 4" xfId="16997"/>
    <cellStyle name="Total 21 5 4 2" xfId="38184"/>
    <cellStyle name="Total 21 5 5" xfId="27273"/>
    <cellStyle name="Total 21 5_Table 2A-1_EFT (Annual)" xfId="8800"/>
    <cellStyle name="Total 21 6" xfId="1985"/>
    <cellStyle name="Total 21 6 2" xfId="5546"/>
    <cellStyle name="Total 21 6 2 2" xfId="13761"/>
    <cellStyle name="Total 21 6 2 2 2" xfId="25749"/>
    <cellStyle name="Total 21 6 2 2 2 2" xfId="46935"/>
    <cellStyle name="Total 21 6 2 2 3" xfId="36331"/>
    <cellStyle name="Total 21 6 2 3" xfId="20636"/>
    <cellStyle name="Total 21 6 2 3 2" xfId="41823"/>
    <cellStyle name="Total 21 6 2 4" xfId="31203"/>
    <cellStyle name="Total 21 6 2_Table 2A-1_EFT (Annual)" xfId="8803"/>
    <cellStyle name="Total 21 6 3" xfId="11105"/>
    <cellStyle name="Total 21 6 3 2" xfId="23203"/>
    <cellStyle name="Total 21 6 3 2 2" xfId="44389"/>
    <cellStyle name="Total 21 6 3 3" xfId="33785"/>
    <cellStyle name="Total 21 6 4" xfId="18090"/>
    <cellStyle name="Total 21 6 4 2" xfId="39277"/>
    <cellStyle name="Total 21 6 5" xfId="28460"/>
    <cellStyle name="Total 21 6_Table 2A-1_EFT (Annual)" xfId="8802"/>
    <cellStyle name="Total 21 7" xfId="3787"/>
    <cellStyle name="Total 21 7 2" xfId="12155"/>
    <cellStyle name="Total 21 7 2 2" xfId="24185"/>
    <cellStyle name="Total 21 7 2 2 2" xfId="45371"/>
    <cellStyle name="Total 21 7 2 3" xfId="34767"/>
    <cellStyle name="Total 21 7 3" xfId="19072"/>
    <cellStyle name="Total 21 7 3 2" xfId="40259"/>
    <cellStyle name="Total 21 7 4" xfId="29496"/>
    <cellStyle name="Total 21 7_Table 2A-1_EFT (Annual)" xfId="8804"/>
    <cellStyle name="Total 21 8" xfId="9474"/>
    <cellStyle name="Total 21 8 2" xfId="21639"/>
    <cellStyle name="Total 21 8 2 2" xfId="42825"/>
    <cellStyle name="Total 21 8 3" xfId="32221"/>
    <cellStyle name="Total 21 9" xfId="16526"/>
    <cellStyle name="Total 21 9 2" xfId="37713"/>
    <cellStyle name="Total 21_Table 2A-1_EFT (Annual)" xfId="3546"/>
    <cellStyle name="Total 22" xfId="210"/>
    <cellStyle name="Total 22 10" xfId="26765"/>
    <cellStyle name="Total 22 2" xfId="603"/>
    <cellStyle name="Total 22 2 2" xfId="1580"/>
    <cellStyle name="Total 22 2 2 2" xfId="2850"/>
    <cellStyle name="Total 22 2 2 2 2" xfId="6411"/>
    <cellStyle name="Total 22 2 2 2 2 2" xfId="14605"/>
    <cellStyle name="Total 22 2 2 2 2 2 2" xfId="26577"/>
    <cellStyle name="Total 22 2 2 2 2 2 2 2" xfId="47763"/>
    <cellStyle name="Total 22 2 2 2 2 2 3" xfId="37159"/>
    <cellStyle name="Total 22 2 2 2 2 3" xfId="21464"/>
    <cellStyle name="Total 22 2 2 2 2 3 2" xfId="42651"/>
    <cellStyle name="Total 22 2 2 2 2 4" xfId="32067"/>
    <cellStyle name="Total 22 2 2 2 2_Table 2A-1_EFT (Annual)" xfId="8807"/>
    <cellStyle name="Total 22 2 2 2 3" xfId="11947"/>
    <cellStyle name="Total 22 2 2 2 3 2" xfId="24031"/>
    <cellStyle name="Total 22 2 2 2 3 2 2" xfId="45217"/>
    <cellStyle name="Total 22 2 2 2 3 3" xfId="34613"/>
    <cellStyle name="Total 22 2 2 2 4" xfId="18918"/>
    <cellStyle name="Total 22 2 2 2 4 2" xfId="40105"/>
    <cellStyle name="Total 22 2 2 2 5" xfId="29324"/>
    <cellStyle name="Total 22 2 2 2_Table 2A-1_EFT (Annual)" xfId="8806"/>
    <cellStyle name="Total 22 2 2 3" xfId="5141"/>
    <cellStyle name="Total 22 2 2 3 2" xfId="13401"/>
    <cellStyle name="Total 22 2 2 3 2 2" xfId="25407"/>
    <cellStyle name="Total 22 2 2 3 2 2 2" xfId="46593"/>
    <cellStyle name="Total 22 2 2 3 2 3" xfId="35989"/>
    <cellStyle name="Total 22 2 2 3 3" xfId="20294"/>
    <cellStyle name="Total 22 2 2 3 3 2" xfId="41481"/>
    <cellStyle name="Total 22 2 2 3 4" xfId="30798"/>
    <cellStyle name="Total 22 2 2 3_Table 2A-1_EFT (Annual)" xfId="8808"/>
    <cellStyle name="Total 22 2 2 4" xfId="10745"/>
    <cellStyle name="Total 22 2 2 4 2" xfId="22861"/>
    <cellStyle name="Total 22 2 2 4 2 2" xfId="44047"/>
    <cellStyle name="Total 22 2 2 4 3" xfId="33443"/>
    <cellStyle name="Total 22 2 2 5" xfId="17748"/>
    <cellStyle name="Total 22 2 2 5 2" xfId="38935"/>
    <cellStyle name="Total 22 2 2 6" xfId="28055"/>
    <cellStyle name="Total 22 2 2_Table 2A-1_EFT (Annual)" xfId="8805"/>
    <cellStyle name="Total 22 2 3" xfId="1098"/>
    <cellStyle name="Total 22 2 3 2" xfId="4659"/>
    <cellStyle name="Total 22 2 3 2 2" xfId="12919"/>
    <cellStyle name="Total 22 2 3 2 2 2" xfId="24925"/>
    <cellStyle name="Total 22 2 3 2 2 2 2" xfId="46111"/>
    <cellStyle name="Total 22 2 3 2 2 3" xfId="35507"/>
    <cellStyle name="Total 22 2 3 2 3" xfId="19812"/>
    <cellStyle name="Total 22 2 3 2 3 2" xfId="40999"/>
    <cellStyle name="Total 22 2 3 2 4" xfId="30316"/>
    <cellStyle name="Total 22 2 3 2_Table 2A-1_EFT (Annual)" xfId="8810"/>
    <cellStyle name="Total 22 2 3 3" xfId="10263"/>
    <cellStyle name="Total 22 2 3 3 2" xfId="22379"/>
    <cellStyle name="Total 22 2 3 3 2 2" xfId="43565"/>
    <cellStyle name="Total 22 2 3 3 3" xfId="32961"/>
    <cellStyle name="Total 22 2 3 4" xfId="17266"/>
    <cellStyle name="Total 22 2 3 4 2" xfId="38453"/>
    <cellStyle name="Total 22 2 3 5" xfId="27573"/>
    <cellStyle name="Total 22 2 3_Table 2A-1_EFT (Annual)" xfId="8809"/>
    <cellStyle name="Total 22 2 4" xfId="2319"/>
    <cellStyle name="Total 22 2 4 2" xfId="5880"/>
    <cellStyle name="Total 22 2 4 2 2" xfId="14095"/>
    <cellStyle name="Total 22 2 4 2 2 2" xfId="26083"/>
    <cellStyle name="Total 22 2 4 2 2 2 2" xfId="47269"/>
    <cellStyle name="Total 22 2 4 2 2 3" xfId="36665"/>
    <cellStyle name="Total 22 2 4 2 3" xfId="20970"/>
    <cellStyle name="Total 22 2 4 2 3 2" xfId="42157"/>
    <cellStyle name="Total 22 2 4 2 4" xfId="31537"/>
    <cellStyle name="Total 22 2 4 2_Table 2A-1_EFT (Annual)" xfId="8812"/>
    <cellStyle name="Total 22 2 4 3" xfId="11439"/>
    <cellStyle name="Total 22 2 4 3 2" xfId="23537"/>
    <cellStyle name="Total 22 2 4 3 2 2" xfId="44723"/>
    <cellStyle name="Total 22 2 4 3 3" xfId="34119"/>
    <cellStyle name="Total 22 2 4 4" xfId="18424"/>
    <cellStyle name="Total 22 2 4 4 2" xfId="39611"/>
    <cellStyle name="Total 22 2 4 5" xfId="28794"/>
    <cellStyle name="Total 22 2 4_Table 2A-1_EFT (Annual)" xfId="8811"/>
    <cellStyle name="Total 22 2 5" xfId="4173"/>
    <cellStyle name="Total 22 2 5 2" xfId="12497"/>
    <cellStyle name="Total 22 2 5 2 2" xfId="24519"/>
    <cellStyle name="Total 22 2 5 2 2 2" xfId="45705"/>
    <cellStyle name="Total 22 2 5 2 3" xfId="35101"/>
    <cellStyle name="Total 22 2 5 3" xfId="19406"/>
    <cellStyle name="Total 22 2 5 3 2" xfId="40593"/>
    <cellStyle name="Total 22 2 5 4" xfId="29861"/>
    <cellStyle name="Total 22 2 5_Table 2A-1_EFT (Annual)" xfId="8813"/>
    <cellStyle name="Total 22 2 6" xfId="9836"/>
    <cellStyle name="Total 22 2 6 2" xfId="21973"/>
    <cellStyle name="Total 22 2 6 2 2" xfId="43159"/>
    <cellStyle name="Total 22 2 6 3" xfId="32555"/>
    <cellStyle name="Total 22 2 7" xfId="16860"/>
    <cellStyle name="Total 22 2 7 2" xfId="38047"/>
    <cellStyle name="Total 22 2 8" xfId="27118"/>
    <cellStyle name="Total 22 2_Table 2A-1_EFT (Annual)" xfId="3550"/>
    <cellStyle name="Total 22 3" xfId="438"/>
    <cellStyle name="Total 22 3 2" xfId="1421"/>
    <cellStyle name="Total 22 3 2 2" xfId="2691"/>
    <cellStyle name="Total 22 3 2 2 2" xfId="6252"/>
    <cellStyle name="Total 22 3 2 2 2 2" xfId="14446"/>
    <cellStyle name="Total 22 3 2 2 2 2 2" xfId="26418"/>
    <cellStyle name="Total 22 3 2 2 2 2 2 2" xfId="47604"/>
    <cellStyle name="Total 22 3 2 2 2 2 3" xfId="37000"/>
    <cellStyle name="Total 22 3 2 2 2 3" xfId="21305"/>
    <cellStyle name="Total 22 3 2 2 2 3 2" xfId="42492"/>
    <cellStyle name="Total 22 3 2 2 2 4" xfId="31908"/>
    <cellStyle name="Total 22 3 2 2 2_Table 2A-1_EFT (Annual)" xfId="8816"/>
    <cellStyle name="Total 22 3 2 2 3" xfId="11788"/>
    <cellStyle name="Total 22 3 2 2 3 2" xfId="23872"/>
    <cellStyle name="Total 22 3 2 2 3 2 2" xfId="45058"/>
    <cellStyle name="Total 22 3 2 2 3 3" xfId="34454"/>
    <cellStyle name="Total 22 3 2 2 4" xfId="18759"/>
    <cellStyle name="Total 22 3 2 2 4 2" xfId="39946"/>
    <cellStyle name="Total 22 3 2 2 5" xfId="29165"/>
    <cellStyle name="Total 22 3 2 2_Table 2A-1_EFT (Annual)" xfId="8815"/>
    <cellStyle name="Total 22 3 2 3" xfId="4982"/>
    <cellStyle name="Total 22 3 2 3 2" xfId="13242"/>
    <cellStyle name="Total 22 3 2 3 2 2" xfId="25248"/>
    <cellStyle name="Total 22 3 2 3 2 2 2" xfId="46434"/>
    <cellStyle name="Total 22 3 2 3 2 3" xfId="35830"/>
    <cellStyle name="Total 22 3 2 3 3" xfId="20135"/>
    <cellStyle name="Total 22 3 2 3 3 2" xfId="41322"/>
    <cellStyle name="Total 22 3 2 3 4" xfId="30639"/>
    <cellStyle name="Total 22 3 2 3_Table 2A-1_EFT (Annual)" xfId="8817"/>
    <cellStyle name="Total 22 3 2 4" xfId="10586"/>
    <cellStyle name="Total 22 3 2 4 2" xfId="22702"/>
    <cellStyle name="Total 22 3 2 4 2 2" xfId="43888"/>
    <cellStyle name="Total 22 3 2 4 3" xfId="33284"/>
    <cellStyle name="Total 22 3 2 5" xfId="17589"/>
    <cellStyle name="Total 22 3 2 5 2" xfId="38776"/>
    <cellStyle name="Total 22 3 2 6" xfId="27896"/>
    <cellStyle name="Total 22 3 2_Table 2A-1_EFT (Annual)" xfId="8814"/>
    <cellStyle name="Total 22 3 3" xfId="963"/>
    <cellStyle name="Total 22 3 3 2" xfId="4524"/>
    <cellStyle name="Total 22 3 3 2 2" xfId="12786"/>
    <cellStyle name="Total 22 3 3 2 2 2" xfId="24796"/>
    <cellStyle name="Total 22 3 3 2 2 2 2" xfId="45982"/>
    <cellStyle name="Total 22 3 3 2 2 3" xfId="35378"/>
    <cellStyle name="Total 22 3 3 2 3" xfId="19683"/>
    <cellStyle name="Total 22 3 3 2 3 2" xfId="40870"/>
    <cellStyle name="Total 22 3 3 2 4" xfId="30181"/>
    <cellStyle name="Total 22 3 3 2_Table 2A-1_EFT (Annual)" xfId="8819"/>
    <cellStyle name="Total 22 3 3 3" xfId="10133"/>
    <cellStyle name="Total 22 3 3 3 2" xfId="22250"/>
    <cellStyle name="Total 22 3 3 3 2 2" xfId="43436"/>
    <cellStyle name="Total 22 3 3 3 3" xfId="32832"/>
    <cellStyle name="Total 22 3 3 4" xfId="17137"/>
    <cellStyle name="Total 22 3 3 4 2" xfId="38324"/>
    <cellStyle name="Total 22 3 3 5" xfId="27438"/>
    <cellStyle name="Total 22 3 3_Table 2A-1_EFT (Annual)" xfId="8818"/>
    <cellStyle name="Total 22 3 4" xfId="2160"/>
    <cellStyle name="Total 22 3 4 2" xfId="5721"/>
    <cellStyle name="Total 22 3 4 2 2" xfId="13936"/>
    <cellStyle name="Total 22 3 4 2 2 2" xfId="25924"/>
    <cellStyle name="Total 22 3 4 2 2 2 2" xfId="47110"/>
    <cellStyle name="Total 22 3 4 2 2 3" xfId="36506"/>
    <cellStyle name="Total 22 3 4 2 3" xfId="20811"/>
    <cellStyle name="Total 22 3 4 2 3 2" xfId="41998"/>
    <cellStyle name="Total 22 3 4 2 4" xfId="31378"/>
    <cellStyle name="Total 22 3 4 2_Table 2A-1_EFT (Annual)" xfId="8821"/>
    <cellStyle name="Total 22 3 4 3" xfId="11280"/>
    <cellStyle name="Total 22 3 4 3 2" xfId="23378"/>
    <cellStyle name="Total 22 3 4 3 2 2" xfId="44564"/>
    <cellStyle name="Total 22 3 4 3 3" xfId="33960"/>
    <cellStyle name="Total 22 3 4 4" xfId="18265"/>
    <cellStyle name="Total 22 3 4 4 2" xfId="39452"/>
    <cellStyle name="Total 22 3 4 5" xfId="28635"/>
    <cellStyle name="Total 22 3 4_Table 2A-1_EFT (Annual)" xfId="8820"/>
    <cellStyle name="Total 22 3 5" xfId="4008"/>
    <cellStyle name="Total 22 3 5 2" xfId="12336"/>
    <cellStyle name="Total 22 3 5 2 2" xfId="24360"/>
    <cellStyle name="Total 22 3 5 2 2 2" xfId="45546"/>
    <cellStyle name="Total 22 3 5 2 3" xfId="34942"/>
    <cellStyle name="Total 22 3 5 3" xfId="19247"/>
    <cellStyle name="Total 22 3 5 3 2" xfId="40434"/>
    <cellStyle name="Total 22 3 5 4" xfId="29696"/>
    <cellStyle name="Total 22 3 5_Table 2A-1_EFT (Annual)" xfId="8822"/>
    <cellStyle name="Total 22 3 6" xfId="9673"/>
    <cellStyle name="Total 22 3 6 2" xfId="21814"/>
    <cellStyle name="Total 22 3 6 2 2" xfId="43000"/>
    <cellStyle name="Total 22 3 6 3" xfId="32396"/>
    <cellStyle name="Total 22 3 7" xfId="16701"/>
    <cellStyle name="Total 22 3 7 2" xfId="37888"/>
    <cellStyle name="Total 22 3 8" xfId="26953"/>
    <cellStyle name="Total 22 3_Table 2A-1_EFT (Annual)" xfId="3551"/>
    <cellStyle name="Total 22 4" xfId="1258"/>
    <cellStyle name="Total 22 4 2" xfId="2528"/>
    <cellStyle name="Total 22 4 2 2" xfId="6089"/>
    <cellStyle name="Total 22 4 2 2 2" xfId="14283"/>
    <cellStyle name="Total 22 4 2 2 2 2" xfId="26255"/>
    <cellStyle name="Total 22 4 2 2 2 2 2" xfId="47441"/>
    <cellStyle name="Total 22 4 2 2 2 3" xfId="36837"/>
    <cellStyle name="Total 22 4 2 2 3" xfId="21142"/>
    <cellStyle name="Total 22 4 2 2 3 2" xfId="42329"/>
    <cellStyle name="Total 22 4 2 2 4" xfId="31745"/>
    <cellStyle name="Total 22 4 2 2_Table 2A-1_EFT (Annual)" xfId="8825"/>
    <cellStyle name="Total 22 4 2 3" xfId="11625"/>
    <cellStyle name="Total 22 4 2 3 2" xfId="23709"/>
    <cellStyle name="Total 22 4 2 3 2 2" xfId="44895"/>
    <cellStyle name="Total 22 4 2 3 3" xfId="34291"/>
    <cellStyle name="Total 22 4 2 4" xfId="18596"/>
    <cellStyle name="Total 22 4 2 4 2" xfId="39783"/>
    <cellStyle name="Total 22 4 2 5" xfId="29002"/>
    <cellStyle name="Total 22 4 2_Table 2A-1_EFT (Annual)" xfId="8824"/>
    <cellStyle name="Total 22 4 3" xfId="4819"/>
    <cellStyle name="Total 22 4 3 2" xfId="13079"/>
    <cellStyle name="Total 22 4 3 2 2" xfId="25085"/>
    <cellStyle name="Total 22 4 3 2 2 2" xfId="46271"/>
    <cellStyle name="Total 22 4 3 2 3" xfId="35667"/>
    <cellStyle name="Total 22 4 3 3" xfId="19972"/>
    <cellStyle name="Total 22 4 3 3 2" xfId="41159"/>
    <cellStyle name="Total 22 4 3 4" xfId="30476"/>
    <cellStyle name="Total 22 4 3_Table 2A-1_EFT (Annual)" xfId="8826"/>
    <cellStyle name="Total 22 4 4" xfId="10423"/>
    <cellStyle name="Total 22 4 4 2" xfId="22539"/>
    <cellStyle name="Total 22 4 4 2 2" xfId="43725"/>
    <cellStyle name="Total 22 4 4 3" xfId="33121"/>
    <cellStyle name="Total 22 4 5" xfId="17426"/>
    <cellStyle name="Total 22 4 5 2" xfId="38613"/>
    <cellStyle name="Total 22 4 6" xfId="27733"/>
    <cellStyle name="Total 22 4_Table 2A-1_EFT (Annual)" xfId="8823"/>
    <cellStyle name="Total 22 5" xfId="807"/>
    <cellStyle name="Total 22 5 2" xfId="4368"/>
    <cellStyle name="Total 22 5 2 2" xfId="12648"/>
    <cellStyle name="Total 22 5 2 2 2" xfId="24665"/>
    <cellStyle name="Total 22 5 2 2 2 2" xfId="45851"/>
    <cellStyle name="Total 22 5 2 2 3" xfId="35247"/>
    <cellStyle name="Total 22 5 2 3" xfId="19552"/>
    <cellStyle name="Total 22 5 2 3 2" xfId="40739"/>
    <cellStyle name="Total 22 5 2 4" xfId="30025"/>
    <cellStyle name="Total 22 5 2_Table 2A-1_EFT (Annual)" xfId="8828"/>
    <cellStyle name="Total 22 5 3" xfId="9996"/>
    <cellStyle name="Total 22 5 3 2" xfId="22119"/>
    <cellStyle name="Total 22 5 3 2 2" xfId="43305"/>
    <cellStyle name="Total 22 5 3 3" xfId="32701"/>
    <cellStyle name="Total 22 5 4" xfId="17006"/>
    <cellStyle name="Total 22 5 4 2" xfId="38193"/>
    <cellStyle name="Total 22 5 5" xfId="27282"/>
    <cellStyle name="Total 22 5_Table 2A-1_EFT (Annual)" xfId="8827"/>
    <cellStyle name="Total 22 6" xfId="1997"/>
    <cellStyle name="Total 22 6 2" xfId="5558"/>
    <cellStyle name="Total 22 6 2 2" xfId="13773"/>
    <cellStyle name="Total 22 6 2 2 2" xfId="25761"/>
    <cellStyle name="Total 22 6 2 2 2 2" xfId="46947"/>
    <cellStyle name="Total 22 6 2 2 3" xfId="36343"/>
    <cellStyle name="Total 22 6 2 3" xfId="20648"/>
    <cellStyle name="Total 22 6 2 3 2" xfId="41835"/>
    <cellStyle name="Total 22 6 2 4" xfId="31215"/>
    <cellStyle name="Total 22 6 2_Table 2A-1_EFT (Annual)" xfId="8830"/>
    <cellStyle name="Total 22 6 3" xfId="11117"/>
    <cellStyle name="Total 22 6 3 2" xfId="23215"/>
    <cellStyle name="Total 22 6 3 2 2" xfId="44401"/>
    <cellStyle name="Total 22 6 3 3" xfId="33797"/>
    <cellStyle name="Total 22 6 4" xfId="18102"/>
    <cellStyle name="Total 22 6 4 2" xfId="39289"/>
    <cellStyle name="Total 22 6 5" xfId="28472"/>
    <cellStyle name="Total 22 6_Table 2A-1_EFT (Annual)" xfId="8829"/>
    <cellStyle name="Total 22 7" xfId="3799"/>
    <cellStyle name="Total 22 7 2" xfId="12167"/>
    <cellStyle name="Total 22 7 2 2" xfId="24197"/>
    <cellStyle name="Total 22 7 2 2 2" xfId="45383"/>
    <cellStyle name="Total 22 7 2 3" xfId="34779"/>
    <cellStyle name="Total 22 7 3" xfId="19084"/>
    <cellStyle name="Total 22 7 3 2" xfId="40271"/>
    <cellStyle name="Total 22 7 4" xfId="29508"/>
    <cellStyle name="Total 22 7_Table 2A-1_EFT (Annual)" xfId="8831"/>
    <cellStyle name="Total 22 8" xfId="9486"/>
    <cellStyle name="Total 22 8 2" xfId="21651"/>
    <cellStyle name="Total 22 8 2 2" xfId="42837"/>
    <cellStyle name="Total 22 8 3" xfId="32233"/>
    <cellStyle name="Total 22 9" xfId="16538"/>
    <cellStyle name="Total 22 9 2" xfId="37725"/>
    <cellStyle name="Total 22_Table 2A-1_EFT (Annual)" xfId="3549"/>
    <cellStyle name="Total 23" xfId="214"/>
    <cellStyle name="Total 23 10" xfId="26769"/>
    <cellStyle name="Total 23 2" xfId="607"/>
    <cellStyle name="Total 23 2 2" xfId="1584"/>
    <cellStyle name="Total 23 2 2 2" xfId="2854"/>
    <cellStyle name="Total 23 2 2 2 2" xfId="6415"/>
    <cellStyle name="Total 23 2 2 2 2 2" xfId="14609"/>
    <cellStyle name="Total 23 2 2 2 2 2 2" xfId="26581"/>
    <cellStyle name="Total 23 2 2 2 2 2 2 2" xfId="47767"/>
    <cellStyle name="Total 23 2 2 2 2 2 3" xfId="37163"/>
    <cellStyle name="Total 23 2 2 2 2 3" xfId="21468"/>
    <cellStyle name="Total 23 2 2 2 2 3 2" xfId="42655"/>
    <cellStyle name="Total 23 2 2 2 2 4" xfId="32071"/>
    <cellStyle name="Total 23 2 2 2 2_Table 2A-1_EFT (Annual)" xfId="8834"/>
    <cellStyle name="Total 23 2 2 2 3" xfId="11951"/>
    <cellStyle name="Total 23 2 2 2 3 2" xfId="24035"/>
    <cellStyle name="Total 23 2 2 2 3 2 2" xfId="45221"/>
    <cellStyle name="Total 23 2 2 2 3 3" xfId="34617"/>
    <cellStyle name="Total 23 2 2 2 4" xfId="18922"/>
    <cellStyle name="Total 23 2 2 2 4 2" xfId="40109"/>
    <cellStyle name="Total 23 2 2 2 5" xfId="29328"/>
    <cellStyle name="Total 23 2 2 2_Table 2A-1_EFT (Annual)" xfId="8833"/>
    <cellStyle name="Total 23 2 2 3" xfId="5145"/>
    <cellStyle name="Total 23 2 2 3 2" xfId="13405"/>
    <cellStyle name="Total 23 2 2 3 2 2" xfId="25411"/>
    <cellStyle name="Total 23 2 2 3 2 2 2" xfId="46597"/>
    <cellStyle name="Total 23 2 2 3 2 3" xfId="35993"/>
    <cellStyle name="Total 23 2 2 3 3" xfId="20298"/>
    <cellStyle name="Total 23 2 2 3 3 2" xfId="41485"/>
    <cellStyle name="Total 23 2 2 3 4" xfId="30802"/>
    <cellStyle name="Total 23 2 2 3_Table 2A-1_EFT (Annual)" xfId="8835"/>
    <cellStyle name="Total 23 2 2 4" xfId="10749"/>
    <cellStyle name="Total 23 2 2 4 2" xfId="22865"/>
    <cellStyle name="Total 23 2 2 4 2 2" xfId="44051"/>
    <cellStyle name="Total 23 2 2 4 3" xfId="33447"/>
    <cellStyle name="Total 23 2 2 5" xfId="17752"/>
    <cellStyle name="Total 23 2 2 5 2" xfId="38939"/>
    <cellStyle name="Total 23 2 2 6" xfId="28059"/>
    <cellStyle name="Total 23 2 2_Table 2A-1_EFT (Annual)" xfId="8832"/>
    <cellStyle name="Total 23 2 3" xfId="1102"/>
    <cellStyle name="Total 23 2 3 2" xfId="4663"/>
    <cellStyle name="Total 23 2 3 2 2" xfId="12923"/>
    <cellStyle name="Total 23 2 3 2 2 2" xfId="24929"/>
    <cellStyle name="Total 23 2 3 2 2 2 2" xfId="46115"/>
    <cellStyle name="Total 23 2 3 2 2 3" xfId="35511"/>
    <cellStyle name="Total 23 2 3 2 3" xfId="19816"/>
    <cellStyle name="Total 23 2 3 2 3 2" xfId="41003"/>
    <cellStyle name="Total 23 2 3 2 4" xfId="30320"/>
    <cellStyle name="Total 23 2 3 2_Table 2A-1_EFT (Annual)" xfId="8837"/>
    <cellStyle name="Total 23 2 3 3" xfId="10267"/>
    <cellStyle name="Total 23 2 3 3 2" xfId="22383"/>
    <cellStyle name="Total 23 2 3 3 2 2" xfId="43569"/>
    <cellStyle name="Total 23 2 3 3 3" xfId="32965"/>
    <cellStyle name="Total 23 2 3 4" xfId="17270"/>
    <cellStyle name="Total 23 2 3 4 2" xfId="38457"/>
    <cellStyle name="Total 23 2 3 5" xfId="27577"/>
    <cellStyle name="Total 23 2 3_Table 2A-1_EFT (Annual)" xfId="8836"/>
    <cellStyle name="Total 23 2 4" xfId="2323"/>
    <cellStyle name="Total 23 2 4 2" xfId="5884"/>
    <cellStyle name="Total 23 2 4 2 2" xfId="14099"/>
    <cellStyle name="Total 23 2 4 2 2 2" xfId="26087"/>
    <cellStyle name="Total 23 2 4 2 2 2 2" xfId="47273"/>
    <cellStyle name="Total 23 2 4 2 2 3" xfId="36669"/>
    <cellStyle name="Total 23 2 4 2 3" xfId="20974"/>
    <cellStyle name="Total 23 2 4 2 3 2" xfId="42161"/>
    <cellStyle name="Total 23 2 4 2 4" xfId="31541"/>
    <cellStyle name="Total 23 2 4 2_Table 2A-1_EFT (Annual)" xfId="8839"/>
    <cellStyle name="Total 23 2 4 3" xfId="11443"/>
    <cellStyle name="Total 23 2 4 3 2" xfId="23541"/>
    <cellStyle name="Total 23 2 4 3 2 2" xfId="44727"/>
    <cellStyle name="Total 23 2 4 3 3" xfId="34123"/>
    <cellStyle name="Total 23 2 4 4" xfId="18428"/>
    <cellStyle name="Total 23 2 4 4 2" xfId="39615"/>
    <cellStyle name="Total 23 2 4 5" xfId="28798"/>
    <cellStyle name="Total 23 2 4_Table 2A-1_EFT (Annual)" xfId="8838"/>
    <cellStyle name="Total 23 2 5" xfId="4177"/>
    <cellStyle name="Total 23 2 5 2" xfId="12501"/>
    <cellStyle name="Total 23 2 5 2 2" xfId="24523"/>
    <cellStyle name="Total 23 2 5 2 2 2" xfId="45709"/>
    <cellStyle name="Total 23 2 5 2 3" xfId="35105"/>
    <cellStyle name="Total 23 2 5 3" xfId="19410"/>
    <cellStyle name="Total 23 2 5 3 2" xfId="40597"/>
    <cellStyle name="Total 23 2 5 4" xfId="29865"/>
    <cellStyle name="Total 23 2 5_Table 2A-1_EFT (Annual)" xfId="8840"/>
    <cellStyle name="Total 23 2 6" xfId="9840"/>
    <cellStyle name="Total 23 2 6 2" xfId="21977"/>
    <cellStyle name="Total 23 2 6 2 2" xfId="43163"/>
    <cellStyle name="Total 23 2 6 3" xfId="32559"/>
    <cellStyle name="Total 23 2 7" xfId="16864"/>
    <cellStyle name="Total 23 2 7 2" xfId="38051"/>
    <cellStyle name="Total 23 2 8" xfId="27122"/>
    <cellStyle name="Total 23 2_Table 2A-1_EFT (Annual)" xfId="3553"/>
    <cellStyle name="Total 23 3" xfId="442"/>
    <cellStyle name="Total 23 3 2" xfId="1425"/>
    <cellStyle name="Total 23 3 2 2" xfId="2695"/>
    <cellStyle name="Total 23 3 2 2 2" xfId="6256"/>
    <cellStyle name="Total 23 3 2 2 2 2" xfId="14450"/>
    <cellStyle name="Total 23 3 2 2 2 2 2" xfId="26422"/>
    <cellStyle name="Total 23 3 2 2 2 2 2 2" xfId="47608"/>
    <cellStyle name="Total 23 3 2 2 2 2 3" xfId="37004"/>
    <cellStyle name="Total 23 3 2 2 2 3" xfId="21309"/>
    <cellStyle name="Total 23 3 2 2 2 3 2" xfId="42496"/>
    <cellStyle name="Total 23 3 2 2 2 4" xfId="31912"/>
    <cellStyle name="Total 23 3 2 2 2_Table 2A-1_EFT (Annual)" xfId="8843"/>
    <cellStyle name="Total 23 3 2 2 3" xfId="11792"/>
    <cellStyle name="Total 23 3 2 2 3 2" xfId="23876"/>
    <cellStyle name="Total 23 3 2 2 3 2 2" xfId="45062"/>
    <cellStyle name="Total 23 3 2 2 3 3" xfId="34458"/>
    <cellStyle name="Total 23 3 2 2 4" xfId="18763"/>
    <cellStyle name="Total 23 3 2 2 4 2" xfId="39950"/>
    <cellStyle name="Total 23 3 2 2 5" xfId="29169"/>
    <cellStyle name="Total 23 3 2 2_Table 2A-1_EFT (Annual)" xfId="8842"/>
    <cellStyle name="Total 23 3 2 3" xfId="4986"/>
    <cellStyle name="Total 23 3 2 3 2" xfId="13246"/>
    <cellStyle name="Total 23 3 2 3 2 2" xfId="25252"/>
    <cellStyle name="Total 23 3 2 3 2 2 2" xfId="46438"/>
    <cellStyle name="Total 23 3 2 3 2 3" xfId="35834"/>
    <cellStyle name="Total 23 3 2 3 3" xfId="20139"/>
    <cellStyle name="Total 23 3 2 3 3 2" xfId="41326"/>
    <cellStyle name="Total 23 3 2 3 4" xfId="30643"/>
    <cellStyle name="Total 23 3 2 3_Table 2A-1_EFT (Annual)" xfId="8844"/>
    <cellStyle name="Total 23 3 2 4" xfId="10590"/>
    <cellStyle name="Total 23 3 2 4 2" xfId="22706"/>
    <cellStyle name="Total 23 3 2 4 2 2" xfId="43892"/>
    <cellStyle name="Total 23 3 2 4 3" xfId="33288"/>
    <cellStyle name="Total 23 3 2 5" xfId="17593"/>
    <cellStyle name="Total 23 3 2 5 2" xfId="38780"/>
    <cellStyle name="Total 23 3 2 6" xfId="27900"/>
    <cellStyle name="Total 23 3 2_Table 2A-1_EFT (Annual)" xfId="8841"/>
    <cellStyle name="Total 23 3 3" xfId="967"/>
    <cellStyle name="Total 23 3 3 2" xfId="4528"/>
    <cellStyle name="Total 23 3 3 2 2" xfId="12790"/>
    <cellStyle name="Total 23 3 3 2 2 2" xfId="24800"/>
    <cellStyle name="Total 23 3 3 2 2 2 2" xfId="45986"/>
    <cellStyle name="Total 23 3 3 2 2 3" xfId="35382"/>
    <cellStyle name="Total 23 3 3 2 3" xfId="19687"/>
    <cellStyle name="Total 23 3 3 2 3 2" xfId="40874"/>
    <cellStyle name="Total 23 3 3 2 4" xfId="30185"/>
    <cellStyle name="Total 23 3 3 2_Table 2A-1_EFT (Annual)" xfId="8846"/>
    <cellStyle name="Total 23 3 3 3" xfId="10137"/>
    <cellStyle name="Total 23 3 3 3 2" xfId="22254"/>
    <cellStyle name="Total 23 3 3 3 2 2" xfId="43440"/>
    <cellStyle name="Total 23 3 3 3 3" xfId="32836"/>
    <cellStyle name="Total 23 3 3 4" xfId="17141"/>
    <cellStyle name="Total 23 3 3 4 2" xfId="38328"/>
    <cellStyle name="Total 23 3 3 5" xfId="27442"/>
    <cellStyle name="Total 23 3 3_Table 2A-1_EFT (Annual)" xfId="8845"/>
    <cellStyle name="Total 23 3 4" xfId="2164"/>
    <cellStyle name="Total 23 3 4 2" xfId="5725"/>
    <cellStyle name="Total 23 3 4 2 2" xfId="13940"/>
    <cellStyle name="Total 23 3 4 2 2 2" xfId="25928"/>
    <cellStyle name="Total 23 3 4 2 2 2 2" xfId="47114"/>
    <cellStyle name="Total 23 3 4 2 2 3" xfId="36510"/>
    <cellStyle name="Total 23 3 4 2 3" xfId="20815"/>
    <cellStyle name="Total 23 3 4 2 3 2" xfId="42002"/>
    <cellStyle name="Total 23 3 4 2 4" xfId="31382"/>
    <cellStyle name="Total 23 3 4 2_Table 2A-1_EFT (Annual)" xfId="8848"/>
    <cellStyle name="Total 23 3 4 3" xfId="11284"/>
    <cellStyle name="Total 23 3 4 3 2" xfId="23382"/>
    <cellStyle name="Total 23 3 4 3 2 2" xfId="44568"/>
    <cellStyle name="Total 23 3 4 3 3" xfId="33964"/>
    <cellStyle name="Total 23 3 4 4" xfId="18269"/>
    <cellStyle name="Total 23 3 4 4 2" xfId="39456"/>
    <cellStyle name="Total 23 3 4 5" xfId="28639"/>
    <cellStyle name="Total 23 3 4_Table 2A-1_EFT (Annual)" xfId="8847"/>
    <cellStyle name="Total 23 3 5" xfId="4012"/>
    <cellStyle name="Total 23 3 5 2" xfId="12340"/>
    <cellStyle name="Total 23 3 5 2 2" xfId="24364"/>
    <cellStyle name="Total 23 3 5 2 2 2" xfId="45550"/>
    <cellStyle name="Total 23 3 5 2 3" xfId="34946"/>
    <cellStyle name="Total 23 3 5 3" xfId="19251"/>
    <cellStyle name="Total 23 3 5 3 2" xfId="40438"/>
    <cellStyle name="Total 23 3 5 4" xfId="29700"/>
    <cellStyle name="Total 23 3 5_Table 2A-1_EFT (Annual)" xfId="8849"/>
    <cellStyle name="Total 23 3 6" xfId="9677"/>
    <cellStyle name="Total 23 3 6 2" xfId="21818"/>
    <cellStyle name="Total 23 3 6 2 2" xfId="43004"/>
    <cellStyle name="Total 23 3 6 3" xfId="32400"/>
    <cellStyle name="Total 23 3 7" xfId="16705"/>
    <cellStyle name="Total 23 3 7 2" xfId="37892"/>
    <cellStyle name="Total 23 3 8" xfId="26957"/>
    <cellStyle name="Total 23 3_Table 2A-1_EFT (Annual)" xfId="3554"/>
    <cellStyle name="Total 23 4" xfId="1262"/>
    <cellStyle name="Total 23 4 2" xfId="2532"/>
    <cellStyle name="Total 23 4 2 2" xfId="6093"/>
    <cellStyle name="Total 23 4 2 2 2" xfId="14287"/>
    <cellStyle name="Total 23 4 2 2 2 2" xfId="26259"/>
    <cellStyle name="Total 23 4 2 2 2 2 2" xfId="47445"/>
    <cellStyle name="Total 23 4 2 2 2 3" xfId="36841"/>
    <cellStyle name="Total 23 4 2 2 3" xfId="21146"/>
    <cellStyle name="Total 23 4 2 2 3 2" xfId="42333"/>
    <cellStyle name="Total 23 4 2 2 4" xfId="31749"/>
    <cellStyle name="Total 23 4 2 2_Table 2A-1_EFT (Annual)" xfId="8852"/>
    <cellStyle name="Total 23 4 2 3" xfId="11629"/>
    <cellStyle name="Total 23 4 2 3 2" xfId="23713"/>
    <cellStyle name="Total 23 4 2 3 2 2" xfId="44899"/>
    <cellStyle name="Total 23 4 2 3 3" xfId="34295"/>
    <cellStyle name="Total 23 4 2 4" xfId="18600"/>
    <cellStyle name="Total 23 4 2 4 2" xfId="39787"/>
    <cellStyle name="Total 23 4 2 5" xfId="29006"/>
    <cellStyle name="Total 23 4 2_Table 2A-1_EFT (Annual)" xfId="8851"/>
    <cellStyle name="Total 23 4 3" xfId="4823"/>
    <cellStyle name="Total 23 4 3 2" xfId="13083"/>
    <cellStyle name="Total 23 4 3 2 2" xfId="25089"/>
    <cellStyle name="Total 23 4 3 2 2 2" xfId="46275"/>
    <cellStyle name="Total 23 4 3 2 3" xfId="35671"/>
    <cellStyle name="Total 23 4 3 3" xfId="19976"/>
    <cellStyle name="Total 23 4 3 3 2" xfId="41163"/>
    <cellStyle name="Total 23 4 3 4" xfId="30480"/>
    <cellStyle name="Total 23 4 3_Table 2A-1_EFT (Annual)" xfId="8853"/>
    <cellStyle name="Total 23 4 4" xfId="10427"/>
    <cellStyle name="Total 23 4 4 2" xfId="22543"/>
    <cellStyle name="Total 23 4 4 2 2" xfId="43729"/>
    <cellStyle name="Total 23 4 4 3" xfId="33125"/>
    <cellStyle name="Total 23 4 5" xfId="17430"/>
    <cellStyle name="Total 23 4 5 2" xfId="38617"/>
    <cellStyle name="Total 23 4 6" xfId="27737"/>
    <cellStyle name="Total 23 4_Table 2A-1_EFT (Annual)" xfId="8850"/>
    <cellStyle name="Total 23 5" xfId="811"/>
    <cellStyle name="Total 23 5 2" xfId="4372"/>
    <cellStyle name="Total 23 5 2 2" xfId="12652"/>
    <cellStyle name="Total 23 5 2 2 2" xfId="24669"/>
    <cellStyle name="Total 23 5 2 2 2 2" xfId="45855"/>
    <cellStyle name="Total 23 5 2 2 3" xfId="35251"/>
    <cellStyle name="Total 23 5 2 3" xfId="19556"/>
    <cellStyle name="Total 23 5 2 3 2" xfId="40743"/>
    <cellStyle name="Total 23 5 2 4" xfId="30029"/>
    <cellStyle name="Total 23 5 2_Table 2A-1_EFT (Annual)" xfId="8855"/>
    <cellStyle name="Total 23 5 3" xfId="10000"/>
    <cellStyle name="Total 23 5 3 2" xfId="22123"/>
    <cellStyle name="Total 23 5 3 2 2" xfId="43309"/>
    <cellStyle name="Total 23 5 3 3" xfId="32705"/>
    <cellStyle name="Total 23 5 4" xfId="17010"/>
    <cellStyle name="Total 23 5 4 2" xfId="38197"/>
    <cellStyle name="Total 23 5 5" xfId="27286"/>
    <cellStyle name="Total 23 5_Table 2A-1_EFT (Annual)" xfId="8854"/>
    <cellStyle name="Total 23 6" xfId="2001"/>
    <cellStyle name="Total 23 6 2" xfId="5562"/>
    <cellStyle name="Total 23 6 2 2" xfId="13777"/>
    <cellStyle name="Total 23 6 2 2 2" xfId="25765"/>
    <cellStyle name="Total 23 6 2 2 2 2" xfId="46951"/>
    <cellStyle name="Total 23 6 2 2 3" xfId="36347"/>
    <cellStyle name="Total 23 6 2 3" xfId="20652"/>
    <cellStyle name="Total 23 6 2 3 2" xfId="41839"/>
    <cellStyle name="Total 23 6 2 4" xfId="31219"/>
    <cellStyle name="Total 23 6 2_Table 2A-1_EFT (Annual)" xfId="8857"/>
    <cellStyle name="Total 23 6 3" xfId="11121"/>
    <cellStyle name="Total 23 6 3 2" xfId="23219"/>
    <cellStyle name="Total 23 6 3 2 2" xfId="44405"/>
    <cellStyle name="Total 23 6 3 3" xfId="33801"/>
    <cellStyle name="Total 23 6 4" xfId="18106"/>
    <cellStyle name="Total 23 6 4 2" xfId="39293"/>
    <cellStyle name="Total 23 6 5" xfId="28476"/>
    <cellStyle name="Total 23 6_Table 2A-1_EFT (Annual)" xfId="8856"/>
    <cellStyle name="Total 23 7" xfId="3803"/>
    <cellStyle name="Total 23 7 2" xfId="12171"/>
    <cellStyle name="Total 23 7 2 2" xfId="24201"/>
    <cellStyle name="Total 23 7 2 2 2" xfId="45387"/>
    <cellStyle name="Total 23 7 2 3" xfId="34783"/>
    <cellStyle name="Total 23 7 3" xfId="19088"/>
    <cellStyle name="Total 23 7 3 2" xfId="40275"/>
    <cellStyle name="Total 23 7 4" xfId="29512"/>
    <cellStyle name="Total 23 7_Table 2A-1_EFT (Annual)" xfId="8858"/>
    <cellStyle name="Total 23 8" xfId="9490"/>
    <cellStyle name="Total 23 8 2" xfId="21655"/>
    <cellStyle name="Total 23 8 2 2" xfId="42841"/>
    <cellStyle name="Total 23 8 3" xfId="32237"/>
    <cellStyle name="Total 23 9" xfId="16542"/>
    <cellStyle name="Total 23 9 2" xfId="37729"/>
    <cellStyle name="Total 23_Table 2A-1_EFT (Annual)" xfId="3552"/>
    <cellStyle name="Total 24" xfId="197"/>
    <cellStyle name="Total 24 10" xfId="26752"/>
    <cellStyle name="Total 24 2" xfId="590"/>
    <cellStyle name="Total 24 2 2" xfId="1567"/>
    <cellStyle name="Total 24 2 2 2" xfId="2837"/>
    <cellStyle name="Total 24 2 2 2 2" xfId="6398"/>
    <cellStyle name="Total 24 2 2 2 2 2" xfId="14592"/>
    <cellStyle name="Total 24 2 2 2 2 2 2" xfId="26564"/>
    <cellStyle name="Total 24 2 2 2 2 2 2 2" xfId="47750"/>
    <cellStyle name="Total 24 2 2 2 2 2 3" xfId="37146"/>
    <cellStyle name="Total 24 2 2 2 2 3" xfId="21451"/>
    <cellStyle name="Total 24 2 2 2 2 3 2" xfId="42638"/>
    <cellStyle name="Total 24 2 2 2 2 4" xfId="32054"/>
    <cellStyle name="Total 24 2 2 2 2_Table 2A-1_EFT (Annual)" xfId="8861"/>
    <cellStyle name="Total 24 2 2 2 3" xfId="11934"/>
    <cellStyle name="Total 24 2 2 2 3 2" xfId="24018"/>
    <cellStyle name="Total 24 2 2 2 3 2 2" xfId="45204"/>
    <cellStyle name="Total 24 2 2 2 3 3" xfId="34600"/>
    <cellStyle name="Total 24 2 2 2 4" xfId="18905"/>
    <cellStyle name="Total 24 2 2 2 4 2" xfId="40092"/>
    <cellStyle name="Total 24 2 2 2 5" xfId="29311"/>
    <cellStyle name="Total 24 2 2 2_Table 2A-1_EFT (Annual)" xfId="8860"/>
    <cellStyle name="Total 24 2 2 3" xfId="5128"/>
    <cellStyle name="Total 24 2 2 3 2" xfId="13388"/>
    <cellStyle name="Total 24 2 2 3 2 2" xfId="25394"/>
    <cellStyle name="Total 24 2 2 3 2 2 2" xfId="46580"/>
    <cellStyle name="Total 24 2 2 3 2 3" xfId="35976"/>
    <cellStyle name="Total 24 2 2 3 3" xfId="20281"/>
    <cellStyle name="Total 24 2 2 3 3 2" xfId="41468"/>
    <cellStyle name="Total 24 2 2 3 4" xfId="30785"/>
    <cellStyle name="Total 24 2 2 3_Table 2A-1_EFT (Annual)" xfId="8862"/>
    <cellStyle name="Total 24 2 2 4" xfId="10732"/>
    <cellStyle name="Total 24 2 2 4 2" xfId="22848"/>
    <cellStyle name="Total 24 2 2 4 2 2" xfId="44034"/>
    <cellStyle name="Total 24 2 2 4 3" xfId="33430"/>
    <cellStyle name="Total 24 2 2 5" xfId="17735"/>
    <cellStyle name="Total 24 2 2 5 2" xfId="38922"/>
    <cellStyle name="Total 24 2 2 6" xfId="28042"/>
    <cellStyle name="Total 24 2 2_Table 2A-1_EFT (Annual)" xfId="8859"/>
    <cellStyle name="Total 24 2 3" xfId="1088"/>
    <cellStyle name="Total 24 2 3 2" xfId="4649"/>
    <cellStyle name="Total 24 2 3 2 2" xfId="12909"/>
    <cellStyle name="Total 24 2 3 2 2 2" xfId="24915"/>
    <cellStyle name="Total 24 2 3 2 2 2 2" xfId="46101"/>
    <cellStyle name="Total 24 2 3 2 2 3" xfId="35497"/>
    <cellStyle name="Total 24 2 3 2 3" xfId="19802"/>
    <cellStyle name="Total 24 2 3 2 3 2" xfId="40989"/>
    <cellStyle name="Total 24 2 3 2 4" xfId="30306"/>
    <cellStyle name="Total 24 2 3 2_Table 2A-1_EFT (Annual)" xfId="8864"/>
    <cellStyle name="Total 24 2 3 3" xfId="10253"/>
    <cellStyle name="Total 24 2 3 3 2" xfId="22369"/>
    <cellStyle name="Total 24 2 3 3 2 2" xfId="43555"/>
    <cellStyle name="Total 24 2 3 3 3" xfId="32951"/>
    <cellStyle name="Total 24 2 3 4" xfId="17256"/>
    <cellStyle name="Total 24 2 3 4 2" xfId="38443"/>
    <cellStyle name="Total 24 2 3 5" xfId="27563"/>
    <cellStyle name="Total 24 2 3_Table 2A-1_EFT (Annual)" xfId="8863"/>
    <cellStyle name="Total 24 2 4" xfId="2306"/>
    <cellStyle name="Total 24 2 4 2" xfId="5867"/>
    <cellStyle name="Total 24 2 4 2 2" xfId="14082"/>
    <cellStyle name="Total 24 2 4 2 2 2" xfId="26070"/>
    <cellStyle name="Total 24 2 4 2 2 2 2" xfId="47256"/>
    <cellStyle name="Total 24 2 4 2 2 3" xfId="36652"/>
    <cellStyle name="Total 24 2 4 2 3" xfId="20957"/>
    <cellStyle name="Total 24 2 4 2 3 2" xfId="42144"/>
    <cellStyle name="Total 24 2 4 2 4" xfId="31524"/>
    <cellStyle name="Total 24 2 4 2_Table 2A-1_EFT (Annual)" xfId="8866"/>
    <cellStyle name="Total 24 2 4 3" xfId="11426"/>
    <cellStyle name="Total 24 2 4 3 2" xfId="23524"/>
    <cellStyle name="Total 24 2 4 3 2 2" xfId="44710"/>
    <cellStyle name="Total 24 2 4 3 3" xfId="34106"/>
    <cellStyle name="Total 24 2 4 4" xfId="18411"/>
    <cellStyle name="Total 24 2 4 4 2" xfId="39598"/>
    <cellStyle name="Total 24 2 4 5" xfId="28781"/>
    <cellStyle name="Total 24 2 4_Table 2A-1_EFT (Annual)" xfId="8865"/>
    <cellStyle name="Total 24 2 5" xfId="4160"/>
    <cellStyle name="Total 24 2 5 2" xfId="12484"/>
    <cellStyle name="Total 24 2 5 2 2" xfId="24506"/>
    <cellStyle name="Total 24 2 5 2 2 2" xfId="45692"/>
    <cellStyle name="Total 24 2 5 2 3" xfId="35088"/>
    <cellStyle name="Total 24 2 5 3" xfId="19393"/>
    <cellStyle name="Total 24 2 5 3 2" xfId="40580"/>
    <cellStyle name="Total 24 2 5 4" xfId="29848"/>
    <cellStyle name="Total 24 2 5_Table 2A-1_EFT (Annual)" xfId="8867"/>
    <cellStyle name="Total 24 2 6" xfId="9823"/>
    <cellStyle name="Total 24 2 6 2" xfId="21960"/>
    <cellStyle name="Total 24 2 6 2 2" xfId="43146"/>
    <cellStyle name="Total 24 2 6 3" xfId="32542"/>
    <cellStyle name="Total 24 2 7" xfId="16847"/>
    <cellStyle name="Total 24 2 7 2" xfId="38034"/>
    <cellStyle name="Total 24 2 8" xfId="27105"/>
    <cellStyle name="Total 24 2_Table 2A-1_EFT (Annual)" xfId="3556"/>
    <cellStyle name="Total 24 3" xfId="426"/>
    <cellStyle name="Total 24 3 2" xfId="1409"/>
    <cellStyle name="Total 24 3 2 2" xfId="2679"/>
    <cellStyle name="Total 24 3 2 2 2" xfId="6240"/>
    <cellStyle name="Total 24 3 2 2 2 2" xfId="14434"/>
    <cellStyle name="Total 24 3 2 2 2 2 2" xfId="26406"/>
    <cellStyle name="Total 24 3 2 2 2 2 2 2" xfId="47592"/>
    <cellStyle name="Total 24 3 2 2 2 2 3" xfId="36988"/>
    <cellStyle name="Total 24 3 2 2 2 3" xfId="21293"/>
    <cellStyle name="Total 24 3 2 2 2 3 2" xfId="42480"/>
    <cellStyle name="Total 24 3 2 2 2 4" xfId="31896"/>
    <cellStyle name="Total 24 3 2 2 2_Table 2A-1_EFT (Annual)" xfId="8870"/>
    <cellStyle name="Total 24 3 2 2 3" xfId="11776"/>
    <cellStyle name="Total 24 3 2 2 3 2" xfId="23860"/>
    <cellStyle name="Total 24 3 2 2 3 2 2" xfId="45046"/>
    <cellStyle name="Total 24 3 2 2 3 3" xfId="34442"/>
    <cellStyle name="Total 24 3 2 2 4" xfId="18747"/>
    <cellStyle name="Total 24 3 2 2 4 2" xfId="39934"/>
    <cellStyle name="Total 24 3 2 2 5" xfId="29153"/>
    <cellStyle name="Total 24 3 2 2_Table 2A-1_EFT (Annual)" xfId="8869"/>
    <cellStyle name="Total 24 3 2 3" xfId="4970"/>
    <cellStyle name="Total 24 3 2 3 2" xfId="13230"/>
    <cellStyle name="Total 24 3 2 3 2 2" xfId="25236"/>
    <cellStyle name="Total 24 3 2 3 2 2 2" xfId="46422"/>
    <cellStyle name="Total 24 3 2 3 2 3" xfId="35818"/>
    <cellStyle name="Total 24 3 2 3 3" xfId="20123"/>
    <cellStyle name="Total 24 3 2 3 3 2" xfId="41310"/>
    <cellStyle name="Total 24 3 2 3 4" xfId="30627"/>
    <cellStyle name="Total 24 3 2 3_Table 2A-1_EFT (Annual)" xfId="8871"/>
    <cellStyle name="Total 24 3 2 4" xfId="10574"/>
    <cellStyle name="Total 24 3 2 4 2" xfId="22690"/>
    <cellStyle name="Total 24 3 2 4 2 2" xfId="43876"/>
    <cellStyle name="Total 24 3 2 4 3" xfId="33272"/>
    <cellStyle name="Total 24 3 2 5" xfId="17577"/>
    <cellStyle name="Total 24 3 2 5 2" xfId="38764"/>
    <cellStyle name="Total 24 3 2 6" xfId="27884"/>
    <cellStyle name="Total 24 3 2_Table 2A-1_EFT (Annual)" xfId="8868"/>
    <cellStyle name="Total 24 3 3" xfId="954"/>
    <cellStyle name="Total 24 3 3 2" xfId="4515"/>
    <cellStyle name="Total 24 3 3 2 2" xfId="12777"/>
    <cellStyle name="Total 24 3 3 2 2 2" xfId="24787"/>
    <cellStyle name="Total 24 3 3 2 2 2 2" xfId="45973"/>
    <cellStyle name="Total 24 3 3 2 2 3" xfId="35369"/>
    <cellStyle name="Total 24 3 3 2 3" xfId="19674"/>
    <cellStyle name="Total 24 3 3 2 3 2" xfId="40861"/>
    <cellStyle name="Total 24 3 3 2 4" xfId="30172"/>
    <cellStyle name="Total 24 3 3 2_Table 2A-1_EFT (Annual)" xfId="8873"/>
    <cellStyle name="Total 24 3 3 3" xfId="10124"/>
    <cellStyle name="Total 24 3 3 3 2" xfId="22241"/>
    <cellStyle name="Total 24 3 3 3 2 2" xfId="43427"/>
    <cellStyle name="Total 24 3 3 3 3" xfId="32823"/>
    <cellStyle name="Total 24 3 3 4" xfId="17128"/>
    <cellStyle name="Total 24 3 3 4 2" xfId="38315"/>
    <cellStyle name="Total 24 3 3 5" xfId="27429"/>
    <cellStyle name="Total 24 3 3_Table 2A-1_EFT (Annual)" xfId="8872"/>
    <cellStyle name="Total 24 3 4" xfId="2148"/>
    <cellStyle name="Total 24 3 4 2" xfId="5709"/>
    <cellStyle name="Total 24 3 4 2 2" xfId="13924"/>
    <cellStyle name="Total 24 3 4 2 2 2" xfId="25912"/>
    <cellStyle name="Total 24 3 4 2 2 2 2" xfId="47098"/>
    <cellStyle name="Total 24 3 4 2 2 3" xfId="36494"/>
    <cellStyle name="Total 24 3 4 2 3" xfId="20799"/>
    <cellStyle name="Total 24 3 4 2 3 2" xfId="41986"/>
    <cellStyle name="Total 24 3 4 2 4" xfId="31366"/>
    <cellStyle name="Total 24 3 4 2_Table 2A-1_EFT (Annual)" xfId="8875"/>
    <cellStyle name="Total 24 3 4 3" xfId="11268"/>
    <cellStyle name="Total 24 3 4 3 2" xfId="23366"/>
    <cellStyle name="Total 24 3 4 3 2 2" xfId="44552"/>
    <cellStyle name="Total 24 3 4 3 3" xfId="33948"/>
    <cellStyle name="Total 24 3 4 4" xfId="18253"/>
    <cellStyle name="Total 24 3 4 4 2" xfId="39440"/>
    <cellStyle name="Total 24 3 4 5" xfId="28623"/>
    <cellStyle name="Total 24 3 4_Table 2A-1_EFT (Annual)" xfId="8874"/>
    <cellStyle name="Total 24 3 5" xfId="3996"/>
    <cellStyle name="Total 24 3 5 2" xfId="12324"/>
    <cellStyle name="Total 24 3 5 2 2" xfId="24348"/>
    <cellStyle name="Total 24 3 5 2 2 2" xfId="45534"/>
    <cellStyle name="Total 24 3 5 2 3" xfId="34930"/>
    <cellStyle name="Total 24 3 5 3" xfId="19235"/>
    <cellStyle name="Total 24 3 5 3 2" xfId="40422"/>
    <cellStyle name="Total 24 3 5 4" xfId="29684"/>
    <cellStyle name="Total 24 3 5_Table 2A-1_EFT (Annual)" xfId="8876"/>
    <cellStyle name="Total 24 3 6" xfId="9661"/>
    <cellStyle name="Total 24 3 6 2" xfId="21802"/>
    <cellStyle name="Total 24 3 6 2 2" xfId="42988"/>
    <cellStyle name="Total 24 3 6 3" xfId="32384"/>
    <cellStyle name="Total 24 3 7" xfId="16689"/>
    <cellStyle name="Total 24 3 7 2" xfId="37876"/>
    <cellStyle name="Total 24 3 8" xfId="26941"/>
    <cellStyle name="Total 24 3_Table 2A-1_EFT (Annual)" xfId="3557"/>
    <cellStyle name="Total 24 4" xfId="1245"/>
    <cellStyle name="Total 24 4 2" xfId="2515"/>
    <cellStyle name="Total 24 4 2 2" xfId="6076"/>
    <cellStyle name="Total 24 4 2 2 2" xfId="14270"/>
    <cellStyle name="Total 24 4 2 2 2 2" xfId="26242"/>
    <cellStyle name="Total 24 4 2 2 2 2 2" xfId="47428"/>
    <cellStyle name="Total 24 4 2 2 2 3" xfId="36824"/>
    <cellStyle name="Total 24 4 2 2 3" xfId="21129"/>
    <cellStyle name="Total 24 4 2 2 3 2" xfId="42316"/>
    <cellStyle name="Total 24 4 2 2 4" xfId="31732"/>
    <cellStyle name="Total 24 4 2 2_Table 2A-1_EFT (Annual)" xfId="8879"/>
    <cellStyle name="Total 24 4 2 3" xfId="11612"/>
    <cellStyle name="Total 24 4 2 3 2" xfId="23696"/>
    <cellStyle name="Total 24 4 2 3 2 2" xfId="44882"/>
    <cellStyle name="Total 24 4 2 3 3" xfId="34278"/>
    <cellStyle name="Total 24 4 2 4" xfId="18583"/>
    <cellStyle name="Total 24 4 2 4 2" xfId="39770"/>
    <cellStyle name="Total 24 4 2 5" xfId="28989"/>
    <cellStyle name="Total 24 4 2_Table 2A-1_EFT (Annual)" xfId="8878"/>
    <cellStyle name="Total 24 4 3" xfId="4806"/>
    <cellStyle name="Total 24 4 3 2" xfId="13066"/>
    <cellStyle name="Total 24 4 3 2 2" xfId="25072"/>
    <cellStyle name="Total 24 4 3 2 2 2" xfId="46258"/>
    <cellStyle name="Total 24 4 3 2 3" xfId="35654"/>
    <cellStyle name="Total 24 4 3 3" xfId="19959"/>
    <cellStyle name="Total 24 4 3 3 2" xfId="41146"/>
    <cellStyle name="Total 24 4 3 4" xfId="30463"/>
    <cellStyle name="Total 24 4 3_Table 2A-1_EFT (Annual)" xfId="8880"/>
    <cellStyle name="Total 24 4 4" xfId="10410"/>
    <cellStyle name="Total 24 4 4 2" xfId="22526"/>
    <cellStyle name="Total 24 4 4 2 2" xfId="43712"/>
    <cellStyle name="Total 24 4 4 3" xfId="33108"/>
    <cellStyle name="Total 24 4 5" xfId="17413"/>
    <cellStyle name="Total 24 4 5 2" xfId="38600"/>
    <cellStyle name="Total 24 4 6" xfId="27720"/>
    <cellStyle name="Total 24 4_Table 2A-1_EFT (Annual)" xfId="8877"/>
    <cellStyle name="Total 24 5" xfId="797"/>
    <cellStyle name="Total 24 5 2" xfId="4358"/>
    <cellStyle name="Total 24 5 2 2" xfId="12638"/>
    <cellStyle name="Total 24 5 2 2 2" xfId="24655"/>
    <cellStyle name="Total 24 5 2 2 2 2" xfId="45841"/>
    <cellStyle name="Total 24 5 2 2 3" xfId="35237"/>
    <cellStyle name="Total 24 5 2 3" xfId="19542"/>
    <cellStyle name="Total 24 5 2 3 2" xfId="40729"/>
    <cellStyle name="Total 24 5 2 4" xfId="30015"/>
    <cellStyle name="Total 24 5 2_Table 2A-1_EFT (Annual)" xfId="8882"/>
    <cellStyle name="Total 24 5 3" xfId="9986"/>
    <cellStyle name="Total 24 5 3 2" xfId="22109"/>
    <cellStyle name="Total 24 5 3 2 2" xfId="43295"/>
    <cellStyle name="Total 24 5 3 3" xfId="32691"/>
    <cellStyle name="Total 24 5 4" xfId="16996"/>
    <cellStyle name="Total 24 5 4 2" xfId="38183"/>
    <cellStyle name="Total 24 5 5" xfId="27272"/>
    <cellStyle name="Total 24 5_Table 2A-1_EFT (Annual)" xfId="8881"/>
    <cellStyle name="Total 24 6" xfId="1984"/>
    <cellStyle name="Total 24 6 2" xfId="5545"/>
    <cellStyle name="Total 24 6 2 2" xfId="13760"/>
    <cellStyle name="Total 24 6 2 2 2" xfId="25748"/>
    <cellStyle name="Total 24 6 2 2 2 2" xfId="46934"/>
    <cellStyle name="Total 24 6 2 2 3" xfId="36330"/>
    <cellStyle name="Total 24 6 2 3" xfId="20635"/>
    <cellStyle name="Total 24 6 2 3 2" xfId="41822"/>
    <cellStyle name="Total 24 6 2 4" xfId="31202"/>
    <cellStyle name="Total 24 6 2_Table 2A-1_EFT (Annual)" xfId="8884"/>
    <cellStyle name="Total 24 6 3" xfId="11104"/>
    <cellStyle name="Total 24 6 3 2" xfId="23202"/>
    <cellStyle name="Total 24 6 3 2 2" xfId="44388"/>
    <cellStyle name="Total 24 6 3 3" xfId="33784"/>
    <cellStyle name="Total 24 6 4" xfId="18089"/>
    <cellStyle name="Total 24 6 4 2" xfId="39276"/>
    <cellStyle name="Total 24 6 5" xfId="28459"/>
    <cellStyle name="Total 24 6_Table 2A-1_EFT (Annual)" xfId="8883"/>
    <cellStyle name="Total 24 7" xfId="3786"/>
    <cellStyle name="Total 24 7 2" xfId="12154"/>
    <cellStyle name="Total 24 7 2 2" xfId="24184"/>
    <cellStyle name="Total 24 7 2 2 2" xfId="45370"/>
    <cellStyle name="Total 24 7 2 3" xfId="34766"/>
    <cellStyle name="Total 24 7 3" xfId="19071"/>
    <cellStyle name="Total 24 7 3 2" xfId="40258"/>
    <cellStyle name="Total 24 7 4" xfId="29495"/>
    <cellStyle name="Total 24 7_Table 2A-1_EFT (Annual)" xfId="8885"/>
    <cellStyle name="Total 24 8" xfId="9473"/>
    <cellStyle name="Total 24 8 2" xfId="21638"/>
    <cellStyle name="Total 24 8 2 2" xfId="42824"/>
    <cellStyle name="Total 24 8 3" xfId="32220"/>
    <cellStyle name="Total 24 9" xfId="16525"/>
    <cellStyle name="Total 24 9 2" xfId="37712"/>
    <cellStyle name="Total 24_Table 2A-1_EFT (Annual)" xfId="3555"/>
    <cellStyle name="Total 25" xfId="240"/>
    <cellStyle name="Total 25 10" xfId="26795"/>
    <cellStyle name="Total 25 2" xfId="627"/>
    <cellStyle name="Total 25 2 2" xfId="1604"/>
    <cellStyle name="Total 25 2 2 2" xfId="2874"/>
    <cellStyle name="Total 25 2 2 2 2" xfId="6435"/>
    <cellStyle name="Total 25 2 2 2 2 2" xfId="14629"/>
    <cellStyle name="Total 25 2 2 2 2 2 2" xfId="26601"/>
    <cellStyle name="Total 25 2 2 2 2 2 2 2" xfId="47787"/>
    <cellStyle name="Total 25 2 2 2 2 2 3" xfId="37183"/>
    <cellStyle name="Total 25 2 2 2 2 3" xfId="21488"/>
    <cellStyle name="Total 25 2 2 2 2 3 2" xfId="42675"/>
    <cellStyle name="Total 25 2 2 2 2 4" xfId="32091"/>
    <cellStyle name="Total 25 2 2 2 2_Table 2A-1_EFT (Annual)" xfId="8888"/>
    <cellStyle name="Total 25 2 2 2 3" xfId="11971"/>
    <cellStyle name="Total 25 2 2 2 3 2" xfId="24055"/>
    <cellStyle name="Total 25 2 2 2 3 2 2" xfId="45241"/>
    <cellStyle name="Total 25 2 2 2 3 3" xfId="34637"/>
    <cellStyle name="Total 25 2 2 2 4" xfId="18942"/>
    <cellStyle name="Total 25 2 2 2 4 2" xfId="40129"/>
    <cellStyle name="Total 25 2 2 2 5" xfId="29348"/>
    <cellStyle name="Total 25 2 2 2_Table 2A-1_EFT (Annual)" xfId="8887"/>
    <cellStyle name="Total 25 2 2 3" xfId="5165"/>
    <cellStyle name="Total 25 2 2 3 2" xfId="13425"/>
    <cellStyle name="Total 25 2 2 3 2 2" xfId="25431"/>
    <cellStyle name="Total 25 2 2 3 2 2 2" xfId="46617"/>
    <cellStyle name="Total 25 2 2 3 2 3" xfId="36013"/>
    <cellStyle name="Total 25 2 2 3 3" xfId="20318"/>
    <cellStyle name="Total 25 2 2 3 3 2" xfId="41505"/>
    <cellStyle name="Total 25 2 2 3 4" xfId="30822"/>
    <cellStyle name="Total 25 2 2 3_Table 2A-1_EFT (Annual)" xfId="8889"/>
    <cellStyle name="Total 25 2 2 4" xfId="10769"/>
    <cellStyle name="Total 25 2 2 4 2" xfId="22885"/>
    <cellStyle name="Total 25 2 2 4 2 2" xfId="44071"/>
    <cellStyle name="Total 25 2 2 4 3" xfId="33467"/>
    <cellStyle name="Total 25 2 2 5" xfId="17772"/>
    <cellStyle name="Total 25 2 2 5 2" xfId="38959"/>
    <cellStyle name="Total 25 2 2 6" xfId="28079"/>
    <cellStyle name="Total 25 2 2_Table 2A-1_EFT (Annual)" xfId="8886"/>
    <cellStyle name="Total 25 2 3" xfId="1117"/>
    <cellStyle name="Total 25 2 3 2" xfId="4678"/>
    <cellStyle name="Total 25 2 3 2 2" xfId="12938"/>
    <cellStyle name="Total 25 2 3 2 2 2" xfId="24944"/>
    <cellStyle name="Total 25 2 3 2 2 2 2" xfId="46130"/>
    <cellStyle name="Total 25 2 3 2 2 3" xfId="35526"/>
    <cellStyle name="Total 25 2 3 2 3" xfId="19831"/>
    <cellStyle name="Total 25 2 3 2 3 2" xfId="41018"/>
    <cellStyle name="Total 25 2 3 2 4" xfId="30335"/>
    <cellStyle name="Total 25 2 3 2_Table 2A-1_EFT (Annual)" xfId="8891"/>
    <cellStyle name="Total 25 2 3 3" xfId="10282"/>
    <cellStyle name="Total 25 2 3 3 2" xfId="22398"/>
    <cellStyle name="Total 25 2 3 3 2 2" xfId="43584"/>
    <cellStyle name="Total 25 2 3 3 3" xfId="32980"/>
    <cellStyle name="Total 25 2 3 4" xfId="17285"/>
    <cellStyle name="Total 25 2 3 4 2" xfId="38472"/>
    <cellStyle name="Total 25 2 3 5" xfId="27592"/>
    <cellStyle name="Total 25 2 3_Table 2A-1_EFT (Annual)" xfId="8890"/>
    <cellStyle name="Total 25 2 4" xfId="2343"/>
    <cellStyle name="Total 25 2 4 2" xfId="5904"/>
    <cellStyle name="Total 25 2 4 2 2" xfId="14119"/>
    <cellStyle name="Total 25 2 4 2 2 2" xfId="26107"/>
    <cellStyle name="Total 25 2 4 2 2 2 2" xfId="47293"/>
    <cellStyle name="Total 25 2 4 2 2 3" xfId="36689"/>
    <cellStyle name="Total 25 2 4 2 3" xfId="20994"/>
    <cellStyle name="Total 25 2 4 2 3 2" xfId="42181"/>
    <cellStyle name="Total 25 2 4 2 4" xfId="31561"/>
    <cellStyle name="Total 25 2 4 2_Table 2A-1_EFT (Annual)" xfId="8893"/>
    <cellStyle name="Total 25 2 4 3" xfId="11463"/>
    <cellStyle name="Total 25 2 4 3 2" xfId="23561"/>
    <cellStyle name="Total 25 2 4 3 2 2" xfId="44747"/>
    <cellStyle name="Total 25 2 4 3 3" xfId="34143"/>
    <cellStyle name="Total 25 2 4 4" xfId="18448"/>
    <cellStyle name="Total 25 2 4 4 2" xfId="39635"/>
    <cellStyle name="Total 25 2 4 5" xfId="28818"/>
    <cellStyle name="Total 25 2 4_Table 2A-1_EFT (Annual)" xfId="8892"/>
    <cellStyle name="Total 25 2 5" xfId="4197"/>
    <cellStyle name="Total 25 2 5 2" xfId="12521"/>
    <cellStyle name="Total 25 2 5 2 2" xfId="24543"/>
    <cellStyle name="Total 25 2 5 2 2 2" xfId="45729"/>
    <cellStyle name="Total 25 2 5 2 3" xfId="35125"/>
    <cellStyle name="Total 25 2 5 3" xfId="19430"/>
    <cellStyle name="Total 25 2 5 3 2" xfId="40617"/>
    <cellStyle name="Total 25 2 5 4" xfId="29885"/>
    <cellStyle name="Total 25 2 5_Table 2A-1_EFT (Annual)" xfId="8894"/>
    <cellStyle name="Total 25 2 6" xfId="9860"/>
    <cellStyle name="Total 25 2 6 2" xfId="21997"/>
    <cellStyle name="Total 25 2 6 2 2" xfId="43183"/>
    <cellStyle name="Total 25 2 6 3" xfId="32579"/>
    <cellStyle name="Total 25 2 7" xfId="16884"/>
    <cellStyle name="Total 25 2 7 2" xfId="38071"/>
    <cellStyle name="Total 25 2 8" xfId="27142"/>
    <cellStyle name="Total 25 2_Table 2A-1_EFT (Annual)" xfId="3559"/>
    <cellStyle name="Total 25 3" xfId="466"/>
    <cellStyle name="Total 25 3 2" xfId="1443"/>
    <cellStyle name="Total 25 3 2 2" xfId="2713"/>
    <cellStyle name="Total 25 3 2 2 2" xfId="6274"/>
    <cellStyle name="Total 25 3 2 2 2 2" xfId="14468"/>
    <cellStyle name="Total 25 3 2 2 2 2 2" xfId="26440"/>
    <cellStyle name="Total 25 3 2 2 2 2 2 2" xfId="47626"/>
    <cellStyle name="Total 25 3 2 2 2 2 3" xfId="37022"/>
    <cellStyle name="Total 25 3 2 2 2 3" xfId="21327"/>
    <cellStyle name="Total 25 3 2 2 2 3 2" xfId="42514"/>
    <cellStyle name="Total 25 3 2 2 2 4" xfId="31930"/>
    <cellStyle name="Total 25 3 2 2 2_Table 2A-1_EFT (Annual)" xfId="8897"/>
    <cellStyle name="Total 25 3 2 2 3" xfId="11810"/>
    <cellStyle name="Total 25 3 2 2 3 2" xfId="23894"/>
    <cellStyle name="Total 25 3 2 2 3 2 2" xfId="45080"/>
    <cellStyle name="Total 25 3 2 2 3 3" xfId="34476"/>
    <cellStyle name="Total 25 3 2 2 4" xfId="18781"/>
    <cellStyle name="Total 25 3 2 2 4 2" xfId="39968"/>
    <cellStyle name="Total 25 3 2 2 5" xfId="29187"/>
    <cellStyle name="Total 25 3 2 2_Table 2A-1_EFT (Annual)" xfId="8896"/>
    <cellStyle name="Total 25 3 2 3" xfId="5004"/>
    <cellStyle name="Total 25 3 2 3 2" xfId="13264"/>
    <cellStyle name="Total 25 3 2 3 2 2" xfId="25270"/>
    <cellStyle name="Total 25 3 2 3 2 2 2" xfId="46456"/>
    <cellStyle name="Total 25 3 2 3 2 3" xfId="35852"/>
    <cellStyle name="Total 25 3 2 3 3" xfId="20157"/>
    <cellStyle name="Total 25 3 2 3 3 2" xfId="41344"/>
    <cellStyle name="Total 25 3 2 3 4" xfId="30661"/>
    <cellStyle name="Total 25 3 2 3_Table 2A-1_EFT (Annual)" xfId="8898"/>
    <cellStyle name="Total 25 3 2 4" xfId="10608"/>
    <cellStyle name="Total 25 3 2 4 2" xfId="22724"/>
    <cellStyle name="Total 25 3 2 4 2 2" xfId="43910"/>
    <cellStyle name="Total 25 3 2 4 3" xfId="33306"/>
    <cellStyle name="Total 25 3 2 5" xfId="17611"/>
    <cellStyle name="Total 25 3 2 5 2" xfId="38798"/>
    <cellStyle name="Total 25 3 2 6" xfId="27918"/>
    <cellStyle name="Total 25 3 2_Table 2A-1_EFT (Annual)" xfId="8895"/>
    <cellStyle name="Total 25 3 3" xfId="987"/>
    <cellStyle name="Total 25 3 3 2" xfId="4548"/>
    <cellStyle name="Total 25 3 3 2 2" xfId="12808"/>
    <cellStyle name="Total 25 3 3 2 2 2" xfId="24814"/>
    <cellStyle name="Total 25 3 3 2 2 2 2" xfId="46000"/>
    <cellStyle name="Total 25 3 3 2 2 3" xfId="35396"/>
    <cellStyle name="Total 25 3 3 2 3" xfId="19701"/>
    <cellStyle name="Total 25 3 3 2 3 2" xfId="40888"/>
    <cellStyle name="Total 25 3 3 2 4" xfId="30205"/>
    <cellStyle name="Total 25 3 3 2_Table 2A-1_EFT (Annual)" xfId="8900"/>
    <cellStyle name="Total 25 3 3 3" xfId="10152"/>
    <cellStyle name="Total 25 3 3 3 2" xfId="22268"/>
    <cellStyle name="Total 25 3 3 3 2 2" xfId="43454"/>
    <cellStyle name="Total 25 3 3 3 3" xfId="32850"/>
    <cellStyle name="Total 25 3 3 4" xfId="17155"/>
    <cellStyle name="Total 25 3 3 4 2" xfId="38342"/>
    <cellStyle name="Total 25 3 3 5" xfId="27462"/>
    <cellStyle name="Total 25 3 3_Table 2A-1_EFT (Annual)" xfId="8899"/>
    <cellStyle name="Total 25 3 4" xfId="2182"/>
    <cellStyle name="Total 25 3 4 2" xfId="5743"/>
    <cellStyle name="Total 25 3 4 2 2" xfId="13958"/>
    <cellStyle name="Total 25 3 4 2 2 2" xfId="25946"/>
    <cellStyle name="Total 25 3 4 2 2 2 2" xfId="47132"/>
    <cellStyle name="Total 25 3 4 2 2 3" xfId="36528"/>
    <cellStyle name="Total 25 3 4 2 3" xfId="20833"/>
    <cellStyle name="Total 25 3 4 2 3 2" xfId="42020"/>
    <cellStyle name="Total 25 3 4 2 4" xfId="31400"/>
    <cellStyle name="Total 25 3 4 2_Table 2A-1_EFT (Annual)" xfId="8902"/>
    <cellStyle name="Total 25 3 4 3" xfId="11302"/>
    <cellStyle name="Total 25 3 4 3 2" xfId="23400"/>
    <cellStyle name="Total 25 3 4 3 2 2" xfId="44586"/>
    <cellStyle name="Total 25 3 4 3 3" xfId="33982"/>
    <cellStyle name="Total 25 3 4 4" xfId="18287"/>
    <cellStyle name="Total 25 3 4 4 2" xfId="39474"/>
    <cellStyle name="Total 25 3 4 5" xfId="28657"/>
    <cellStyle name="Total 25 3 4_Table 2A-1_EFT (Annual)" xfId="8901"/>
    <cellStyle name="Total 25 3 5" xfId="4036"/>
    <cellStyle name="Total 25 3 5 2" xfId="12360"/>
    <cellStyle name="Total 25 3 5 2 2" xfId="24382"/>
    <cellStyle name="Total 25 3 5 2 2 2" xfId="45568"/>
    <cellStyle name="Total 25 3 5 2 3" xfId="34964"/>
    <cellStyle name="Total 25 3 5 3" xfId="19269"/>
    <cellStyle name="Total 25 3 5 3 2" xfId="40456"/>
    <cellStyle name="Total 25 3 5 4" xfId="29724"/>
    <cellStyle name="Total 25 3 5_Table 2A-1_EFT (Annual)" xfId="8903"/>
    <cellStyle name="Total 25 3 6" xfId="9699"/>
    <cellStyle name="Total 25 3 6 2" xfId="21836"/>
    <cellStyle name="Total 25 3 6 2 2" xfId="43022"/>
    <cellStyle name="Total 25 3 6 3" xfId="32418"/>
    <cellStyle name="Total 25 3 7" xfId="16723"/>
    <cellStyle name="Total 25 3 7 2" xfId="37910"/>
    <cellStyle name="Total 25 3 8" xfId="26981"/>
    <cellStyle name="Total 25 3_Table 2A-1_EFT (Annual)" xfId="3560"/>
    <cellStyle name="Total 25 4" xfId="1282"/>
    <cellStyle name="Total 25 4 2" xfId="2552"/>
    <cellStyle name="Total 25 4 2 2" xfId="6113"/>
    <cellStyle name="Total 25 4 2 2 2" xfId="14307"/>
    <cellStyle name="Total 25 4 2 2 2 2" xfId="26279"/>
    <cellStyle name="Total 25 4 2 2 2 2 2" xfId="47465"/>
    <cellStyle name="Total 25 4 2 2 2 3" xfId="36861"/>
    <cellStyle name="Total 25 4 2 2 3" xfId="21166"/>
    <cellStyle name="Total 25 4 2 2 3 2" xfId="42353"/>
    <cellStyle name="Total 25 4 2 2 4" xfId="31769"/>
    <cellStyle name="Total 25 4 2 2_Table 2A-1_EFT (Annual)" xfId="8906"/>
    <cellStyle name="Total 25 4 2 3" xfId="11649"/>
    <cellStyle name="Total 25 4 2 3 2" xfId="23733"/>
    <cellStyle name="Total 25 4 2 3 2 2" xfId="44919"/>
    <cellStyle name="Total 25 4 2 3 3" xfId="34315"/>
    <cellStyle name="Total 25 4 2 4" xfId="18620"/>
    <cellStyle name="Total 25 4 2 4 2" xfId="39807"/>
    <cellStyle name="Total 25 4 2 5" xfId="29026"/>
    <cellStyle name="Total 25 4 2_Table 2A-1_EFT (Annual)" xfId="8905"/>
    <cellStyle name="Total 25 4 3" xfId="4843"/>
    <cellStyle name="Total 25 4 3 2" xfId="13103"/>
    <cellStyle name="Total 25 4 3 2 2" xfId="25109"/>
    <cellStyle name="Total 25 4 3 2 2 2" xfId="46295"/>
    <cellStyle name="Total 25 4 3 2 3" xfId="35691"/>
    <cellStyle name="Total 25 4 3 3" xfId="19996"/>
    <cellStyle name="Total 25 4 3 3 2" xfId="41183"/>
    <cellStyle name="Total 25 4 3 4" xfId="30500"/>
    <cellStyle name="Total 25 4 3_Table 2A-1_EFT (Annual)" xfId="8907"/>
    <cellStyle name="Total 25 4 4" xfId="10447"/>
    <cellStyle name="Total 25 4 4 2" xfId="22563"/>
    <cellStyle name="Total 25 4 4 2 2" xfId="43749"/>
    <cellStyle name="Total 25 4 4 3" xfId="33145"/>
    <cellStyle name="Total 25 4 5" xfId="17450"/>
    <cellStyle name="Total 25 4 5 2" xfId="38637"/>
    <cellStyle name="Total 25 4 6" xfId="27757"/>
    <cellStyle name="Total 25 4_Table 2A-1_EFT (Annual)" xfId="8904"/>
    <cellStyle name="Total 25 5" xfId="832"/>
    <cellStyle name="Total 25 5 2" xfId="4393"/>
    <cellStyle name="Total 25 5 2 2" xfId="12667"/>
    <cellStyle name="Total 25 5 2 2 2" xfId="24684"/>
    <cellStyle name="Total 25 5 2 2 2 2" xfId="45870"/>
    <cellStyle name="Total 25 5 2 2 3" xfId="35266"/>
    <cellStyle name="Total 25 5 2 3" xfId="19571"/>
    <cellStyle name="Total 25 5 2 3 2" xfId="40758"/>
    <cellStyle name="Total 25 5 2 4" xfId="30050"/>
    <cellStyle name="Total 25 5 2_Table 2A-1_EFT (Annual)" xfId="8909"/>
    <cellStyle name="Total 25 5 3" xfId="10016"/>
    <cellStyle name="Total 25 5 3 2" xfId="22138"/>
    <cellStyle name="Total 25 5 3 2 2" xfId="43324"/>
    <cellStyle name="Total 25 5 3 3" xfId="32720"/>
    <cellStyle name="Total 25 5 4" xfId="17025"/>
    <cellStyle name="Total 25 5 4 2" xfId="38212"/>
    <cellStyle name="Total 25 5 5" xfId="27307"/>
    <cellStyle name="Total 25 5_Table 2A-1_EFT (Annual)" xfId="8908"/>
    <cellStyle name="Total 25 6" xfId="2021"/>
    <cellStyle name="Total 25 6 2" xfId="5582"/>
    <cellStyle name="Total 25 6 2 2" xfId="13797"/>
    <cellStyle name="Total 25 6 2 2 2" xfId="25785"/>
    <cellStyle name="Total 25 6 2 2 2 2" xfId="46971"/>
    <cellStyle name="Total 25 6 2 2 3" xfId="36367"/>
    <cellStyle name="Total 25 6 2 3" xfId="20672"/>
    <cellStyle name="Total 25 6 2 3 2" xfId="41859"/>
    <cellStyle name="Total 25 6 2 4" xfId="31239"/>
    <cellStyle name="Total 25 6 2_Table 2A-1_EFT (Annual)" xfId="8911"/>
    <cellStyle name="Total 25 6 3" xfId="11141"/>
    <cellStyle name="Total 25 6 3 2" xfId="23239"/>
    <cellStyle name="Total 25 6 3 2 2" xfId="44425"/>
    <cellStyle name="Total 25 6 3 3" xfId="33821"/>
    <cellStyle name="Total 25 6 4" xfId="18126"/>
    <cellStyle name="Total 25 6 4 2" xfId="39313"/>
    <cellStyle name="Total 25 6 5" xfId="28496"/>
    <cellStyle name="Total 25 6_Table 2A-1_EFT (Annual)" xfId="8910"/>
    <cellStyle name="Total 25 7" xfId="3829"/>
    <cellStyle name="Total 25 7 2" xfId="12192"/>
    <cellStyle name="Total 25 7 2 2" xfId="24221"/>
    <cellStyle name="Total 25 7 2 2 2" xfId="45407"/>
    <cellStyle name="Total 25 7 2 3" xfId="34803"/>
    <cellStyle name="Total 25 7 3" xfId="19108"/>
    <cellStyle name="Total 25 7 3 2" xfId="40295"/>
    <cellStyle name="Total 25 7 4" xfId="29538"/>
    <cellStyle name="Total 25 7_Table 2A-1_EFT (Annual)" xfId="8912"/>
    <cellStyle name="Total 25 8" xfId="9511"/>
    <cellStyle name="Total 25 8 2" xfId="21675"/>
    <cellStyle name="Total 25 8 2 2" xfId="42861"/>
    <cellStyle name="Total 25 8 3" xfId="32257"/>
    <cellStyle name="Total 25 9" xfId="16562"/>
    <cellStyle name="Total 25 9 2" xfId="37749"/>
    <cellStyle name="Total 25_Table 2A-1_EFT (Annual)" xfId="3558"/>
    <cellStyle name="Total 26" xfId="205"/>
    <cellStyle name="Total 26 10" xfId="26760"/>
    <cellStyle name="Total 26 2" xfId="598"/>
    <cellStyle name="Total 26 2 2" xfId="1575"/>
    <cellStyle name="Total 26 2 2 2" xfId="2845"/>
    <cellStyle name="Total 26 2 2 2 2" xfId="6406"/>
    <cellStyle name="Total 26 2 2 2 2 2" xfId="14600"/>
    <cellStyle name="Total 26 2 2 2 2 2 2" xfId="26572"/>
    <cellStyle name="Total 26 2 2 2 2 2 2 2" xfId="47758"/>
    <cellStyle name="Total 26 2 2 2 2 2 3" xfId="37154"/>
    <cellStyle name="Total 26 2 2 2 2 3" xfId="21459"/>
    <cellStyle name="Total 26 2 2 2 2 3 2" xfId="42646"/>
    <cellStyle name="Total 26 2 2 2 2 4" xfId="32062"/>
    <cellStyle name="Total 26 2 2 2 2_Table 2A-1_EFT (Annual)" xfId="8915"/>
    <cellStyle name="Total 26 2 2 2 3" xfId="11942"/>
    <cellStyle name="Total 26 2 2 2 3 2" xfId="24026"/>
    <cellStyle name="Total 26 2 2 2 3 2 2" xfId="45212"/>
    <cellStyle name="Total 26 2 2 2 3 3" xfId="34608"/>
    <cellStyle name="Total 26 2 2 2 4" xfId="18913"/>
    <cellStyle name="Total 26 2 2 2 4 2" xfId="40100"/>
    <cellStyle name="Total 26 2 2 2 5" xfId="29319"/>
    <cellStyle name="Total 26 2 2 2_Table 2A-1_EFT (Annual)" xfId="8914"/>
    <cellStyle name="Total 26 2 2 3" xfId="5136"/>
    <cellStyle name="Total 26 2 2 3 2" xfId="13396"/>
    <cellStyle name="Total 26 2 2 3 2 2" xfId="25402"/>
    <cellStyle name="Total 26 2 2 3 2 2 2" xfId="46588"/>
    <cellStyle name="Total 26 2 2 3 2 3" xfId="35984"/>
    <cellStyle name="Total 26 2 2 3 3" xfId="20289"/>
    <cellStyle name="Total 26 2 2 3 3 2" xfId="41476"/>
    <cellStyle name="Total 26 2 2 3 4" xfId="30793"/>
    <cellStyle name="Total 26 2 2 3_Table 2A-1_EFT (Annual)" xfId="8916"/>
    <cellStyle name="Total 26 2 2 4" xfId="10740"/>
    <cellStyle name="Total 26 2 2 4 2" xfId="22856"/>
    <cellStyle name="Total 26 2 2 4 2 2" xfId="44042"/>
    <cellStyle name="Total 26 2 2 4 3" xfId="33438"/>
    <cellStyle name="Total 26 2 2 5" xfId="17743"/>
    <cellStyle name="Total 26 2 2 5 2" xfId="38930"/>
    <cellStyle name="Total 26 2 2 6" xfId="28050"/>
    <cellStyle name="Total 26 2 2_Table 2A-1_EFT (Annual)" xfId="8913"/>
    <cellStyle name="Total 26 2 3" xfId="1095"/>
    <cellStyle name="Total 26 2 3 2" xfId="4656"/>
    <cellStyle name="Total 26 2 3 2 2" xfId="12916"/>
    <cellStyle name="Total 26 2 3 2 2 2" xfId="24922"/>
    <cellStyle name="Total 26 2 3 2 2 2 2" xfId="46108"/>
    <cellStyle name="Total 26 2 3 2 2 3" xfId="35504"/>
    <cellStyle name="Total 26 2 3 2 3" xfId="19809"/>
    <cellStyle name="Total 26 2 3 2 3 2" xfId="40996"/>
    <cellStyle name="Total 26 2 3 2 4" xfId="30313"/>
    <cellStyle name="Total 26 2 3 2_Table 2A-1_EFT (Annual)" xfId="8918"/>
    <cellStyle name="Total 26 2 3 3" xfId="10260"/>
    <cellStyle name="Total 26 2 3 3 2" xfId="22376"/>
    <cellStyle name="Total 26 2 3 3 2 2" xfId="43562"/>
    <cellStyle name="Total 26 2 3 3 3" xfId="32958"/>
    <cellStyle name="Total 26 2 3 4" xfId="17263"/>
    <cellStyle name="Total 26 2 3 4 2" xfId="38450"/>
    <cellStyle name="Total 26 2 3 5" xfId="27570"/>
    <cellStyle name="Total 26 2 3_Table 2A-1_EFT (Annual)" xfId="8917"/>
    <cellStyle name="Total 26 2 4" xfId="2314"/>
    <cellStyle name="Total 26 2 4 2" xfId="5875"/>
    <cellStyle name="Total 26 2 4 2 2" xfId="14090"/>
    <cellStyle name="Total 26 2 4 2 2 2" xfId="26078"/>
    <cellStyle name="Total 26 2 4 2 2 2 2" xfId="47264"/>
    <cellStyle name="Total 26 2 4 2 2 3" xfId="36660"/>
    <cellStyle name="Total 26 2 4 2 3" xfId="20965"/>
    <cellStyle name="Total 26 2 4 2 3 2" xfId="42152"/>
    <cellStyle name="Total 26 2 4 2 4" xfId="31532"/>
    <cellStyle name="Total 26 2 4 2_Table 2A-1_EFT (Annual)" xfId="8920"/>
    <cellStyle name="Total 26 2 4 3" xfId="11434"/>
    <cellStyle name="Total 26 2 4 3 2" xfId="23532"/>
    <cellStyle name="Total 26 2 4 3 2 2" xfId="44718"/>
    <cellStyle name="Total 26 2 4 3 3" xfId="34114"/>
    <cellStyle name="Total 26 2 4 4" xfId="18419"/>
    <cellStyle name="Total 26 2 4 4 2" xfId="39606"/>
    <cellStyle name="Total 26 2 4 5" xfId="28789"/>
    <cellStyle name="Total 26 2 4_Table 2A-1_EFT (Annual)" xfId="8919"/>
    <cellStyle name="Total 26 2 5" xfId="4168"/>
    <cellStyle name="Total 26 2 5 2" xfId="12492"/>
    <cellStyle name="Total 26 2 5 2 2" xfId="24514"/>
    <cellStyle name="Total 26 2 5 2 2 2" xfId="45700"/>
    <cellStyle name="Total 26 2 5 2 3" xfId="35096"/>
    <cellStyle name="Total 26 2 5 3" xfId="19401"/>
    <cellStyle name="Total 26 2 5 3 2" xfId="40588"/>
    <cellStyle name="Total 26 2 5 4" xfId="29856"/>
    <cellStyle name="Total 26 2 5_Table 2A-1_EFT (Annual)" xfId="8921"/>
    <cellStyle name="Total 26 2 6" xfId="9831"/>
    <cellStyle name="Total 26 2 6 2" xfId="21968"/>
    <cellStyle name="Total 26 2 6 2 2" xfId="43154"/>
    <cellStyle name="Total 26 2 6 3" xfId="32550"/>
    <cellStyle name="Total 26 2 7" xfId="16855"/>
    <cellStyle name="Total 26 2 7 2" xfId="38042"/>
    <cellStyle name="Total 26 2 8" xfId="27113"/>
    <cellStyle name="Total 26 2_Table 2A-1_EFT (Annual)" xfId="3562"/>
    <cellStyle name="Total 26 3" xfId="433"/>
    <cellStyle name="Total 26 3 2" xfId="1416"/>
    <cellStyle name="Total 26 3 2 2" xfId="2686"/>
    <cellStyle name="Total 26 3 2 2 2" xfId="6247"/>
    <cellStyle name="Total 26 3 2 2 2 2" xfId="14441"/>
    <cellStyle name="Total 26 3 2 2 2 2 2" xfId="26413"/>
    <cellStyle name="Total 26 3 2 2 2 2 2 2" xfId="47599"/>
    <cellStyle name="Total 26 3 2 2 2 2 3" xfId="36995"/>
    <cellStyle name="Total 26 3 2 2 2 3" xfId="21300"/>
    <cellStyle name="Total 26 3 2 2 2 3 2" xfId="42487"/>
    <cellStyle name="Total 26 3 2 2 2 4" xfId="31903"/>
    <cellStyle name="Total 26 3 2 2 2_Table 2A-1_EFT (Annual)" xfId="8924"/>
    <cellStyle name="Total 26 3 2 2 3" xfId="11783"/>
    <cellStyle name="Total 26 3 2 2 3 2" xfId="23867"/>
    <cellStyle name="Total 26 3 2 2 3 2 2" xfId="45053"/>
    <cellStyle name="Total 26 3 2 2 3 3" xfId="34449"/>
    <cellStyle name="Total 26 3 2 2 4" xfId="18754"/>
    <cellStyle name="Total 26 3 2 2 4 2" xfId="39941"/>
    <cellStyle name="Total 26 3 2 2 5" xfId="29160"/>
    <cellStyle name="Total 26 3 2 2_Table 2A-1_EFT (Annual)" xfId="8923"/>
    <cellStyle name="Total 26 3 2 3" xfId="4977"/>
    <cellStyle name="Total 26 3 2 3 2" xfId="13237"/>
    <cellStyle name="Total 26 3 2 3 2 2" xfId="25243"/>
    <cellStyle name="Total 26 3 2 3 2 2 2" xfId="46429"/>
    <cellStyle name="Total 26 3 2 3 2 3" xfId="35825"/>
    <cellStyle name="Total 26 3 2 3 3" xfId="20130"/>
    <cellStyle name="Total 26 3 2 3 3 2" xfId="41317"/>
    <cellStyle name="Total 26 3 2 3 4" xfId="30634"/>
    <cellStyle name="Total 26 3 2 3_Table 2A-1_EFT (Annual)" xfId="8925"/>
    <cellStyle name="Total 26 3 2 4" xfId="10581"/>
    <cellStyle name="Total 26 3 2 4 2" xfId="22697"/>
    <cellStyle name="Total 26 3 2 4 2 2" xfId="43883"/>
    <cellStyle name="Total 26 3 2 4 3" xfId="33279"/>
    <cellStyle name="Total 26 3 2 5" xfId="17584"/>
    <cellStyle name="Total 26 3 2 5 2" xfId="38771"/>
    <cellStyle name="Total 26 3 2 6" xfId="27891"/>
    <cellStyle name="Total 26 3 2_Table 2A-1_EFT (Annual)" xfId="8922"/>
    <cellStyle name="Total 26 3 3" xfId="960"/>
    <cellStyle name="Total 26 3 3 2" xfId="4521"/>
    <cellStyle name="Total 26 3 3 2 2" xfId="12783"/>
    <cellStyle name="Total 26 3 3 2 2 2" xfId="24793"/>
    <cellStyle name="Total 26 3 3 2 2 2 2" xfId="45979"/>
    <cellStyle name="Total 26 3 3 2 2 3" xfId="35375"/>
    <cellStyle name="Total 26 3 3 2 3" xfId="19680"/>
    <cellStyle name="Total 26 3 3 2 3 2" xfId="40867"/>
    <cellStyle name="Total 26 3 3 2 4" xfId="30178"/>
    <cellStyle name="Total 26 3 3 2_Table 2A-1_EFT (Annual)" xfId="8927"/>
    <cellStyle name="Total 26 3 3 3" xfId="10130"/>
    <cellStyle name="Total 26 3 3 3 2" xfId="22247"/>
    <cellStyle name="Total 26 3 3 3 2 2" xfId="43433"/>
    <cellStyle name="Total 26 3 3 3 3" xfId="32829"/>
    <cellStyle name="Total 26 3 3 4" xfId="17134"/>
    <cellStyle name="Total 26 3 3 4 2" xfId="38321"/>
    <cellStyle name="Total 26 3 3 5" xfId="27435"/>
    <cellStyle name="Total 26 3 3_Table 2A-1_EFT (Annual)" xfId="8926"/>
    <cellStyle name="Total 26 3 4" xfId="2155"/>
    <cellStyle name="Total 26 3 4 2" xfId="5716"/>
    <cellStyle name="Total 26 3 4 2 2" xfId="13931"/>
    <cellStyle name="Total 26 3 4 2 2 2" xfId="25919"/>
    <cellStyle name="Total 26 3 4 2 2 2 2" xfId="47105"/>
    <cellStyle name="Total 26 3 4 2 2 3" xfId="36501"/>
    <cellStyle name="Total 26 3 4 2 3" xfId="20806"/>
    <cellStyle name="Total 26 3 4 2 3 2" xfId="41993"/>
    <cellStyle name="Total 26 3 4 2 4" xfId="31373"/>
    <cellStyle name="Total 26 3 4 2_Table 2A-1_EFT (Annual)" xfId="8929"/>
    <cellStyle name="Total 26 3 4 3" xfId="11275"/>
    <cellStyle name="Total 26 3 4 3 2" xfId="23373"/>
    <cellStyle name="Total 26 3 4 3 2 2" xfId="44559"/>
    <cellStyle name="Total 26 3 4 3 3" xfId="33955"/>
    <cellStyle name="Total 26 3 4 4" xfId="18260"/>
    <cellStyle name="Total 26 3 4 4 2" xfId="39447"/>
    <cellStyle name="Total 26 3 4 5" xfId="28630"/>
    <cellStyle name="Total 26 3 4_Table 2A-1_EFT (Annual)" xfId="8928"/>
    <cellStyle name="Total 26 3 5" xfId="4003"/>
    <cellStyle name="Total 26 3 5 2" xfId="12331"/>
    <cellStyle name="Total 26 3 5 2 2" xfId="24355"/>
    <cellStyle name="Total 26 3 5 2 2 2" xfId="45541"/>
    <cellStyle name="Total 26 3 5 2 3" xfId="34937"/>
    <cellStyle name="Total 26 3 5 3" xfId="19242"/>
    <cellStyle name="Total 26 3 5 3 2" xfId="40429"/>
    <cellStyle name="Total 26 3 5 4" xfId="29691"/>
    <cellStyle name="Total 26 3 5_Table 2A-1_EFT (Annual)" xfId="8930"/>
    <cellStyle name="Total 26 3 6" xfId="9668"/>
    <cellStyle name="Total 26 3 6 2" xfId="21809"/>
    <cellStyle name="Total 26 3 6 2 2" xfId="42995"/>
    <cellStyle name="Total 26 3 6 3" xfId="32391"/>
    <cellStyle name="Total 26 3 7" xfId="16696"/>
    <cellStyle name="Total 26 3 7 2" xfId="37883"/>
    <cellStyle name="Total 26 3 8" xfId="26948"/>
    <cellStyle name="Total 26 3_Table 2A-1_EFT (Annual)" xfId="3563"/>
    <cellStyle name="Total 26 4" xfId="1253"/>
    <cellStyle name="Total 26 4 2" xfId="2523"/>
    <cellStyle name="Total 26 4 2 2" xfId="6084"/>
    <cellStyle name="Total 26 4 2 2 2" xfId="14278"/>
    <cellStyle name="Total 26 4 2 2 2 2" xfId="26250"/>
    <cellStyle name="Total 26 4 2 2 2 2 2" xfId="47436"/>
    <cellStyle name="Total 26 4 2 2 2 3" xfId="36832"/>
    <cellStyle name="Total 26 4 2 2 3" xfId="21137"/>
    <cellStyle name="Total 26 4 2 2 3 2" xfId="42324"/>
    <cellStyle name="Total 26 4 2 2 4" xfId="31740"/>
    <cellStyle name="Total 26 4 2 2_Table 2A-1_EFT (Annual)" xfId="8933"/>
    <cellStyle name="Total 26 4 2 3" xfId="11620"/>
    <cellStyle name="Total 26 4 2 3 2" xfId="23704"/>
    <cellStyle name="Total 26 4 2 3 2 2" xfId="44890"/>
    <cellStyle name="Total 26 4 2 3 3" xfId="34286"/>
    <cellStyle name="Total 26 4 2 4" xfId="18591"/>
    <cellStyle name="Total 26 4 2 4 2" xfId="39778"/>
    <cellStyle name="Total 26 4 2 5" xfId="28997"/>
    <cellStyle name="Total 26 4 2_Table 2A-1_EFT (Annual)" xfId="8932"/>
    <cellStyle name="Total 26 4 3" xfId="4814"/>
    <cellStyle name="Total 26 4 3 2" xfId="13074"/>
    <cellStyle name="Total 26 4 3 2 2" xfId="25080"/>
    <cellStyle name="Total 26 4 3 2 2 2" xfId="46266"/>
    <cellStyle name="Total 26 4 3 2 3" xfId="35662"/>
    <cellStyle name="Total 26 4 3 3" xfId="19967"/>
    <cellStyle name="Total 26 4 3 3 2" xfId="41154"/>
    <cellStyle name="Total 26 4 3 4" xfId="30471"/>
    <cellStyle name="Total 26 4 3_Table 2A-1_EFT (Annual)" xfId="8934"/>
    <cellStyle name="Total 26 4 4" xfId="10418"/>
    <cellStyle name="Total 26 4 4 2" xfId="22534"/>
    <cellStyle name="Total 26 4 4 2 2" xfId="43720"/>
    <cellStyle name="Total 26 4 4 3" xfId="33116"/>
    <cellStyle name="Total 26 4 5" xfId="17421"/>
    <cellStyle name="Total 26 4 5 2" xfId="38608"/>
    <cellStyle name="Total 26 4 6" xfId="27728"/>
    <cellStyle name="Total 26 4_Table 2A-1_EFT (Annual)" xfId="8931"/>
    <cellStyle name="Total 26 5" xfId="804"/>
    <cellStyle name="Total 26 5 2" xfId="4365"/>
    <cellStyle name="Total 26 5 2 2" xfId="12645"/>
    <cellStyle name="Total 26 5 2 2 2" xfId="24662"/>
    <cellStyle name="Total 26 5 2 2 2 2" xfId="45848"/>
    <cellStyle name="Total 26 5 2 2 3" xfId="35244"/>
    <cellStyle name="Total 26 5 2 3" xfId="19549"/>
    <cellStyle name="Total 26 5 2 3 2" xfId="40736"/>
    <cellStyle name="Total 26 5 2 4" xfId="30022"/>
    <cellStyle name="Total 26 5 2_Table 2A-1_EFT (Annual)" xfId="8936"/>
    <cellStyle name="Total 26 5 3" xfId="9993"/>
    <cellStyle name="Total 26 5 3 2" xfId="22116"/>
    <cellStyle name="Total 26 5 3 2 2" xfId="43302"/>
    <cellStyle name="Total 26 5 3 3" xfId="32698"/>
    <cellStyle name="Total 26 5 4" xfId="17003"/>
    <cellStyle name="Total 26 5 4 2" xfId="38190"/>
    <cellStyle name="Total 26 5 5" xfId="27279"/>
    <cellStyle name="Total 26 5_Table 2A-1_EFT (Annual)" xfId="8935"/>
    <cellStyle name="Total 26 6" xfId="1992"/>
    <cellStyle name="Total 26 6 2" xfId="5553"/>
    <cellStyle name="Total 26 6 2 2" xfId="13768"/>
    <cellStyle name="Total 26 6 2 2 2" xfId="25756"/>
    <cellStyle name="Total 26 6 2 2 2 2" xfId="46942"/>
    <cellStyle name="Total 26 6 2 2 3" xfId="36338"/>
    <cellStyle name="Total 26 6 2 3" xfId="20643"/>
    <cellStyle name="Total 26 6 2 3 2" xfId="41830"/>
    <cellStyle name="Total 26 6 2 4" xfId="31210"/>
    <cellStyle name="Total 26 6 2_Table 2A-1_EFT (Annual)" xfId="8938"/>
    <cellStyle name="Total 26 6 3" xfId="11112"/>
    <cellStyle name="Total 26 6 3 2" xfId="23210"/>
    <cellStyle name="Total 26 6 3 2 2" xfId="44396"/>
    <cellStyle name="Total 26 6 3 3" xfId="33792"/>
    <cellStyle name="Total 26 6 4" xfId="18097"/>
    <cellStyle name="Total 26 6 4 2" xfId="39284"/>
    <cellStyle name="Total 26 6 5" xfId="28467"/>
    <cellStyle name="Total 26 6_Table 2A-1_EFT (Annual)" xfId="8937"/>
    <cellStyle name="Total 26 7" xfId="3794"/>
    <cellStyle name="Total 26 7 2" xfId="12162"/>
    <cellStyle name="Total 26 7 2 2" xfId="24192"/>
    <cellStyle name="Total 26 7 2 2 2" xfId="45378"/>
    <cellStyle name="Total 26 7 2 3" xfId="34774"/>
    <cellStyle name="Total 26 7 3" xfId="19079"/>
    <cellStyle name="Total 26 7 3 2" xfId="40266"/>
    <cellStyle name="Total 26 7 4" xfId="29503"/>
    <cellStyle name="Total 26 7_Table 2A-1_EFT (Annual)" xfId="8939"/>
    <cellStyle name="Total 26 8" xfId="9481"/>
    <cellStyle name="Total 26 8 2" xfId="21646"/>
    <cellStyle name="Total 26 8 2 2" xfId="42832"/>
    <cellStyle name="Total 26 8 3" xfId="32228"/>
    <cellStyle name="Total 26 9" xfId="16533"/>
    <cellStyle name="Total 26 9 2" xfId="37720"/>
    <cellStyle name="Total 26_Table 2A-1_EFT (Annual)" xfId="3561"/>
    <cellStyle name="Total 27" xfId="247"/>
    <cellStyle name="Total 27 10" xfId="26802"/>
    <cellStyle name="Total 27 2" xfId="634"/>
    <cellStyle name="Total 27 2 2" xfId="1611"/>
    <cellStyle name="Total 27 2 2 2" xfId="2881"/>
    <cellStyle name="Total 27 2 2 2 2" xfId="6442"/>
    <cellStyle name="Total 27 2 2 2 2 2" xfId="14636"/>
    <cellStyle name="Total 27 2 2 2 2 2 2" xfId="26608"/>
    <cellStyle name="Total 27 2 2 2 2 2 2 2" xfId="47794"/>
    <cellStyle name="Total 27 2 2 2 2 2 3" xfId="37190"/>
    <cellStyle name="Total 27 2 2 2 2 3" xfId="21495"/>
    <cellStyle name="Total 27 2 2 2 2 3 2" xfId="42682"/>
    <cellStyle name="Total 27 2 2 2 2 4" xfId="32098"/>
    <cellStyle name="Total 27 2 2 2 2_Table 2A-1_EFT (Annual)" xfId="8942"/>
    <cellStyle name="Total 27 2 2 2 3" xfId="11978"/>
    <cellStyle name="Total 27 2 2 2 3 2" xfId="24062"/>
    <cellStyle name="Total 27 2 2 2 3 2 2" xfId="45248"/>
    <cellStyle name="Total 27 2 2 2 3 3" xfId="34644"/>
    <cellStyle name="Total 27 2 2 2 4" xfId="18949"/>
    <cellStyle name="Total 27 2 2 2 4 2" xfId="40136"/>
    <cellStyle name="Total 27 2 2 2 5" xfId="29355"/>
    <cellStyle name="Total 27 2 2 2_Table 2A-1_EFT (Annual)" xfId="8941"/>
    <cellStyle name="Total 27 2 2 3" xfId="5172"/>
    <cellStyle name="Total 27 2 2 3 2" xfId="13432"/>
    <cellStyle name="Total 27 2 2 3 2 2" xfId="25438"/>
    <cellStyle name="Total 27 2 2 3 2 2 2" xfId="46624"/>
    <cellStyle name="Total 27 2 2 3 2 3" xfId="36020"/>
    <cellStyle name="Total 27 2 2 3 3" xfId="20325"/>
    <cellStyle name="Total 27 2 2 3 3 2" xfId="41512"/>
    <cellStyle name="Total 27 2 2 3 4" xfId="30829"/>
    <cellStyle name="Total 27 2 2 3_Table 2A-1_EFT (Annual)" xfId="8943"/>
    <cellStyle name="Total 27 2 2 4" xfId="10776"/>
    <cellStyle name="Total 27 2 2 4 2" xfId="22892"/>
    <cellStyle name="Total 27 2 2 4 2 2" xfId="44078"/>
    <cellStyle name="Total 27 2 2 4 3" xfId="33474"/>
    <cellStyle name="Total 27 2 2 5" xfId="17779"/>
    <cellStyle name="Total 27 2 2 5 2" xfId="38966"/>
    <cellStyle name="Total 27 2 2 6" xfId="28086"/>
    <cellStyle name="Total 27 2 2_Table 2A-1_EFT (Annual)" xfId="8940"/>
    <cellStyle name="Total 27 2 3" xfId="1124"/>
    <cellStyle name="Total 27 2 3 2" xfId="4685"/>
    <cellStyle name="Total 27 2 3 2 2" xfId="12945"/>
    <cellStyle name="Total 27 2 3 2 2 2" xfId="24951"/>
    <cellStyle name="Total 27 2 3 2 2 2 2" xfId="46137"/>
    <cellStyle name="Total 27 2 3 2 2 3" xfId="35533"/>
    <cellStyle name="Total 27 2 3 2 3" xfId="19838"/>
    <cellStyle name="Total 27 2 3 2 3 2" xfId="41025"/>
    <cellStyle name="Total 27 2 3 2 4" xfId="30342"/>
    <cellStyle name="Total 27 2 3 2_Table 2A-1_EFT (Annual)" xfId="8945"/>
    <cellStyle name="Total 27 2 3 3" xfId="10289"/>
    <cellStyle name="Total 27 2 3 3 2" xfId="22405"/>
    <cellStyle name="Total 27 2 3 3 2 2" xfId="43591"/>
    <cellStyle name="Total 27 2 3 3 3" xfId="32987"/>
    <cellStyle name="Total 27 2 3 4" xfId="17292"/>
    <cellStyle name="Total 27 2 3 4 2" xfId="38479"/>
    <cellStyle name="Total 27 2 3 5" xfId="27599"/>
    <cellStyle name="Total 27 2 3_Table 2A-1_EFT (Annual)" xfId="8944"/>
    <cellStyle name="Total 27 2 4" xfId="2350"/>
    <cellStyle name="Total 27 2 4 2" xfId="5911"/>
    <cellStyle name="Total 27 2 4 2 2" xfId="14126"/>
    <cellStyle name="Total 27 2 4 2 2 2" xfId="26114"/>
    <cellStyle name="Total 27 2 4 2 2 2 2" xfId="47300"/>
    <cellStyle name="Total 27 2 4 2 2 3" xfId="36696"/>
    <cellStyle name="Total 27 2 4 2 3" xfId="21001"/>
    <cellStyle name="Total 27 2 4 2 3 2" xfId="42188"/>
    <cellStyle name="Total 27 2 4 2 4" xfId="31568"/>
    <cellStyle name="Total 27 2 4 2_Table 2A-1_EFT (Annual)" xfId="8947"/>
    <cellStyle name="Total 27 2 4 3" xfId="11470"/>
    <cellStyle name="Total 27 2 4 3 2" xfId="23568"/>
    <cellStyle name="Total 27 2 4 3 2 2" xfId="44754"/>
    <cellStyle name="Total 27 2 4 3 3" xfId="34150"/>
    <cellStyle name="Total 27 2 4 4" xfId="18455"/>
    <cellStyle name="Total 27 2 4 4 2" xfId="39642"/>
    <cellStyle name="Total 27 2 4 5" xfId="28825"/>
    <cellStyle name="Total 27 2 4_Table 2A-1_EFT (Annual)" xfId="8946"/>
    <cellStyle name="Total 27 2 5" xfId="4204"/>
    <cellStyle name="Total 27 2 5 2" xfId="12528"/>
    <cellStyle name="Total 27 2 5 2 2" xfId="24550"/>
    <cellStyle name="Total 27 2 5 2 2 2" xfId="45736"/>
    <cellStyle name="Total 27 2 5 2 3" xfId="35132"/>
    <cellStyle name="Total 27 2 5 3" xfId="19437"/>
    <cellStyle name="Total 27 2 5 3 2" xfId="40624"/>
    <cellStyle name="Total 27 2 5 4" xfId="29892"/>
    <cellStyle name="Total 27 2 5_Table 2A-1_EFT (Annual)" xfId="8948"/>
    <cellStyle name="Total 27 2 6" xfId="9867"/>
    <cellStyle name="Total 27 2 6 2" xfId="22004"/>
    <cellStyle name="Total 27 2 6 2 2" xfId="43190"/>
    <cellStyle name="Total 27 2 6 3" xfId="32586"/>
    <cellStyle name="Total 27 2 7" xfId="16891"/>
    <cellStyle name="Total 27 2 7 2" xfId="38078"/>
    <cellStyle name="Total 27 2 8" xfId="27149"/>
    <cellStyle name="Total 27 2_Table 2A-1_EFT (Annual)" xfId="3565"/>
    <cellStyle name="Total 27 3" xfId="473"/>
    <cellStyle name="Total 27 3 2" xfId="1450"/>
    <cellStyle name="Total 27 3 2 2" xfId="2720"/>
    <cellStyle name="Total 27 3 2 2 2" xfId="6281"/>
    <cellStyle name="Total 27 3 2 2 2 2" xfId="14475"/>
    <cellStyle name="Total 27 3 2 2 2 2 2" xfId="26447"/>
    <cellStyle name="Total 27 3 2 2 2 2 2 2" xfId="47633"/>
    <cellStyle name="Total 27 3 2 2 2 2 3" xfId="37029"/>
    <cellStyle name="Total 27 3 2 2 2 3" xfId="21334"/>
    <cellStyle name="Total 27 3 2 2 2 3 2" xfId="42521"/>
    <cellStyle name="Total 27 3 2 2 2 4" xfId="31937"/>
    <cellStyle name="Total 27 3 2 2 2_Table 2A-1_EFT (Annual)" xfId="8951"/>
    <cellStyle name="Total 27 3 2 2 3" xfId="11817"/>
    <cellStyle name="Total 27 3 2 2 3 2" xfId="23901"/>
    <cellStyle name="Total 27 3 2 2 3 2 2" xfId="45087"/>
    <cellStyle name="Total 27 3 2 2 3 3" xfId="34483"/>
    <cellStyle name="Total 27 3 2 2 4" xfId="18788"/>
    <cellStyle name="Total 27 3 2 2 4 2" xfId="39975"/>
    <cellStyle name="Total 27 3 2 2 5" xfId="29194"/>
    <cellStyle name="Total 27 3 2 2_Table 2A-1_EFT (Annual)" xfId="8950"/>
    <cellStyle name="Total 27 3 2 3" xfId="5011"/>
    <cellStyle name="Total 27 3 2 3 2" xfId="13271"/>
    <cellStyle name="Total 27 3 2 3 2 2" xfId="25277"/>
    <cellStyle name="Total 27 3 2 3 2 2 2" xfId="46463"/>
    <cellStyle name="Total 27 3 2 3 2 3" xfId="35859"/>
    <cellStyle name="Total 27 3 2 3 3" xfId="20164"/>
    <cellStyle name="Total 27 3 2 3 3 2" xfId="41351"/>
    <cellStyle name="Total 27 3 2 3 4" xfId="30668"/>
    <cellStyle name="Total 27 3 2 3_Table 2A-1_EFT (Annual)" xfId="8952"/>
    <cellStyle name="Total 27 3 2 4" xfId="10615"/>
    <cellStyle name="Total 27 3 2 4 2" xfId="22731"/>
    <cellStyle name="Total 27 3 2 4 2 2" xfId="43917"/>
    <cellStyle name="Total 27 3 2 4 3" xfId="33313"/>
    <cellStyle name="Total 27 3 2 5" xfId="17618"/>
    <cellStyle name="Total 27 3 2 5 2" xfId="38805"/>
    <cellStyle name="Total 27 3 2 6" xfId="27925"/>
    <cellStyle name="Total 27 3 2_Table 2A-1_EFT (Annual)" xfId="8949"/>
    <cellStyle name="Total 27 3 3" xfId="994"/>
    <cellStyle name="Total 27 3 3 2" xfId="4555"/>
    <cellStyle name="Total 27 3 3 2 2" xfId="12815"/>
    <cellStyle name="Total 27 3 3 2 2 2" xfId="24821"/>
    <cellStyle name="Total 27 3 3 2 2 2 2" xfId="46007"/>
    <cellStyle name="Total 27 3 3 2 2 3" xfId="35403"/>
    <cellStyle name="Total 27 3 3 2 3" xfId="19708"/>
    <cellStyle name="Total 27 3 3 2 3 2" xfId="40895"/>
    <cellStyle name="Total 27 3 3 2 4" xfId="30212"/>
    <cellStyle name="Total 27 3 3 2_Table 2A-1_EFT (Annual)" xfId="8954"/>
    <cellStyle name="Total 27 3 3 3" xfId="10159"/>
    <cellStyle name="Total 27 3 3 3 2" xfId="22275"/>
    <cellStyle name="Total 27 3 3 3 2 2" xfId="43461"/>
    <cellStyle name="Total 27 3 3 3 3" xfId="32857"/>
    <cellStyle name="Total 27 3 3 4" xfId="17162"/>
    <cellStyle name="Total 27 3 3 4 2" xfId="38349"/>
    <cellStyle name="Total 27 3 3 5" xfId="27469"/>
    <cellStyle name="Total 27 3 3_Table 2A-1_EFT (Annual)" xfId="8953"/>
    <cellStyle name="Total 27 3 4" xfId="2189"/>
    <cellStyle name="Total 27 3 4 2" xfId="5750"/>
    <cellStyle name="Total 27 3 4 2 2" xfId="13965"/>
    <cellStyle name="Total 27 3 4 2 2 2" xfId="25953"/>
    <cellStyle name="Total 27 3 4 2 2 2 2" xfId="47139"/>
    <cellStyle name="Total 27 3 4 2 2 3" xfId="36535"/>
    <cellStyle name="Total 27 3 4 2 3" xfId="20840"/>
    <cellStyle name="Total 27 3 4 2 3 2" xfId="42027"/>
    <cellStyle name="Total 27 3 4 2 4" xfId="31407"/>
    <cellStyle name="Total 27 3 4 2_Table 2A-1_EFT (Annual)" xfId="8956"/>
    <cellStyle name="Total 27 3 4 3" xfId="11309"/>
    <cellStyle name="Total 27 3 4 3 2" xfId="23407"/>
    <cellStyle name="Total 27 3 4 3 2 2" xfId="44593"/>
    <cellStyle name="Total 27 3 4 3 3" xfId="33989"/>
    <cellStyle name="Total 27 3 4 4" xfId="18294"/>
    <cellStyle name="Total 27 3 4 4 2" xfId="39481"/>
    <cellStyle name="Total 27 3 4 5" xfId="28664"/>
    <cellStyle name="Total 27 3 4_Table 2A-1_EFT (Annual)" xfId="8955"/>
    <cellStyle name="Total 27 3 5" xfId="4043"/>
    <cellStyle name="Total 27 3 5 2" xfId="12367"/>
    <cellStyle name="Total 27 3 5 2 2" xfId="24389"/>
    <cellStyle name="Total 27 3 5 2 2 2" xfId="45575"/>
    <cellStyle name="Total 27 3 5 2 3" xfId="34971"/>
    <cellStyle name="Total 27 3 5 3" xfId="19276"/>
    <cellStyle name="Total 27 3 5 3 2" xfId="40463"/>
    <cellStyle name="Total 27 3 5 4" xfId="29731"/>
    <cellStyle name="Total 27 3 5_Table 2A-1_EFT (Annual)" xfId="8957"/>
    <cellStyle name="Total 27 3 6" xfId="9706"/>
    <cellStyle name="Total 27 3 6 2" xfId="21843"/>
    <cellStyle name="Total 27 3 6 2 2" xfId="43029"/>
    <cellStyle name="Total 27 3 6 3" xfId="32425"/>
    <cellStyle name="Total 27 3 7" xfId="16730"/>
    <cellStyle name="Total 27 3 7 2" xfId="37917"/>
    <cellStyle name="Total 27 3 8" xfId="26988"/>
    <cellStyle name="Total 27 3_Table 2A-1_EFT (Annual)" xfId="3566"/>
    <cellStyle name="Total 27 4" xfId="1289"/>
    <cellStyle name="Total 27 4 2" xfId="2559"/>
    <cellStyle name="Total 27 4 2 2" xfId="6120"/>
    <cellStyle name="Total 27 4 2 2 2" xfId="14314"/>
    <cellStyle name="Total 27 4 2 2 2 2" xfId="26286"/>
    <cellStyle name="Total 27 4 2 2 2 2 2" xfId="47472"/>
    <cellStyle name="Total 27 4 2 2 2 3" xfId="36868"/>
    <cellStyle name="Total 27 4 2 2 3" xfId="21173"/>
    <cellStyle name="Total 27 4 2 2 3 2" xfId="42360"/>
    <cellStyle name="Total 27 4 2 2 4" xfId="31776"/>
    <cellStyle name="Total 27 4 2 2_Table 2A-1_EFT (Annual)" xfId="8960"/>
    <cellStyle name="Total 27 4 2 3" xfId="11656"/>
    <cellStyle name="Total 27 4 2 3 2" xfId="23740"/>
    <cellStyle name="Total 27 4 2 3 2 2" xfId="44926"/>
    <cellStyle name="Total 27 4 2 3 3" xfId="34322"/>
    <cellStyle name="Total 27 4 2 4" xfId="18627"/>
    <cellStyle name="Total 27 4 2 4 2" xfId="39814"/>
    <cellStyle name="Total 27 4 2 5" xfId="29033"/>
    <cellStyle name="Total 27 4 2_Table 2A-1_EFT (Annual)" xfId="8959"/>
    <cellStyle name="Total 27 4 3" xfId="4850"/>
    <cellStyle name="Total 27 4 3 2" xfId="13110"/>
    <cellStyle name="Total 27 4 3 2 2" xfId="25116"/>
    <cellStyle name="Total 27 4 3 2 2 2" xfId="46302"/>
    <cellStyle name="Total 27 4 3 2 3" xfId="35698"/>
    <cellStyle name="Total 27 4 3 3" xfId="20003"/>
    <cellStyle name="Total 27 4 3 3 2" xfId="41190"/>
    <cellStyle name="Total 27 4 3 4" xfId="30507"/>
    <cellStyle name="Total 27 4 3_Table 2A-1_EFT (Annual)" xfId="8961"/>
    <cellStyle name="Total 27 4 4" xfId="10454"/>
    <cellStyle name="Total 27 4 4 2" xfId="22570"/>
    <cellStyle name="Total 27 4 4 2 2" xfId="43756"/>
    <cellStyle name="Total 27 4 4 3" xfId="33152"/>
    <cellStyle name="Total 27 4 5" xfId="17457"/>
    <cellStyle name="Total 27 4 5 2" xfId="38644"/>
    <cellStyle name="Total 27 4 6" xfId="27764"/>
    <cellStyle name="Total 27 4_Table 2A-1_EFT (Annual)" xfId="8958"/>
    <cellStyle name="Total 27 5" xfId="839"/>
    <cellStyle name="Total 27 5 2" xfId="4400"/>
    <cellStyle name="Total 27 5 2 2" xfId="12674"/>
    <cellStyle name="Total 27 5 2 2 2" xfId="24691"/>
    <cellStyle name="Total 27 5 2 2 2 2" xfId="45877"/>
    <cellStyle name="Total 27 5 2 2 3" xfId="35273"/>
    <cellStyle name="Total 27 5 2 3" xfId="19578"/>
    <cellStyle name="Total 27 5 2 3 2" xfId="40765"/>
    <cellStyle name="Total 27 5 2 4" xfId="30057"/>
    <cellStyle name="Total 27 5 2_Table 2A-1_EFT (Annual)" xfId="8963"/>
    <cellStyle name="Total 27 5 3" xfId="10023"/>
    <cellStyle name="Total 27 5 3 2" xfId="22145"/>
    <cellStyle name="Total 27 5 3 2 2" xfId="43331"/>
    <cellStyle name="Total 27 5 3 3" xfId="32727"/>
    <cellStyle name="Total 27 5 4" xfId="17032"/>
    <cellStyle name="Total 27 5 4 2" xfId="38219"/>
    <cellStyle name="Total 27 5 5" xfId="27314"/>
    <cellStyle name="Total 27 5_Table 2A-1_EFT (Annual)" xfId="8962"/>
    <cellStyle name="Total 27 6" xfId="2028"/>
    <cellStyle name="Total 27 6 2" xfId="5589"/>
    <cellStyle name="Total 27 6 2 2" xfId="13804"/>
    <cellStyle name="Total 27 6 2 2 2" xfId="25792"/>
    <cellStyle name="Total 27 6 2 2 2 2" xfId="46978"/>
    <cellStyle name="Total 27 6 2 2 3" xfId="36374"/>
    <cellStyle name="Total 27 6 2 3" xfId="20679"/>
    <cellStyle name="Total 27 6 2 3 2" xfId="41866"/>
    <cellStyle name="Total 27 6 2 4" xfId="31246"/>
    <cellStyle name="Total 27 6 2_Table 2A-1_EFT (Annual)" xfId="8965"/>
    <cellStyle name="Total 27 6 3" xfId="11148"/>
    <cellStyle name="Total 27 6 3 2" xfId="23246"/>
    <cellStyle name="Total 27 6 3 2 2" xfId="44432"/>
    <cellStyle name="Total 27 6 3 3" xfId="33828"/>
    <cellStyle name="Total 27 6 4" xfId="18133"/>
    <cellStyle name="Total 27 6 4 2" xfId="39320"/>
    <cellStyle name="Total 27 6 5" xfId="28503"/>
    <cellStyle name="Total 27 6_Table 2A-1_EFT (Annual)" xfId="8964"/>
    <cellStyle name="Total 27 7" xfId="3836"/>
    <cellStyle name="Total 27 7 2" xfId="12199"/>
    <cellStyle name="Total 27 7 2 2" xfId="24228"/>
    <cellStyle name="Total 27 7 2 2 2" xfId="45414"/>
    <cellStyle name="Total 27 7 2 3" xfId="34810"/>
    <cellStyle name="Total 27 7 3" xfId="19115"/>
    <cellStyle name="Total 27 7 3 2" xfId="40302"/>
    <cellStyle name="Total 27 7 4" xfId="29545"/>
    <cellStyle name="Total 27 7_Table 2A-1_EFT (Annual)" xfId="8966"/>
    <cellStyle name="Total 27 8" xfId="9518"/>
    <cellStyle name="Total 27 8 2" xfId="21682"/>
    <cellStyle name="Total 27 8 2 2" xfId="42868"/>
    <cellStyle name="Total 27 8 3" xfId="32264"/>
    <cellStyle name="Total 27 9" xfId="16569"/>
    <cellStyle name="Total 27 9 2" xfId="37756"/>
    <cellStyle name="Total 27_Table 2A-1_EFT (Annual)" xfId="3564"/>
    <cellStyle name="Total 28" xfId="187"/>
    <cellStyle name="Total 28 10" xfId="26742"/>
    <cellStyle name="Total 28 2" xfId="580"/>
    <cellStyle name="Total 28 2 2" xfId="1557"/>
    <cellStyle name="Total 28 2 2 2" xfId="2827"/>
    <cellStyle name="Total 28 2 2 2 2" xfId="6388"/>
    <cellStyle name="Total 28 2 2 2 2 2" xfId="14582"/>
    <cellStyle name="Total 28 2 2 2 2 2 2" xfId="26554"/>
    <cellStyle name="Total 28 2 2 2 2 2 2 2" xfId="47740"/>
    <cellStyle name="Total 28 2 2 2 2 2 3" xfId="37136"/>
    <cellStyle name="Total 28 2 2 2 2 3" xfId="21441"/>
    <cellStyle name="Total 28 2 2 2 2 3 2" xfId="42628"/>
    <cellStyle name="Total 28 2 2 2 2 4" xfId="32044"/>
    <cellStyle name="Total 28 2 2 2 2_Table 2A-1_EFT (Annual)" xfId="8969"/>
    <cellStyle name="Total 28 2 2 2 3" xfId="11924"/>
    <cellStyle name="Total 28 2 2 2 3 2" xfId="24008"/>
    <cellStyle name="Total 28 2 2 2 3 2 2" xfId="45194"/>
    <cellStyle name="Total 28 2 2 2 3 3" xfId="34590"/>
    <cellStyle name="Total 28 2 2 2 4" xfId="18895"/>
    <cellStyle name="Total 28 2 2 2 4 2" xfId="40082"/>
    <cellStyle name="Total 28 2 2 2 5" xfId="29301"/>
    <cellStyle name="Total 28 2 2 2_Table 2A-1_EFT (Annual)" xfId="8968"/>
    <cellStyle name="Total 28 2 2 3" xfId="5118"/>
    <cellStyle name="Total 28 2 2 3 2" xfId="13378"/>
    <cellStyle name="Total 28 2 2 3 2 2" xfId="25384"/>
    <cellStyle name="Total 28 2 2 3 2 2 2" xfId="46570"/>
    <cellStyle name="Total 28 2 2 3 2 3" xfId="35966"/>
    <cellStyle name="Total 28 2 2 3 3" xfId="20271"/>
    <cellStyle name="Total 28 2 2 3 3 2" xfId="41458"/>
    <cellStyle name="Total 28 2 2 3 4" xfId="30775"/>
    <cellStyle name="Total 28 2 2 3_Table 2A-1_EFT (Annual)" xfId="8970"/>
    <cellStyle name="Total 28 2 2 4" xfId="10722"/>
    <cellStyle name="Total 28 2 2 4 2" xfId="22838"/>
    <cellStyle name="Total 28 2 2 4 2 2" xfId="44024"/>
    <cellStyle name="Total 28 2 2 4 3" xfId="33420"/>
    <cellStyle name="Total 28 2 2 5" xfId="17725"/>
    <cellStyle name="Total 28 2 2 5 2" xfId="38912"/>
    <cellStyle name="Total 28 2 2 6" xfId="28032"/>
    <cellStyle name="Total 28 2 2_Table 2A-1_EFT (Annual)" xfId="8967"/>
    <cellStyle name="Total 28 2 3" xfId="1080"/>
    <cellStyle name="Total 28 2 3 2" xfId="4641"/>
    <cellStyle name="Total 28 2 3 2 2" xfId="12901"/>
    <cellStyle name="Total 28 2 3 2 2 2" xfId="24907"/>
    <cellStyle name="Total 28 2 3 2 2 2 2" xfId="46093"/>
    <cellStyle name="Total 28 2 3 2 2 3" xfId="35489"/>
    <cellStyle name="Total 28 2 3 2 3" xfId="19794"/>
    <cellStyle name="Total 28 2 3 2 3 2" xfId="40981"/>
    <cellStyle name="Total 28 2 3 2 4" xfId="30298"/>
    <cellStyle name="Total 28 2 3 2_Table 2A-1_EFT (Annual)" xfId="8972"/>
    <cellStyle name="Total 28 2 3 3" xfId="10245"/>
    <cellStyle name="Total 28 2 3 3 2" xfId="22361"/>
    <cellStyle name="Total 28 2 3 3 2 2" xfId="43547"/>
    <cellStyle name="Total 28 2 3 3 3" xfId="32943"/>
    <cellStyle name="Total 28 2 3 4" xfId="17248"/>
    <cellStyle name="Total 28 2 3 4 2" xfId="38435"/>
    <cellStyle name="Total 28 2 3 5" xfId="27555"/>
    <cellStyle name="Total 28 2 3_Table 2A-1_EFT (Annual)" xfId="8971"/>
    <cellStyle name="Total 28 2 4" xfId="2296"/>
    <cellStyle name="Total 28 2 4 2" xfId="5857"/>
    <cellStyle name="Total 28 2 4 2 2" xfId="14072"/>
    <cellStyle name="Total 28 2 4 2 2 2" xfId="26060"/>
    <cellStyle name="Total 28 2 4 2 2 2 2" xfId="47246"/>
    <cellStyle name="Total 28 2 4 2 2 3" xfId="36642"/>
    <cellStyle name="Total 28 2 4 2 3" xfId="20947"/>
    <cellStyle name="Total 28 2 4 2 3 2" xfId="42134"/>
    <cellStyle name="Total 28 2 4 2 4" xfId="31514"/>
    <cellStyle name="Total 28 2 4 2_Table 2A-1_EFT (Annual)" xfId="8974"/>
    <cellStyle name="Total 28 2 4 3" xfId="11416"/>
    <cellStyle name="Total 28 2 4 3 2" xfId="23514"/>
    <cellStyle name="Total 28 2 4 3 2 2" xfId="44700"/>
    <cellStyle name="Total 28 2 4 3 3" xfId="34096"/>
    <cellStyle name="Total 28 2 4 4" xfId="18401"/>
    <cellStyle name="Total 28 2 4 4 2" xfId="39588"/>
    <cellStyle name="Total 28 2 4 5" xfId="28771"/>
    <cellStyle name="Total 28 2 4_Table 2A-1_EFT (Annual)" xfId="8973"/>
    <cellStyle name="Total 28 2 5" xfId="4150"/>
    <cellStyle name="Total 28 2 5 2" xfId="12474"/>
    <cellStyle name="Total 28 2 5 2 2" xfId="24496"/>
    <cellStyle name="Total 28 2 5 2 2 2" xfId="45682"/>
    <cellStyle name="Total 28 2 5 2 3" xfId="35078"/>
    <cellStyle name="Total 28 2 5 3" xfId="19383"/>
    <cellStyle name="Total 28 2 5 3 2" xfId="40570"/>
    <cellStyle name="Total 28 2 5 4" xfId="29838"/>
    <cellStyle name="Total 28 2 5_Table 2A-1_EFT (Annual)" xfId="8975"/>
    <cellStyle name="Total 28 2 6" xfId="9813"/>
    <cellStyle name="Total 28 2 6 2" xfId="21950"/>
    <cellStyle name="Total 28 2 6 2 2" xfId="43136"/>
    <cellStyle name="Total 28 2 6 3" xfId="32532"/>
    <cellStyle name="Total 28 2 7" xfId="16837"/>
    <cellStyle name="Total 28 2 7 2" xfId="38024"/>
    <cellStyle name="Total 28 2 8" xfId="27095"/>
    <cellStyle name="Total 28 2_Table 2A-1_EFT (Annual)" xfId="3568"/>
    <cellStyle name="Total 28 3" xfId="417"/>
    <cellStyle name="Total 28 3 2" xfId="1400"/>
    <cellStyle name="Total 28 3 2 2" xfId="2670"/>
    <cellStyle name="Total 28 3 2 2 2" xfId="6231"/>
    <cellStyle name="Total 28 3 2 2 2 2" xfId="14425"/>
    <cellStyle name="Total 28 3 2 2 2 2 2" xfId="26397"/>
    <cellStyle name="Total 28 3 2 2 2 2 2 2" xfId="47583"/>
    <cellStyle name="Total 28 3 2 2 2 2 3" xfId="36979"/>
    <cellStyle name="Total 28 3 2 2 2 3" xfId="21284"/>
    <cellStyle name="Total 28 3 2 2 2 3 2" xfId="42471"/>
    <cellStyle name="Total 28 3 2 2 2 4" xfId="31887"/>
    <cellStyle name="Total 28 3 2 2 2_Table 2A-1_EFT (Annual)" xfId="8978"/>
    <cellStyle name="Total 28 3 2 2 3" xfId="11767"/>
    <cellStyle name="Total 28 3 2 2 3 2" xfId="23851"/>
    <cellStyle name="Total 28 3 2 2 3 2 2" xfId="45037"/>
    <cellStyle name="Total 28 3 2 2 3 3" xfId="34433"/>
    <cellStyle name="Total 28 3 2 2 4" xfId="18738"/>
    <cellStyle name="Total 28 3 2 2 4 2" xfId="39925"/>
    <cellStyle name="Total 28 3 2 2 5" xfId="29144"/>
    <cellStyle name="Total 28 3 2 2_Table 2A-1_EFT (Annual)" xfId="8977"/>
    <cellStyle name="Total 28 3 2 3" xfId="4961"/>
    <cellStyle name="Total 28 3 2 3 2" xfId="13221"/>
    <cellStyle name="Total 28 3 2 3 2 2" xfId="25227"/>
    <cellStyle name="Total 28 3 2 3 2 2 2" xfId="46413"/>
    <cellStyle name="Total 28 3 2 3 2 3" xfId="35809"/>
    <cellStyle name="Total 28 3 2 3 3" xfId="20114"/>
    <cellStyle name="Total 28 3 2 3 3 2" xfId="41301"/>
    <cellStyle name="Total 28 3 2 3 4" xfId="30618"/>
    <cellStyle name="Total 28 3 2 3_Table 2A-1_EFT (Annual)" xfId="8979"/>
    <cellStyle name="Total 28 3 2 4" xfId="10565"/>
    <cellStyle name="Total 28 3 2 4 2" xfId="22681"/>
    <cellStyle name="Total 28 3 2 4 2 2" xfId="43867"/>
    <cellStyle name="Total 28 3 2 4 3" xfId="33263"/>
    <cellStyle name="Total 28 3 2 5" xfId="17568"/>
    <cellStyle name="Total 28 3 2 5 2" xfId="38755"/>
    <cellStyle name="Total 28 3 2 6" xfId="27875"/>
    <cellStyle name="Total 28 3 2_Table 2A-1_EFT (Annual)" xfId="8976"/>
    <cellStyle name="Total 28 3 3" xfId="947"/>
    <cellStyle name="Total 28 3 3 2" xfId="4508"/>
    <cellStyle name="Total 28 3 3 2 2" xfId="12770"/>
    <cellStyle name="Total 28 3 3 2 2 2" xfId="24780"/>
    <cellStyle name="Total 28 3 3 2 2 2 2" xfId="45966"/>
    <cellStyle name="Total 28 3 3 2 2 3" xfId="35362"/>
    <cellStyle name="Total 28 3 3 2 3" xfId="19667"/>
    <cellStyle name="Total 28 3 3 2 3 2" xfId="40854"/>
    <cellStyle name="Total 28 3 3 2 4" xfId="30165"/>
    <cellStyle name="Total 28 3 3 2_Table 2A-1_EFT (Annual)" xfId="8981"/>
    <cellStyle name="Total 28 3 3 3" xfId="10117"/>
    <cellStyle name="Total 28 3 3 3 2" xfId="22234"/>
    <cellStyle name="Total 28 3 3 3 2 2" xfId="43420"/>
    <cellStyle name="Total 28 3 3 3 3" xfId="32816"/>
    <cellStyle name="Total 28 3 3 4" xfId="17121"/>
    <cellStyle name="Total 28 3 3 4 2" xfId="38308"/>
    <cellStyle name="Total 28 3 3 5" xfId="27422"/>
    <cellStyle name="Total 28 3 3_Table 2A-1_EFT (Annual)" xfId="8980"/>
    <cellStyle name="Total 28 3 4" xfId="2139"/>
    <cellStyle name="Total 28 3 4 2" xfId="5700"/>
    <cellStyle name="Total 28 3 4 2 2" xfId="13915"/>
    <cellStyle name="Total 28 3 4 2 2 2" xfId="25903"/>
    <cellStyle name="Total 28 3 4 2 2 2 2" xfId="47089"/>
    <cellStyle name="Total 28 3 4 2 2 3" xfId="36485"/>
    <cellStyle name="Total 28 3 4 2 3" xfId="20790"/>
    <cellStyle name="Total 28 3 4 2 3 2" xfId="41977"/>
    <cellStyle name="Total 28 3 4 2 4" xfId="31357"/>
    <cellStyle name="Total 28 3 4 2_Table 2A-1_EFT (Annual)" xfId="8983"/>
    <cellStyle name="Total 28 3 4 3" xfId="11259"/>
    <cellStyle name="Total 28 3 4 3 2" xfId="23357"/>
    <cellStyle name="Total 28 3 4 3 2 2" xfId="44543"/>
    <cellStyle name="Total 28 3 4 3 3" xfId="33939"/>
    <cellStyle name="Total 28 3 4 4" xfId="18244"/>
    <cellStyle name="Total 28 3 4 4 2" xfId="39431"/>
    <cellStyle name="Total 28 3 4 5" xfId="28614"/>
    <cellStyle name="Total 28 3 4_Table 2A-1_EFT (Annual)" xfId="8982"/>
    <cellStyle name="Total 28 3 5" xfId="3987"/>
    <cellStyle name="Total 28 3 5 2" xfId="12315"/>
    <cellStyle name="Total 28 3 5 2 2" xfId="24339"/>
    <cellStyle name="Total 28 3 5 2 2 2" xfId="45525"/>
    <cellStyle name="Total 28 3 5 2 3" xfId="34921"/>
    <cellStyle name="Total 28 3 5 3" xfId="19226"/>
    <cellStyle name="Total 28 3 5 3 2" xfId="40413"/>
    <cellStyle name="Total 28 3 5 4" xfId="29675"/>
    <cellStyle name="Total 28 3 5_Table 2A-1_EFT (Annual)" xfId="8984"/>
    <cellStyle name="Total 28 3 6" xfId="9652"/>
    <cellStyle name="Total 28 3 6 2" xfId="21793"/>
    <cellStyle name="Total 28 3 6 2 2" xfId="42979"/>
    <cellStyle name="Total 28 3 6 3" xfId="32375"/>
    <cellStyle name="Total 28 3 7" xfId="16680"/>
    <cellStyle name="Total 28 3 7 2" xfId="37867"/>
    <cellStyle name="Total 28 3 8" xfId="26932"/>
    <cellStyle name="Total 28 3_Table 2A-1_EFT (Annual)" xfId="3569"/>
    <cellStyle name="Total 28 4" xfId="1235"/>
    <cellStyle name="Total 28 4 2" xfId="2505"/>
    <cellStyle name="Total 28 4 2 2" xfId="6066"/>
    <cellStyle name="Total 28 4 2 2 2" xfId="14260"/>
    <cellStyle name="Total 28 4 2 2 2 2" xfId="26232"/>
    <cellStyle name="Total 28 4 2 2 2 2 2" xfId="47418"/>
    <cellStyle name="Total 28 4 2 2 2 3" xfId="36814"/>
    <cellStyle name="Total 28 4 2 2 3" xfId="21119"/>
    <cellStyle name="Total 28 4 2 2 3 2" xfId="42306"/>
    <cellStyle name="Total 28 4 2 2 4" xfId="31722"/>
    <cellStyle name="Total 28 4 2 2_Table 2A-1_EFT (Annual)" xfId="8987"/>
    <cellStyle name="Total 28 4 2 3" xfId="11602"/>
    <cellStyle name="Total 28 4 2 3 2" xfId="23686"/>
    <cellStyle name="Total 28 4 2 3 2 2" xfId="44872"/>
    <cellStyle name="Total 28 4 2 3 3" xfId="34268"/>
    <cellStyle name="Total 28 4 2 4" xfId="18573"/>
    <cellStyle name="Total 28 4 2 4 2" xfId="39760"/>
    <cellStyle name="Total 28 4 2 5" xfId="28979"/>
    <cellStyle name="Total 28 4 2_Table 2A-1_EFT (Annual)" xfId="8986"/>
    <cellStyle name="Total 28 4 3" xfId="4796"/>
    <cellStyle name="Total 28 4 3 2" xfId="13056"/>
    <cellStyle name="Total 28 4 3 2 2" xfId="25062"/>
    <cellStyle name="Total 28 4 3 2 2 2" xfId="46248"/>
    <cellStyle name="Total 28 4 3 2 3" xfId="35644"/>
    <cellStyle name="Total 28 4 3 3" xfId="19949"/>
    <cellStyle name="Total 28 4 3 3 2" xfId="41136"/>
    <cellStyle name="Total 28 4 3 4" xfId="30453"/>
    <cellStyle name="Total 28 4 3_Table 2A-1_EFT (Annual)" xfId="8988"/>
    <cellStyle name="Total 28 4 4" xfId="10400"/>
    <cellStyle name="Total 28 4 4 2" xfId="22516"/>
    <cellStyle name="Total 28 4 4 2 2" xfId="43702"/>
    <cellStyle name="Total 28 4 4 3" xfId="33098"/>
    <cellStyle name="Total 28 4 5" xfId="17403"/>
    <cellStyle name="Total 28 4 5 2" xfId="38590"/>
    <cellStyle name="Total 28 4 6" xfId="27710"/>
    <cellStyle name="Total 28 4_Table 2A-1_EFT (Annual)" xfId="8985"/>
    <cellStyle name="Total 28 5" xfId="789"/>
    <cellStyle name="Total 28 5 2" xfId="4350"/>
    <cellStyle name="Total 28 5 2 2" xfId="12630"/>
    <cellStyle name="Total 28 5 2 2 2" xfId="24647"/>
    <cellStyle name="Total 28 5 2 2 2 2" xfId="45833"/>
    <cellStyle name="Total 28 5 2 2 3" xfId="35229"/>
    <cellStyle name="Total 28 5 2 3" xfId="19534"/>
    <cellStyle name="Total 28 5 2 3 2" xfId="40721"/>
    <cellStyle name="Total 28 5 2 4" xfId="30007"/>
    <cellStyle name="Total 28 5 2_Table 2A-1_EFT (Annual)" xfId="8990"/>
    <cellStyle name="Total 28 5 3" xfId="9978"/>
    <cellStyle name="Total 28 5 3 2" xfId="22101"/>
    <cellStyle name="Total 28 5 3 2 2" xfId="43287"/>
    <cellStyle name="Total 28 5 3 3" xfId="32683"/>
    <cellStyle name="Total 28 5 4" xfId="16988"/>
    <cellStyle name="Total 28 5 4 2" xfId="38175"/>
    <cellStyle name="Total 28 5 5" xfId="27264"/>
    <cellStyle name="Total 28 5_Table 2A-1_EFT (Annual)" xfId="8989"/>
    <cellStyle name="Total 28 6" xfId="1974"/>
    <cellStyle name="Total 28 6 2" xfId="5535"/>
    <cellStyle name="Total 28 6 2 2" xfId="13750"/>
    <cellStyle name="Total 28 6 2 2 2" xfId="25738"/>
    <cellStyle name="Total 28 6 2 2 2 2" xfId="46924"/>
    <cellStyle name="Total 28 6 2 2 3" xfId="36320"/>
    <cellStyle name="Total 28 6 2 3" xfId="20625"/>
    <cellStyle name="Total 28 6 2 3 2" xfId="41812"/>
    <cellStyle name="Total 28 6 2 4" xfId="31192"/>
    <cellStyle name="Total 28 6 2_Table 2A-1_EFT (Annual)" xfId="8992"/>
    <cellStyle name="Total 28 6 3" xfId="11094"/>
    <cellStyle name="Total 28 6 3 2" xfId="23192"/>
    <cellStyle name="Total 28 6 3 2 2" xfId="44378"/>
    <cellStyle name="Total 28 6 3 3" xfId="33774"/>
    <cellStyle name="Total 28 6 4" xfId="18079"/>
    <cellStyle name="Total 28 6 4 2" xfId="39266"/>
    <cellStyle name="Total 28 6 5" xfId="28449"/>
    <cellStyle name="Total 28 6_Table 2A-1_EFT (Annual)" xfId="8991"/>
    <cellStyle name="Total 28 7" xfId="3776"/>
    <cellStyle name="Total 28 7 2" xfId="12144"/>
    <cellStyle name="Total 28 7 2 2" xfId="24174"/>
    <cellStyle name="Total 28 7 2 2 2" xfId="45360"/>
    <cellStyle name="Total 28 7 2 3" xfId="34756"/>
    <cellStyle name="Total 28 7 3" xfId="19061"/>
    <cellStyle name="Total 28 7 3 2" xfId="40248"/>
    <cellStyle name="Total 28 7 4" xfId="29485"/>
    <cellStyle name="Total 28 7_Table 2A-1_EFT (Annual)" xfId="8993"/>
    <cellStyle name="Total 28 8" xfId="9463"/>
    <cellStyle name="Total 28 8 2" xfId="21628"/>
    <cellStyle name="Total 28 8 2 2" xfId="42814"/>
    <cellStyle name="Total 28 8 3" xfId="32210"/>
    <cellStyle name="Total 28 9" xfId="16515"/>
    <cellStyle name="Total 28 9 2" xfId="37702"/>
    <cellStyle name="Total 28_Table 2A-1_EFT (Annual)" xfId="3567"/>
    <cellStyle name="Total 29" xfId="213"/>
    <cellStyle name="Total 29 10" xfId="26768"/>
    <cellStyle name="Total 29 2" xfId="606"/>
    <cellStyle name="Total 29 2 2" xfId="1583"/>
    <cellStyle name="Total 29 2 2 2" xfId="2853"/>
    <cellStyle name="Total 29 2 2 2 2" xfId="6414"/>
    <cellStyle name="Total 29 2 2 2 2 2" xfId="14608"/>
    <cellStyle name="Total 29 2 2 2 2 2 2" xfId="26580"/>
    <cellStyle name="Total 29 2 2 2 2 2 2 2" xfId="47766"/>
    <cellStyle name="Total 29 2 2 2 2 2 3" xfId="37162"/>
    <cellStyle name="Total 29 2 2 2 2 3" xfId="21467"/>
    <cellStyle name="Total 29 2 2 2 2 3 2" xfId="42654"/>
    <cellStyle name="Total 29 2 2 2 2 4" xfId="32070"/>
    <cellStyle name="Total 29 2 2 2 2_Table 2A-1_EFT (Annual)" xfId="8996"/>
    <cellStyle name="Total 29 2 2 2 3" xfId="11950"/>
    <cellStyle name="Total 29 2 2 2 3 2" xfId="24034"/>
    <cellStyle name="Total 29 2 2 2 3 2 2" xfId="45220"/>
    <cellStyle name="Total 29 2 2 2 3 3" xfId="34616"/>
    <cellStyle name="Total 29 2 2 2 4" xfId="18921"/>
    <cellStyle name="Total 29 2 2 2 4 2" xfId="40108"/>
    <cellStyle name="Total 29 2 2 2 5" xfId="29327"/>
    <cellStyle name="Total 29 2 2 2_Table 2A-1_EFT (Annual)" xfId="8995"/>
    <cellStyle name="Total 29 2 2 3" xfId="5144"/>
    <cellStyle name="Total 29 2 2 3 2" xfId="13404"/>
    <cellStyle name="Total 29 2 2 3 2 2" xfId="25410"/>
    <cellStyle name="Total 29 2 2 3 2 2 2" xfId="46596"/>
    <cellStyle name="Total 29 2 2 3 2 3" xfId="35992"/>
    <cellStyle name="Total 29 2 2 3 3" xfId="20297"/>
    <cellStyle name="Total 29 2 2 3 3 2" xfId="41484"/>
    <cellStyle name="Total 29 2 2 3 4" xfId="30801"/>
    <cellStyle name="Total 29 2 2 3_Table 2A-1_EFT (Annual)" xfId="8997"/>
    <cellStyle name="Total 29 2 2 4" xfId="10748"/>
    <cellStyle name="Total 29 2 2 4 2" xfId="22864"/>
    <cellStyle name="Total 29 2 2 4 2 2" xfId="44050"/>
    <cellStyle name="Total 29 2 2 4 3" xfId="33446"/>
    <cellStyle name="Total 29 2 2 5" xfId="17751"/>
    <cellStyle name="Total 29 2 2 5 2" xfId="38938"/>
    <cellStyle name="Total 29 2 2 6" xfId="28058"/>
    <cellStyle name="Total 29 2 2_Table 2A-1_EFT (Annual)" xfId="8994"/>
    <cellStyle name="Total 29 2 3" xfId="1101"/>
    <cellStyle name="Total 29 2 3 2" xfId="4662"/>
    <cellStyle name="Total 29 2 3 2 2" xfId="12922"/>
    <cellStyle name="Total 29 2 3 2 2 2" xfId="24928"/>
    <cellStyle name="Total 29 2 3 2 2 2 2" xfId="46114"/>
    <cellStyle name="Total 29 2 3 2 2 3" xfId="35510"/>
    <cellStyle name="Total 29 2 3 2 3" xfId="19815"/>
    <cellStyle name="Total 29 2 3 2 3 2" xfId="41002"/>
    <cellStyle name="Total 29 2 3 2 4" xfId="30319"/>
    <cellStyle name="Total 29 2 3 2_Table 2A-1_EFT (Annual)" xfId="8999"/>
    <cellStyle name="Total 29 2 3 3" xfId="10266"/>
    <cellStyle name="Total 29 2 3 3 2" xfId="22382"/>
    <cellStyle name="Total 29 2 3 3 2 2" xfId="43568"/>
    <cellStyle name="Total 29 2 3 3 3" xfId="32964"/>
    <cellStyle name="Total 29 2 3 4" xfId="17269"/>
    <cellStyle name="Total 29 2 3 4 2" xfId="38456"/>
    <cellStyle name="Total 29 2 3 5" xfId="27576"/>
    <cellStyle name="Total 29 2 3_Table 2A-1_EFT (Annual)" xfId="8998"/>
    <cellStyle name="Total 29 2 4" xfId="2322"/>
    <cellStyle name="Total 29 2 4 2" xfId="5883"/>
    <cellStyle name="Total 29 2 4 2 2" xfId="14098"/>
    <cellStyle name="Total 29 2 4 2 2 2" xfId="26086"/>
    <cellStyle name="Total 29 2 4 2 2 2 2" xfId="47272"/>
    <cellStyle name="Total 29 2 4 2 2 3" xfId="36668"/>
    <cellStyle name="Total 29 2 4 2 3" xfId="20973"/>
    <cellStyle name="Total 29 2 4 2 3 2" xfId="42160"/>
    <cellStyle name="Total 29 2 4 2 4" xfId="31540"/>
    <cellStyle name="Total 29 2 4 2_Table 2A-1_EFT (Annual)" xfId="9001"/>
    <cellStyle name="Total 29 2 4 3" xfId="11442"/>
    <cellStyle name="Total 29 2 4 3 2" xfId="23540"/>
    <cellStyle name="Total 29 2 4 3 2 2" xfId="44726"/>
    <cellStyle name="Total 29 2 4 3 3" xfId="34122"/>
    <cellStyle name="Total 29 2 4 4" xfId="18427"/>
    <cellStyle name="Total 29 2 4 4 2" xfId="39614"/>
    <cellStyle name="Total 29 2 4 5" xfId="28797"/>
    <cellStyle name="Total 29 2 4_Table 2A-1_EFT (Annual)" xfId="9000"/>
    <cellStyle name="Total 29 2 5" xfId="4176"/>
    <cellStyle name="Total 29 2 5 2" xfId="12500"/>
    <cellStyle name="Total 29 2 5 2 2" xfId="24522"/>
    <cellStyle name="Total 29 2 5 2 2 2" xfId="45708"/>
    <cellStyle name="Total 29 2 5 2 3" xfId="35104"/>
    <cellStyle name="Total 29 2 5 3" xfId="19409"/>
    <cellStyle name="Total 29 2 5 3 2" xfId="40596"/>
    <cellStyle name="Total 29 2 5 4" xfId="29864"/>
    <cellStyle name="Total 29 2 5_Table 2A-1_EFT (Annual)" xfId="9002"/>
    <cellStyle name="Total 29 2 6" xfId="9839"/>
    <cellStyle name="Total 29 2 6 2" xfId="21976"/>
    <cellStyle name="Total 29 2 6 2 2" xfId="43162"/>
    <cellStyle name="Total 29 2 6 3" xfId="32558"/>
    <cellStyle name="Total 29 2 7" xfId="16863"/>
    <cellStyle name="Total 29 2 7 2" xfId="38050"/>
    <cellStyle name="Total 29 2 8" xfId="27121"/>
    <cellStyle name="Total 29 2_Table 2A-1_EFT (Annual)" xfId="3571"/>
    <cellStyle name="Total 29 3" xfId="441"/>
    <cellStyle name="Total 29 3 2" xfId="1424"/>
    <cellStyle name="Total 29 3 2 2" xfId="2694"/>
    <cellStyle name="Total 29 3 2 2 2" xfId="6255"/>
    <cellStyle name="Total 29 3 2 2 2 2" xfId="14449"/>
    <cellStyle name="Total 29 3 2 2 2 2 2" xfId="26421"/>
    <cellStyle name="Total 29 3 2 2 2 2 2 2" xfId="47607"/>
    <cellStyle name="Total 29 3 2 2 2 2 3" xfId="37003"/>
    <cellStyle name="Total 29 3 2 2 2 3" xfId="21308"/>
    <cellStyle name="Total 29 3 2 2 2 3 2" xfId="42495"/>
    <cellStyle name="Total 29 3 2 2 2 4" xfId="31911"/>
    <cellStyle name="Total 29 3 2 2 2_Table 2A-1_EFT (Annual)" xfId="9005"/>
    <cellStyle name="Total 29 3 2 2 3" xfId="11791"/>
    <cellStyle name="Total 29 3 2 2 3 2" xfId="23875"/>
    <cellStyle name="Total 29 3 2 2 3 2 2" xfId="45061"/>
    <cellStyle name="Total 29 3 2 2 3 3" xfId="34457"/>
    <cellStyle name="Total 29 3 2 2 4" xfId="18762"/>
    <cellStyle name="Total 29 3 2 2 4 2" xfId="39949"/>
    <cellStyle name="Total 29 3 2 2 5" xfId="29168"/>
    <cellStyle name="Total 29 3 2 2_Table 2A-1_EFT (Annual)" xfId="9004"/>
    <cellStyle name="Total 29 3 2 3" xfId="4985"/>
    <cellStyle name="Total 29 3 2 3 2" xfId="13245"/>
    <cellStyle name="Total 29 3 2 3 2 2" xfId="25251"/>
    <cellStyle name="Total 29 3 2 3 2 2 2" xfId="46437"/>
    <cellStyle name="Total 29 3 2 3 2 3" xfId="35833"/>
    <cellStyle name="Total 29 3 2 3 3" xfId="20138"/>
    <cellStyle name="Total 29 3 2 3 3 2" xfId="41325"/>
    <cellStyle name="Total 29 3 2 3 4" xfId="30642"/>
    <cellStyle name="Total 29 3 2 3_Table 2A-1_EFT (Annual)" xfId="9006"/>
    <cellStyle name="Total 29 3 2 4" xfId="10589"/>
    <cellStyle name="Total 29 3 2 4 2" xfId="22705"/>
    <cellStyle name="Total 29 3 2 4 2 2" xfId="43891"/>
    <cellStyle name="Total 29 3 2 4 3" xfId="33287"/>
    <cellStyle name="Total 29 3 2 5" xfId="17592"/>
    <cellStyle name="Total 29 3 2 5 2" xfId="38779"/>
    <cellStyle name="Total 29 3 2 6" xfId="27899"/>
    <cellStyle name="Total 29 3 2_Table 2A-1_EFT (Annual)" xfId="9003"/>
    <cellStyle name="Total 29 3 3" xfId="966"/>
    <cellStyle name="Total 29 3 3 2" xfId="4527"/>
    <cellStyle name="Total 29 3 3 2 2" xfId="12789"/>
    <cellStyle name="Total 29 3 3 2 2 2" xfId="24799"/>
    <cellStyle name="Total 29 3 3 2 2 2 2" xfId="45985"/>
    <cellStyle name="Total 29 3 3 2 2 3" xfId="35381"/>
    <cellStyle name="Total 29 3 3 2 3" xfId="19686"/>
    <cellStyle name="Total 29 3 3 2 3 2" xfId="40873"/>
    <cellStyle name="Total 29 3 3 2 4" xfId="30184"/>
    <cellStyle name="Total 29 3 3 2_Table 2A-1_EFT (Annual)" xfId="9008"/>
    <cellStyle name="Total 29 3 3 3" xfId="10136"/>
    <cellStyle name="Total 29 3 3 3 2" xfId="22253"/>
    <cellStyle name="Total 29 3 3 3 2 2" xfId="43439"/>
    <cellStyle name="Total 29 3 3 3 3" xfId="32835"/>
    <cellStyle name="Total 29 3 3 4" xfId="17140"/>
    <cellStyle name="Total 29 3 3 4 2" xfId="38327"/>
    <cellStyle name="Total 29 3 3 5" xfId="27441"/>
    <cellStyle name="Total 29 3 3_Table 2A-1_EFT (Annual)" xfId="9007"/>
    <cellStyle name="Total 29 3 4" xfId="2163"/>
    <cellStyle name="Total 29 3 4 2" xfId="5724"/>
    <cellStyle name="Total 29 3 4 2 2" xfId="13939"/>
    <cellStyle name="Total 29 3 4 2 2 2" xfId="25927"/>
    <cellStyle name="Total 29 3 4 2 2 2 2" xfId="47113"/>
    <cellStyle name="Total 29 3 4 2 2 3" xfId="36509"/>
    <cellStyle name="Total 29 3 4 2 3" xfId="20814"/>
    <cellStyle name="Total 29 3 4 2 3 2" xfId="42001"/>
    <cellStyle name="Total 29 3 4 2 4" xfId="31381"/>
    <cellStyle name="Total 29 3 4 2_Table 2A-1_EFT (Annual)" xfId="9010"/>
    <cellStyle name="Total 29 3 4 3" xfId="11283"/>
    <cellStyle name="Total 29 3 4 3 2" xfId="23381"/>
    <cellStyle name="Total 29 3 4 3 2 2" xfId="44567"/>
    <cellStyle name="Total 29 3 4 3 3" xfId="33963"/>
    <cellStyle name="Total 29 3 4 4" xfId="18268"/>
    <cellStyle name="Total 29 3 4 4 2" xfId="39455"/>
    <cellStyle name="Total 29 3 4 5" xfId="28638"/>
    <cellStyle name="Total 29 3 4_Table 2A-1_EFT (Annual)" xfId="9009"/>
    <cellStyle name="Total 29 3 5" xfId="4011"/>
    <cellStyle name="Total 29 3 5 2" xfId="12339"/>
    <cellStyle name="Total 29 3 5 2 2" xfId="24363"/>
    <cellStyle name="Total 29 3 5 2 2 2" xfId="45549"/>
    <cellStyle name="Total 29 3 5 2 3" xfId="34945"/>
    <cellStyle name="Total 29 3 5 3" xfId="19250"/>
    <cellStyle name="Total 29 3 5 3 2" xfId="40437"/>
    <cellStyle name="Total 29 3 5 4" xfId="29699"/>
    <cellStyle name="Total 29 3 5_Table 2A-1_EFT (Annual)" xfId="9011"/>
    <cellStyle name="Total 29 3 6" xfId="9676"/>
    <cellStyle name="Total 29 3 6 2" xfId="21817"/>
    <cellStyle name="Total 29 3 6 2 2" xfId="43003"/>
    <cellStyle name="Total 29 3 6 3" xfId="32399"/>
    <cellStyle name="Total 29 3 7" xfId="16704"/>
    <cellStyle name="Total 29 3 7 2" xfId="37891"/>
    <cellStyle name="Total 29 3 8" xfId="26956"/>
    <cellStyle name="Total 29 3_Table 2A-1_EFT (Annual)" xfId="3572"/>
    <cellStyle name="Total 29 4" xfId="1261"/>
    <cellStyle name="Total 29 4 2" xfId="2531"/>
    <cellStyle name="Total 29 4 2 2" xfId="6092"/>
    <cellStyle name="Total 29 4 2 2 2" xfId="14286"/>
    <cellStyle name="Total 29 4 2 2 2 2" xfId="26258"/>
    <cellStyle name="Total 29 4 2 2 2 2 2" xfId="47444"/>
    <cellStyle name="Total 29 4 2 2 2 3" xfId="36840"/>
    <cellStyle name="Total 29 4 2 2 3" xfId="21145"/>
    <cellStyle name="Total 29 4 2 2 3 2" xfId="42332"/>
    <cellStyle name="Total 29 4 2 2 4" xfId="31748"/>
    <cellStyle name="Total 29 4 2 2_Table 2A-1_EFT (Annual)" xfId="9014"/>
    <cellStyle name="Total 29 4 2 3" xfId="11628"/>
    <cellStyle name="Total 29 4 2 3 2" xfId="23712"/>
    <cellStyle name="Total 29 4 2 3 2 2" xfId="44898"/>
    <cellStyle name="Total 29 4 2 3 3" xfId="34294"/>
    <cellStyle name="Total 29 4 2 4" xfId="18599"/>
    <cellStyle name="Total 29 4 2 4 2" xfId="39786"/>
    <cellStyle name="Total 29 4 2 5" xfId="29005"/>
    <cellStyle name="Total 29 4 2_Table 2A-1_EFT (Annual)" xfId="9013"/>
    <cellStyle name="Total 29 4 3" xfId="4822"/>
    <cellStyle name="Total 29 4 3 2" xfId="13082"/>
    <cellStyle name="Total 29 4 3 2 2" xfId="25088"/>
    <cellStyle name="Total 29 4 3 2 2 2" xfId="46274"/>
    <cellStyle name="Total 29 4 3 2 3" xfId="35670"/>
    <cellStyle name="Total 29 4 3 3" xfId="19975"/>
    <cellStyle name="Total 29 4 3 3 2" xfId="41162"/>
    <cellStyle name="Total 29 4 3 4" xfId="30479"/>
    <cellStyle name="Total 29 4 3_Table 2A-1_EFT (Annual)" xfId="9015"/>
    <cellStyle name="Total 29 4 4" xfId="10426"/>
    <cellStyle name="Total 29 4 4 2" xfId="22542"/>
    <cellStyle name="Total 29 4 4 2 2" xfId="43728"/>
    <cellStyle name="Total 29 4 4 3" xfId="33124"/>
    <cellStyle name="Total 29 4 5" xfId="17429"/>
    <cellStyle name="Total 29 4 5 2" xfId="38616"/>
    <cellStyle name="Total 29 4 6" xfId="27736"/>
    <cellStyle name="Total 29 4_Table 2A-1_EFT (Annual)" xfId="9012"/>
    <cellStyle name="Total 29 5" xfId="810"/>
    <cellStyle name="Total 29 5 2" xfId="4371"/>
    <cellStyle name="Total 29 5 2 2" xfId="12651"/>
    <cellStyle name="Total 29 5 2 2 2" xfId="24668"/>
    <cellStyle name="Total 29 5 2 2 2 2" xfId="45854"/>
    <cellStyle name="Total 29 5 2 2 3" xfId="35250"/>
    <cellStyle name="Total 29 5 2 3" xfId="19555"/>
    <cellStyle name="Total 29 5 2 3 2" xfId="40742"/>
    <cellStyle name="Total 29 5 2 4" xfId="30028"/>
    <cellStyle name="Total 29 5 2_Table 2A-1_EFT (Annual)" xfId="9017"/>
    <cellStyle name="Total 29 5 3" xfId="9999"/>
    <cellStyle name="Total 29 5 3 2" xfId="22122"/>
    <cellStyle name="Total 29 5 3 2 2" xfId="43308"/>
    <cellStyle name="Total 29 5 3 3" xfId="32704"/>
    <cellStyle name="Total 29 5 4" xfId="17009"/>
    <cellStyle name="Total 29 5 4 2" xfId="38196"/>
    <cellStyle name="Total 29 5 5" xfId="27285"/>
    <cellStyle name="Total 29 5_Table 2A-1_EFT (Annual)" xfId="9016"/>
    <cellStyle name="Total 29 6" xfId="2000"/>
    <cellStyle name="Total 29 6 2" xfId="5561"/>
    <cellStyle name="Total 29 6 2 2" xfId="13776"/>
    <cellStyle name="Total 29 6 2 2 2" xfId="25764"/>
    <cellStyle name="Total 29 6 2 2 2 2" xfId="46950"/>
    <cellStyle name="Total 29 6 2 2 3" xfId="36346"/>
    <cellStyle name="Total 29 6 2 3" xfId="20651"/>
    <cellStyle name="Total 29 6 2 3 2" xfId="41838"/>
    <cellStyle name="Total 29 6 2 4" xfId="31218"/>
    <cellStyle name="Total 29 6 2_Table 2A-1_EFT (Annual)" xfId="9019"/>
    <cellStyle name="Total 29 6 3" xfId="11120"/>
    <cellStyle name="Total 29 6 3 2" xfId="23218"/>
    <cellStyle name="Total 29 6 3 2 2" xfId="44404"/>
    <cellStyle name="Total 29 6 3 3" xfId="33800"/>
    <cellStyle name="Total 29 6 4" xfId="18105"/>
    <cellStyle name="Total 29 6 4 2" xfId="39292"/>
    <cellStyle name="Total 29 6 5" xfId="28475"/>
    <cellStyle name="Total 29 6_Table 2A-1_EFT (Annual)" xfId="9018"/>
    <cellStyle name="Total 29 7" xfId="3802"/>
    <cellStyle name="Total 29 7 2" xfId="12170"/>
    <cellStyle name="Total 29 7 2 2" xfId="24200"/>
    <cellStyle name="Total 29 7 2 2 2" xfId="45386"/>
    <cellStyle name="Total 29 7 2 3" xfId="34782"/>
    <cellStyle name="Total 29 7 3" xfId="19087"/>
    <cellStyle name="Total 29 7 3 2" xfId="40274"/>
    <cellStyle name="Total 29 7 4" xfId="29511"/>
    <cellStyle name="Total 29 7_Table 2A-1_EFT (Annual)" xfId="9020"/>
    <cellStyle name="Total 29 8" xfId="9489"/>
    <cellStyle name="Total 29 8 2" xfId="21654"/>
    <cellStyle name="Total 29 8 2 2" xfId="42840"/>
    <cellStyle name="Total 29 8 3" xfId="32236"/>
    <cellStyle name="Total 29 9" xfId="16541"/>
    <cellStyle name="Total 29 9 2" xfId="37728"/>
    <cellStyle name="Total 29_Table 2A-1_EFT (Annual)" xfId="3570"/>
    <cellStyle name="Total 3" xfId="114"/>
    <cellStyle name="Total 3 10" xfId="21506"/>
    <cellStyle name="Total 3 10 2" xfId="42693"/>
    <cellStyle name="Total 3 11" xfId="26669"/>
    <cellStyle name="Total 3 2" xfId="507"/>
    <cellStyle name="Total 3 2 2" xfId="1484"/>
    <cellStyle name="Total 3 2 2 2" xfId="2754"/>
    <cellStyle name="Total 3 2 2 2 2" xfId="6315"/>
    <cellStyle name="Total 3 2 2 2 2 2" xfId="14509"/>
    <cellStyle name="Total 3 2 2 2 2 2 2" xfId="26481"/>
    <cellStyle name="Total 3 2 2 2 2 2 2 2" xfId="47667"/>
    <cellStyle name="Total 3 2 2 2 2 2 3" xfId="37063"/>
    <cellStyle name="Total 3 2 2 2 2 3" xfId="21368"/>
    <cellStyle name="Total 3 2 2 2 2 3 2" xfId="42555"/>
    <cellStyle name="Total 3 2 2 2 2 4" xfId="31971"/>
    <cellStyle name="Total 3 2 2 2 2_Table 2A-1_EFT (Annual)" xfId="9023"/>
    <cellStyle name="Total 3 2 2 2 3" xfId="11851"/>
    <cellStyle name="Total 3 2 2 2 3 2" xfId="23935"/>
    <cellStyle name="Total 3 2 2 2 3 2 2" xfId="45121"/>
    <cellStyle name="Total 3 2 2 2 3 3" xfId="34517"/>
    <cellStyle name="Total 3 2 2 2 4" xfId="18822"/>
    <cellStyle name="Total 3 2 2 2 4 2" xfId="40009"/>
    <cellStyle name="Total 3 2 2 2 5" xfId="29228"/>
    <cellStyle name="Total 3 2 2 2_Table 2A-1_EFT (Annual)" xfId="9022"/>
    <cellStyle name="Total 3 2 2 3" xfId="5045"/>
    <cellStyle name="Total 3 2 2 3 2" xfId="13305"/>
    <cellStyle name="Total 3 2 2 3 2 2" xfId="25311"/>
    <cellStyle name="Total 3 2 2 3 2 2 2" xfId="46497"/>
    <cellStyle name="Total 3 2 2 3 2 3" xfId="35893"/>
    <cellStyle name="Total 3 2 2 3 3" xfId="20198"/>
    <cellStyle name="Total 3 2 2 3 3 2" xfId="41385"/>
    <cellStyle name="Total 3 2 2 3 4" xfId="30702"/>
    <cellStyle name="Total 3 2 2 3_Table 2A-1_EFT (Annual)" xfId="9024"/>
    <cellStyle name="Total 3 2 2 4" xfId="10649"/>
    <cellStyle name="Total 3 2 2 4 2" xfId="22765"/>
    <cellStyle name="Total 3 2 2 4 2 2" xfId="43951"/>
    <cellStyle name="Total 3 2 2 4 3" xfId="33347"/>
    <cellStyle name="Total 3 2 2 5" xfId="17652"/>
    <cellStyle name="Total 3 2 2 5 2" xfId="38839"/>
    <cellStyle name="Total 3 2 2 6" xfId="27959"/>
    <cellStyle name="Total 3 2 2_Table 2A-1_EFT (Annual)" xfId="9021"/>
    <cellStyle name="Total 3 2 3" xfId="1019"/>
    <cellStyle name="Total 3 2 3 2" xfId="4580"/>
    <cellStyle name="Total 3 2 3 2 2" xfId="12840"/>
    <cellStyle name="Total 3 2 3 2 2 2" xfId="24846"/>
    <cellStyle name="Total 3 2 3 2 2 2 2" xfId="46032"/>
    <cellStyle name="Total 3 2 3 2 2 3" xfId="35428"/>
    <cellStyle name="Total 3 2 3 2 3" xfId="19733"/>
    <cellStyle name="Total 3 2 3 2 3 2" xfId="40920"/>
    <cellStyle name="Total 3 2 3 2 4" xfId="30237"/>
    <cellStyle name="Total 3 2 3 2_Table 2A-1_EFT (Annual)" xfId="9026"/>
    <cellStyle name="Total 3 2 3 3" xfId="10184"/>
    <cellStyle name="Total 3 2 3 3 2" xfId="22300"/>
    <cellStyle name="Total 3 2 3 3 2 2" xfId="43486"/>
    <cellStyle name="Total 3 2 3 3 3" xfId="32882"/>
    <cellStyle name="Total 3 2 3 4" xfId="17187"/>
    <cellStyle name="Total 3 2 3 4 2" xfId="38374"/>
    <cellStyle name="Total 3 2 3 5" xfId="27494"/>
    <cellStyle name="Total 3 2 3_Table 2A-1_EFT (Annual)" xfId="9025"/>
    <cellStyle name="Total 3 2 4" xfId="2223"/>
    <cellStyle name="Total 3 2 4 2" xfId="5784"/>
    <cellStyle name="Total 3 2 4 2 2" xfId="13999"/>
    <cellStyle name="Total 3 2 4 2 2 2" xfId="25987"/>
    <cellStyle name="Total 3 2 4 2 2 2 2" xfId="47173"/>
    <cellStyle name="Total 3 2 4 2 2 3" xfId="36569"/>
    <cellStyle name="Total 3 2 4 2 3" xfId="20874"/>
    <cellStyle name="Total 3 2 4 2 3 2" xfId="42061"/>
    <cellStyle name="Total 3 2 4 2 4" xfId="31441"/>
    <cellStyle name="Total 3 2 4 2_Table 2A-1_EFT (Annual)" xfId="9028"/>
    <cellStyle name="Total 3 2 4 3" xfId="11343"/>
    <cellStyle name="Total 3 2 4 3 2" xfId="23441"/>
    <cellStyle name="Total 3 2 4 3 2 2" xfId="44627"/>
    <cellStyle name="Total 3 2 4 3 3" xfId="34023"/>
    <cellStyle name="Total 3 2 4 4" xfId="18328"/>
    <cellStyle name="Total 3 2 4 4 2" xfId="39515"/>
    <cellStyle name="Total 3 2 4 5" xfId="28698"/>
    <cellStyle name="Total 3 2 4_Table 2A-1_EFT (Annual)" xfId="9027"/>
    <cellStyle name="Total 3 2 5" xfId="4077"/>
    <cellStyle name="Total 3 2 5 2" xfId="12401"/>
    <cellStyle name="Total 3 2 5 2 2" xfId="24423"/>
    <cellStyle name="Total 3 2 5 2 2 2" xfId="45609"/>
    <cellStyle name="Total 3 2 5 2 3" xfId="35005"/>
    <cellStyle name="Total 3 2 5 3" xfId="19310"/>
    <cellStyle name="Total 3 2 5 3 2" xfId="40497"/>
    <cellStyle name="Total 3 2 5 4" xfId="29765"/>
    <cellStyle name="Total 3 2 5_Table 2A-1_EFT (Annual)" xfId="9029"/>
    <cellStyle name="Total 3 2 6" xfId="9740"/>
    <cellStyle name="Total 3 2 6 2" xfId="21877"/>
    <cellStyle name="Total 3 2 6 2 2" xfId="43063"/>
    <cellStyle name="Total 3 2 6 3" xfId="32459"/>
    <cellStyle name="Total 3 2 7" xfId="16764"/>
    <cellStyle name="Total 3 2 7 2" xfId="37951"/>
    <cellStyle name="Total 3 2 8" xfId="27022"/>
    <cellStyle name="Total 3 2_Table 2A-1_EFT (Annual)" xfId="3574"/>
    <cellStyle name="Total 3 3" xfId="345"/>
    <cellStyle name="Total 3 3 2" xfId="1328"/>
    <cellStyle name="Total 3 3 2 2" xfId="2598"/>
    <cellStyle name="Total 3 3 2 2 2" xfId="6159"/>
    <cellStyle name="Total 3 3 2 2 2 2" xfId="14353"/>
    <cellStyle name="Total 3 3 2 2 2 2 2" xfId="26325"/>
    <cellStyle name="Total 3 3 2 2 2 2 2 2" xfId="47511"/>
    <cellStyle name="Total 3 3 2 2 2 2 3" xfId="36907"/>
    <cellStyle name="Total 3 3 2 2 2 3" xfId="21212"/>
    <cellStyle name="Total 3 3 2 2 2 3 2" xfId="42399"/>
    <cellStyle name="Total 3 3 2 2 2 4" xfId="31815"/>
    <cellStyle name="Total 3 3 2 2 2_Table 2A-1_EFT (Annual)" xfId="9032"/>
    <cellStyle name="Total 3 3 2 2 3" xfId="11695"/>
    <cellStyle name="Total 3 3 2 2 3 2" xfId="23779"/>
    <cellStyle name="Total 3 3 2 2 3 2 2" xfId="44965"/>
    <cellStyle name="Total 3 3 2 2 3 3" xfId="34361"/>
    <cellStyle name="Total 3 3 2 2 4" xfId="18666"/>
    <cellStyle name="Total 3 3 2 2 4 2" xfId="39853"/>
    <cellStyle name="Total 3 3 2 2 5" xfId="29072"/>
    <cellStyle name="Total 3 3 2 2_Table 2A-1_EFT (Annual)" xfId="9031"/>
    <cellStyle name="Total 3 3 2 3" xfId="4889"/>
    <cellStyle name="Total 3 3 2 3 2" xfId="13149"/>
    <cellStyle name="Total 3 3 2 3 2 2" xfId="25155"/>
    <cellStyle name="Total 3 3 2 3 2 2 2" xfId="46341"/>
    <cellStyle name="Total 3 3 2 3 2 3" xfId="35737"/>
    <cellStyle name="Total 3 3 2 3 3" xfId="20042"/>
    <cellStyle name="Total 3 3 2 3 3 2" xfId="41229"/>
    <cellStyle name="Total 3 3 2 3 4" xfId="30546"/>
    <cellStyle name="Total 3 3 2 3_Table 2A-1_EFT (Annual)" xfId="9033"/>
    <cellStyle name="Total 3 3 2 4" xfId="10493"/>
    <cellStyle name="Total 3 3 2 4 2" xfId="22609"/>
    <cellStyle name="Total 3 3 2 4 2 2" xfId="43795"/>
    <cellStyle name="Total 3 3 2 4 3" xfId="33191"/>
    <cellStyle name="Total 3 3 2 5" xfId="17496"/>
    <cellStyle name="Total 3 3 2 5 2" xfId="38683"/>
    <cellStyle name="Total 3 3 2 6" xfId="27803"/>
    <cellStyle name="Total 3 3 2_Table 2A-1_EFT (Annual)" xfId="9030"/>
    <cellStyle name="Total 3 3 3" xfId="887"/>
    <cellStyle name="Total 3 3 3 2" xfId="4448"/>
    <cellStyle name="Total 3 3 3 2 2" xfId="12710"/>
    <cellStyle name="Total 3 3 3 2 2 2" xfId="24720"/>
    <cellStyle name="Total 3 3 3 2 2 2 2" xfId="45906"/>
    <cellStyle name="Total 3 3 3 2 2 3" xfId="35302"/>
    <cellStyle name="Total 3 3 3 2 3" xfId="19607"/>
    <cellStyle name="Total 3 3 3 2 3 2" xfId="40794"/>
    <cellStyle name="Total 3 3 3 2 4" xfId="30105"/>
    <cellStyle name="Total 3 3 3 2_Table 2A-1_EFT (Annual)" xfId="9035"/>
    <cellStyle name="Total 3 3 3 3" xfId="10057"/>
    <cellStyle name="Total 3 3 3 3 2" xfId="22174"/>
    <cellStyle name="Total 3 3 3 3 2 2" xfId="43360"/>
    <cellStyle name="Total 3 3 3 3 3" xfId="32756"/>
    <cellStyle name="Total 3 3 3 4" xfId="17061"/>
    <cellStyle name="Total 3 3 3 4 2" xfId="38248"/>
    <cellStyle name="Total 3 3 3 5" xfId="27362"/>
    <cellStyle name="Total 3 3 3_Table 2A-1_EFT (Annual)" xfId="9034"/>
    <cellStyle name="Total 3 3 4" xfId="2067"/>
    <cellStyle name="Total 3 3 4 2" xfId="5628"/>
    <cellStyle name="Total 3 3 4 2 2" xfId="13843"/>
    <cellStyle name="Total 3 3 4 2 2 2" xfId="25831"/>
    <cellStyle name="Total 3 3 4 2 2 2 2" xfId="47017"/>
    <cellStyle name="Total 3 3 4 2 2 3" xfId="36413"/>
    <cellStyle name="Total 3 3 4 2 3" xfId="20718"/>
    <cellStyle name="Total 3 3 4 2 3 2" xfId="41905"/>
    <cellStyle name="Total 3 3 4 2 4" xfId="31285"/>
    <cellStyle name="Total 3 3 4 2_Table 2A-1_EFT (Annual)" xfId="9037"/>
    <cellStyle name="Total 3 3 4 3" xfId="11187"/>
    <cellStyle name="Total 3 3 4 3 2" xfId="23285"/>
    <cellStyle name="Total 3 3 4 3 2 2" xfId="44471"/>
    <cellStyle name="Total 3 3 4 3 3" xfId="33867"/>
    <cellStyle name="Total 3 3 4 4" xfId="18172"/>
    <cellStyle name="Total 3 3 4 4 2" xfId="39359"/>
    <cellStyle name="Total 3 3 4 5" xfId="28542"/>
    <cellStyle name="Total 3 3 4_Table 2A-1_EFT (Annual)" xfId="9036"/>
    <cellStyle name="Total 3 3 5" xfId="3915"/>
    <cellStyle name="Total 3 3 5 2" xfId="12243"/>
    <cellStyle name="Total 3 3 5 2 2" xfId="24267"/>
    <cellStyle name="Total 3 3 5 2 2 2" xfId="45453"/>
    <cellStyle name="Total 3 3 5 2 3" xfId="34849"/>
    <cellStyle name="Total 3 3 5 3" xfId="19154"/>
    <cellStyle name="Total 3 3 5 3 2" xfId="40341"/>
    <cellStyle name="Total 3 3 5 4" xfId="29603"/>
    <cellStyle name="Total 3 3 5_Table 2A-1_EFT (Annual)" xfId="9038"/>
    <cellStyle name="Total 3 3 6" xfId="9580"/>
    <cellStyle name="Total 3 3 6 2" xfId="21721"/>
    <cellStyle name="Total 3 3 6 2 2" xfId="42907"/>
    <cellStyle name="Total 3 3 6 3" xfId="32303"/>
    <cellStyle name="Total 3 3 7" xfId="16608"/>
    <cellStyle name="Total 3 3 7 2" xfId="37795"/>
    <cellStyle name="Total 3 3 8" xfId="26860"/>
    <cellStyle name="Total 3 3_Table 2A-1_EFT (Annual)" xfId="3575"/>
    <cellStyle name="Total 3 4" xfId="1162"/>
    <cellStyle name="Total 3 4 2" xfId="2432"/>
    <cellStyle name="Total 3 4 2 2" xfId="5993"/>
    <cellStyle name="Total 3 4 2 2 2" xfId="14187"/>
    <cellStyle name="Total 3 4 2 2 2 2" xfId="26159"/>
    <cellStyle name="Total 3 4 2 2 2 2 2" xfId="47345"/>
    <cellStyle name="Total 3 4 2 2 2 3" xfId="36741"/>
    <cellStyle name="Total 3 4 2 2 3" xfId="21046"/>
    <cellStyle name="Total 3 4 2 2 3 2" xfId="42233"/>
    <cellStyle name="Total 3 4 2 2 4" xfId="31649"/>
    <cellStyle name="Total 3 4 2 2_Table 2A-1_EFT (Annual)" xfId="9041"/>
    <cellStyle name="Total 3 4 2 3" xfId="11529"/>
    <cellStyle name="Total 3 4 2 3 2" xfId="23613"/>
    <cellStyle name="Total 3 4 2 3 2 2" xfId="44799"/>
    <cellStyle name="Total 3 4 2 3 3" xfId="34195"/>
    <cellStyle name="Total 3 4 2 4" xfId="18500"/>
    <cellStyle name="Total 3 4 2 4 2" xfId="39687"/>
    <cellStyle name="Total 3 4 2 5" xfId="28906"/>
    <cellStyle name="Total 3 4 2_Table 2A-1_EFT (Annual)" xfId="9040"/>
    <cellStyle name="Total 3 4 3" xfId="4723"/>
    <cellStyle name="Total 3 4 3 2" xfId="12983"/>
    <cellStyle name="Total 3 4 3 2 2" xfId="24989"/>
    <cellStyle name="Total 3 4 3 2 2 2" xfId="46175"/>
    <cellStyle name="Total 3 4 3 2 3" xfId="35571"/>
    <cellStyle name="Total 3 4 3 3" xfId="19876"/>
    <cellStyle name="Total 3 4 3 3 2" xfId="41063"/>
    <cellStyle name="Total 3 4 3 4" xfId="30380"/>
    <cellStyle name="Total 3 4 3_Table 2A-1_EFT (Annual)" xfId="9042"/>
    <cellStyle name="Total 3 4 4" xfId="10327"/>
    <cellStyle name="Total 3 4 4 2" xfId="22443"/>
    <cellStyle name="Total 3 4 4 2 2" xfId="43629"/>
    <cellStyle name="Total 3 4 4 3" xfId="33025"/>
    <cellStyle name="Total 3 4 5" xfId="17330"/>
    <cellStyle name="Total 3 4 5 2" xfId="38517"/>
    <cellStyle name="Total 3 4 6" xfId="27637"/>
    <cellStyle name="Total 3 4_Table 2A-1_EFT (Annual)" xfId="9039"/>
    <cellStyle name="Total 3 5" xfId="728"/>
    <cellStyle name="Total 3 5 2" xfId="4289"/>
    <cellStyle name="Total 3 5 2 2" xfId="12569"/>
    <cellStyle name="Total 3 5 2 2 2" xfId="24586"/>
    <cellStyle name="Total 3 5 2 2 2 2" xfId="45772"/>
    <cellStyle name="Total 3 5 2 2 3" xfId="35168"/>
    <cellStyle name="Total 3 5 2 3" xfId="19473"/>
    <cellStyle name="Total 3 5 2 3 2" xfId="40660"/>
    <cellStyle name="Total 3 5 2 4" xfId="29946"/>
    <cellStyle name="Total 3 5 2_Table 2A-1_EFT (Annual)" xfId="9044"/>
    <cellStyle name="Total 3 5 3" xfId="9917"/>
    <cellStyle name="Total 3 5 3 2" xfId="22040"/>
    <cellStyle name="Total 3 5 3 2 2" xfId="43226"/>
    <cellStyle name="Total 3 5 3 3" xfId="32622"/>
    <cellStyle name="Total 3 5 4" xfId="16927"/>
    <cellStyle name="Total 3 5 4 2" xfId="38114"/>
    <cellStyle name="Total 3 5 5" xfId="27203"/>
    <cellStyle name="Total 3 5_Table 2A-1_EFT (Annual)" xfId="9043"/>
    <cellStyle name="Total 3 6" xfId="1798"/>
    <cellStyle name="Total 3 6 2" xfId="5359"/>
    <cellStyle name="Total 3 6 2 2" xfId="13574"/>
    <cellStyle name="Total 3 6 2 2 2" xfId="25562"/>
    <cellStyle name="Total 3 6 2 2 2 2" xfId="46748"/>
    <cellStyle name="Total 3 6 2 2 3" xfId="36144"/>
    <cellStyle name="Total 3 6 2 3" xfId="20449"/>
    <cellStyle name="Total 3 6 2 3 2" xfId="41636"/>
    <cellStyle name="Total 3 6 2 4" xfId="31016"/>
    <cellStyle name="Total 3 6 2_Table 2A-1_EFT (Annual)" xfId="9046"/>
    <cellStyle name="Total 3 6 3" xfId="10918"/>
    <cellStyle name="Total 3 6 3 2" xfId="23016"/>
    <cellStyle name="Total 3 6 3 2 2" xfId="44202"/>
    <cellStyle name="Total 3 6 3 3" xfId="33598"/>
    <cellStyle name="Total 3 6 4" xfId="17903"/>
    <cellStyle name="Total 3 6 4 2" xfId="39090"/>
    <cellStyle name="Total 3 6 5" xfId="28273"/>
    <cellStyle name="Total 3 6_Table 2A-1_EFT (Annual)" xfId="9045"/>
    <cellStyle name="Total 3 7" xfId="3703"/>
    <cellStyle name="Total 3 7 2" xfId="12071"/>
    <cellStyle name="Total 3 7 2 2" xfId="24101"/>
    <cellStyle name="Total 3 7 2 2 2" xfId="45287"/>
    <cellStyle name="Total 3 7 2 3" xfId="34683"/>
    <cellStyle name="Total 3 7 3" xfId="18988"/>
    <cellStyle name="Total 3 7 3 2" xfId="40175"/>
    <cellStyle name="Total 3 7 4" xfId="29412"/>
    <cellStyle name="Total 3 7_Table 2A-1_EFT (Annual)" xfId="9047"/>
    <cellStyle name="Total 3 8" xfId="9390"/>
    <cellStyle name="Total 3 8 2" xfId="21555"/>
    <cellStyle name="Total 3 8 2 2" xfId="42741"/>
    <cellStyle name="Total 3 8 3" xfId="32137"/>
    <cellStyle name="Total 3 9" xfId="16442"/>
    <cellStyle name="Total 3 9 2" xfId="37629"/>
    <cellStyle name="Total 3_Table 2A-1_EFT (Annual)" xfId="3573"/>
    <cellStyle name="Total 30" xfId="191"/>
    <cellStyle name="Total 30 10" xfId="26746"/>
    <cellStyle name="Total 30 2" xfId="584"/>
    <cellStyle name="Total 30 2 2" xfId="1561"/>
    <cellStyle name="Total 30 2 2 2" xfId="2831"/>
    <cellStyle name="Total 30 2 2 2 2" xfId="6392"/>
    <cellStyle name="Total 30 2 2 2 2 2" xfId="14586"/>
    <cellStyle name="Total 30 2 2 2 2 2 2" xfId="26558"/>
    <cellStyle name="Total 30 2 2 2 2 2 2 2" xfId="47744"/>
    <cellStyle name="Total 30 2 2 2 2 2 3" xfId="37140"/>
    <cellStyle name="Total 30 2 2 2 2 3" xfId="21445"/>
    <cellStyle name="Total 30 2 2 2 2 3 2" xfId="42632"/>
    <cellStyle name="Total 30 2 2 2 2 4" xfId="32048"/>
    <cellStyle name="Total 30 2 2 2 2_Table 2A-1_EFT (Annual)" xfId="9050"/>
    <cellStyle name="Total 30 2 2 2 3" xfId="11928"/>
    <cellStyle name="Total 30 2 2 2 3 2" xfId="24012"/>
    <cellStyle name="Total 30 2 2 2 3 2 2" xfId="45198"/>
    <cellStyle name="Total 30 2 2 2 3 3" xfId="34594"/>
    <cellStyle name="Total 30 2 2 2 4" xfId="18899"/>
    <cellStyle name="Total 30 2 2 2 4 2" xfId="40086"/>
    <cellStyle name="Total 30 2 2 2 5" xfId="29305"/>
    <cellStyle name="Total 30 2 2 2_Table 2A-1_EFT (Annual)" xfId="9049"/>
    <cellStyle name="Total 30 2 2 3" xfId="5122"/>
    <cellStyle name="Total 30 2 2 3 2" xfId="13382"/>
    <cellStyle name="Total 30 2 2 3 2 2" xfId="25388"/>
    <cellStyle name="Total 30 2 2 3 2 2 2" xfId="46574"/>
    <cellStyle name="Total 30 2 2 3 2 3" xfId="35970"/>
    <cellStyle name="Total 30 2 2 3 3" xfId="20275"/>
    <cellStyle name="Total 30 2 2 3 3 2" xfId="41462"/>
    <cellStyle name="Total 30 2 2 3 4" xfId="30779"/>
    <cellStyle name="Total 30 2 2 3_Table 2A-1_EFT (Annual)" xfId="9051"/>
    <cellStyle name="Total 30 2 2 4" xfId="10726"/>
    <cellStyle name="Total 30 2 2 4 2" xfId="22842"/>
    <cellStyle name="Total 30 2 2 4 2 2" xfId="44028"/>
    <cellStyle name="Total 30 2 2 4 3" xfId="33424"/>
    <cellStyle name="Total 30 2 2 5" xfId="17729"/>
    <cellStyle name="Total 30 2 2 5 2" xfId="38916"/>
    <cellStyle name="Total 30 2 2 6" xfId="28036"/>
    <cellStyle name="Total 30 2 2_Table 2A-1_EFT (Annual)" xfId="9048"/>
    <cellStyle name="Total 30 2 3" xfId="1083"/>
    <cellStyle name="Total 30 2 3 2" xfId="4644"/>
    <cellStyle name="Total 30 2 3 2 2" xfId="12904"/>
    <cellStyle name="Total 30 2 3 2 2 2" xfId="24910"/>
    <cellStyle name="Total 30 2 3 2 2 2 2" xfId="46096"/>
    <cellStyle name="Total 30 2 3 2 2 3" xfId="35492"/>
    <cellStyle name="Total 30 2 3 2 3" xfId="19797"/>
    <cellStyle name="Total 30 2 3 2 3 2" xfId="40984"/>
    <cellStyle name="Total 30 2 3 2 4" xfId="30301"/>
    <cellStyle name="Total 30 2 3 2_Table 2A-1_EFT (Annual)" xfId="9053"/>
    <cellStyle name="Total 30 2 3 3" xfId="10248"/>
    <cellStyle name="Total 30 2 3 3 2" xfId="22364"/>
    <cellStyle name="Total 30 2 3 3 2 2" xfId="43550"/>
    <cellStyle name="Total 30 2 3 3 3" xfId="32946"/>
    <cellStyle name="Total 30 2 3 4" xfId="17251"/>
    <cellStyle name="Total 30 2 3 4 2" xfId="38438"/>
    <cellStyle name="Total 30 2 3 5" xfId="27558"/>
    <cellStyle name="Total 30 2 3_Table 2A-1_EFT (Annual)" xfId="9052"/>
    <cellStyle name="Total 30 2 4" xfId="2300"/>
    <cellStyle name="Total 30 2 4 2" xfId="5861"/>
    <cellStyle name="Total 30 2 4 2 2" xfId="14076"/>
    <cellStyle name="Total 30 2 4 2 2 2" xfId="26064"/>
    <cellStyle name="Total 30 2 4 2 2 2 2" xfId="47250"/>
    <cellStyle name="Total 30 2 4 2 2 3" xfId="36646"/>
    <cellStyle name="Total 30 2 4 2 3" xfId="20951"/>
    <cellStyle name="Total 30 2 4 2 3 2" xfId="42138"/>
    <cellStyle name="Total 30 2 4 2 4" xfId="31518"/>
    <cellStyle name="Total 30 2 4 2_Table 2A-1_EFT (Annual)" xfId="9055"/>
    <cellStyle name="Total 30 2 4 3" xfId="11420"/>
    <cellStyle name="Total 30 2 4 3 2" xfId="23518"/>
    <cellStyle name="Total 30 2 4 3 2 2" xfId="44704"/>
    <cellStyle name="Total 30 2 4 3 3" xfId="34100"/>
    <cellStyle name="Total 30 2 4 4" xfId="18405"/>
    <cellStyle name="Total 30 2 4 4 2" xfId="39592"/>
    <cellStyle name="Total 30 2 4 5" xfId="28775"/>
    <cellStyle name="Total 30 2 4_Table 2A-1_EFT (Annual)" xfId="9054"/>
    <cellStyle name="Total 30 2 5" xfId="4154"/>
    <cellStyle name="Total 30 2 5 2" xfId="12478"/>
    <cellStyle name="Total 30 2 5 2 2" xfId="24500"/>
    <cellStyle name="Total 30 2 5 2 2 2" xfId="45686"/>
    <cellStyle name="Total 30 2 5 2 3" xfId="35082"/>
    <cellStyle name="Total 30 2 5 3" xfId="19387"/>
    <cellStyle name="Total 30 2 5 3 2" xfId="40574"/>
    <cellStyle name="Total 30 2 5 4" xfId="29842"/>
    <cellStyle name="Total 30 2 5_Table 2A-1_EFT (Annual)" xfId="9056"/>
    <cellStyle name="Total 30 2 6" xfId="9817"/>
    <cellStyle name="Total 30 2 6 2" xfId="21954"/>
    <cellStyle name="Total 30 2 6 2 2" xfId="43140"/>
    <cellStyle name="Total 30 2 6 3" xfId="32536"/>
    <cellStyle name="Total 30 2 7" xfId="16841"/>
    <cellStyle name="Total 30 2 7 2" xfId="38028"/>
    <cellStyle name="Total 30 2 8" xfId="27099"/>
    <cellStyle name="Total 30 2_Table 2A-1_EFT (Annual)" xfId="3577"/>
    <cellStyle name="Total 30 3" xfId="421"/>
    <cellStyle name="Total 30 3 2" xfId="1404"/>
    <cellStyle name="Total 30 3 2 2" xfId="2674"/>
    <cellStyle name="Total 30 3 2 2 2" xfId="6235"/>
    <cellStyle name="Total 30 3 2 2 2 2" xfId="14429"/>
    <cellStyle name="Total 30 3 2 2 2 2 2" xfId="26401"/>
    <cellStyle name="Total 30 3 2 2 2 2 2 2" xfId="47587"/>
    <cellStyle name="Total 30 3 2 2 2 2 3" xfId="36983"/>
    <cellStyle name="Total 30 3 2 2 2 3" xfId="21288"/>
    <cellStyle name="Total 30 3 2 2 2 3 2" xfId="42475"/>
    <cellStyle name="Total 30 3 2 2 2 4" xfId="31891"/>
    <cellStyle name="Total 30 3 2 2 2_Table 2A-1_EFT (Annual)" xfId="9059"/>
    <cellStyle name="Total 30 3 2 2 3" xfId="11771"/>
    <cellStyle name="Total 30 3 2 2 3 2" xfId="23855"/>
    <cellStyle name="Total 30 3 2 2 3 2 2" xfId="45041"/>
    <cellStyle name="Total 30 3 2 2 3 3" xfId="34437"/>
    <cellStyle name="Total 30 3 2 2 4" xfId="18742"/>
    <cellStyle name="Total 30 3 2 2 4 2" xfId="39929"/>
    <cellStyle name="Total 30 3 2 2 5" xfId="29148"/>
    <cellStyle name="Total 30 3 2 2_Table 2A-1_EFT (Annual)" xfId="9058"/>
    <cellStyle name="Total 30 3 2 3" xfId="4965"/>
    <cellStyle name="Total 30 3 2 3 2" xfId="13225"/>
    <cellStyle name="Total 30 3 2 3 2 2" xfId="25231"/>
    <cellStyle name="Total 30 3 2 3 2 2 2" xfId="46417"/>
    <cellStyle name="Total 30 3 2 3 2 3" xfId="35813"/>
    <cellStyle name="Total 30 3 2 3 3" xfId="20118"/>
    <cellStyle name="Total 30 3 2 3 3 2" xfId="41305"/>
    <cellStyle name="Total 30 3 2 3 4" xfId="30622"/>
    <cellStyle name="Total 30 3 2 3_Table 2A-1_EFT (Annual)" xfId="9060"/>
    <cellStyle name="Total 30 3 2 4" xfId="10569"/>
    <cellStyle name="Total 30 3 2 4 2" xfId="22685"/>
    <cellStyle name="Total 30 3 2 4 2 2" xfId="43871"/>
    <cellStyle name="Total 30 3 2 4 3" xfId="33267"/>
    <cellStyle name="Total 30 3 2 5" xfId="17572"/>
    <cellStyle name="Total 30 3 2 5 2" xfId="38759"/>
    <cellStyle name="Total 30 3 2 6" xfId="27879"/>
    <cellStyle name="Total 30 3 2_Table 2A-1_EFT (Annual)" xfId="9057"/>
    <cellStyle name="Total 30 3 3" xfId="950"/>
    <cellStyle name="Total 30 3 3 2" xfId="4511"/>
    <cellStyle name="Total 30 3 3 2 2" xfId="12773"/>
    <cellStyle name="Total 30 3 3 2 2 2" xfId="24783"/>
    <cellStyle name="Total 30 3 3 2 2 2 2" xfId="45969"/>
    <cellStyle name="Total 30 3 3 2 2 3" xfId="35365"/>
    <cellStyle name="Total 30 3 3 2 3" xfId="19670"/>
    <cellStyle name="Total 30 3 3 2 3 2" xfId="40857"/>
    <cellStyle name="Total 30 3 3 2 4" xfId="30168"/>
    <cellStyle name="Total 30 3 3 2_Table 2A-1_EFT (Annual)" xfId="9062"/>
    <cellStyle name="Total 30 3 3 3" xfId="10120"/>
    <cellStyle name="Total 30 3 3 3 2" xfId="22237"/>
    <cellStyle name="Total 30 3 3 3 2 2" xfId="43423"/>
    <cellStyle name="Total 30 3 3 3 3" xfId="32819"/>
    <cellStyle name="Total 30 3 3 4" xfId="17124"/>
    <cellStyle name="Total 30 3 3 4 2" xfId="38311"/>
    <cellStyle name="Total 30 3 3 5" xfId="27425"/>
    <cellStyle name="Total 30 3 3_Table 2A-1_EFT (Annual)" xfId="9061"/>
    <cellStyle name="Total 30 3 4" xfId="2143"/>
    <cellStyle name="Total 30 3 4 2" xfId="5704"/>
    <cellStyle name="Total 30 3 4 2 2" xfId="13919"/>
    <cellStyle name="Total 30 3 4 2 2 2" xfId="25907"/>
    <cellStyle name="Total 30 3 4 2 2 2 2" xfId="47093"/>
    <cellStyle name="Total 30 3 4 2 2 3" xfId="36489"/>
    <cellStyle name="Total 30 3 4 2 3" xfId="20794"/>
    <cellStyle name="Total 30 3 4 2 3 2" xfId="41981"/>
    <cellStyle name="Total 30 3 4 2 4" xfId="31361"/>
    <cellStyle name="Total 30 3 4 2_Table 2A-1_EFT (Annual)" xfId="9064"/>
    <cellStyle name="Total 30 3 4 3" xfId="11263"/>
    <cellStyle name="Total 30 3 4 3 2" xfId="23361"/>
    <cellStyle name="Total 30 3 4 3 2 2" xfId="44547"/>
    <cellStyle name="Total 30 3 4 3 3" xfId="33943"/>
    <cellStyle name="Total 30 3 4 4" xfId="18248"/>
    <cellStyle name="Total 30 3 4 4 2" xfId="39435"/>
    <cellStyle name="Total 30 3 4 5" xfId="28618"/>
    <cellStyle name="Total 30 3 4_Table 2A-1_EFT (Annual)" xfId="9063"/>
    <cellStyle name="Total 30 3 5" xfId="3991"/>
    <cellStyle name="Total 30 3 5 2" xfId="12319"/>
    <cellStyle name="Total 30 3 5 2 2" xfId="24343"/>
    <cellStyle name="Total 30 3 5 2 2 2" xfId="45529"/>
    <cellStyle name="Total 30 3 5 2 3" xfId="34925"/>
    <cellStyle name="Total 30 3 5 3" xfId="19230"/>
    <cellStyle name="Total 30 3 5 3 2" xfId="40417"/>
    <cellStyle name="Total 30 3 5 4" xfId="29679"/>
    <cellStyle name="Total 30 3 5_Table 2A-1_EFT (Annual)" xfId="9065"/>
    <cellStyle name="Total 30 3 6" xfId="9656"/>
    <cellStyle name="Total 30 3 6 2" xfId="21797"/>
    <cellStyle name="Total 30 3 6 2 2" xfId="42983"/>
    <cellStyle name="Total 30 3 6 3" xfId="32379"/>
    <cellStyle name="Total 30 3 7" xfId="16684"/>
    <cellStyle name="Total 30 3 7 2" xfId="37871"/>
    <cellStyle name="Total 30 3 8" xfId="26936"/>
    <cellStyle name="Total 30 3_Table 2A-1_EFT (Annual)" xfId="3578"/>
    <cellStyle name="Total 30 4" xfId="1239"/>
    <cellStyle name="Total 30 4 2" xfId="2509"/>
    <cellStyle name="Total 30 4 2 2" xfId="6070"/>
    <cellStyle name="Total 30 4 2 2 2" xfId="14264"/>
    <cellStyle name="Total 30 4 2 2 2 2" xfId="26236"/>
    <cellStyle name="Total 30 4 2 2 2 2 2" xfId="47422"/>
    <cellStyle name="Total 30 4 2 2 2 3" xfId="36818"/>
    <cellStyle name="Total 30 4 2 2 3" xfId="21123"/>
    <cellStyle name="Total 30 4 2 2 3 2" xfId="42310"/>
    <cellStyle name="Total 30 4 2 2 4" xfId="31726"/>
    <cellStyle name="Total 30 4 2 2_Table 2A-1_EFT (Annual)" xfId="9068"/>
    <cellStyle name="Total 30 4 2 3" xfId="11606"/>
    <cellStyle name="Total 30 4 2 3 2" xfId="23690"/>
    <cellStyle name="Total 30 4 2 3 2 2" xfId="44876"/>
    <cellStyle name="Total 30 4 2 3 3" xfId="34272"/>
    <cellStyle name="Total 30 4 2 4" xfId="18577"/>
    <cellStyle name="Total 30 4 2 4 2" xfId="39764"/>
    <cellStyle name="Total 30 4 2 5" xfId="28983"/>
    <cellStyle name="Total 30 4 2_Table 2A-1_EFT (Annual)" xfId="9067"/>
    <cellStyle name="Total 30 4 3" xfId="4800"/>
    <cellStyle name="Total 30 4 3 2" xfId="13060"/>
    <cellStyle name="Total 30 4 3 2 2" xfId="25066"/>
    <cellStyle name="Total 30 4 3 2 2 2" xfId="46252"/>
    <cellStyle name="Total 30 4 3 2 3" xfId="35648"/>
    <cellStyle name="Total 30 4 3 3" xfId="19953"/>
    <cellStyle name="Total 30 4 3 3 2" xfId="41140"/>
    <cellStyle name="Total 30 4 3 4" xfId="30457"/>
    <cellStyle name="Total 30 4 3_Table 2A-1_EFT (Annual)" xfId="9069"/>
    <cellStyle name="Total 30 4 4" xfId="10404"/>
    <cellStyle name="Total 30 4 4 2" xfId="22520"/>
    <cellStyle name="Total 30 4 4 2 2" xfId="43706"/>
    <cellStyle name="Total 30 4 4 3" xfId="33102"/>
    <cellStyle name="Total 30 4 5" xfId="17407"/>
    <cellStyle name="Total 30 4 5 2" xfId="38594"/>
    <cellStyle name="Total 30 4 6" xfId="27714"/>
    <cellStyle name="Total 30 4_Table 2A-1_EFT (Annual)" xfId="9066"/>
    <cellStyle name="Total 30 5" xfId="792"/>
    <cellStyle name="Total 30 5 2" xfId="4353"/>
    <cellStyle name="Total 30 5 2 2" xfId="12633"/>
    <cellStyle name="Total 30 5 2 2 2" xfId="24650"/>
    <cellStyle name="Total 30 5 2 2 2 2" xfId="45836"/>
    <cellStyle name="Total 30 5 2 2 3" xfId="35232"/>
    <cellStyle name="Total 30 5 2 3" xfId="19537"/>
    <cellStyle name="Total 30 5 2 3 2" xfId="40724"/>
    <cellStyle name="Total 30 5 2 4" xfId="30010"/>
    <cellStyle name="Total 30 5 2_Table 2A-1_EFT (Annual)" xfId="9071"/>
    <cellStyle name="Total 30 5 3" xfId="9981"/>
    <cellStyle name="Total 30 5 3 2" xfId="22104"/>
    <cellStyle name="Total 30 5 3 2 2" xfId="43290"/>
    <cellStyle name="Total 30 5 3 3" xfId="32686"/>
    <cellStyle name="Total 30 5 4" xfId="16991"/>
    <cellStyle name="Total 30 5 4 2" xfId="38178"/>
    <cellStyle name="Total 30 5 5" xfId="27267"/>
    <cellStyle name="Total 30 5_Table 2A-1_EFT (Annual)" xfId="9070"/>
    <cellStyle name="Total 30 6" xfId="1978"/>
    <cellStyle name="Total 30 6 2" xfId="5539"/>
    <cellStyle name="Total 30 6 2 2" xfId="13754"/>
    <cellStyle name="Total 30 6 2 2 2" xfId="25742"/>
    <cellStyle name="Total 30 6 2 2 2 2" xfId="46928"/>
    <cellStyle name="Total 30 6 2 2 3" xfId="36324"/>
    <cellStyle name="Total 30 6 2 3" xfId="20629"/>
    <cellStyle name="Total 30 6 2 3 2" xfId="41816"/>
    <cellStyle name="Total 30 6 2 4" xfId="31196"/>
    <cellStyle name="Total 30 6 2_Table 2A-1_EFT (Annual)" xfId="9073"/>
    <cellStyle name="Total 30 6 3" xfId="11098"/>
    <cellStyle name="Total 30 6 3 2" xfId="23196"/>
    <cellStyle name="Total 30 6 3 2 2" xfId="44382"/>
    <cellStyle name="Total 30 6 3 3" xfId="33778"/>
    <cellStyle name="Total 30 6 4" xfId="18083"/>
    <cellStyle name="Total 30 6 4 2" xfId="39270"/>
    <cellStyle name="Total 30 6 5" xfId="28453"/>
    <cellStyle name="Total 30 6_Table 2A-1_EFT (Annual)" xfId="9072"/>
    <cellStyle name="Total 30 7" xfId="3780"/>
    <cellStyle name="Total 30 7 2" xfId="12148"/>
    <cellStyle name="Total 30 7 2 2" xfId="24178"/>
    <cellStyle name="Total 30 7 2 2 2" xfId="45364"/>
    <cellStyle name="Total 30 7 2 3" xfId="34760"/>
    <cellStyle name="Total 30 7 3" xfId="19065"/>
    <cellStyle name="Total 30 7 3 2" xfId="40252"/>
    <cellStyle name="Total 30 7 4" xfId="29489"/>
    <cellStyle name="Total 30 7_Table 2A-1_EFT (Annual)" xfId="9074"/>
    <cellStyle name="Total 30 8" xfId="9467"/>
    <cellStyle name="Total 30 8 2" xfId="21632"/>
    <cellStyle name="Total 30 8 2 2" xfId="42818"/>
    <cellStyle name="Total 30 8 3" xfId="32214"/>
    <cellStyle name="Total 30 9" xfId="16519"/>
    <cellStyle name="Total 30 9 2" xfId="37706"/>
    <cellStyle name="Total 30_Table 2A-1_EFT (Annual)" xfId="3576"/>
    <cellStyle name="Total 31" xfId="244"/>
    <cellStyle name="Total 31 10" xfId="26799"/>
    <cellStyle name="Total 31 2" xfId="631"/>
    <cellStyle name="Total 31 2 2" xfId="1608"/>
    <cellStyle name="Total 31 2 2 2" xfId="2878"/>
    <cellStyle name="Total 31 2 2 2 2" xfId="6439"/>
    <cellStyle name="Total 31 2 2 2 2 2" xfId="14633"/>
    <cellStyle name="Total 31 2 2 2 2 2 2" xfId="26605"/>
    <cellStyle name="Total 31 2 2 2 2 2 2 2" xfId="47791"/>
    <cellStyle name="Total 31 2 2 2 2 2 3" xfId="37187"/>
    <cellStyle name="Total 31 2 2 2 2 3" xfId="21492"/>
    <cellStyle name="Total 31 2 2 2 2 3 2" xfId="42679"/>
    <cellStyle name="Total 31 2 2 2 2 4" xfId="32095"/>
    <cellStyle name="Total 31 2 2 2 2_Table 2A-1_EFT (Annual)" xfId="9077"/>
    <cellStyle name="Total 31 2 2 2 3" xfId="11975"/>
    <cellStyle name="Total 31 2 2 2 3 2" xfId="24059"/>
    <cellStyle name="Total 31 2 2 2 3 2 2" xfId="45245"/>
    <cellStyle name="Total 31 2 2 2 3 3" xfId="34641"/>
    <cellStyle name="Total 31 2 2 2 4" xfId="18946"/>
    <cellStyle name="Total 31 2 2 2 4 2" xfId="40133"/>
    <cellStyle name="Total 31 2 2 2 5" xfId="29352"/>
    <cellStyle name="Total 31 2 2 2_Table 2A-1_EFT (Annual)" xfId="9076"/>
    <cellStyle name="Total 31 2 2 3" xfId="5169"/>
    <cellStyle name="Total 31 2 2 3 2" xfId="13429"/>
    <cellStyle name="Total 31 2 2 3 2 2" xfId="25435"/>
    <cellStyle name="Total 31 2 2 3 2 2 2" xfId="46621"/>
    <cellStyle name="Total 31 2 2 3 2 3" xfId="36017"/>
    <cellStyle name="Total 31 2 2 3 3" xfId="20322"/>
    <cellStyle name="Total 31 2 2 3 3 2" xfId="41509"/>
    <cellStyle name="Total 31 2 2 3 4" xfId="30826"/>
    <cellStyle name="Total 31 2 2 3_Table 2A-1_EFT (Annual)" xfId="9078"/>
    <cellStyle name="Total 31 2 2 4" xfId="10773"/>
    <cellStyle name="Total 31 2 2 4 2" xfId="22889"/>
    <cellStyle name="Total 31 2 2 4 2 2" xfId="44075"/>
    <cellStyle name="Total 31 2 2 4 3" xfId="33471"/>
    <cellStyle name="Total 31 2 2 5" xfId="17776"/>
    <cellStyle name="Total 31 2 2 5 2" xfId="38963"/>
    <cellStyle name="Total 31 2 2 6" xfId="28083"/>
    <cellStyle name="Total 31 2 2_Table 2A-1_EFT (Annual)" xfId="9075"/>
    <cellStyle name="Total 31 2 3" xfId="1121"/>
    <cellStyle name="Total 31 2 3 2" xfId="4682"/>
    <cellStyle name="Total 31 2 3 2 2" xfId="12942"/>
    <cellStyle name="Total 31 2 3 2 2 2" xfId="24948"/>
    <cellStyle name="Total 31 2 3 2 2 2 2" xfId="46134"/>
    <cellStyle name="Total 31 2 3 2 2 3" xfId="35530"/>
    <cellStyle name="Total 31 2 3 2 3" xfId="19835"/>
    <cellStyle name="Total 31 2 3 2 3 2" xfId="41022"/>
    <cellStyle name="Total 31 2 3 2 4" xfId="30339"/>
    <cellStyle name="Total 31 2 3 2_Table 2A-1_EFT (Annual)" xfId="9080"/>
    <cellStyle name="Total 31 2 3 3" xfId="10286"/>
    <cellStyle name="Total 31 2 3 3 2" xfId="22402"/>
    <cellStyle name="Total 31 2 3 3 2 2" xfId="43588"/>
    <cellStyle name="Total 31 2 3 3 3" xfId="32984"/>
    <cellStyle name="Total 31 2 3 4" xfId="17289"/>
    <cellStyle name="Total 31 2 3 4 2" xfId="38476"/>
    <cellStyle name="Total 31 2 3 5" xfId="27596"/>
    <cellStyle name="Total 31 2 3_Table 2A-1_EFT (Annual)" xfId="9079"/>
    <cellStyle name="Total 31 2 4" xfId="2347"/>
    <cellStyle name="Total 31 2 4 2" xfId="5908"/>
    <cellStyle name="Total 31 2 4 2 2" xfId="14123"/>
    <cellStyle name="Total 31 2 4 2 2 2" xfId="26111"/>
    <cellStyle name="Total 31 2 4 2 2 2 2" xfId="47297"/>
    <cellStyle name="Total 31 2 4 2 2 3" xfId="36693"/>
    <cellStyle name="Total 31 2 4 2 3" xfId="20998"/>
    <cellStyle name="Total 31 2 4 2 3 2" xfId="42185"/>
    <cellStyle name="Total 31 2 4 2 4" xfId="31565"/>
    <cellStyle name="Total 31 2 4 2_Table 2A-1_EFT (Annual)" xfId="9082"/>
    <cellStyle name="Total 31 2 4 3" xfId="11467"/>
    <cellStyle name="Total 31 2 4 3 2" xfId="23565"/>
    <cellStyle name="Total 31 2 4 3 2 2" xfId="44751"/>
    <cellStyle name="Total 31 2 4 3 3" xfId="34147"/>
    <cellStyle name="Total 31 2 4 4" xfId="18452"/>
    <cellStyle name="Total 31 2 4 4 2" xfId="39639"/>
    <cellStyle name="Total 31 2 4 5" xfId="28822"/>
    <cellStyle name="Total 31 2 4_Table 2A-1_EFT (Annual)" xfId="9081"/>
    <cellStyle name="Total 31 2 5" xfId="4201"/>
    <cellStyle name="Total 31 2 5 2" xfId="12525"/>
    <cellStyle name="Total 31 2 5 2 2" xfId="24547"/>
    <cellStyle name="Total 31 2 5 2 2 2" xfId="45733"/>
    <cellStyle name="Total 31 2 5 2 3" xfId="35129"/>
    <cellStyle name="Total 31 2 5 3" xfId="19434"/>
    <cellStyle name="Total 31 2 5 3 2" xfId="40621"/>
    <cellStyle name="Total 31 2 5 4" xfId="29889"/>
    <cellStyle name="Total 31 2 5_Table 2A-1_EFT (Annual)" xfId="9083"/>
    <cellStyle name="Total 31 2 6" xfId="9864"/>
    <cellStyle name="Total 31 2 6 2" xfId="22001"/>
    <cellStyle name="Total 31 2 6 2 2" xfId="43187"/>
    <cellStyle name="Total 31 2 6 3" xfId="32583"/>
    <cellStyle name="Total 31 2 7" xfId="16888"/>
    <cellStyle name="Total 31 2 7 2" xfId="38075"/>
    <cellStyle name="Total 31 2 8" xfId="27146"/>
    <cellStyle name="Total 31 2_Table 2A-1_EFT (Annual)" xfId="3580"/>
    <cellStyle name="Total 31 3" xfId="470"/>
    <cellStyle name="Total 31 3 2" xfId="1447"/>
    <cellStyle name="Total 31 3 2 2" xfId="2717"/>
    <cellStyle name="Total 31 3 2 2 2" xfId="6278"/>
    <cellStyle name="Total 31 3 2 2 2 2" xfId="14472"/>
    <cellStyle name="Total 31 3 2 2 2 2 2" xfId="26444"/>
    <cellStyle name="Total 31 3 2 2 2 2 2 2" xfId="47630"/>
    <cellStyle name="Total 31 3 2 2 2 2 3" xfId="37026"/>
    <cellStyle name="Total 31 3 2 2 2 3" xfId="21331"/>
    <cellStyle name="Total 31 3 2 2 2 3 2" xfId="42518"/>
    <cellStyle name="Total 31 3 2 2 2 4" xfId="31934"/>
    <cellStyle name="Total 31 3 2 2 2_Table 2A-1_EFT (Annual)" xfId="9086"/>
    <cellStyle name="Total 31 3 2 2 3" xfId="11814"/>
    <cellStyle name="Total 31 3 2 2 3 2" xfId="23898"/>
    <cellStyle name="Total 31 3 2 2 3 2 2" xfId="45084"/>
    <cellStyle name="Total 31 3 2 2 3 3" xfId="34480"/>
    <cellStyle name="Total 31 3 2 2 4" xfId="18785"/>
    <cellStyle name="Total 31 3 2 2 4 2" xfId="39972"/>
    <cellStyle name="Total 31 3 2 2 5" xfId="29191"/>
    <cellStyle name="Total 31 3 2 2_Table 2A-1_EFT (Annual)" xfId="9085"/>
    <cellStyle name="Total 31 3 2 3" xfId="5008"/>
    <cellStyle name="Total 31 3 2 3 2" xfId="13268"/>
    <cellStyle name="Total 31 3 2 3 2 2" xfId="25274"/>
    <cellStyle name="Total 31 3 2 3 2 2 2" xfId="46460"/>
    <cellStyle name="Total 31 3 2 3 2 3" xfId="35856"/>
    <cellStyle name="Total 31 3 2 3 3" xfId="20161"/>
    <cellStyle name="Total 31 3 2 3 3 2" xfId="41348"/>
    <cellStyle name="Total 31 3 2 3 4" xfId="30665"/>
    <cellStyle name="Total 31 3 2 3_Table 2A-1_EFT (Annual)" xfId="9087"/>
    <cellStyle name="Total 31 3 2 4" xfId="10612"/>
    <cellStyle name="Total 31 3 2 4 2" xfId="22728"/>
    <cellStyle name="Total 31 3 2 4 2 2" xfId="43914"/>
    <cellStyle name="Total 31 3 2 4 3" xfId="33310"/>
    <cellStyle name="Total 31 3 2 5" xfId="17615"/>
    <cellStyle name="Total 31 3 2 5 2" xfId="38802"/>
    <cellStyle name="Total 31 3 2 6" xfId="27922"/>
    <cellStyle name="Total 31 3 2_Table 2A-1_EFT (Annual)" xfId="9084"/>
    <cellStyle name="Total 31 3 3" xfId="991"/>
    <cellStyle name="Total 31 3 3 2" xfId="4552"/>
    <cellStyle name="Total 31 3 3 2 2" xfId="12812"/>
    <cellStyle name="Total 31 3 3 2 2 2" xfId="24818"/>
    <cellStyle name="Total 31 3 3 2 2 2 2" xfId="46004"/>
    <cellStyle name="Total 31 3 3 2 2 3" xfId="35400"/>
    <cellStyle name="Total 31 3 3 2 3" xfId="19705"/>
    <cellStyle name="Total 31 3 3 2 3 2" xfId="40892"/>
    <cellStyle name="Total 31 3 3 2 4" xfId="30209"/>
    <cellStyle name="Total 31 3 3 2_Table 2A-1_EFT (Annual)" xfId="9089"/>
    <cellStyle name="Total 31 3 3 3" xfId="10156"/>
    <cellStyle name="Total 31 3 3 3 2" xfId="22272"/>
    <cellStyle name="Total 31 3 3 3 2 2" xfId="43458"/>
    <cellStyle name="Total 31 3 3 3 3" xfId="32854"/>
    <cellStyle name="Total 31 3 3 4" xfId="17159"/>
    <cellStyle name="Total 31 3 3 4 2" xfId="38346"/>
    <cellStyle name="Total 31 3 3 5" xfId="27466"/>
    <cellStyle name="Total 31 3 3_Table 2A-1_EFT (Annual)" xfId="9088"/>
    <cellStyle name="Total 31 3 4" xfId="2186"/>
    <cellStyle name="Total 31 3 4 2" xfId="5747"/>
    <cellStyle name="Total 31 3 4 2 2" xfId="13962"/>
    <cellStyle name="Total 31 3 4 2 2 2" xfId="25950"/>
    <cellStyle name="Total 31 3 4 2 2 2 2" xfId="47136"/>
    <cellStyle name="Total 31 3 4 2 2 3" xfId="36532"/>
    <cellStyle name="Total 31 3 4 2 3" xfId="20837"/>
    <cellStyle name="Total 31 3 4 2 3 2" xfId="42024"/>
    <cellStyle name="Total 31 3 4 2 4" xfId="31404"/>
    <cellStyle name="Total 31 3 4 2_Table 2A-1_EFT (Annual)" xfId="9091"/>
    <cellStyle name="Total 31 3 4 3" xfId="11306"/>
    <cellStyle name="Total 31 3 4 3 2" xfId="23404"/>
    <cellStyle name="Total 31 3 4 3 2 2" xfId="44590"/>
    <cellStyle name="Total 31 3 4 3 3" xfId="33986"/>
    <cellStyle name="Total 31 3 4 4" xfId="18291"/>
    <cellStyle name="Total 31 3 4 4 2" xfId="39478"/>
    <cellStyle name="Total 31 3 4 5" xfId="28661"/>
    <cellStyle name="Total 31 3 4_Table 2A-1_EFT (Annual)" xfId="9090"/>
    <cellStyle name="Total 31 3 5" xfId="4040"/>
    <cellStyle name="Total 31 3 5 2" xfId="12364"/>
    <cellStyle name="Total 31 3 5 2 2" xfId="24386"/>
    <cellStyle name="Total 31 3 5 2 2 2" xfId="45572"/>
    <cellStyle name="Total 31 3 5 2 3" xfId="34968"/>
    <cellStyle name="Total 31 3 5 3" xfId="19273"/>
    <cellStyle name="Total 31 3 5 3 2" xfId="40460"/>
    <cellStyle name="Total 31 3 5 4" xfId="29728"/>
    <cellStyle name="Total 31 3 5_Table 2A-1_EFT (Annual)" xfId="9092"/>
    <cellStyle name="Total 31 3 6" xfId="9703"/>
    <cellStyle name="Total 31 3 6 2" xfId="21840"/>
    <cellStyle name="Total 31 3 6 2 2" xfId="43026"/>
    <cellStyle name="Total 31 3 6 3" xfId="32422"/>
    <cellStyle name="Total 31 3 7" xfId="16727"/>
    <cellStyle name="Total 31 3 7 2" xfId="37914"/>
    <cellStyle name="Total 31 3 8" xfId="26985"/>
    <cellStyle name="Total 31 3_Table 2A-1_EFT (Annual)" xfId="3581"/>
    <cellStyle name="Total 31 4" xfId="1286"/>
    <cellStyle name="Total 31 4 2" xfId="2556"/>
    <cellStyle name="Total 31 4 2 2" xfId="6117"/>
    <cellStyle name="Total 31 4 2 2 2" xfId="14311"/>
    <cellStyle name="Total 31 4 2 2 2 2" xfId="26283"/>
    <cellStyle name="Total 31 4 2 2 2 2 2" xfId="47469"/>
    <cellStyle name="Total 31 4 2 2 2 3" xfId="36865"/>
    <cellStyle name="Total 31 4 2 2 3" xfId="21170"/>
    <cellStyle name="Total 31 4 2 2 3 2" xfId="42357"/>
    <cellStyle name="Total 31 4 2 2 4" xfId="31773"/>
    <cellStyle name="Total 31 4 2 2_Table 2A-1_EFT (Annual)" xfId="9095"/>
    <cellStyle name="Total 31 4 2 3" xfId="11653"/>
    <cellStyle name="Total 31 4 2 3 2" xfId="23737"/>
    <cellStyle name="Total 31 4 2 3 2 2" xfId="44923"/>
    <cellStyle name="Total 31 4 2 3 3" xfId="34319"/>
    <cellStyle name="Total 31 4 2 4" xfId="18624"/>
    <cellStyle name="Total 31 4 2 4 2" xfId="39811"/>
    <cellStyle name="Total 31 4 2 5" xfId="29030"/>
    <cellStyle name="Total 31 4 2_Table 2A-1_EFT (Annual)" xfId="9094"/>
    <cellStyle name="Total 31 4 3" xfId="4847"/>
    <cellStyle name="Total 31 4 3 2" xfId="13107"/>
    <cellStyle name="Total 31 4 3 2 2" xfId="25113"/>
    <cellStyle name="Total 31 4 3 2 2 2" xfId="46299"/>
    <cellStyle name="Total 31 4 3 2 3" xfId="35695"/>
    <cellStyle name="Total 31 4 3 3" xfId="20000"/>
    <cellStyle name="Total 31 4 3 3 2" xfId="41187"/>
    <cellStyle name="Total 31 4 3 4" xfId="30504"/>
    <cellStyle name="Total 31 4 3_Table 2A-1_EFT (Annual)" xfId="9096"/>
    <cellStyle name="Total 31 4 4" xfId="10451"/>
    <cellStyle name="Total 31 4 4 2" xfId="22567"/>
    <cellStyle name="Total 31 4 4 2 2" xfId="43753"/>
    <cellStyle name="Total 31 4 4 3" xfId="33149"/>
    <cellStyle name="Total 31 4 5" xfId="17454"/>
    <cellStyle name="Total 31 4 5 2" xfId="38641"/>
    <cellStyle name="Total 31 4 6" xfId="27761"/>
    <cellStyle name="Total 31 4_Table 2A-1_EFT (Annual)" xfId="9093"/>
    <cellStyle name="Total 31 5" xfId="836"/>
    <cellStyle name="Total 31 5 2" xfId="4397"/>
    <cellStyle name="Total 31 5 2 2" xfId="12671"/>
    <cellStyle name="Total 31 5 2 2 2" xfId="24688"/>
    <cellStyle name="Total 31 5 2 2 2 2" xfId="45874"/>
    <cellStyle name="Total 31 5 2 2 3" xfId="35270"/>
    <cellStyle name="Total 31 5 2 3" xfId="19575"/>
    <cellStyle name="Total 31 5 2 3 2" xfId="40762"/>
    <cellStyle name="Total 31 5 2 4" xfId="30054"/>
    <cellStyle name="Total 31 5 2_Table 2A-1_EFT (Annual)" xfId="9098"/>
    <cellStyle name="Total 31 5 3" xfId="10020"/>
    <cellStyle name="Total 31 5 3 2" xfId="22142"/>
    <cellStyle name="Total 31 5 3 2 2" xfId="43328"/>
    <cellStyle name="Total 31 5 3 3" xfId="32724"/>
    <cellStyle name="Total 31 5 4" xfId="17029"/>
    <cellStyle name="Total 31 5 4 2" xfId="38216"/>
    <cellStyle name="Total 31 5 5" xfId="27311"/>
    <cellStyle name="Total 31 5_Table 2A-1_EFT (Annual)" xfId="9097"/>
    <cellStyle name="Total 31 6" xfId="2025"/>
    <cellStyle name="Total 31 6 2" xfId="5586"/>
    <cellStyle name="Total 31 6 2 2" xfId="13801"/>
    <cellStyle name="Total 31 6 2 2 2" xfId="25789"/>
    <cellStyle name="Total 31 6 2 2 2 2" xfId="46975"/>
    <cellStyle name="Total 31 6 2 2 3" xfId="36371"/>
    <cellStyle name="Total 31 6 2 3" xfId="20676"/>
    <cellStyle name="Total 31 6 2 3 2" xfId="41863"/>
    <cellStyle name="Total 31 6 2 4" xfId="31243"/>
    <cellStyle name="Total 31 6 2_Table 2A-1_EFT (Annual)" xfId="9100"/>
    <cellStyle name="Total 31 6 3" xfId="11145"/>
    <cellStyle name="Total 31 6 3 2" xfId="23243"/>
    <cellStyle name="Total 31 6 3 2 2" xfId="44429"/>
    <cellStyle name="Total 31 6 3 3" xfId="33825"/>
    <cellStyle name="Total 31 6 4" xfId="18130"/>
    <cellStyle name="Total 31 6 4 2" xfId="39317"/>
    <cellStyle name="Total 31 6 5" xfId="28500"/>
    <cellStyle name="Total 31 6_Table 2A-1_EFT (Annual)" xfId="9099"/>
    <cellStyle name="Total 31 7" xfId="3833"/>
    <cellStyle name="Total 31 7 2" xfId="12196"/>
    <cellStyle name="Total 31 7 2 2" xfId="24225"/>
    <cellStyle name="Total 31 7 2 2 2" xfId="45411"/>
    <cellStyle name="Total 31 7 2 3" xfId="34807"/>
    <cellStyle name="Total 31 7 3" xfId="19112"/>
    <cellStyle name="Total 31 7 3 2" xfId="40299"/>
    <cellStyle name="Total 31 7 4" xfId="29542"/>
    <cellStyle name="Total 31 7_Table 2A-1_EFT (Annual)" xfId="9101"/>
    <cellStyle name="Total 31 8" xfId="9515"/>
    <cellStyle name="Total 31 8 2" xfId="21679"/>
    <cellStyle name="Total 31 8 2 2" xfId="42865"/>
    <cellStyle name="Total 31 8 3" xfId="32261"/>
    <cellStyle name="Total 31 9" xfId="16566"/>
    <cellStyle name="Total 31 9 2" xfId="37753"/>
    <cellStyle name="Total 31_Table 2A-1_EFT (Annual)" xfId="3579"/>
    <cellStyle name="Total 32" xfId="250"/>
    <cellStyle name="Total 32 10" xfId="26805"/>
    <cellStyle name="Total 32 2" xfId="637"/>
    <cellStyle name="Total 32 2 2" xfId="1614"/>
    <cellStyle name="Total 32 2 2 2" xfId="2884"/>
    <cellStyle name="Total 32 2 2 2 2" xfId="6445"/>
    <cellStyle name="Total 32 2 2 2 2 2" xfId="14639"/>
    <cellStyle name="Total 32 2 2 2 2 2 2" xfId="26611"/>
    <cellStyle name="Total 32 2 2 2 2 2 2 2" xfId="47797"/>
    <cellStyle name="Total 32 2 2 2 2 2 3" xfId="37193"/>
    <cellStyle name="Total 32 2 2 2 2 3" xfId="21498"/>
    <cellStyle name="Total 32 2 2 2 2 3 2" xfId="42685"/>
    <cellStyle name="Total 32 2 2 2 2 4" xfId="32101"/>
    <cellStyle name="Total 32 2 2 2 2_Table 2A-1_EFT (Annual)" xfId="9104"/>
    <cellStyle name="Total 32 2 2 2 3" xfId="11981"/>
    <cellStyle name="Total 32 2 2 2 3 2" xfId="24065"/>
    <cellStyle name="Total 32 2 2 2 3 2 2" xfId="45251"/>
    <cellStyle name="Total 32 2 2 2 3 3" xfId="34647"/>
    <cellStyle name="Total 32 2 2 2 4" xfId="18952"/>
    <cellStyle name="Total 32 2 2 2 4 2" xfId="40139"/>
    <cellStyle name="Total 32 2 2 2 5" xfId="29358"/>
    <cellStyle name="Total 32 2 2 2_Table 2A-1_EFT (Annual)" xfId="9103"/>
    <cellStyle name="Total 32 2 2 3" xfId="5175"/>
    <cellStyle name="Total 32 2 2 3 2" xfId="13435"/>
    <cellStyle name="Total 32 2 2 3 2 2" xfId="25441"/>
    <cellStyle name="Total 32 2 2 3 2 2 2" xfId="46627"/>
    <cellStyle name="Total 32 2 2 3 2 3" xfId="36023"/>
    <cellStyle name="Total 32 2 2 3 3" xfId="20328"/>
    <cellStyle name="Total 32 2 2 3 3 2" xfId="41515"/>
    <cellStyle name="Total 32 2 2 3 4" xfId="30832"/>
    <cellStyle name="Total 32 2 2 3_Table 2A-1_EFT (Annual)" xfId="9105"/>
    <cellStyle name="Total 32 2 2 4" xfId="10779"/>
    <cellStyle name="Total 32 2 2 4 2" xfId="22895"/>
    <cellStyle name="Total 32 2 2 4 2 2" xfId="44081"/>
    <cellStyle name="Total 32 2 2 4 3" xfId="33477"/>
    <cellStyle name="Total 32 2 2 5" xfId="17782"/>
    <cellStyle name="Total 32 2 2 5 2" xfId="38969"/>
    <cellStyle name="Total 32 2 2 6" xfId="28089"/>
    <cellStyle name="Total 32 2 2_Table 2A-1_EFT (Annual)" xfId="9102"/>
    <cellStyle name="Total 32 2 3" xfId="1126"/>
    <cellStyle name="Total 32 2 3 2" xfId="4687"/>
    <cellStyle name="Total 32 2 3 2 2" xfId="12947"/>
    <cellStyle name="Total 32 2 3 2 2 2" xfId="24953"/>
    <cellStyle name="Total 32 2 3 2 2 2 2" xfId="46139"/>
    <cellStyle name="Total 32 2 3 2 2 3" xfId="35535"/>
    <cellStyle name="Total 32 2 3 2 3" xfId="19840"/>
    <cellStyle name="Total 32 2 3 2 3 2" xfId="41027"/>
    <cellStyle name="Total 32 2 3 2 4" xfId="30344"/>
    <cellStyle name="Total 32 2 3 2_Table 2A-1_EFT (Annual)" xfId="9107"/>
    <cellStyle name="Total 32 2 3 3" xfId="10291"/>
    <cellStyle name="Total 32 2 3 3 2" xfId="22407"/>
    <cellStyle name="Total 32 2 3 3 2 2" xfId="43593"/>
    <cellStyle name="Total 32 2 3 3 3" xfId="32989"/>
    <cellStyle name="Total 32 2 3 4" xfId="17294"/>
    <cellStyle name="Total 32 2 3 4 2" xfId="38481"/>
    <cellStyle name="Total 32 2 3 5" xfId="27601"/>
    <cellStyle name="Total 32 2 3_Table 2A-1_EFT (Annual)" xfId="9106"/>
    <cellStyle name="Total 32 2 4" xfId="2353"/>
    <cellStyle name="Total 32 2 4 2" xfId="5914"/>
    <cellStyle name="Total 32 2 4 2 2" xfId="14129"/>
    <cellStyle name="Total 32 2 4 2 2 2" xfId="26117"/>
    <cellStyle name="Total 32 2 4 2 2 2 2" xfId="47303"/>
    <cellStyle name="Total 32 2 4 2 2 3" xfId="36699"/>
    <cellStyle name="Total 32 2 4 2 3" xfId="21004"/>
    <cellStyle name="Total 32 2 4 2 3 2" xfId="42191"/>
    <cellStyle name="Total 32 2 4 2 4" xfId="31571"/>
    <cellStyle name="Total 32 2 4 2_Table 2A-1_EFT (Annual)" xfId="9109"/>
    <cellStyle name="Total 32 2 4 3" xfId="11473"/>
    <cellStyle name="Total 32 2 4 3 2" xfId="23571"/>
    <cellStyle name="Total 32 2 4 3 2 2" xfId="44757"/>
    <cellStyle name="Total 32 2 4 3 3" xfId="34153"/>
    <cellStyle name="Total 32 2 4 4" xfId="18458"/>
    <cellStyle name="Total 32 2 4 4 2" xfId="39645"/>
    <cellStyle name="Total 32 2 4 5" xfId="28828"/>
    <cellStyle name="Total 32 2 4_Table 2A-1_EFT (Annual)" xfId="9108"/>
    <cellStyle name="Total 32 2 5" xfId="4207"/>
    <cellStyle name="Total 32 2 5 2" xfId="12531"/>
    <cellStyle name="Total 32 2 5 2 2" xfId="24553"/>
    <cellStyle name="Total 32 2 5 2 2 2" xfId="45739"/>
    <cellStyle name="Total 32 2 5 2 3" xfId="35135"/>
    <cellStyle name="Total 32 2 5 3" xfId="19440"/>
    <cellStyle name="Total 32 2 5 3 2" xfId="40627"/>
    <cellStyle name="Total 32 2 5 4" xfId="29895"/>
    <cellStyle name="Total 32 2 5_Table 2A-1_EFT (Annual)" xfId="9110"/>
    <cellStyle name="Total 32 2 6" xfId="9870"/>
    <cellStyle name="Total 32 2 6 2" xfId="22007"/>
    <cellStyle name="Total 32 2 6 2 2" xfId="43193"/>
    <cellStyle name="Total 32 2 6 3" xfId="32589"/>
    <cellStyle name="Total 32 2 7" xfId="16894"/>
    <cellStyle name="Total 32 2 7 2" xfId="38081"/>
    <cellStyle name="Total 32 2 8" xfId="27152"/>
    <cellStyle name="Total 32 2_Table 2A-1_EFT (Annual)" xfId="3583"/>
    <cellStyle name="Total 32 3" xfId="476"/>
    <cellStyle name="Total 32 3 2" xfId="1453"/>
    <cellStyle name="Total 32 3 2 2" xfId="2723"/>
    <cellStyle name="Total 32 3 2 2 2" xfId="6284"/>
    <cellStyle name="Total 32 3 2 2 2 2" xfId="14478"/>
    <cellStyle name="Total 32 3 2 2 2 2 2" xfId="26450"/>
    <cellStyle name="Total 32 3 2 2 2 2 2 2" xfId="47636"/>
    <cellStyle name="Total 32 3 2 2 2 2 3" xfId="37032"/>
    <cellStyle name="Total 32 3 2 2 2 3" xfId="21337"/>
    <cellStyle name="Total 32 3 2 2 2 3 2" xfId="42524"/>
    <cellStyle name="Total 32 3 2 2 2 4" xfId="31940"/>
    <cellStyle name="Total 32 3 2 2 2_Table 2A-1_EFT (Annual)" xfId="9113"/>
    <cellStyle name="Total 32 3 2 2 3" xfId="11820"/>
    <cellStyle name="Total 32 3 2 2 3 2" xfId="23904"/>
    <cellStyle name="Total 32 3 2 2 3 2 2" xfId="45090"/>
    <cellStyle name="Total 32 3 2 2 3 3" xfId="34486"/>
    <cellStyle name="Total 32 3 2 2 4" xfId="18791"/>
    <cellStyle name="Total 32 3 2 2 4 2" xfId="39978"/>
    <cellStyle name="Total 32 3 2 2 5" xfId="29197"/>
    <cellStyle name="Total 32 3 2 2_Table 2A-1_EFT (Annual)" xfId="9112"/>
    <cellStyle name="Total 32 3 2 3" xfId="5014"/>
    <cellStyle name="Total 32 3 2 3 2" xfId="13274"/>
    <cellStyle name="Total 32 3 2 3 2 2" xfId="25280"/>
    <cellStyle name="Total 32 3 2 3 2 2 2" xfId="46466"/>
    <cellStyle name="Total 32 3 2 3 2 3" xfId="35862"/>
    <cellStyle name="Total 32 3 2 3 3" xfId="20167"/>
    <cellStyle name="Total 32 3 2 3 3 2" xfId="41354"/>
    <cellStyle name="Total 32 3 2 3 4" xfId="30671"/>
    <cellStyle name="Total 32 3 2 3_Table 2A-1_EFT (Annual)" xfId="9114"/>
    <cellStyle name="Total 32 3 2 4" xfId="10618"/>
    <cellStyle name="Total 32 3 2 4 2" xfId="22734"/>
    <cellStyle name="Total 32 3 2 4 2 2" xfId="43920"/>
    <cellStyle name="Total 32 3 2 4 3" xfId="33316"/>
    <cellStyle name="Total 32 3 2 5" xfId="17621"/>
    <cellStyle name="Total 32 3 2 5 2" xfId="38808"/>
    <cellStyle name="Total 32 3 2 6" xfId="27928"/>
    <cellStyle name="Total 32 3 2_Table 2A-1_EFT (Annual)" xfId="9111"/>
    <cellStyle name="Total 32 3 3" xfId="996"/>
    <cellStyle name="Total 32 3 3 2" xfId="4557"/>
    <cellStyle name="Total 32 3 3 2 2" xfId="12817"/>
    <cellStyle name="Total 32 3 3 2 2 2" xfId="24823"/>
    <cellStyle name="Total 32 3 3 2 2 2 2" xfId="46009"/>
    <cellStyle name="Total 32 3 3 2 2 3" xfId="35405"/>
    <cellStyle name="Total 32 3 3 2 3" xfId="19710"/>
    <cellStyle name="Total 32 3 3 2 3 2" xfId="40897"/>
    <cellStyle name="Total 32 3 3 2 4" xfId="30214"/>
    <cellStyle name="Total 32 3 3 2_Table 2A-1_EFT (Annual)" xfId="9116"/>
    <cellStyle name="Total 32 3 3 3" xfId="10161"/>
    <cellStyle name="Total 32 3 3 3 2" xfId="22277"/>
    <cellStyle name="Total 32 3 3 3 2 2" xfId="43463"/>
    <cellStyle name="Total 32 3 3 3 3" xfId="32859"/>
    <cellStyle name="Total 32 3 3 4" xfId="17164"/>
    <cellStyle name="Total 32 3 3 4 2" xfId="38351"/>
    <cellStyle name="Total 32 3 3 5" xfId="27471"/>
    <cellStyle name="Total 32 3 3_Table 2A-1_EFT (Annual)" xfId="9115"/>
    <cellStyle name="Total 32 3 4" xfId="2192"/>
    <cellStyle name="Total 32 3 4 2" xfId="5753"/>
    <cellStyle name="Total 32 3 4 2 2" xfId="13968"/>
    <cellStyle name="Total 32 3 4 2 2 2" xfId="25956"/>
    <cellStyle name="Total 32 3 4 2 2 2 2" xfId="47142"/>
    <cellStyle name="Total 32 3 4 2 2 3" xfId="36538"/>
    <cellStyle name="Total 32 3 4 2 3" xfId="20843"/>
    <cellStyle name="Total 32 3 4 2 3 2" xfId="42030"/>
    <cellStyle name="Total 32 3 4 2 4" xfId="31410"/>
    <cellStyle name="Total 32 3 4 2_Table 2A-1_EFT (Annual)" xfId="9118"/>
    <cellStyle name="Total 32 3 4 3" xfId="11312"/>
    <cellStyle name="Total 32 3 4 3 2" xfId="23410"/>
    <cellStyle name="Total 32 3 4 3 2 2" xfId="44596"/>
    <cellStyle name="Total 32 3 4 3 3" xfId="33992"/>
    <cellStyle name="Total 32 3 4 4" xfId="18297"/>
    <cellStyle name="Total 32 3 4 4 2" xfId="39484"/>
    <cellStyle name="Total 32 3 4 5" xfId="28667"/>
    <cellStyle name="Total 32 3 4_Table 2A-1_EFT (Annual)" xfId="9117"/>
    <cellStyle name="Total 32 3 5" xfId="4046"/>
    <cellStyle name="Total 32 3 5 2" xfId="12370"/>
    <cellStyle name="Total 32 3 5 2 2" xfId="24392"/>
    <cellStyle name="Total 32 3 5 2 2 2" xfId="45578"/>
    <cellStyle name="Total 32 3 5 2 3" xfId="34974"/>
    <cellStyle name="Total 32 3 5 3" xfId="19279"/>
    <cellStyle name="Total 32 3 5 3 2" xfId="40466"/>
    <cellStyle name="Total 32 3 5 4" xfId="29734"/>
    <cellStyle name="Total 32 3 5_Table 2A-1_EFT (Annual)" xfId="9119"/>
    <cellStyle name="Total 32 3 6" xfId="9709"/>
    <cellStyle name="Total 32 3 6 2" xfId="21846"/>
    <cellStyle name="Total 32 3 6 2 2" xfId="43032"/>
    <cellStyle name="Total 32 3 6 3" xfId="32428"/>
    <cellStyle name="Total 32 3 7" xfId="16733"/>
    <cellStyle name="Total 32 3 7 2" xfId="37920"/>
    <cellStyle name="Total 32 3 8" xfId="26991"/>
    <cellStyle name="Total 32 3_Table 2A-1_EFT (Annual)" xfId="3584"/>
    <cellStyle name="Total 32 4" xfId="1292"/>
    <cellStyle name="Total 32 4 2" xfId="2562"/>
    <cellStyle name="Total 32 4 2 2" xfId="6123"/>
    <cellStyle name="Total 32 4 2 2 2" xfId="14317"/>
    <cellStyle name="Total 32 4 2 2 2 2" xfId="26289"/>
    <cellStyle name="Total 32 4 2 2 2 2 2" xfId="47475"/>
    <cellStyle name="Total 32 4 2 2 2 3" xfId="36871"/>
    <cellStyle name="Total 32 4 2 2 3" xfId="21176"/>
    <cellStyle name="Total 32 4 2 2 3 2" xfId="42363"/>
    <cellStyle name="Total 32 4 2 2 4" xfId="31779"/>
    <cellStyle name="Total 32 4 2 2_Table 2A-1_EFT (Annual)" xfId="9122"/>
    <cellStyle name="Total 32 4 2 3" xfId="11659"/>
    <cellStyle name="Total 32 4 2 3 2" xfId="23743"/>
    <cellStyle name="Total 32 4 2 3 2 2" xfId="44929"/>
    <cellStyle name="Total 32 4 2 3 3" xfId="34325"/>
    <cellStyle name="Total 32 4 2 4" xfId="18630"/>
    <cellStyle name="Total 32 4 2 4 2" xfId="39817"/>
    <cellStyle name="Total 32 4 2 5" xfId="29036"/>
    <cellStyle name="Total 32 4 2_Table 2A-1_EFT (Annual)" xfId="9121"/>
    <cellStyle name="Total 32 4 3" xfId="4853"/>
    <cellStyle name="Total 32 4 3 2" xfId="13113"/>
    <cellStyle name="Total 32 4 3 2 2" xfId="25119"/>
    <cellStyle name="Total 32 4 3 2 2 2" xfId="46305"/>
    <cellStyle name="Total 32 4 3 2 3" xfId="35701"/>
    <cellStyle name="Total 32 4 3 3" xfId="20006"/>
    <cellStyle name="Total 32 4 3 3 2" xfId="41193"/>
    <cellStyle name="Total 32 4 3 4" xfId="30510"/>
    <cellStyle name="Total 32 4 3_Table 2A-1_EFT (Annual)" xfId="9123"/>
    <cellStyle name="Total 32 4 4" xfId="10457"/>
    <cellStyle name="Total 32 4 4 2" xfId="22573"/>
    <cellStyle name="Total 32 4 4 2 2" xfId="43759"/>
    <cellStyle name="Total 32 4 4 3" xfId="33155"/>
    <cellStyle name="Total 32 4 5" xfId="17460"/>
    <cellStyle name="Total 32 4 5 2" xfId="38647"/>
    <cellStyle name="Total 32 4 6" xfId="27767"/>
    <cellStyle name="Total 32 4_Table 2A-1_EFT (Annual)" xfId="9120"/>
    <cellStyle name="Total 32 5" xfId="841"/>
    <cellStyle name="Total 32 5 2" xfId="4402"/>
    <cellStyle name="Total 32 5 2 2" xfId="12676"/>
    <cellStyle name="Total 32 5 2 2 2" xfId="24693"/>
    <cellStyle name="Total 32 5 2 2 2 2" xfId="45879"/>
    <cellStyle name="Total 32 5 2 2 3" xfId="35275"/>
    <cellStyle name="Total 32 5 2 3" xfId="19580"/>
    <cellStyle name="Total 32 5 2 3 2" xfId="40767"/>
    <cellStyle name="Total 32 5 2 4" xfId="30059"/>
    <cellStyle name="Total 32 5 2_Table 2A-1_EFT (Annual)" xfId="9125"/>
    <cellStyle name="Total 32 5 3" xfId="10025"/>
    <cellStyle name="Total 32 5 3 2" xfId="22147"/>
    <cellStyle name="Total 32 5 3 2 2" xfId="43333"/>
    <cellStyle name="Total 32 5 3 3" xfId="32729"/>
    <cellStyle name="Total 32 5 4" xfId="17034"/>
    <cellStyle name="Total 32 5 4 2" xfId="38221"/>
    <cellStyle name="Total 32 5 5" xfId="27316"/>
    <cellStyle name="Total 32 5_Table 2A-1_EFT (Annual)" xfId="9124"/>
    <cellStyle name="Total 32 6" xfId="2031"/>
    <cellStyle name="Total 32 6 2" xfId="5592"/>
    <cellStyle name="Total 32 6 2 2" xfId="13807"/>
    <cellStyle name="Total 32 6 2 2 2" xfId="25795"/>
    <cellStyle name="Total 32 6 2 2 2 2" xfId="46981"/>
    <cellStyle name="Total 32 6 2 2 3" xfId="36377"/>
    <cellStyle name="Total 32 6 2 3" xfId="20682"/>
    <cellStyle name="Total 32 6 2 3 2" xfId="41869"/>
    <cellStyle name="Total 32 6 2 4" xfId="31249"/>
    <cellStyle name="Total 32 6 2_Table 2A-1_EFT (Annual)" xfId="9127"/>
    <cellStyle name="Total 32 6 3" xfId="11151"/>
    <cellStyle name="Total 32 6 3 2" xfId="23249"/>
    <cellStyle name="Total 32 6 3 2 2" xfId="44435"/>
    <cellStyle name="Total 32 6 3 3" xfId="33831"/>
    <cellStyle name="Total 32 6 4" xfId="18136"/>
    <cellStyle name="Total 32 6 4 2" xfId="39323"/>
    <cellStyle name="Total 32 6 5" xfId="28506"/>
    <cellStyle name="Total 32 6_Table 2A-1_EFT (Annual)" xfId="9126"/>
    <cellStyle name="Total 32 7" xfId="3839"/>
    <cellStyle name="Total 32 7 2" xfId="12202"/>
    <cellStyle name="Total 32 7 2 2" xfId="24231"/>
    <cellStyle name="Total 32 7 2 2 2" xfId="45417"/>
    <cellStyle name="Total 32 7 2 3" xfId="34813"/>
    <cellStyle name="Total 32 7 3" xfId="19118"/>
    <cellStyle name="Total 32 7 3 2" xfId="40305"/>
    <cellStyle name="Total 32 7 4" xfId="29548"/>
    <cellStyle name="Total 32 7_Table 2A-1_EFT (Annual)" xfId="9128"/>
    <cellStyle name="Total 32 8" xfId="9521"/>
    <cellStyle name="Total 32 8 2" xfId="21685"/>
    <cellStyle name="Total 32 8 2 2" xfId="42871"/>
    <cellStyle name="Total 32 8 3" xfId="32267"/>
    <cellStyle name="Total 32 9" xfId="16572"/>
    <cellStyle name="Total 32 9 2" xfId="37759"/>
    <cellStyle name="Total 32_Table 2A-1_EFT (Annual)" xfId="3582"/>
    <cellStyle name="Total 33" xfId="185"/>
    <cellStyle name="Total 33 2" xfId="578"/>
    <cellStyle name="Total 33 2 2" xfId="1555"/>
    <cellStyle name="Total 33 2 2 2" xfId="2825"/>
    <cellStyle name="Total 33 2 2 2 2" xfId="6386"/>
    <cellStyle name="Total 33 2 2 2 2 2" xfId="14580"/>
    <cellStyle name="Total 33 2 2 2 2 2 2" xfId="26552"/>
    <cellStyle name="Total 33 2 2 2 2 2 2 2" xfId="47738"/>
    <cellStyle name="Total 33 2 2 2 2 2 3" xfId="37134"/>
    <cellStyle name="Total 33 2 2 2 2 3" xfId="21439"/>
    <cellStyle name="Total 33 2 2 2 2 3 2" xfId="42626"/>
    <cellStyle name="Total 33 2 2 2 2 4" xfId="32042"/>
    <cellStyle name="Total 33 2 2 2 2_Table 2A-1_EFT (Annual)" xfId="9131"/>
    <cellStyle name="Total 33 2 2 2 3" xfId="11922"/>
    <cellStyle name="Total 33 2 2 2 3 2" xfId="24006"/>
    <cellStyle name="Total 33 2 2 2 3 2 2" xfId="45192"/>
    <cellStyle name="Total 33 2 2 2 3 3" xfId="34588"/>
    <cellStyle name="Total 33 2 2 2 4" xfId="18893"/>
    <cellStyle name="Total 33 2 2 2 4 2" xfId="40080"/>
    <cellStyle name="Total 33 2 2 2 5" xfId="29299"/>
    <cellStyle name="Total 33 2 2 2_Table 2A-1_EFT (Annual)" xfId="9130"/>
    <cellStyle name="Total 33 2 2 3" xfId="5116"/>
    <cellStyle name="Total 33 2 2 3 2" xfId="13376"/>
    <cellStyle name="Total 33 2 2 3 2 2" xfId="25382"/>
    <cellStyle name="Total 33 2 2 3 2 2 2" xfId="46568"/>
    <cellStyle name="Total 33 2 2 3 2 3" xfId="35964"/>
    <cellStyle name="Total 33 2 2 3 3" xfId="20269"/>
    <cellStyle name="Total 33 2 2 3 3 2" xfId="41456"/>
    <cellStyle name="Total 33 2 2 3 4" xfId="30773"/>
    <cellStyle name="Total 33 2 2 3_Table 2A-1_EFT (Annual)" xfId="9132"/>
    <cellStyle name="Total 33 2 2 4" xfId="10720"/>
    <cellStyle name="Total 33 2 2 4 2" xfId="22836"/>
    <cellStyle name="Total 33 2 2 4 2 2" xfId="44022"/>
    <cellStyle name="Total 33 2 2 4 3" xfId="33418"/>
    <cellStyle name="Total 33 2 2 5" xfId="17723"/>
    <cellStyle name="Total 33 2 2 5 2" xfId="38910"/>
    <cellStyle name="Total 33 2 2 6" xfId="28030"/>
    <cellStyle name="Total 33 2 2_Table 2A-1_EFT (Annual)" xfId="9129"/>
    <cellStyle name="Total 33 2 3" xfId="1078"/>
    <cellStyle name="Total 33 2 3 2" xfId="4639"/>
    <cellStyle name="Total 33 2 3 2 2" xfId="12899"/>
    <cellStyle name="Total 33 2 3 2 2 2" xfId="24905"/>
    <cellStyle name="Total 33 2 3 2 2 2 2" xfId="46091"/>
    <cellStyle name="Total 33 2 3 2 2 3" xfId="35487"/>
    <cellStyle name="Total 33 2 3 2 3" xfId="19792"/>
    <cellStyle name="Total 33 2 3 2 3 2" xfId="40979"/>
    <cellStyle name="Total 33 2 3 2 4" xfId="30296"/>
    <cellStyle name="Total 33 2 3 2_Table 2A-1_EFT (Annual)" xfId="9134"/>
    <cellStyle name="Total 33 2 3 3" xfId="10243"/>
    <cellStyle name="Total 33 2 3 3 2" xfId="22359"/>
    <cellStyle name="Total 33 2 3 3 2 2" xfId="43545"/>
    <cellStyle name="Total 33 2 3 3 3" xfId="32941"/>
    <cellStyle name="Total 33 2 3 4" xfId="17246"/>
    <cellStyle name="Total 33 2 3 4 2" xfId="38433"/>
    <cellStyle name="Total 33 2 3 5" xfId="27553"/>
    <cellStyle name="Total 33 2 3_Table 2A-1_EFT (Annual)" xfId="9133"/>
    <cellStyle name="Total 33 2 4" xfId="2294"/>
    <cellStyle name="Total 33 2 4 2" xfId="5855"/>
    <cellStyle name="Total 33 2 4 2 2" xfId="14070"/>
    <cellStyle name="Total 33 2 4 2 2 2" xfId="26058"/>
    <cellStyle name="Total 33 2 4 2 2 2 2" xfId="47244"/>
    <cellStyle name="Total 33 2 4 2 2 3" xfId="36640"/>
    <cellStyle name="Total 33 2 4 2 3" xfId="20945"/>
    <cellStyle name="Total 33 2 4 2 3 2" xfId="42132"/>
    <cellStyle name="Total 33 2 4 2 4" xfId="31512"/>
    <cellStyle name="Total 33 2 4 2_Table 2A-1_EFT (Annual)" xfId="9136"/>
    <cellStyle name="Total 33 2 4 3" xfId="11414"/>
    <cellStyle name="Total 33 2 4 3 2" xfId="23512"/>
    <cellStyle name="Total 33 2 4 3 2 2" xfId="44698"/>
    <cellStyle name="Total 33 2 4 3 3" xfId="34094"/>
    <cellStyle name="Total 33 2 4 4" xfId="18399"/>
    <cellStyle name="Total 33 2 4 4 2" xfId="39586"/>
    <cellStyle name="Total 33 2 4 5" xfId="28769"/>
    <cellStyle name="Total 33 2 4_Table 2A-1_EFT (Annual)" xfId="9135"/>
    <cellStyle name="Total 33 2 5" xfId="4148"/>
    <cellStyle name="Total 33 2 5 2" xfId="12472"/>
    <cellStyle name="Total 33 2 5 2 2" xfId="24494"/>
    <cellStyle name="Total 33 2 5 2 2 2" xfId="45680"/>
    <cellStyle name="Total 33 2 5 2 3" xfId="35076"/>
    <cellStyle name="Total 33 2 5 3" xfId="19381"/>
    <cellStyle name="Total 33 2 5 3 2" xfId="40568"/>
    <cellStyle name="Total 33 2 5 4" xfId="29836"/>
    <cellStyle name="Total 33 2 5_Table 2A-1_EFT (Annual)" xfId="9137"/>
    <cellStyle name="Total 33 2 6" xfId="9811"/>
    <cellStyle name="Total 33 2 6 2" xfId="21948"/>
    <cellStyle name="Total 33 2 6 2 2" xfId="43134"/>
    <cellStyle name="Total 33 2 6 3" xfId="32530"/>
    <cellStyle name="Total 33 2 7" xfId="16835"/>
    <cellStyle name="Total 33 2 7 2" xfId="38022"/>
    <cellStyle name="Total 33 2 8" xfId="27093"/>
    <cellStyle name="Total 33 2_Table 2A-1_EFT (Annual)" xfId="3586"/>
    <cellStyle name="Total 33 3" xfId="1233"/>
    <cellStyle name="Total 33 3 2" xfId="2503"/>
    <cellStyle name="Total 33 3 2 2" xfId="6064"/>
    <cellStyle name="Total 33 3 2 2 2" xfId="14258"/>
    <cellStyle name="Total 33 3 2 2 2 2" xfId="26230"/>
    <cellStyle name="Total 33 3 2 2 2 2 2" xfId="47416"/>
    <cellStyle name="Total 33 3 2 2 2 3" xfId="36812"/>
    <cellStyle name="Total 33 3 2 2 3" xfId="21117"/>
    <cellStyle name="Total 33 3 2 2 3 2" xfId="42304"/>
    <cellStyle name="Total 33 3 2 2 4" xfId="31720"/>
    <cellStyle name="Total 33 3 2 2_Table 2A-1_EFT (Annual)" xfId="9140"/>
    <cellStyle name="Total 33 3 2 3" xfId="11600"/>
    <cellStyle name="Total 33 3 2 3 2" xfId="23684"/>
    <cellStyle name="Total 33 3 2 3 2 2" xfId="44870"/>
    <cellStyle name="Total 33 3 2 3 3" xfId="34266"/>
    <cellStyle name="Total 33 3 2 4" xfId="18571"/>
    <cellStyle name="Total 33 3 2 4 2" xfId="39758"/>
    <cellStyle name="Total 33 3 2 5" xfId="28977"/>
    <cellStyle name="Total 33 3 2_Table 2A-1_EFT (Annual)" xfId="9139"/>
    <cellStyle name="Total 33 3 3" xfId="4794"/>
    <cellStyle name="Total 33 3 3 2" xfId="13054"/>
    <cellStyle name="Total 33 3 3 2 2" xfId="25060"/>
    <cellStyle name="Total 33 3 3 2 2 2" xfId="46246"/>
    <cellStyle name="Total 33 3 3 2 3" xfId="35642"/>
    <cellStyle name="Total 33 3 3 3" xfId="19947"/>
    <cellStyle name="Total 33 3 3 3 2" xfId="41134"/>
    <cellStyle name="Total 33 3 3 4" xfId="30451"/>
    <cellStyle name="Total 33 3 3_Table 2A-1_EFT (Annual)" xfId="9141"/>
    <cellStyle name="Total 33 3 4" xfId="10398"/>
    <cellStyle name="Total 33 3 4 2" xfId="22514"/>
    <cellStyle name="Total 33 3 4 2 2" xfId="43700"/>
    <cellStyle name="Total 33 3 4 3" xfId="33096"/>
    <cellStyle name="Total 33 3 5" xfId="17401"/>
    <cellStyle name="Total 33 3 5 2" xfId="38588"/>
    <cellStyle name="Total 33 3 6" xfId="27708"/>
    <cellStyle name="Total 33 3_Table 2A-1_EFT (Annual)" xfId="9138"/>
    <cellStyle name="Total 33 4" xfId="787"/>
    <cellStyle name="Total 33 4 2" xfId="4348"/>
    <cellStyle name="Total 33 4 2 2" xfId="12628"/>
    <cellStyle name="Total 33 4 2 2 2" xfId="24645"/>
    <cellStyle name="Total 33 4 2 2 2 2" xfId="45831"/>
    <cellStyle name="Total 33 4 2 2 3" xfId="35227"/>
    <cellStyle name="Total 33 4 2 3" xfId="19532"/>
    <cellStyle name="Total 33 4 2 3 2" xfId="40719"/>
    <cellStyle name="Total 33 4 2 4" xfId="30005"/>
    <cellStyle name="Total 33 4 2_Table 2A-1_EFT (Annual)" xfId="9143"/>
    <cellStyle name="Total 33 4 3" xfId="9976"/>
    <cellStyle name="Total 33 4 3 2" xfId="22099"/>
    <cellStyle name="Total 33 4 3 2 2" xfId="43285"/>
    <cellStyle name="Total 33 4 3 3" xfId="32681"/>
    <cellStyle name="Total 33 4 4" xfId="16986"/>
    <cellStyle name="Total 33 4 4 2" xfId="38173"/>
    <cellStyle name="Total 33 4 5" xfId="27262"/>
    <cellStyle name="Total 33 4_Table 2A-1_EFT (Annual)" xfId="9142"/>
    <cellStyle name="Total 33 5" xfId="1972"/>
    <cellStyle name="Total 33 5 2" xfId="5533"/>
    <cellStyle name="Total 33 5 2 2" xfId="13748"/>
    <cellStyle name="Total 33 5 2 2 2" xfId="25736"/>
    <cellStyle name="Total 33 5 2 2 2 2" xfId="46922"/>
    <cellStyle name="Total 33 5 2 2 3" xfId="36318"/>
    <cellStyle name="Total 33 5 2 3" xfId="20623"/>
    <cellStyle name="Total 33 5 2 3 2" xfId="41810"/>
    <cellStyle name="Total 33 5 2 4" xfId="31190"/>
    <cellStyle name="Total 33 5 2_Table 2A-1_EFT (Annual)" xfId="9145"/>
    <cellStyle name="Total 33 5 3" xfId="11092"/>
    <cellStyle name="Total 33 5 3 2" xfId="23190"/>
    <cellStyle name="Total 33 5 3 2 2" xfId="44376"/>
    <cellStyle name="Total 33 5 3 3" xfId="33772"/>
    <cellStyle name="Total 33 5 4" xfId="18077"/>
    <cellStyle name="Total 33 5 4 2" xfId="39264"/>
    <cellStyle name="Total 33 5 5" xfId="28447"/>
    <cellStyle name="Total 33 5_Table 2A-1_EFT (Annual)" xfId="9144"/>
    <cellStyle name="Total 33 6" xfId="3774"/>
    <cellStyle name="Total 33 6 2" xfId="12142"/>
    <cellStyle name="Total 33 6 2 2" xfId="24172"/>
    <cellStyle name="Total 33 6 2 2 2" xfId="45358"/>
    <cellStyle name="Total 33 6 2 3" xfId="34754"/>
    <cellStyle name="Total 33 6 3" xfId="19059"/>
    <cellStyle name="Total 33 6 3 2" xfId="40246"/>
    <cellStyle name="Total 33 6 4" xfId="29483"/>
    <cellStyle name="Total 33 6_Table 2A-1_EFT (Annual)" xfId="9146"/>
    <cellStyle name="Total 33 7" xfId="9461"/>
    <cellStyle name="Total 33 7 2" xfId="21626"/>
    <cellStyle name="Total 33 7 2 2" xfId="42812"/>
    <cellStyle name="Total 33 7 3" xfId="32208"/>
    <cellStyle name="Total 33 8" xfId="16513"/>
    <cellStyle name="Total 33 8 2" xfId="37700"/>
    <cellStyle name="Total 33 9" xfId="26740"/>
    <cellStyle name="Total 33_Table 2A-1_EFT (Annual)" xfId="3585"/>
    <cellStyle name="Total 34" xfId="295"/>
    <cellStyle name="Total 34 2" xfId="1297"/>
    <cellStyle name="Total 34 2 2" xfId="2567"/>
    <cellStyle name="Total 34 2 2 2" xfId="6128"/>
    <cellStyle name="Total 34 2 2 2 2" xfId="14322"/>
    <cellStyle name="Total 34 2 2 2 2 2" xfId="26294"/>
    <cellStyle name="Total 34 2 2 2 2 2 2" xfId="47480"/>
    <cellStyle name="Total 34 2 2 2 2 3" xfId="36876"/>
    <cellStyle name="Total 34 2 2 2 3" xfId="21181"/>
    <cellStyle name="Total 34 2 2 2 3 2" xfId="42368"/>
    <cellStyle name="Total 34 2 2 2 4" xfId="31784"/>
    <cellStyle name="Total 34 2 2 2_Table 2A-1_EFT (Annual)" xfId="9149"/>
    <cellStyle name="Total 34 2 2 3" xfId="11664"/>
    <cellStyle name="Total 34 2 2 3 2" xfId="23748"/>
    <cellStyle name="Total 34 2 2 3 2 2" xfId="44934"/>
    <cellStyle name="Total 34 2 2 3 3" xfId="34330"/>
    <cellStyle name="Total 34 2 2 4" xfId="18635"/>
    <cellStyle name="Total 34 2 2 4 2" xfId="39822"/>
    <cellStyle name="Total 34 2 2 5" xfId="29041"/>
    <cellStyle name="Total 34 2 2_Table 2A-1_EFT (Annual)" xfId="9148"/>
    <cellStyle name="Total 34 2 3" xfId="4858"/>
    <cellStyle name="Total 34 2 3 2" xfId="13118"/>
    <cellStyle name="Total 34 2 3 2 2" xfId="25124"/>
    <cellStyle name="Total 34 2 3 2 2 2" xfId="46310"/>
    <cellStyle name="Total 34 2 3 2 3" xfId="35706"/>
    <cellStyle name="Total 34 2 3 3" xfId="20011"/>
    <cellStyle name="Total 34 2 3 3 2" xfId="41198"/>
    <cellStyle name="Total 34 2 3 4" xfId="30515"/>
    <cellStyle name="Total 34 2 3_Table 2A-1_EFT (Annual)" xfId="9150"/>
    <cellStyle name="Total 34 2 4" xfId="10462"/>
    <cellStyle name="Total 34 2 4 2" xfId="22578"/>
    <cellStyle name="Total 34 2 4 2 2" xfId="43764"/>
    <cellStyle name="Total 34 2 4 3" xfId="33160"/>
    <cellStyle name="Total 34 2 5" xfId="17465"/>
    <cellStyle name="Total 34 2 5 2" xfId="38652"/>
    <cellStyle name="Total 34 2 6" xfId="27772"/>
    <cellStyle name="Total 34 2_Table 2A-1_EFT (Annual)" xfId="9147"/>
    <cellStyle name="Total 34 3" xfId="846"/>
    <cellStyle name="Total 34 3 2" xfId="4407"/>
    <cellStyle name="Total 34 3 2 2" xfId="12680"/>
    <cellStyle name="Total 34 3 2 2 2" xfId="24697"/>
    <cellStyle name="Total 34 3 2 2 2 2" xfId="45883"/>
    <cellStyle name="Total 34 3 2 2 3" xfId="35279"/>
    <cellStyle name="Total 34 3 2 3" xfId="19584"/>
    <cellStyle name="Total 34 3 2 3 2" xfId="40771"/>
    <cellStyle name="Total 34 3 2 4" xfId="30064"/>
    <cellStyle name="Total 34 3 2_Table 2A-1_EFT (Annual)" xfId="9152"/>
    <cellStyle name="Total 34 3 3" xfId="10029"/>
    <cellStyle name="Total 34 3 3 2" xfId="22151"/>
    <cellStyle name="Total 34 3 3 2 2" xfId="43337"/>
    <cellStyle name="Total 34 3 3 3" xfId="32733"/>
    <cellStyle name="Total 34 3 4" xfId="17038"/>
    <cellStyle name="Total 34 3 4 2" xfId="38225"/>
    <cellStyle name="Total 34 3 5" xfId="27321"/>
    <cellStyle name="Total 34 3_Table 2A-1_EFT (Annual)" xfId="9151"/>
    <cellStyle name="Total 34 4" xfId="2036"/>
    <cellStyle name="Total 34 4 2" xfId="5597"/>
    <cellStyle name="Total 34 4 2 2" xfId="13812"/>
    <cellStyle name="Total 34 4 2 2 2" xfId="25800"/>
    <cellStyle name="Total 34 4 2 2 2 2" xfId="46986"/>
    <cellStyle name="Total 34 4 2 2 3" xfId="36382"/>
    <cellStyle name="Total 34 4 2 3" xfId="20687"/>
    <cellStyle name="Total 34 4 2 3 2" xfId="41874"/>
    <cellStyle name="Total 34 4 2 4" xfId="31254"/>
    <cellStyle name="Total 34 4 2_Table 2A-1_EFT (Annual)" xfId="9154"/>
    <cellStyle name="Total 34 4 3" xfId="11156"/>
    <cellStyle name="Total 34 4 3 2" xfId="23254"/>
    <cellStyle name="Total 34 4 3 2 2" xfId="44440"/>
    <cellStyle name="Total 34 4 3 3" xfId="33836"/>
    <cellStyle name="Total 34 4 4" xfId="18141"/>
    <cellStyle name="Total 34 4 4 2" xfId="39328"/>
    <cellStyle name="Total 34 4 5" xfId="28511"/>
    <cellStyle name="Total 34 4_Table 2A-1_EFT (Annual)" xfId="9153"/>
    <cellStyle name="Total 34 5" xfId="3866"/>
    <cellStyle name="Total 34 5 2" xfId="12207"/>
    <cellStyle name="Total 34 5 2 2" xfId="24236"/>
    <cellStyle name="Total 34 5 2 2 2" xfId="45422"/>
    <cellStyle name="Total 34 5 2 3" xfId="34818"/>
    <cellStyle name="Total 34 5 3" xfId="19123"/>
    <cellStyle name="Total 34 5 3 2" xfId="40310"/>
    <cellStyle name="Total 34 5 4" xfId="29554"/>
    <cellStyle name="Total 34 5_Table 2A-1_EFT (Annual)" xfId="9155"/>
    <cellStyle name="Total 34 6" xfId="9542"/>
    <cellStyle name="Total 34 6 2" xfId="21690"/>
    <cellStyle name="Total 34 6 2 2" xfId="42876"/>
    <cellStyle name="Total 34 6 3" xfId="32272"/>
    <cellStyle name="Total 34 7" xfId="16577"/>
    <cellStyle name="Total 34 7 2" xfId="37764"/>
    <cellStyle name="Total 34 8" xfId="26811"/>
    <cellStyle name="Total 34_Table 2A-1_EFT (Annual)" xfId="3587"/>
    <cellStyle name="Total 35" xfId="638"/>
    <cellStyle name="Total 35 2" xfId="1615"/>
    <cellStyle name="Total 35 2 2" xfId="2885"/>
    <cellStyle name="Total 35 2 2 2" xfId="6446"/>
    <cellStyle name="Total 35 2 2 2 2" xfId="14640"/>
    <cellStyle name="Total 35 2 2 2 2 2" xfId="26612"/>
    <cellStyle name="Total 35 2 2 2 2 2 2" xfId="47798"/>
    <cellStyle name="Total 35 2 2 2 2 3" xfId="37194"/>
    <cellStyle name="Total 35 2 2 2 3" xfId="21499"/>
    <cellStyle name="Total 35 2 2 2 3 2" xfId="42686"/>
    <cellStyle name="Total 35 2 2 2 4" xfId="32102"/>
    <cellStyle name="Total 35 2 2 2_Table 2A-1_EFT (Annual)" xfId="9158"/>
    <cellStyle name="Total 35 2 2 3" xfId="11982"/>
    <cellStyle name="Total 35 2 2 3 2" xfId="24066"/>
    <cellStyle name="Total 35 2 2 3 2 2" xfId="45252"/>
    <cellStyle name="Total 35 2 2 3 3" xfId="34648"/>
    <cellStyle name="Total 35 2 2 4" xfId="18953"/>
    <cellStyle name="Total 35 2 2 4 2" xfId="40140"/>
    <cellStyle name="Total 35 2 2 5" xfId="29359"/>
    <cellStyle name="Total 35 2 2_Table 2A-1_EFT (Annual)" xfId="9157"/>
    <cellStyle name="Total 35 2 3" xfId="5176"/>
    <cellStyle name="Total 35 2 3 2" xfId="13436"/>
    <cellStyle name="Total 35 2 3 2 2" xfId="25442"/>
    <cellStyle name="Total 35 2 3 2 2 2" xfId="46628"/>
    <cellStyle name="Total 35 2 3 2 3" xfId="36024"/>
    <cellStyle name="Total 35 2 3 3" xfId="20329"/>
    <cellStyle name="Total 35 2 3 3 2" xfId="41516"/>
    <cellStyle name="Total 35 2 3 4" xfId="30833"/>
    <cellStyle name="Total 35 2 3_Table 2A-1_EFT (Annual)" xfId="9159"/>
    <cellStyle name="Total 35 2 4" xfId="10780"/>
    <cellStyle name="Total 35 2 4 2" xfId="22896"/>
    <cellStyle name="Total 35 2 4 2 2" xfId="44082"/>
    <cellStyle name="Total 35 2 4 3" xfId="33478"/>
    <cellStyle name="Total 35 2 5" xfId="17783"/>
    <cellStyle name="Total 35 2 5 2" xfId="38970"/>
    <cellStyle name="Total 35 2 6" xfId="28090"/>
    <cellStyle name="Total 35 2_Table 2A-1_EFT (Annual)" xfId="9156"/>
    <cellStyle name="Total 35 3" xfId="1127"/>
    <cellStyle name="Total 35 3 2" xfId="4688"/>
    <cellStyle name="Total 35 3 2 2" xfId="12948"/>
    <cellStyle name="Total 35 3 2 2 2" xfId="24954"/>
    <cellStyle name="Total 35 3 2 2 2 2" xfId="46140"/>
    <cellStyle name="Total 35 3 2 2 3" xfId="35536"/>
    <cellStyle name="Total 35 3 2 3" xfId="19841"/>
    <cellStyle name="Total 35 3 2 3 2" xfId="41028"/>
    <cellStyle name="Total 35 3 2 4" xfId="30345"/>
    <cellStyle name="Total 35 3 2_Table 2A-1_EFT (Annual)" xfId="9161"/>
    <cellStyle name="Total 35 3 3" xfId="10292"/>
    <cellStyle name="Total 35 3 3 2" xfId="22408"/>
    <cellStyle name="Total 35 3 3 2 2" xfId="43594"/>
    <cellStyle name="Total 35 3 3 3" xfId="32990"/>
    <cellStyle name="Total 35 3 4" xfId="17295"/>
    <cellStyle name="Total 35 3 4 2" xfId="38482"/>
    <cellStyle name="Total 35 3 5" xfId="27602"/>
    <cellStyle name="Total 35 3_Table 2A-1_EFT (Annual)" xfId="9160"/>
    <cellStyle name="Total 35 4" xfId="2354"/>
    <cellStyle name="Total 35 4 2" xfId="5915"/>
    <cellStyle name="Total 35 4 2 2" xfId="14130"/>
    <cellStyle name="Total 35 4 2 2 2" xfId="26118"/>
    <cellStyle name="Total 35 4 2 2 2 2" xfId="47304"/>
    <cellStyle name="Total 35 4 2 2 3" xfId="36700"/>
    <cellStyle name="Total 35 4 2 3" xfId="21005"/>
    <cellStyle name="Total 35 4 2 3 2" xfId="42192"/>
    <cellStyle name="Total 35 4 2 4" xfId="31572"/>
    <cellStyle name="Total 35 4 2_Table 2A-1_EFT (Annual)" xfId="9163"/>
    <cellStyle name="Total 35 4 3" xfId="11474"/>
    <cellStyle name="Total 35 4 3 2" xfId="23572"/>
    <cellStyle name="Total 35 4 3 2 2" xfId="44758"/>
    <cellStyle name="Total 35 4 3 3" xfId="34154"/>
    <cellStyle name="Total 35 4 4" xfId="18459"/>
    <cellStyle name="Total 35 4 4 2" xfId="39646"/>
    <cellStyle name="Total 35 4 5" xfId="28829"/>
    <cellStyle name="Total 35 4_Table 2A-1_EFT (Annual)" xfId="9162"/>
    <cellStyle name="Total 35 5" xfId="4208"/>
    <cellStyle name="Total 35 5 2" xfId="12532"/>
    <cellStyle name="Total 35 5 2 2" xfId="24554"/>
    <cellStyle name="Total 35 5 2 2 2" xfId="45740"/>
    <cellStyle name="Total 35 5 2 3" xfId="35136"/>
    <cellStyle name="Total 35 5 3" xfId="19441"/>
    <cellStyle name="Total 35 5 3 2" xfId="40628"/>
    <cellStyle name="Total 35 5 4" xfId="29896"/>
    <cellStyle name="Total 35 5_Table 2A-1_EFT (Annual)" xfId="9164"/>
    <cellStyle name="Total 35 6" xfId="9871"/>
    <cellStyle name="Total 35 6 2" xfId="22008"/>
    <cellStyle name="Total 35 6 2 2" xfId="43194"/>
    <cellStyle name="Total 35 6 3" xfId="32590"/>
    <cellStyle name="Total 35 7" xfId="16895"/>
    <cellStyle name="Total 35 7 2" xfId="38082"/>
    <cellStyle name="Total 35 8" xfId="27153"/>
    <cellStyle name="Total 35_Table 2A-1_EFT (Annual)" xfId="3588"/>
    <cellStyle name="Total 36" xfId="699"/>
    <cellStyle name="Total 36 2" xfId="2364"/>
    <cellStyle name="Total 36 2 2" xfId="5925"/>
    <cellStyle name="Total 36 2 2 2" xfId="14139"/>
    <cellStyle name="Total 36 2 2 2 2" xfId="26127"/>
    <cellStyle name="Total 36 2 2 2 2 2" xfId="47313"/>
    <cellStyle name="Total 36 2 2 2 3" xfId="36709"/>
    <cellStyle name="Total 36 2 2 3" xfId="21014"/>
    <cellStyle name="Total 36 2 2 3 2" xfId="42201"/>
    <cellStyle name="Total 36 2 2 4" xfId="31581"/>
    <cellStyle name="Total 36 2 2_Table 2A-1_EFT (Annual)" xfId="9167"/>
    <cellStyle name="Total 36 2 3" xfId="11484"/>
    <cellStyle name="Total 36 2 3 2" xfId="23581"/>
    <cellStyle name="Total 36 2 3 2 2" xfId="44767"/>
    <cellStyle name="Total 36 2 3 3" xfId="34163"/>
    <cellStyle name="Total 36 2 4" xfId="18468"/>
    <cellStyle name="Total 36 2 4 2" xfId="39655"/>
    <cellStyle name="Total 36 2 5" xfId="28838"/>
    <cellStyle name="Total 36 2_Table 2A-1_EFT (Annual)" xfId="9166"/>
    <cellStyle name="Total 36 3" xfId="4261"/>
    <cellStyle name="Total 36 3 2" xfId="12545"/>
    <cellStyle name="Total 36 3 2 2" xfId="24563"/>
    <cellStyle name="Total 36 3 2 2 2" xfId="45749"/>
    <cellStyle name="Total 36 3 2 3" xfId="35145"/>
    <cellStyle name="Total 36 3 3" xfId="19450"/>
    <cellStyle name="Total 36 3 3 2" xfId="40637"/>
    <cellStyle name="Total 36 3 4" xfId="29918"/>
    <cellStyle name="Total 36 3_Table 2A-1_EFT (Annual)" xfId="9168"/>
    <cellStyle name="Total 36 4" xfId="9892"/>
    <cellStyle name="Total 36 4 2" xfId="22017"/>
    <cellStyle name="Total 36 4 2 2" xfId="43203"/>
    <cellStyle name="Total 36 4 3" xfId="32599"/>
    <cellStyle name="Total 36 5" xfId="16904"/>
    <cellStyle name="Total 36 5 2" xfId="38091"/>
    <cellStyle name="Total 36 6" xfId="27175"/>
    <cellStyle name="Total 36_Table 2A-1_EFT (Annual)" xfId="9165"/>
    <cellStyle name="Total 37" xfId="16013"/>
    <cellStyle name="Total 37 2" xfId="37204"/>
    <cellStyle name="Total 38" xfId="47808"/>
    <cellStyle name="Total 4" xfId="93"/>
    <cellStyle name="Total 4 10" xfId="21517"/>
    <cellStyle name="Total 4 10 2" xfId="42704"/>
    <cellStyle name="Total 4 11" xfId="26649"/>
    <cellStyle name="Total 4 2" xfId="492"/>
    <cellStyle name="Total 4 2 2" xfId="1469"/>
    <cellStyle name="Total 4 2 2 2" xfId="2739"/>
    <cellStyle name="Total 4 2 2 2 2" xfId="6300"/>
    <cellStyle name="Total 4 2 2 2 2 2" xfId="14494"/>
    <cellStyle name="Total 4 2 2 2 2 2 2" xfId="26466"/>
    <cellStyle name="Total 4 2 2 2 2 2 2 2" xfId="47652"/>
    <cellStyle name="Total 4 2 2 2 2 2 3" xfId="37048"/>
    <cellStyle name="Total 4 2 2 2 2 3" xfId="21353"/>
    <cellStyle name="Total 4 2 2 2 2 3 2" xfId="42540"/>
    <cellStyle name="Total 4 2 2 2 2 4" xfId="31956"/>
    <cellStyle name="Total 4 2 2 2 2_Table 2A-1_EFT (Annual)" xfId="9171"/>
    <cellStyle name="Total 4 2 2 2 3" xfId="11836"/>
    <cellStyle name="Total 4 2 2 2 3 2" xfId="23920"/>
    <cellStyle name="Total 4 2 2 2 3 2 2" xfId="45106"/>
    <cellStyle name="Total 4 2 2 2 3 3" xfId="34502"/>
    <cellStyle name="Total 4 2 2 2 4" xfId="18807"/>
    <cellStyle name="Total 4 2 2 2 4 2" xfId="39994"/>
    <cellStyle name="Total 4 2 2 2 5" xfId="29213"/>
    <cellStyle name="Total 4 2 2 2_Table 2A-1_EFT (Annual)" xfId="9170"/>
    <cellStyle name="Total 4 2 2 3" xfId="5030"/>
    <cellStyle name="Total 4 2 2 3 2" xfId="13290"/>
    <cellStyle name="Total 4 2 2 3 2 2" xfId="25296"/>
    <cellStyle name="Total 4 2 2 3 2 2 2" xfId="46482"/>
    <cellStyle name="Total 4 2 2 3 2 3" xfId="35878"/>
    <cellStyle name="Total 4 2 2 3 3" xfId="20183"/>
    <cellStyle name="Total 4 2 2 3 3 2" xfId="41370"/>
    <cellStyle name="Total 4 2 2 3 4" xfId="30687"/>
    <cellStyle name="Total 4 2 2 3_Table 2A-1_EFT (Annual)" xfId="9172"/>
    <cellStyle name="Total 4 2 2 4" xfId="10634"/>
    <cellStyle name="Total 4 2 2 4 2" xfId="22750"/>
    <cellStyle name="Total 4 2 2 4 2 2" xfId="43936"/>
    <cellStyle name="Total 4 2 2 4 3" xfId="33332"/>
    <cellStyle name="Total 4 2 2 5" xfId="17637"/>
    <cellStyle name="Total 4 2 2 5 2" xfId="38824"/>
    <cellStyle name="Total 4 2 2 6" xfId="27944"/>
    <cellStyle name="Total 4 2 2_Table 2A-1_EFT (Annual)" xfId="9169"/>
    <cellStyle name="Total 4 2 3" xfId="1008"/>
    <cellStyle name="Total 4 2 3 2" xfId="4569"/>
    <cellStyle name="Total 4 2 3 2 2" xfId="12829"/>
    <cellStyle name="Total 4 2 3 2 2 2" xfId="24835"/>
    <cellStyle name="Total 4 2 3 2 2 2 2" xfId="46021"/>
    <cellStyle name="Total 4 2 3 2 2 3" xfId="35417"/>
    <cellStyle name="Total 4 2 3 2 3" xfId="19722"/>
    <cellStyle name="Total 4 2 3 2 3 2" xfId="40909"/>
    <cellStyle name="Total 4 2 3 2 4" xfId="30226"/>
    <cellStyle name="Total 4 2 3 2_Table 2A-1_EFT (Annual)" xfId="9174"/>
    <cellStyle name="Total 4 2 3 3" xfId="10173"/>
    <cellStyle name="Total 4 2 3 3 2" xfId="22289"/>
    <cellStyle name="Total 4 2 3 3 2 2" xfId="43475"/>
    <cellStyle name="Total 4 2 3 3 3" xfId="32871"/>
    <cellStyle name="Total 4 2 3 4" xfId="17176"/>
    <cellStyle name="Total 4 2 3 4 2" xfId="38363"/>
    <cellStyle name="Total 4 2 3 5" xfId="27483"/>
    <cellStyle name="Total 4 2 3_Table 2A-1_EFT (Annual)" xfId="9173"/>
    <cellStyle name="Total 4 2 4" xfId="2208"/>
    <cellStyle name="Total 4 2 4 2" xfId="5769"/>
    <cellStyle name="Total 4 2 4 2 2" xfId="13984"/>
    <cellStyle name="Total 4 2 4 2 2 2" xfId="25972"/>
    <cellStyle name="Total 4 2 4 2 2 2 2" xfId="47158"/>
    <cellStyle name="Total 4 2 4 2 2 3" xfId="36554"/>
    <cellStyle name="Total 4 2 4 2 3" xfId="20859"/>
    <cellStyle name="Total 4 2 4 2 3 2" xfId="42046"/>
    <cellStyle name="Total 4 2 4 2 4" xfId="31426"/>
    <cellStyle name="Total 4 2 4 2_Table 2A-1_EFT (Annual)" xfId="9176"/>
    <cellStyle name="Total 4 2 4 3" xfId="11328"/>
    <cellStyle name="Total 4 2 4 3 2" xfId="23426"/>
    <cellStyle name="Total 4 2 4 3 2 2" xfId="44612"/>
    <cellStyle name="Total 4 2 4 3 3" xfId="34008"/>
    <cellStyle name="Total 4 2 4 4" xfId="18313"/>
    <cellStyle name="Total 4 2 4 4 2" xfId="39500"/>
    <cellStyle name="Total 4 2 4 5" xfId="28683"/>
    <cellStyle name="Total 4 2 4_Table 2A-1_EFT (Annual)" xfId="9175"/>
    <cellStyle name="Total 4 2 5" xfId="4062"/>
    <cellStyle name="Total 4 2 5 2" xfId="12386"/>
    <cellStyle name="Total 4 2 5 2 2" xfId="24408"/>
    <cellStyle name="Total 4 2 5 2 2 2" xfId="45594"/>
    <cellStyle name="Total 4 2 5 2 3" xfId="34990"/>
    <cellStyle name="Total 4 2 5 3" xfId="19295"/>
    <cellStyle name="Total 4 2 5 3 2" xfId="40482"/>
    <cellStyle name="Total 4 2 5 4" xfId="29750"/>
    <cellStyle name="Total 4 2 5_Table 2A-1_EFT (Annual)" xfId="9177"/>
    <cellStyle name="Total 4 2 6" xfId="9725"/>
    <cellStyle name="Total 4 2 6 2" xfId="21862"/>
    <cellStyle name="Total 4 2 6 2 2" xfId="43048"/>
    <cellStyle name="Total 4 2 6 3" xfId="32444"/>
    <cellStyle name="Total 4 2 7" xfId="16749"/>
    <cellStyle name="Total 4 2 7 2" xfId="37936"/>
    <cellStyle name="Total 4 2 8" xfId="27007"/>
    <cellStyle name="Total 4 2_Table 2A-1_EFT (Annual)" xfId="3590"/>
    <cellStyle name="Total 4 3" xfId="325"/>
    <cellStyle name="Total 4 3 2" xfId="1313"/>
    <cellStyle name="Total 4 3 2 2" xfId="2583"/>
    <cellStyle name="Total 4 3 2 2 2" xfId="6144"/>
    <cellStyle name="Total 4 3 2 2 2 2" xfId="14338"/>
    <cellStyle name="Total 4 3 2 2 2 2 2" xfId="26310"/>
    <cellStyle name="Total 4 3 2 2 2 2 2 2" xfId="47496"/>
    <cellStyle name="Total 4 3 2 2 2 2 3" xfId="36892"/>
    <cellStyle name="Total 4 3 2 2 2 3" xfId="21197"/>
    <cellStyle name="Total 4 3 2 2 2 3 2" xfId="42384"/>
    <cellStyle name="Total 4 3 2 2 2 4" xfId="31800"/>
    <cellStyle name="Total 4 3 2 2 2_Table 2A-1_EFT (Annual)" xfId="9180"/>
    <cellStyle name="Total 4 3 2 2 3" xfId="11680"/>
    <cellStyle name="Total 4 3 2 2 3 2" xfId="23764"/>
    <cellStyle name="Total 4 3 2 2 3 2 2" xfId="44950"/>
    <cellStyle name="Total 4 3 2 2 3 3" xfId="34346"/>
    <cellStyle name="Total 4 3 2 2 4" xfId="18651"/>
    <cellStyle name="Total 4 3 2 2 4 2" xfId="39838"/>
    <cellStyle name="Total 4 3 2 2 5" xfId="29057"/>
    <cellStyle name="Total 4 3 2 2_Table 2A-1_EFT (Annual)" xfId="9179"/>
    <cellStyle name="Total 4 3 2 3" xfId="4874"/>
    <cellStyle name="Total 4 3 2 3 2" xfId="13134"/>
    <cellStyle name="Total 4 3 2 3 2 2" xfId="25140"/>
    <cellStyle name="Total 4 3 2 3 2 2 2" xfId="46326"/>
    <cellStyle name="Total 4 3 2 3 2 3" xfId="35722"/>
    <cellStyle name="Total 4 3 2 3 3" xfId="20027"/>
    <cellStyle name="Total 4 3 2 3 3 2" xfId="41214"/>
    <cellStyle name="Total 4 3 2 3 4" xfId="30531"/>
    <cellStyle name="Total 4 3 2 3_Table 2A-1_EFT (Annual)" xfId="9181"/>
    <cellStyle name="Total 4 3 2 4" xfId="10478"/>
    <cellStyle name="Total 4 3 2 4 2" xfId="22594"/>
    <cellStyle name="Total 4 3 2 4 2 2" xfId="43780"/>
    <cellStyle name="Total 4 3 2 4 3" xfId="33176"/>
    <cellStyle name="Total 4 3 2 5" xfId="17481"/>
    <cellStyle name="Total 4 3 2 5 2" xfId="38668"/>
    <cellStyle name="Total 4 3 2 6" xfId="27788"/>
    <cellStyle name="Total 4 3 2_Table 2A-1_EFT (Annual)" xfId="9178"/>
    <cellStyle name="Total 4 3 3" xfId="871"/>
    <cellStyle name="Total 4 3 3 2" xfId="4432"/>
    <cellStyle name="Total 4 3 3 2 2" xfId="12697"/>
    <cellStyle name="Total 4 3 3 2 2 2" xfId="24709"/>
    <cellStyle name="Total 4 3 3 2 2 2 2" xfId="45895"/>
    <cellStyle name="Total 4 3 3 2 2 3" xfId="35291"/>
    <cellStyle name="Total 4 3 3 2 3" xfId="19596"/>
    <cellStyle name="Total 4 3 3 2 3 2" xfId="40783"/>
    <cellStyle name="Total 4 3 3 2 4" xfId="30089"/>
    <cellStyle name="Total 4 3 3 2_Table 2A-1_EFT (Annual)" xfId="9183"/>
    <cellStyle name="Total 4 3 3 3" xfId="10044"/>
    <cellStyle name="Total 4 3 3 3 2" xfId="22163"/>
    <cellStyle name="Total 4 3 3 3 2 2" xfId="43349"/>
    <cellStyle name="Total 4 3 3 3 3" xfId="32745"/>
    <cellStyle name="Total 4 3 3 4" xfId="17050"/>
    <cellStyle name="Total 4 3 3 4 2" xfId="38237"/>
    <cellStyle name="Total 4 3 3 5" xfId="27346"/>
    <cellStyle name="Total 4 3 3_Table 2A-1_EFT (Annual)" xfId="9182"/>
    <cellStyle name="Total 4 3 4" xfId="2052"/>
    <cellStyle name="Total 4 3 4 2" xfId="5613"/>
    <cellStyle name="Total 4 3 4 2 2" xfId="13828"/>
    <cellStyle name="Total 4 3 4 2 2 2" xfId="25816"/>
    <cellStyle name="Total 4 3 4 2 2 2 2" xfId="47002"/>
    <cellStyle name="Total 4 3 4 2 2 3" xfId="36398"/>
    <cellStyle name="Total 4 3 4 2 3" xfId="20703"/>
    <cellStyle name="Total 4 3 4 2 3 2" xfId="41890"/>
    <cellStyle name="Total 4 3 4 2 4" xfId="31270"/>
    <cellStyle name="Total 4 3 4 2_Table 2A-1_EFT (Annual)" xfId="9185"/>
    <cellStyle name="Total 4 3 4 3" xfId="11172"/>
    <cellStyle name="Total 4 3 4 3 2" xfId="23270"/>
    <cellStyle name="Total 4 3 4 3 2 2" xfId="44456"/>
    <cellStyle name="Total 4 3 4 3 3" xfId="33852"/>
    <cellStyle name="Total 4 3 4 4" xfId="18157"/>
    <cellStyle name="Total 4 3 4 4 2" xfId="39344"/>
    <cellStyle name="Total 4 3 4 5" xfId="28527"/>
    <cellStyle name="Total 4 3 4_Table 2A-1_EFT (Annual)" xfId="9184"/>
    <cellStyle name="Total 4 3 5" xfId="3895"/>
    <cellStyle name="Total 4 3 5 2" xfId="12227"/>
    <cellStyle name="Total 4 3 5 2 2" xfId="24252"/>
    <cellStyle name="Total 4 3 5 2 2 2" xfId="45438"/>
    <cellStyle name="Total 4 3 5 2 3" xfId="34834"/>
    <cellStyle name="Total 4 3 5 3" xfId="19139"/>
    <cellStyle name="Total 4 3 5 3 2" xfId="40326"/>
    <cellStyle name="Total 4 3 5 4" xfId="29583"/>
    <cellStyle name="Total 4 3 5_Table 2A-1_EFT (Annual)" xfId="9186"/>
    <cellStyle name="Total 4 3 6" xfId="9564"/>
    <cellStyle name="Total 4 3 6 2" xfId="21706"/>
    <cellStyle name="Total 4 3 6 2 2" xfId="42892"/>
    <cellStyle name="Total 4 3 6 3" xfId="32288"/>
    <cellStyle name="Total 4 3 7" xfId="16593"/>
    <cellStyle name="Total 4 3 7 2" xfId="37780"/>
    <cellStyle name="Total 4 3 8" xfId="26840"/>
    <cellStyle name="Total 4 3_Table 2A-1_EFT (Annual)" xfId="3591"/>
    <cellStyle name="Total 4 4" xfId="1147"/>
    <cellStyle name="Total 4 4 2" xfId="2417"/>
    <cellStyle name="Total 4 4 2 2" xfId="5978"/>
    <cellStyle name="Total 4 4 2 2 2" xfId="14172"/>
    <cellStyle name="Total 4 4 2 2 2 2" xfId="26144"/>
    <cellStyle name="Total 4 4 2 2 2 2 2" xfId="47330"/>
    <cellStyle name="Total 4 4 2 2 2 3" xfId="36726"/>
    <cellStyle name="Total 4 4 2 2 3" xfId="21031"/>
    <cellStyle name="Total 4 4 2 2 3 2" xfId="42218"/>
    <cellStyle name="Total 4 4 2 2 4" xfId="31634"/>
    <cellStyle name="Total 4 4 2 2_Table 2A-1_EFT (Annual)" xfId="9189"/>
    <cellStyle name="Total 4 4 2 3" xfId="11514"/>
    <cellStyle name="Total 4 4 2 3 2" xfId="23598"/>
    <cellStyle name="Total 4 4 2 3 2 2" xfId="44784"/>
    <cellStyle name="Total 4 4 2 3 3" xfId="34180"/>
    <cellStyle name="Total 4 4 2 4" xfId="18485"/>
    <cellStyle name="Total 4 4 2 4 2" xfId="39672"/>
    <cellStyle name="Total 4 4 2 5" xfId="28891"/>
    <cellStyle name="Total 4 4 2_Table 2A-1_EFT (Annual)" xfId="9188"/>
    <cellStyle name="Total 4 4 3" xfId="4708"/>
    <cellStyle name="Total 4 4 3 2" xfId="12968"/>
    <cellStyle name="Total 4 4 3 2 2" xfId="24974"/>
    <cellStyle name="Total 4 4 3 2 2 2" xfId="46160"/>
    <cellStyle name="Total 4 4 3 2 3" xfId="35556"/>
    <cellStyle name="Total 4 4 3 3" xfId="19861"/>
    <cellStyle name="Total 4 4 3 3 2" xfId="41048"/>
    <cellStyle name="Total 4 4 3 4" xfId="30365"/>
    <cellStyle name="Total 4 4 3_Table 2A-1_EFT (Annual)" xfId="9190"/>
    <cellStyle name="Total 4 4 4" xfId="10312"/>
    <cellStyle name="Total 4 4 4 2" xfId="22428"/>
    <cellStyle name="Total 4 4 4 2 2" xfId="43614"/>
    <cellStyle name="Total 4 4 4 3" xfId="33010"/>
    <cellStyle name="Total 4 4 5" xfId="17315"/>
    <cellStyle name="Total 4 4 5 2" xfId="38502"/>
    <cellStyle name="Total 4 4 6" xfId="27622"/>
    <cellStyle name="Total 4 4_Table 2A-1_EFT (Annual)" xfId="9187"/>
    <cellStyle name="Total 4 5" xfId="712"/>
    <cellStyle name="Total 4 5 2" xfId="4273"/>
    <cellStyle name="Total 4 5 2 2" xfId="12557"/>
    <cellStyle name="Total 4 5 2 2 2" xfId="24575"/>
    <cellStyle name="Total 4 5 2 2 2 2" xfId="45761"/>
    <cellStyle name="Total 4 5 2 2 3" xfId="35157"/>
    <cellStyle name="Total 4 5 2 3" xfId="19462"/>
    <cellStyle name="Total 4 5 2 3 2" xfId="40649"/>
    <cellStyle name="Total 4 5 2 4" xfId="29930"/>
    <cellStyle name="Total 4 5 2_Table 2A-1_EFT (Annual)" xfId="9192"/>
    <cellStyle name="Total 4 5 3" xfId="9904"/>
    <cellStyle name="Total 4 5 3 2" xfId="22029"/>
    <cellStyle name="Total 4 5 3 2 2" xfId="43215"/>
    <cellStyle name="Total 4 5 3 3" xfId="32611"/>
    <cellStyle name="Total 4 5 4" xfId="16916"/>
    <cellStyle name="Total 4 5 4 2" xfId="38103"/>
    <cellStyle name="Total 4 5 5" xfId="27187"/>
    <cellStyle name="Total 4 5_Table 2A-1_EFT (Annual)" xfId="9191"/>
    <cellStyle name="Total 4 6" xfId="1875"/>
    <cellStyle name="Total 4 6 2" xfId="5436"/>
    <cellStyle name="Total 4 6 2 2" xfId="13651"/>
    <cellStyle name="Total 4 6 2 2 2" xfId="25639"/>
    <cellStyle name="Total 4 6 2 2 2 2" xfId="46825"/>
    <cellStyle name="Total 4 6 2 2 3" xfId="36221"/>
    <cellStyle name="Total 4 6 2 3" xfId="20526"/>
    <cellStyle name="Total 4 6 2 3 2" xfId="41713"/>
    <cellStyle name="Total 4 6 2 4" xfId="31093"/>
    <cellStyle name="Total 4 6 2_Table 2A-1_EFT (Annual)" xfId="9194"/>
    <cellStyle name="Total 4 6 3" xfId="10995"/>
    <cellStyle name="Total 4 6 3 2" xfId="23093"/>
    <cellStyle name="Total 4 6 3 2 2" xfId="44279"/>
    <cellStyle name="Total 4 6 3 3" xfId="33675"/>
    <cellStyle name="Total 4 6 4" xfId="17980"/>
    <cellStyle name="Total 4 6 4 2" xfId="39167"/>
    <cellStyle name="Total 4 6 5" xfId="28350"/>
    <cellStyle name="Total 4 6_Table 2A-1_EFT (Annual)" xfId="9193"/>
    <cellStyle name="Total 4 7" xfId="3682"/>
    <cellStyle name="Total 4 7 2" xfId="12055"/>
    <cellStyle name="Total 4 7 2 2" xfId="24086"/>
    <cellStyle name="Total 4 7 2 2 2" xfId="45272"/>
    <cellStyle name="Total 4 7 2 3" xfId="34668"/>
    <cellStyle name="Total 4 7 3" xfId="18973"/>
    <cellStyle name="Total 4 7 3 2" xfId="40160"/>
    <cellStyle name="Total 4 7 4" xfId="29392"/>
    <cellStyle name="Total 4 7_Table 2A-1_EFT (Annual)" xfId="9195"/>
    <cellStyle name="Total 4 8" xfId="9372"/>
    <cellStyle name="Total 4 8 2" xfId="21540"/>
    <cellStyle name="Total 4 8 2 2" xfId="42726"/>
    <cellStyle name="Total 4 8 3" xfId="32122"/>
    <cellStyle name="Total 4 9" xfId="16427"/>
    <cellStyle name="Total 4 9 2" xfId="37614"/>
    <cellStyle name="Total 4_Table 2A-1_EFT (Annual)" xfId="3589"/>
    <cellStyle name="Total 5" xfId="82"/>
    <cellStyle name="Total 5 10" xfId="21522"/>
    <cellStyle name="Total 5 10 2" xfId="42709"/>
    <cellStyle name="Total 5 11" xfId="26638"/>
    <cellStyle name="Total 5 2" xfId="481"/>
    <cellStyle name="Total 5 2 2" xfId="1458"/>
    <cellStyle name="Total 5 2 2 2" xfId="2728"/>
    <cellStyle name="Total 5 2 2 2 2" xfId="6289"/>
    <cellStyle name="Total 5 2 2 2 2 2" xfId="14483"/>
    <cellStyle name="Total 5 2 2 2 2 2 2" xfId="26455"/>
    <cellStyle name="Total 5 2 2 2 2 2 2 2" xfId="47641"/>
    <cellStyle name="Total 5 2 2 2 2 2 3" xfId="37037"/>
    <cellStyle name="Total 5 2 2 2 2 3" xfId="21342"/>
    <cellStyle name="Total 5 2 2 2 2 3 2" xfId="42529"/>
    <cellStyle name="Total 5 2 2 2 2 4" xfId="31945"/>
    <cellStyle name="Total 5 2 2 2 2_Table 2A-1_EFT (Annual)" xfId="9198"/>
    <cellStyle name="Total 5 2 2 2 3" xfId="11825"/>
    <cellStyle name="Total 5 2 2 2 3 2" xfId="23909"/>
    <cellStyle name="Total 5 2 2 2 3 2 2" xfId="45095"/>
    <cellStyle name="Total 5 2 2 2 3 3" xfId="34491"/>
    <cellStyle name="Total 5 2 2 2 4" xfId="18796"/>
    <cellStyle name="Total 5 2 2 2 4 2" xfId="39983"/>
    <cellStyle name="Total 5 2 2 2 5" xfId="29202"/>
    <cellStyle name="Total 5 2 2 2_Table 2A-1_EFT (Annual)" xfId="9197"/>
    <cellStyle name="Total 5 2 2 3" xfId="5019"/>
    <cellStyle name="Total 5 2 2 3 2" xfId="13279"/>
    <cellStyle name="Total 5 2 2 3 2 2" xfId="25285"/>
    <cellStyle name="Total 5 2 2 3 2 2 2" xfId="46471"/>
    <cellStyle name="Total 5 2 2 3 2 3" xfId="35867"/>
    <cellStyle name="Total 5 2 2 3 3" xfId="20172"/>
    <cellStyle name="Total 5 2 2 3 3 2" xfId="41359"/>
    <cellStyle name="Total 5 2 2 3 4" xfId="30676"/>
    <cellStyle name="Total 5 2 2 3_Table 2A-1_EFT (Annual)" xfId="9199"/>
    <cellStyle name="Total 5 2 2 4" xfId="10623"/>
    <cellStyle name="Total 5 2 2 4 2" xfId="22739"/>
    <cellStyle name="Total 5 2 2 4 2 2" xfId="43925"/>
    <cellStyle name="Total 5 2 2 4 3" xfId="33321"/>
    <cellStyle name="Total 5 2 2 5" xfId="17626"/>
    <cellStyle name="Total 5 2 2 5 2" xfId="38813"/>
    <cellStyle name="Total 5 2 2 6" xfId="27933"/>
    <cellStyle name="Total 5 2 2_Table 2A-1_EFT (Annual)" xfId="9196"/>
    <cellStyle name="Total 5 2 3" xfId="1001"/>
    <cellStyle name="Total 5 2 3 2" xfId="4562"/>
    <cellStyle name="Total 5 2 3 2 2" xfId="12822"/>
    <cellStyle name="Total 5 2 3 2 2 2" xfId="24828"/>
    <cellStyle name="Total 5 2 3 2 2 2 2" xfId="46014"/>
    <cellStyle name="Total 5 2 3 2 2 3" xfId="35410"/>
    <cellStyle name="Total 5 2 3 2 3" xfId="19715"/>
    <cellStyle name="Total 5 2 3 2 3 2" xfId="40902"/>
    <cellStyle name="Total 5 2 3 2 4" xfId="30219"/>
    <cellStyle name="Total 5 2 3 2_Table 2A-1_EFT (Annual)" xfId="9201"/>
    <cellStyle name="Total 5 2 3 3" xfId="10166"/>
    <cellStyle name="Total 5 2 3 3 2" xfId="22282"/>
    <cellStyle name="Total 5 2 3 3 2 2" xfId="43468"/>
    <cellStyle name="Total 5 2 3 3 3" xfId="32864"/>
    <cellStyle name="Total 5 2 3 4" xfId="17169"/>
    <cellStyle name="Total 5 2 3 4 2" xfId="38356"/>
    <cellStyle name="Total 5 2 3 5" xfId="27476"/>
    <cellStyle name="Total 5 2 3_Table 2A-1_EFT (Annual)" xfId="9200"/>
    <cellStyle name="Total 5 2 4" xfId="2197"/>
    <cellStyle name="Total 5 2 4 2" xfId="5758"/>
    <cellStyle name="Total 5 2 4 2 2" xfId="13973"/>
    <cellStyle name="Total 5 2 4 2 2 2" xfId="25961"/>
    <cellStyle name="Total 5 2 4 2 2 2 2" xfId="47147"/>
    <cellStyle name="Total 5 2 4 2 2 3" xfId="36543"/>
    <cellStyle name="Total 5 2 4 2 3" xfId="20848"/>
    <cellStyle name="Total 5 2 4 2 3 2" xfId="42035"/>
    <cellStyle name="Total 5 2 4 2 4" xfId="31415"/>
    <cellStyle name="Total 5 2 4 2_Table 2A-1_EFT (Annual)" xfId="9203"/>
    <cellStyle name="Total 5 2 4 3" xfId="11317"/>
    <cellStyle name="Total 5 2 4 3 2" xfId="23415"/>
    <cellStyle name="Total 5 2 4 3 2 2" xfId="44601"/>
    <cellStyle name="Total 5 2 4 3 3" xfId="33997"/>
    <cellStyle name="Total 5 2 4 4" xfId="18302"/>
    <cellStyle name="Total 5 2 4 4 2" xfId="39489"/>
    <cellStyle name="Total 5 2 4 5" xfId="28672"/>
    <cellStyle name="Total 5 2 4_Table 2A-1_EFT (Annual)" xfId="9202"/>
    <cellStyle name="Total 5 2 5" xfId="4051"/>
    <cellStyle name="Total 5 2 5 2" xfId="12375"/>
    <cellStyle name="Total 5 2 5 2 2" xfId="24397"/>
    <cellStyle name="Total 5 2 5 2 2 2" xfId="45583"/>
    <cellStyle name="Total 5 2 5 2 3" xfId="34979"/>
    <cellStyle name="Total 5 2 5 3" xfId="19284"/>
    <cellStyle name="Total 5 2 5 3 2" xfId="40471"/>
    <cellStyle name="Total 5 2 5 4" xfId="29739"/>
    <cellStyle name="Total 5 2 5_Table 2A-1_EFT (Annual)" xfId="9204"/>
    <cellStyle name="Total 5 2 6" xfId="9714"/>
    <cellStyle name="Total 5 2 6 2" xfId="21851"/>
    <cellStyle name="Total 5 2 6 2 2" xfId="43037"/>
    <cellStyle name="Total 5 2 6 3" xfId="32433"/>
    <cellStyle name="Total 5 2 7" xfId="16738"/>
    <cellStyle name="Total 5 2 7 2" xfId="37925"/>
    <cellStyle name="Total 5 2 8" xfId="26996"/>
    <cellStyle name="Total 5 2_Table 2A-1_EFT (Annual)" xfId="3593"/>
    <cellStyle name="Total 5 3" xfId="314"/>
    <cellStyle name="Total 5 3 2" xfId="1302"/>
    <cellStyle name="Total 5 3 2 2" xfId="2572"/>
    <cellStyle name="Total 5 3 2 2 2" xfId="6133"/>
    <cellStyle name="Total 5 3 2 2 2 2" xfId="14327"/>
    <cellStyle name="Total 5 3 2 2 2 2 2" xfId="26299"/>
    <cellStyle name="Total 5 3 2 2 2 2 2 2" xfId="47485"/>
    <cellStyle name="Total 5 3 2 2 2 2 3" xfId="36881"/>
    <cellStyle name="Total 5 3 2 2 2 3" xfId="21186"/>
    <cellStyle name="Total 5 3 2 2 2 3 2" xfId="42373"/>
    <cellStyle name="Total 5 3 2 2 2 4" xfId="31789"/>
    <cellStyle name="Total 5 3 2 2 2_Table 2A-1_EFT (Annual)" xfId="9207"/>
    <cellStyle name="Total 5 3 2 2 3" xfId="11669"/>
    <cellStyle name="Total 5 3 2 2 3 2" xfId="23753"/>
    <cellStyle name="Total 5 3 2 2 3 2 2" xfId="44939"/>
    <cellStyle name="Total 5 3 2 2 3 3" xfId="34335"/>
    <cellStyle name="Total 5 3 2 2 4" xfId="18640"/>
    <cellStyle name="Total 5 3 2 2 4 2" xfId="39827"/>
    <cellStyle name="Total 5 3 2 2 5" xfId="29046"/>
    <cellStyle name="Total 5 3 2 2_Table 2A-1_EFT (Annual)" xfId="9206"/>
    <cellStyle name="Total 5 3 2 3" xfId="4863"/>
    <cellStyle name="Total 5 3 2 3 2" xfId="13123"/>
    <cellStyle name="Total 5 3 2 3 2 2" xfId="25129"/>
    <cellStyle name="Total 5 3 2 3 2 2 2" xfId="46315"/>
    <cellStyle name="Total 5 3 2 3 2 3" xfId="35711"/>
    <cellStyle name="Total 5 3 2 3 3" xfId="20016"/>
    <cellStyle name="Total 5 3 2 3 3 2" xfId="41203"/>
    <cellStyle name="Total 5 3 2 3 4" xfId="30520"/>
    <cellStyle name="Total 5 3 2 3_Table 2A-1_EFT (Annual)" xfId="9208"/>
    <cellStyle name="Total 5 3 2 4" xfId="10467"/>
    <cellStyle name="Total 5 3 2 4 2" xfId="22583"/>
    <cellStyle name="Total 5 3 2 4 2 2" xfId="43769"/>
    <cellStyle name="Total 5 3 2 4 3" xfId="33165"/>
    <cellStyle name="Total 5 3 2 5" xfId="17470"/>
    <cellStyle name="Total 5 3 2 5 2" xfId="38657"/>
    <cellStyle name="Total 5 3 2 6" xfId="27777"/>
    <cellStyle name="Total 5 3 2_Table 2A-1_EFT (Annual)" xfId="9205"/>
    <cellStyle name="Total 5 3 3" xfId="864"/>
    <cellStyle name="Total 5 3 3 2" xfId="4425"/>
    <cellStyle name="Total 5 3 3 2 2" xfId="12690"/>
    <cellStyle name="Total 5 3 3 2 2 2" xfId="24702"/>
    <cellStyle name="Total 5 3 3 2 2 2 2" xfId="45888"/>
    <cellStyle name="Total 5 3 3 2 2 3" xfId="35284"/>
    <cellStyle name="Total 5 3 3 2 3" xfId="19589"/>
    <cellStyle name="Total 5 3 3 2 3 2" xfId="40776"/>
    <cellStyle name="Total 5 3 3 2 4" xfId="30082"/>
    <cellStyle name="Total 5 3 3 2_Table 2A-1_EFT (Annual)" xfId="9210"/>
    <cellStyle name="Total 5 3 3 3" xfId="10037"/>
    <cellStyle name="Total 5 3 3 3 2" xfId="22156"/>
    <cellStyle name="Total 5 3 3 3 2 2" xfId="43342"/>
    <cellStyle name="Total 5 3 3 3 3" xfId="32738"/>
    <cellStyle name="Total 5 3 3 4" xfId="17043"/>
    <cellStyle name="Total 5 3 3 4 2" xfId="38230"/>
    <cellStyle name="Total 5 3 3 5" xfId="27339"/>
    <cellStyle name="Total 5 3 3_Table 2A-1_EFT (Annual)" xfId="9209"/>
    <cellStyle name="Total 5 3 4" xfId="2041"/>
    <cellStyle name="Total 5 3 4 2" xfId="5602"/>
    <cellStyle name="Total 5 3 4 2 2" xfId="13817"/>
    <cellStyle name="Total 5 3 4 2 2 2" xfId="25805"/>
    <cellStyle name="Total 5 3 4 2 2 2 2" xfId="46991"/>
    <cellStyle name="Total 5 3 4 2 2 3" xfId="36387"/>
    <cellStyle name="Total 5 3 4 2 3" xfId="20692"/>
    <cellStyle name="Total 5 3 4 2 3 2" xfId="41879"/>
    <cellStyle name="Total 5 3 4 2 4" xfId="31259"/>
    <cellStyle name="Total 5 3 4 2_Table 2A-1_EFT (Annual)" xfId="9212"/>
    <cellStyle name="Total 5 3 4 3" xfId="11161"/>
    <cellStyle name="Total 5 3 4 3 2" xfId="23259"/>
    <cellStyle name="Total 5 3 4 3 2 2" xfId="44445"/>
    <cellStyle name="Total 5 3 4 3 3" xfId="33841"/>
    <cellStyle name="Total 5 3 4 4" xfId="18146"/>
    <cellStyle name="Total 5 3 4 4 2" xfId="39333"/>
    <cellStyle name="Total 5 3 4 5" xfId="28516"/>
    <cellStyle name="Total 5 3 4_Table 2A-1_EFT (Annual)" xfId="9211"/>
    <cellStyle name="Total 5 3 5" xfId="3884"/>
    <cellStyle name="Total 5 3 5 2" xfId="12216"/>
    <cellStyle name="Total 5 3 5 2 2" xfId="24241"/>
    <cellStyle name="Total 5 3 5 2 2 2" xfId="45427"/>
    <cellStyle name="Total 5 3 5 2 3" xfId="34823"/>
    <cellStyle name="Total 5 3 5 3" xfId="19128"/>
    <cellStyle name="Total 5 3 5 3 2" xfId="40315"/>
    <cellStyle name="Total 5 3 5 4" xfId="29572"/>
    <cellStyle name="Total 5 3 5_Table 2A-1_EFT (Annual)" xfId="9213"/>
    <cellStyle name="Total 5 3 6" xfId="9553"/>
    <cellStyle name="Total 5 3 6 2" xfId="21695"/>
    <cellStyle name="Total 5 3 6 2 2" xfId="42881"/>
    <cellStyle name="Total 5 3 6 3" xfId="32277"/>
    <cellStyle name="Total 5 3 7" xfId="16582"/>
    <cellStyle name="Total 5 3 7 2" xfId="37769"/>
    <cellStyle name="Total 5 3 8" xfId="26829"/>
    <cellStyle name="Total 5 3_Table 2A-1_EFT (Annual)" xfId="3594"/>
    <cellStyle name="Total 5 4" xfId="1136"/>
    <cellStyle name="Total 5 4 2" xfId="2406"/>
    <cellStyle name="Total 5 4 2 2" xfId="5967"/>
    <cellStyle name="Total 5 4 2 2 2" xfId="14161"/>
    <cellStyle name="Total 5 4 2 2 2 2" xfId="26133"/>
    <cellStyle name="Total 5 4 2 2 2 2 2" xfId="47319"/>
    <cellStyle name="Total 5 4 2 2 2 3" xfId="36715"/>
    <cellStyle name="Total 5 4 2 2 3" xfId="21020"/>
    <cellStyle name="Total 5 4 2 2 3 2" xfId="42207"/>
    <cellStyle name="Total 5 4 2 2 4" xfId="31623"/>
    <cellStyle name="Total 5 4 2 2_Table 2A-1_EFT (Annual)" xfId="9216"/>
    <cellStyle name="Total 5 4 2 3" xfId="11503"/>
    <cellStyle name="Total 5 4 2 3 2" xfId="23587"/>
    <cellStyle name="Total 5 4 2 3 2 2" xfId="44773"/>
    <cellStyle name="Total 5 4 2 3 3" xfId="34169"/>
    <cellStyle name="Total 5 4 2 4" xfId="18474"/>
    <cellStyle name="Total 5 4 2 4 2" xfId="39661"/>
    <cellStyle name="Total 5 4 2 5" xfId="28880"/>
    <cellStyle name="Total 5 4 2_Table 2A-1_EFT (Annual)" xfId="9215"/>
    <cellStyle name="Total 5 4 3" xfId="4697"/>
    <cellStyle name="Total 5 4 3 2" xfId="12957"/>
    <cellStyle name="Total 5 4 3 2 2" xfId="24963"/>
    <cellStyle name="Total 5 4 3 2 2 2" xfId="46149"/>
    <cellStyle name="Total 5 4 3 2 3" xfId="35545"/>
    <cellStyle name="Total 5 4 3 3" xfId="19850"/>
    <cellStyle name="Total 5 4 3 3 2" xfId="41037"/>
    <cellStyle name="Total 5 4 3 4" xfId="30354"/>
    <cellStyle name="Total 5 4 3_Table 2A-1_EFT (Annual)" xfId="9217"/>
    <cellStyle name="Total 5 4 4" xfId="10301"/>
    <cellStyle name="Total 5 4 4 2" xfId="22417"/>
    <cellStyle name="Total 5 4 4 2 2" xfId="43603"/>
    <cellStyle name="Total 5 4 4 3" xfId="32999"/>
    <cellStyle name="Total 5 4 5" xfId="17304"/>
    <cellStyle name="Total 5 4 5 2" xfId="38491"/>
    <cellStyle name="Total 5 4 6" xfId="27611"/>
    <cellStyle name="Total 5 4_Table 2A-1_EFT (Annual)" xfId="9214"/>
    <cellStyle name="Total 5 5" xfId="705"/>
    <cellStyle name="Total 5 5 2" xfId="4266"/>
    <cellStyle name="Total 5 5 2 2" xfId="12550"/>
    <cellStyle name="Total 5 5 2 2 2" xfId="24568"/>
    <cellStyle name="Total 5 5 2 2 2 2" xfId="45754"/>
    <cellStyle name="Total 5 5 2 2 3" xfId="35150"/>
    <cellStyle name="Total 5 5 2 3" xfId="19455"/>
    <cellStyle name="Total 5 5 2 3 2" xfId="40642"/>
    <cellStyle name="Total 5 5 2 4" xfId="29923"/>
    <cellStyle name="Total 5 5 2_Table 2A-1_EFT (Annual)" xfId="9219"/>
    <cellStyle name="Total 5 5 3" xfId="9897"/>
    <cellStyle name="Total 5 5 3 2" xfId="22022"/>
    <cellStyle name="Total 5 5 3 2 2" xfId="43208"/>
    <cellStyle name="Total 5 5 3 3" xfId="32604"/>
    <cellStyle name="Total 5 5 4" xfId="16909"/>
    <cellStyle name="Total 5 5 4 2" xfId="38096"/>
    <cellStyle name="Total 5 5 5" xfId="27180"/>
    <cellStyle name="Total 5 5_Table 2A-1_EFT (Annual)" xfId="9218"/>
    <cellStyle name="Total 5 6" xfId="1903"/>
    <cellStyle name="Total 5 6 2" xfId="5464"/>
    <cellStyle name="Total 5 6 2 2" xfId="13679"/>
    <cellStyle name="Total 5 6 2 2 2" xfId="25667"/>
    <cellStyle name="Total 5 6 2 2 2 2" xfId="46853"/>
    <cellStyle name="Total 5 6 2 2 3" xfId="36249"/>
    <cellStyle name="Total 5 6 2 3" xfId="20554"/>
    <cellStyle name="Total 5 6 2 3 2" xfId="41741"/>
    <cellStyle name="Total 5 6 2 4" xfId="31121"/>
    <cellStyle name="Total 5 6 2_Table 2A-1_EFT (Annual)" xfId="9221"/>
    <cellStyle name="Total 5 6 3" xfId="11023"/>
    <cellStyle name="Total 5 6 3 2" xfId="23121"/>
    <cellStyle name="Total 5 6 3 2 2" xfId="44307"/>
    <cellStyle name="Total 5 6 3 3" xfId="33703"/>
    <cellStyle name="Total 5 6 4" xfId="18008"/>
    <cellStyle name="Total 5 6 4 2" xfId="39195"/>
    <cellStyle name="Total 5 6 5" xfId="28378"/>
    <cellStyle name="Total 5 6_Table 2A-1_EFT (Annual)" xfId="9220"/>
    <cellStyle name="Total 5 7" xfId="3671"/>
    <cellStyle name="Total 5 7 2" xfId="12044"/>
    <cellStyle name="Total 5 7 2 2" xfId="24075"/>
    <cellStyle name="Total 5 7 2 2 2" xfId="45261"/>
    <cellStyle name="Total 5 7 2 3" xfId="34657"/>
    <cellStyle name="Total 5 7 3" xfId="18962"/>
    <cellStyle name="Total 5 7 3 2" xfId="40149"/>
    <cellStyle name="Total 5 7 4" xfId="29381"/>
    <cellStyle name="Total 5 7_Table 2A-1_EFT (Annual)" xfId="9222"/>
    <cellStyle name="Total 5 8" xfId="9361"/>
    <cellStyle name="Total 5 8 2" xfId="21529"/>
    <cellStyle name="Total 5 8 2 2" xfId="42715"/>
    <cellStyle name="Total 5 8 3" xfId="32111"/>
    <cellStyle name="Total 5 9" xfId="16416"/>
    <cellStyle name="Total 5 9 2" xfId="37603"/>
    <cellStyle name="Total 5_Table 2A-1_EFT (Annual)" xfId="3592"/>
    <cellStyle name="Total 6" xfId="95"/>
    <cellStyle name="Total 6 10" xfId="26651"/>
    <cellStyle name="Total 6 2" xfId="494"/>
    <cellStyle name="Total 6 2 2" xfId="1471"/>
    <cellStyle name="Total 6 2 2 2" xfId="2741"/>
    <cellStyle name="Total 6 2 2 2 2" xfId="6302"/>
    <cellStyle name="Total 6 2 2 2 2 2" xfId="14496"/>
    <cellStyle name="Total 6 2 2 2 2 2 2" xfId="26468"/>
    <cellStyle name="Total 6 2 2 2 2 2 2 2" xfId="47654"/>
    <cellStyle name="Total 6 2 2 2 2 2 3" xfId="37050"/>
    <cellStyle name="Total 6 2 2 2 2 3" xfId="21355"/>
    <cellStyle name="Total 6 2 2 2 2 3 2" xfId="42542"/>
    <cellStyle name="Total 6 2 2 2 2 4" xfId="31958"/>
    <cellStyle name="Total 6 2 2 2 2_Table 2A-1_EFT (Annual)" xfId="9225"/>
    <cellStyle name="Total 6 2 2 2 3" xfId="11838"/>
    <cellStyle name="Total 6 2 2 2 3 2" xfId="23922"/>
    <cellStyle name="Total 6 2 2 2 3 2 2" xfId="45108"/>
    <cellStyle name="Total 6 2 2 2 3 3" xfId="34504"/>
    <cellStyle name="Total 6 2 2 2 4" xfId="18809"/>
    <cellStyle name="Total 6 2 2 2 4 2" xfId="39996"/>
    <cellStyle name="Total 6 2 2 2 5" xfId="29215"/>
    <cellStyle name="Total 6 2 2 2_Table 2A-1_EFT (Annual)" xfId="9224"/>
    <cellStyle name="Total 6 2 2 3" xfId="5032"/>
    <cellStyle name="Total 6 2 2 3 2" xfId="13292"/>
    <cellStyle name="Total 6 2 2 3 2 2" xfId="25298"/>
    <cellStyle name="Total 6 2 2 3 2 2 2" xfId="46484"/>
    <cellStyle name="Total 6 2 2 3 2 3" xfId="35880"/>
    <cellStyle name="Total 6 2 2 3 3" xfId="20185"/>
    <cellStyle name="Total 6 2 2 3 3 2" xfId="41372"/>
    <cellStyle name="Total 6 2 2 3 4" xfId="30689"/>
    <cellStyle name="Total 6 2 2 3_Table 2A-1_EFT (Annual)" xfId="9226"/>
    <cellStyle name="Total 6 2 2 4" xfId="10636"/>
    <cellStyle name="Total 6 2 2 4 2" xfId="22752"/>
    <cellStyle name="Total 6 2 2 4 2 2" xfId="43938"/>
    <cellStyle name="Total 6 2 2 4 3" xfId="33334"/>
    <cellStyle name="Total 6 2 2 5" xfId="17639"/>
    <cellStyle name="Total 6 2 2 5 2" xfId="38826"/>
    <cellStyle name="Total 6 2 2 6" xfId="27946"/>
    <cellStyle name="Total 6 2 2_Table 2A-1_EFT (Annual)" xfId="9223"/>
    <cellStyle name="Total 6 2 3" xfId="1010"/>
    <cellStyle name="Total 6 2 3 2" xfId="4571"/>
    <cellStyle name="Total 6 2 3 2 2" xfId="12831"/>
    <cellStyle name="Total 6 2 3 2 2 2" xfId="24837"/>
    <cellStyle name="Total 6 2 3 2 2 2 2" xfId="46023"/>
    <cellStyle name="Total 6 2 3 2 2 3" xfId="35419"/>
    <cellStyle name="Total 6 2 3 2 3" xfId="19724"/>
    <cellStyle name="Total 6 2 3 2 3 2" xfId="40911"/>
    <cellStyle name="Total 6 2 3 2 4" xfId="30228"/>
    <cellStyle name="Total 6 2 3 2_Table 2A-1_EFT (Annual)" xfId="9228"/>
    <cellStyle name="Total 6 2 3 3" xfId="10175"/>
    <cellStyle name="Total 6 2 3 3 2" xfId="22291"/>
    <cellStyle name="Total 6 2 3 3 2 2" xfId="43477"/>
    <cellStyle name="Total 6 2 3 3 3" xfId="32873"/>
    <cellStyle name="Total 6 2 3 4" xfId="17178"/>
    <cellStyle name="Total 6 2 3 4 2" xfId="38365"/>
    <cellStyle name="Total 6 2 3 5" xfId="27485"/>
    <cellStyle name="Total 6 2 3_Table 2A-1_EFT (Annual)" xfId="9227"/>
    <cellStyle name="Total 6 2 4" xfId="2210"/>
    <cellStyle name="Total 6 2 4 2" xfId="5771"/>
    <cellStyle name="Total 6 2 4 2 2" xfId="13986"/>
    <cellStyle name="Total 6 2 4 2 2 2" xfId="25974"/>
    <cellStyle name="Total 6 2 4 2 2 2 2" xfId="47160"/>
    <cellStyle name="Total 6 2 4 2 2 3" xfId="36556"/>
    <cellStyle name="Total 6 2 4 2 3" xfId="20861"/>
    <cellStyle name="Total 6 2 4 2 3 2" xfId="42048"/>
    <cellStyle name="Total 6 2 4 2 4" xfId="31428"/>
    <cellStyle name="Total 6 2 4 2_Table 2A-1_EFT (Annual)" xfId="9230"/>
    <cellStyle name="Total 6 2 4 3" xfId="11330"/>
    <cellStyle name="Total 6 2 4 3 2" xfId="23428"/>
    <cellStyle name="Total 6 2 4 3 2 2" xfId="44614"/>
    <cellStyle name="Total 6 2 4 3 3" xfId="34010"/>
    <cellStyle name="Total 6 2 4 4" xfId="18315"/>
    <cellStyle name="Total 6 2 4 4 2" xfId="39502"/>
    <cellStyle name="Total 6 2 4 5" xfId="28685"/>
    <cellStyle name="Total 6 2 4_Table 2A-1_EFT (Annual)" xfId="9229"/>
    <cellStyle name="Total 6 2 5" xfId="4064"/>
    <cellStyle name="Total 6 2 5 2" xfId="12388"/>
    <cellStyle name="Total 6 2 5 2 2" xfId="24410"/>
    <cellStyle name="Total 6 2 5 2 2 2" xfId="45596"/>
    <cellStyle name="Total 6 2 5 2 3" xfId="34992"/>
    <cellStyle name="Total 6 2 5 3" xfId="19297"/>
    <cellStyle name="Total 6 2 5 3 2" xfId="40484"/>
    <cellStyle name="Total 6 2 5 4" xfId="29752"/>
    <cellStyle name="Total 6 2 5_Table 2A-1_EFT (Annual)" xfId="9231"/>
    <cellStyle name="Total 6 2 6" xfId="9727"/>
    <cellStyle name="Total 6 2 6 2" xfId="21864"/>
    <cellStyle name="Total 6 2 6 2 2" xfId="43050"/>
    <cellStyle name="Total 6 2 6 3" xfId="32446"/>
    <cellStyle name="Total 6 2 7" xfId="16751"/>
    <cellStyle name="Total 6 2 7 2" xfId="37938"/>
    <cellStyle name="Total 6 2 8" xfId="27009"/>
    <cellStyle name="Total 6 2_Table 2A-1_EFT (Annual)" xfId="3596"/>
    <cellStyle name="Total 6 3" xfId="327"/>
    <cellStyle name="Total 6 3 2" xfId="1315"/>
    <cellStyle name="Total 6 3 2 2" xfId="2585"/>
    <cellStyle name="Total 6 3 2 2 2" xfId="6146"/>
    <cellStyle name="Total 6 3 2 2 2 2" xfId="14340"/>
    <cellStyle name="Total 6 3 2 2 2 2 2" xfId="26312"/>
    <cellStyle name="Total 6 3 2 2 2 2 2 2" xfId="47498"/>
    <cellStyle name="Total 6 3 2 2 2 2 3" xfId="36894"/>
    <cellStyle name="Total 6 3 2 2 2 3" xfId="21199"/>
    <cellStyle name="Total 6 3 2 2 2 3 2" xfId="42386"/>
    <cellStyle name="Total 6 3 2 2 2 4" xfId="31802"/>
    <cellStyle name="Total 6 3 2 2 2_Table 2A-1_EFT (Annual)" xfId="9234"/>
    <cellStyle name="Total 6 3 2 2 3" xfId="11682"/>
    <cellStyle name="Total 6 3 2 2 3 2" xfId="23766"/>
    <cellStyle name="Total 6 3 2 2 3 2 2" xfId="44952"/>
    <cellStyle name="Total 6 3 2 2 3 3" xfId="34348"/>
    <cellStyle name="Total 6 3 2 2 4" xfId="18653"/>
    <cellStyle name="Total 6 3 2 2 4 2" xfId="39840"/>
    <cellStyle name="Total 6 3 2 2 5" xfId="29059"/>
    <cellStyle name="Total 6 3 2 2_Table 2A-1_EFT (Annual)" xfId="9233"/>
    <cellStyle name="Total 6 3 2 3" xfId="4876"/>
    <cellStyle name="Total 6 3 2 3 2" xfId="13136"/>
    <cellStyle name="Total 6 3 2 3 2 2" xfId="25142"/>
    <cellStyle name="Total 6 3 2 3 2 2 2" xfId="46328"/>
    <cellStyle name="Total 6 3 2 3 2 3" xfId="35724"/>
    <cellStyle name="Total 6 3 2 3 3" xfId="20029"/>
    <cellStyle name="Total 6 3 2 3 3 2" xfId="41216"/>
    <cellStyle name="Total 6 3 2 3 4" xfId="30533"/>
    <cellStyle name="Total 6 3 2 3_Table 2A-1_EFT (Annual)" xfId="9235"/>
    <cellStyle name="Total 6 3 2 4" xfId="10480"/>
    <cellStyle name="Total 6 3 2 4 2" xfId="22596"/>
    <cellStyle name="Total 6 3 2 4 2 2" xfId="43782"/>
    <cellStyle name="Total 6 3 2 4 3" xfId="33178"/>
    <cellStyle name="Total 6 3 2 5" xfId="17483"/>
    <cellStyle name="Total 6 3 2 5 2" xfId="38670"/>
    <cellStyle name="Total 6 3 2 6" xfId="27790"/>
    <cellStyle name="Total 6 3 2_Table 2A-1_EFT (Annual)" xfId="9232"/>
    <cellStyle name="Total 6 3 3" xfId="873"/>
    <cellStyle name="Total 6 3 3 2" xfId="4434"/>
    <cellStyle name="Total 6 3 3 2 2" xfId="12699"/>
    <cellStyle name="Total 6 3 3 2 2 2" xfId="24711"/>
    <cellStyle name="Total 6 3 3 2 2 2 2" xfId="45897"/>
    <cellStyle name="Total 6 3 3 2 2 3" xfId="35293"/>
    <cellStyle name="Total 6 3 3 2 3" xfId="19598"/>
    <cellStyle name="Total 6 3 3 2 3 2" xfId="40785"/>
    <cellStyle name="Total 6 3 3 2 4" xfId="30091"/>
    <cellStyle name="Total 6 3 3 2_Table 2A-1_EFT (Annual)" xfId="9237"/>
    <cellStyle name="Total 6 3 3 3" xfId="10046"/>
    <cellStyle name="Total 6 3 3 3 2" xfId="22165"/>
    <cellStyle name="Total 6 3 3 3 2 2" xfId="43351"/>
    <cellStyle name="Total 6 3 3 3 3" xfId="32747"/>
    <cellStyle name="Total 6 3 3 4" xfId="17052"/>
    <cellStyle name="Total 6 3 3 4 2" xfId="38239"/>
    <cellStyle name="Total 6 3 3 5" xfId="27348"/>
    <cellStyle name="Total 6 3 3_Table 2A-1_EFT (Annual)" xfId="9236"/>
    <cellStyle name="Total 6 3 4" xfId="2054"/>
    <cellStyle name="Total 6 3 4 2" xfId="5615"/>
    <cellStyle name="Total 6 3 4 2 2" xfId="13830"/>
    <cellStyle name="Total 6 3 4 2 2 2" xfId="25818"/>
    <cellStyle name="Total 6 3 4 2 2 2 2" xfId="47004"/>
    <cellStyle name="Total 6 3 4 2 2 3" xfId="36400"/>
    <cellStyle name="Total 6 3 4 2 3" xfId="20705"/>
    <cellStyle name="Total 6 3 4 2 3 2" xfId="41892"/>
    <cellStyle name="Total 6 3 4 2 4" xfId="31272"/>
    <cellStyle name="Total 6 3 4 2_Table 2A-1_EFT (Annual)" xfId="9239"/>
    <cellStyle name="Total 6 3 4 3" xfId="11174"/>
    <cellStyle name="Total 6 3 4 3 2" xfId="23272"/>
    <cellStyle name="Total 6 3 4 3 2 2" xfId="44458"/>
    <cellStyle name="Total 6 3 4 3 3" xfId="33854"/>
    <cellStyle name="Total 6 3 4 4" xfId="18159"/>
    <cellStyle name="Total 6 3 4 4 2" xfId="39346"/>
    <cellStyle name="Total 6 3 4 5" xfId="28529"/>
    <cellStyle name="Total 6 3 4_Table 2A-1_EFT (Annual)" xfId="9238"/>
    <cellStyle name="Total 6 3 5" xfId="3897"/>
    <cellStyle name="Total 6 3 5 2" xfId="12229"/>
    <cellStyle name="Total 6 3 5 2 2" xfId="24254"/>
    <cellStyle name="Total 6 3 5 2 2 2" xfId="45440"/>
    <cellStyle name="Total 6 3 5 2 3" xfId="34836"/>
    <cellStyle name="Total 6 3 5 3" xfId="19141"/>
    <cellStyle name="Total 6 3 5 3 2" xfId="40328"/>
    <cellStyle name="Total 6 3 5 4" xfId="29585"/>
    <cellStyle name="Total 6 3 5_Table 2A-1_EFT (Annual)" xfId="9240"/>
    <cellStyle name="Total 6 3 6" xfId="9566"/>
    <cellStyle name="Total 6 3 6 2" xfId="21708"/>
    <cellStyle name="Total 6 3 6 2 2" xfId="42894"/>
    <cellStyle name="Total 6 3 6 3" xfId="32290"/>
    <cellStyle name="Total 6 3 7" xfId="16595"/>
    <cellStyle name="Total 6 3 7 2" xfId="37782"/>
    <cellStyle name="Total 6 3 8" xfId="26842"/>
    <cellStyle name="Total 6 3_Table 2A-1_EFT (Annual)" xfId="3597"/>
    <cellStyle name="Total 6 4" xfId="1149"/>
    <cellStyle name="Total 6 4 2" xfId="2419"/>
    <cellStyle name="Total 6 4 2 2" xfId="5980"/>
    <cellStyle name="Total 6 4 2 2 2" xfId="14174"/>
    <cellStyle name="Total 6 4 2 2 2 2" xfId="26146"/>
    <cellStyle name="Total 6 4 2 2 2 2 2" xfId="47332"/>
    <cellStyle name="Total 6 4 2 2 2 3" xfId="36728"/>
    <cellStyle name="Total 6 4 2 2 3" xfId="21033"/>
    <cellStyle name="Total 6 4 2 2 3 2" xfId="42220"/>
    <cellStyle name="Total 6 4 2 2 4" xfId="31636"/>
    <cellStyle name="Total 6 4 2 2_Table 2A-1_EFT (Annual)" xfId="9243"/>
    <cellStyle name="Total 6 4 2 3" xfId="11516"/>
    <cellStyle name="Total 6 4 2 3 2" xfId="23600"/>
    <cellStyle name="Total 6 4 2 3 2 2" xfId="44786"/>
    <cellStyle name="Total 6 4 2 3 3" xfId="34182"/>
    <cellStyle name="Total 6 4 2 4" xfId="18487"/>
    <cellStyle name="Total 6 4 2 4 2" xfId="39674"/>
    <cellStyle name="Total 6 4 2 5" xfId="28893"/>
    <cellStyle name="Total 6 4 2_Table 2A-1_EFT (Annual)" xfId="9242"/>
    <cellStyle name="Total 6 4 3" xfId="4710"/>
    <cellStyle name="Total 6 4 3 2" xfId="12970"/>
    <cellStyle name="Total 6 4 3 2 2" xfId="24976"/>
    <cellStyle name="Total 6 4 3 2 2 2" xfId="46162"/>
    <cellStyle name="Total 6 4 3 2 3" xfId="35558"/>
    <cellStyle name="Total 6 4 3 3" xfId="19863"/>
    <cellStyle name="Total 6 4 3 3 2" xfId="41050"/>
    <cellStyle name="Total 6 4 3 4" xfId="30367"/>
    <cellStyle name="Total 6 4 3_Table 2A-1_EFT (Annual)" xfId="9244"/>
    <cellStyle name="Total 6 4 4" xfId="10314"/>
    <cellStyle name="Total 6 4 4 2" xfId="22430"/>
    <cellStyle name="Total 6 4 4 2 2" xfId="43616"/>
    <cellStyle name="Total 6 4 4 3" xfId="33012"/>
    <cellStyle name="Total 6 4 5" xfId="17317"/>
    <cellStyle name="Total 6 4 5 2" xfId="38504"/>
    <cellStyle name="Total 6 4 6" xfId="27624"/>
    <cellStyle name="Total 6 4_Table 2A-1_EFT (Annual)" xfId="9241"/>
    <cellStyle name="Total 6 5" xfId="714"/>
    <cellStyle name="Total 6 5 2" xfId="4275"/>
    <cellStyle name="Total 6 5 2 2" xfId="12559"/>
    <cellStyle name="Total 6 5 2 2 2" xfId="24577"/>
    <cellStyle name="Total 6 5 2 2 2 2" xfId="45763"/>
    <cellStyle name="Total 6 5 2 2 3" xfId="35159"/>
    <cellStyle name="Total 6 5 2 3" xfId="19464"/>
    <cellStyle name="Total 6 5 2 3 2" xfId="40651"/>
    <cellStyle name="Total 6 5 2 4" xfId="29932"/>
    <cellStyle name="Total 6 5 2_Table 2A-1_EFT (Annual)" xfId="9246"/>
    <cellStyle name="Total 6 5 3" xfId="9906"/>
    <cellStyle name="Total 6 5 3 2" xfId="22031"/>
    <cellStyle name="Total 6 5 3 2 2" xfId="43217"/>
    <cellStyle name="Total 6 5 3 3" xfId="32613"/>
    <cellStyle name="Total 6 5 4" xfId="16918"/>
    <cellStyle name="Total 6 5 4 2" xfId="38105"/>
    <cellStyle name="Total 6 5 5" xfId="27189"/>
    <cellStyle name="Total 6 5_Table 2A-1_EFT (Annual)" xfId="9245"/>
    <cellStyle name="Total 6 6" xfId="1807"/>
    <cellStyle name="Total 6 6 2" xfId="5368"/>
    <cellStyle name="Total 6 6 2 2" xfId="13583"/>
    <cellStyle name="Total 6 6 2 2 2" xfId="25571"/>
    <cellStyle name="Total 6 6 2 2 2 2" xfId="46757"/>
    <cellStyle name="Total 6 6 2 2 3" xfId="36153"/>
    <cellStyle name="Total 6 6 2 3" xfId="20458"/>
    <cellStyle name="Total 6 6 2 3 2" xfId="41645"/>
    <cellStyle name="Total 6 6 2 4" xfId="31025"/>
    <cellStyle name="Total 6 6 2_Table 2A-1_EFT (Annual)" xfId="9248"/>
    <cellStyle name="Total 6 6 3" xfId="10927"/>
    <cellStyle name="Total 6 6 3 2" xfId="23025"/>
    <cellStyle name="Total 6 6 3 2 2" xfId="44211"/>
    <cellStyle name="Total 6 6 3 3" xfId="33607"/>
    <cellStyle name="Total 6 6 4" xfId="17912"/>
    <cellStyle name="Total 6 6 4 2" xfId="39099"/>
    <cellStyle name="Total 6 6 5" xfId="28282"/>
    <cellStyle name="Total 6 6_Table 2A-1_EFT (Annual)" xfId="9247"/>
    <cellStyle name="Total 6 7" xfId="3684"/>
    <cellStyle name="Total 6 7 2" xfId="12057"/>
    <cellStyle name="Total 6 7 2 2" xfId="24088"/>
    <cellStyle name="Total 6 7 2 2 2" xfId="45274"/>
    <cellStyle name="Total 6 7 2 3" xfId="34670"/>
    <cellStyle name="Total 6 7 3" xfId="18975"/>
    <cellStyle name="Total 6 7 3 2" xfId="40162"/>
    <cellStyle name="Total 6 7 4" xfId="29394"/>
    <cellStyle name="Total 6 7_Table 2A-1_EFT (Annual)" xfId="9249"/>
    <cellStyle name="Total 6 8" xfId="9374"/>
    <cellStyle name="Total 6 8 2" xfId="21542"/>
    <cellStyle name="Total 6 8 2 2" xfId="42728"/>
    <cellStyle name="Total 6 8 3" xfId="32124"/>
    <cellStyle name="Total 6 9" xfId="16429"/>
    <cellStyle name="Total 6 9 2" xfId="37616"/>
    <cellStyle name="Total 6_Table 2A-1_EFT (Annual)" xfId="3595"/>
    <cellStyle name="Total 7" xfId="115"/>
    <cellStyle name="Total 7 10" xfId="26670"/>
    <cellStyle name="Total 7 2" xfId="508"/>
    <cellStyle name="Total 7 2 2" xfId="1485"/>
    <cellStyle name="Total 7 2 2 2" xfId="2755"/>
    <cellStyle name="Total 7 2 2 2 2" xfId="6316"/>
    <cellStyle name="Total 7 2 2 2 2 2" xfId="14510"/>
    <cellStyle name="Total 7 2 2 2 2 2 2" xfId="26482"/>
    <cellStyle name="Total 7 2 2 2 2 2 2 2" xfId="47668"/>
    <cellStyle name="Total 7 2 2 2 2 2 3" xfId="37064"/>
    <cellStyle name="Total 7 2 2 2 2 3" xfId="21369"/>
    <cellStyle name="Total 7 2 2 2 2 3 2" xfId="42556"/>
    <cellStyle name="Total 7 2 2 2 2 4" xfId="31972"/>
    <cellStyle name="Total 7 2 2 2 2_Table 2A-1_EFT (Annual)" xfId="9252"/>
    <cellStyle name="Total 7 2 2 2 3" xfId="11852"/>
    <cellStyle name="Total 7 2 2 2 3 2" xfId="23936"/>
    <cellStyle name="Total 7 2 2 2 3 2 2" xfId="45122"/>
    <cellStyle name="Total 7 2 2 2 3 3" xfId="34518"/>
    <cellStyle name="Total 7 2 2 2 4" xfId="18823"/>
    <cellStyle name="Total 7 2 2 2 4 2" xfId="40010"/>
    <cellStyle name="Total 7 2 2 2 5" xfId="29229"/>
    <cellStyle name="Total 7 2 2 2_Table 2A-1_EFT (Annual)" xfId="9251"/>
    <cellStyle name="Total 7 2 2 3" xfId="5046"/>
    <cellStyle name="Total 7 2 2 3 2" xfId="13306"/>
    <cellStyle name="Total 7 2 2 3 2 2" xfId="25312"/>
    <cellStyle name="Total 7 2 2 3 2 2 2" xfId="46498"/>
    <cellStyle name="Total 7 2 2 3 2 3" xfId="35894"/>
    <cellStyle name="Total 7 2 2 3 3" xfId="20199"/>
    <cellStyle name="Total 7 2 2 3 3 2" xfId="41386"/>
    <cellStyle name="Total 7 2 2 3 4" xfId="30703"/>
    <cellStyle name="Total 7 2 2 3_Table 2A-1_EFT (Annual)" xfId="9253"/>
    <cellStyle name="Total 7 2 2 4" xfId="10650"/>
    <cellStyle name="Total 7 2 2 4 2" xfId="22766"/>
    <cellStyle name="Total 7 2 2 4 2 2" xfId="43952"/>
    <cellStyle name="Total 7 2 2 4 3" xfId="33348"/>
    <cellStyle name="Total 7 2 2 5" xfId="17653"/>
    <cellStyle name="Total 7 2 2 5 2" xfId="38840"/>
    <cellStyle name="Total 7 2 2 6" xfId="27960"/>
    <cellStyle name="Total 7 2 2_Table 2A-1_EFT (Annual)" xfId="9250"/>
    <cellStyle name="Total 7 2 3" xfId="1020"/>
    <cellStyle name="Total 7 2 3 2" xfId="4581"/>
    <cellStyle name="Total 7 2 3 2 2" xfId="12841"/>
    <cellStyle name="Total 7 2 3 2 2 2" xfId="24847"/>
    <cellStyle name="Total 7 2 3 2 2 2 2" xfId="46033"/>
    <cellStyle name="Total 7 2 3 2 2 3" xfId="35429"/>
    <cellStyle name="Total 7 2 3 2 3" xfId="19734"/>
    <cellStyle name="Total 7 2 3 2 3 2" xfId="40921"/>
    <cellStyle name="Total 7 2 3 2 4" xfId="30238"/>
    <cellStyle name="Total 7 2 3 2_Table 2A-1_EFT (Annual)" xfId="9255"/>
    <cellStyle name="Total 7 2 3 3" xfId="10185"/>
    <cellStyle name="Total 7 2 3 3 2" xfId="22301"/>
    <cellStyle name="Total 7 2 3 3 2 2" xfId="43487"/>
    <cellStyle name="Total 7 2 3 3 3" xfId="32883"/>
    <cellStyle name="Total 7 2 3 4" xfId="17188"/>
    <cellStyle name="Total 7 2 3 4 2" xfId="38375"/>
    <cellStyle name="Total 7 2 3 5" xfId="27495"/>
    <cellStyle name="Total 7 2 3_Table 2A-1_EFT (Annual)" xfId="9254"/>
    <cellStyle name="Total 7 2 4" xfId="2224"/>
    <cellStyle name="Total 7 2 4 2" xfId="5785"/>
    <cellStyle name="Total 7 2 4 2 2" xfId="14000"/>
    <cellStyle name="Total 7 2 4 2 2 2" xfId="25988"/>
    <cellStyle name="Total 7 2 4 2 2 2 2" xfId="47174"/>
    <cellStyle name="Total 7 2 4 2 2 3" xfId="36570"/>
    <cellStyle name="Total 7 2 4 2 3" xfId="20875"/>
    <cellStyle name="Total 7 2 4 2 3 2" xfId="42062"/>
    <cellStyle name="Total 7 2 4 2 4" xfId="31442"/>
    <cellStyle name="Total 7 2 4 2_Table 2A-1_EFT (Annual)" xfId="9257"/>
    <cellStyle name="Total 7 2 4 3" xfId="11344"/>
    <cellStyle name="Total 7 2 4 3 2" xfId="23442"/>
    <cellStyle name="Total 7 2 4 3 2 2" xfId="44628"/>
    <cellStyle name="Total 7 2 4 3 3" xfId="34024"/>
    <cellStyle name="Total 7 2 4 4" xfId="18329"/>
    <cellStyle name="Total 7 2 4 4 2" xfId="39516"/>
    <cellStyle name="Total 7 2 4 5" xfId="28699"/>
    <cellStyle name="Total 7 2 4_Table 2A-1_EFT (Annual)" xfId="9256"/>
    <cellStyle name="Total 7 2 5" xfId="4078"/>
    <cellStyle name="Total 7 2 5 2" xfId="12402"/>
    <cellStyle name="Total 7 2 5 2 2" xfId="24424"/>
    <cellStyle name="Total 7 2 5 2 2 2" xfId="45610"/>
    <cellStyle name="Total 7 2 5 2 3" xfId="35006"/>
    <cellStyle name="Total 7 2 5 3" xfId="19311"/>
    <cellStyle name="Total 7 2 5 3 2" xfId="40498"/>
    <cellStyle name="Total 7 2 5 4" xfId="29766"/>
    <cellStyle name="Total 7 2 5_Table 2A-1_EFT (Annual)" xfId="9258"/>
    <cellStyle name="Total 7 2 6" xfId="9741"/>
    <cellStyle name="Total 7 2 6 2" xfId="21878"/>
    <cellStyle name="Total 7 2 6 2 2" xfId="43064"/>
    <cellStyle name="Total 7 2 6 3" xfId="32460"/>
    <cellStyle name="Total 7 2 7" xfId="16765"/>
    <cellStyle name="Total 7 2 7 2" xfId="37952"/>
    <cellStyle name="Total 7 2 8" xfId="27023"/>
    <cellStyle name="Total 7 2_Table 2A-1_EFT (Annual)" xfId="3599"/>
    <cellStyle name="Total 7 3" xfId="346"/>
    <cellStyle name="Total 7 3 2" xfId="1329"/>
    <cellStyle name="Total 7 3 2 2" xfId="2599"/>
    <cellStyle name="Total 7 3 2 2 2" xfId="6160"/>
    <cellStyle name="Total 7 3 2 2 2 2" xfId="14354"/>
    <cellStyle name="Total 7 3 2 2 2 2 2" xfId="26326"/>
    <cellStyle name="Total 7 3 2 2 2 2 2 2" xfId="47512"/>
    <cellStyle name="Total 7 3 2 2 2 2 3" xfId="36908"/>
    <cellStyle name="Total 7 3 2 2 2 3" xfId="21213"/>
    <cellStyle name="Total 7 3 2 2 2 3 2" xfId="42400"/>
    <cellStyle name="Total 7 3 2 2 2 4" xfId="31816"/>
    <cellStyle name="Total 7 3 2 2 2_Table 2A-1_EFT (Annual)" xfId="9261"/>
    <cellStyle name="Total 7 3 2 2 3" xfId="11696"/>
    <cellStyle name="Total 7 3 2 2 3 2" xfId="23780"/>
    <cellStyle name="Total 7 3 2 2 3 2 2" xfId="44966"/>
    <cellStyle name="Total 7 3 2 2 3 3" xfId="34362"/>
    <cellStyle name="Total 7 3 2 2 4" xfId="18667"/>
    <cellStyle name="Total 7 3 2 2 4 2" xfId="39854"/>
    <cellStyle name="Total 7 3 2 2 5" xfId="29073"/>
    <cellStyle name="Total 7 3 2 2_Table 2A-1_EFT (Annual)" xfId="9260"/>
    <cellStyle name="Total 7 3 2 3" xfId="4890"/>
    <cellStyle name="Total 7 3 2 3 2" xfId="13150"/>
    <cellStyle name="Total 7 3 2 3 2 2" xfId="25156"/>
    <cellStyle name="Total 7 3 2 3 2 2 2" xfId="46342"/>
    <cellStyle name="Total 7 3 2 3 2 3" xfId="35738"/>
    <cellStyle name="Total 7 3 2 3 3" xfId="20043"/>
    <cellStyle name="Total 7 3 2 3 3 2" xfId="41230"/>
    <cellStyle name="Total 7 3 2 3 4" xfId="30547"/>
    <cellStyle name="Total 7 3 2 3_Table 2A-1_EFT (Annual)" xfId="9262"/>
    <cellStyle name="Total 7 3 2 4" xfId="10494"/>
    <cellStyle name="Total 7 3 2 4 2" xfId="22610"/>
    <cellStyle name="Total 7 3 2 4 2 2" xfId="43796"/>
    <cellStyle name="Total 7 3 2 4 3" xfId="33192"/>
    <cellStyle name="Total 7 3 2 5" xfId="17497"/>
    <cellStyle name="Total 7 3 2 5 2" xfId="38684"/>
    <cellStyle name="Total 7 3 2 6" xfId="27804"/>
    <cellStyle name="Total 7 3 2_Table 2A-1_EFT (Annual)" xfId="9259"/>
    <cellStyle name="Total 7 3 3" xfId="888"/>
    <cellStyle name="Total 7 3 3 2" xfId="4449"/>
    <cellStyle name="Total 7 3 3 2 2" xfId="12711"/>
    <cellStyle name="Total 7 3 3 2 2 2" xfId="24721"/>
    <cellStyle name="Total 7 3 3 2 2 2 2" xfId="45907"/>
    <cellStyle name="Total 7 3 3 2 2 3" xfId="35303"/>
    <cellStyle name="Total 7 3 3 2 3" xfId="19608"/>
    <cellStyle name="Total 7 3 3 2 3 2" xfId="40795"/>
    <cellStyle name="Total 7 3 3 2 4" xfId="30106"/>
    <cellStyle name="Total 7 3 3 2_Table 2A-1_EFT (Annual)" xfId="9264"/>
    <cellStyle name="Total 7 3 3 3" xfId="10058"/>
    <cellStyle name="Total 7 3 3 3 2" xfId="22175"/>
    <cellStyle name="Total 7 3 3 3 2 2" xfId="43361"/>
    <cellStyle name="Total 7 3 3 3 3" xfId="32757"/>
    <cellStyle name="Total 7 3 3 4" xfId="17062"/>
    <cellStyle name="Total 7 3 3 4 2" xfId="38249"/>
    <cellStyle name="Total 7 3 3 5" xfId="27363"/>
    <cellStyle name="Total 7 3 3_Table 2A-1_EFT (Annual)" xfId="9263"/>
    <cellStyle name="Total 7 3 4" xfId="2068"/>
    <cellStyle name="Total 7 3 4 2" xfId="5629"/>
    <cellStyle name="Total 7 3 4 2 2" xfId="13844"/>
    <cellStyle name="Total 7 3 4 2 2 2" xfId="25832"/>
    <cellStyle name="Total 7 3 4 2 2 2 2" xfId="47018"/>
    <cellStyle name="Total 7 3 4 2 2 3" xfId="36414"/>
    <cellStyle name="Total 7 3 4 2 3" xfId="20719"/>
    <cellStyle name="Total 7 3 4 2 3 2" xfId="41906"/>
    <cellStyle name="Total 7 3 4 2 4" xfId="31286"/>
    <cellStyle name="Total 7 3 4 2_Table 2A-1_EFT (Annual)" xfId="9266"/>
    <cellStyle name="Total 7 3 4 3" xfId="11188"/>
    <cellStyle name="Total 7 3 4 3 2" xfId="23286"/>
    <cellStyle name="Total 7 3 4 3 2 2" xfId="44472"/>
    <cellStyle name="Total 7 3 4 3 3" xfId="33868"/>
    <cellStyle name="Total 7 3 4 4" xfId="18173"/>
    <cellStyle name="Total 7 3 4 4 2" xfId="39360"/>
    <cellStyle name="Total 7 3 4 5" xfId="28543"/>
    <cellStyle name="Total 7 3 4_Table 2A-1_EFT (Annual)" xfId="9265"/>
    <cellStyle name="Total 7 3 5" xfId="3916"/>
    <cellStyle name="Total 7 3 5 2" xfId="12244"/>
    <cellStyle name="Total 7 3 5 2 2" xfId="24268"/>
    <cellStyle name="Total 7 3 5 2 2 2" xfId="45454"/>
    <cellStyle name="Total 7 3 5 2 3" xfId="34850"/>
    <cellStyle name="Total 7 3 5 3" xfId="19155"/>
    <cellStyle name="Total 7 3 5 3 2" xfId="40342"/>
    <cellStyle name="Total 7 3 5 4" xfId="29604"/>
    <cellStyle name="Total 7 3 5_Table 2A-1_EFT (Annual)" xfId="9267"/>
    <cellStyle name="Total 7 3 6" xfId="9581"/>
    <cellStyle name="Total 7 3 6 2" xfId="21722"/>
    <cellStyle name="Total 7 3 6 2 2" xfId="42908"/>
    <cellStyle name="Total 7 3 6 3" xfId="32304"/>
    <cellStyle name="Total 7 3 7" xfId="16609"/>
    <cellStyle name="Total 7 3 7 2" xfId="37796"/>
    <cellStyle name="Total 7 3 8" xfId="26861"/>
    <cellStyle name="Total 7 3_Table 2A-1_EFT (Annual)" xfId="3600"/>
    <cellStyle name="Total 7 4" xfId="1163"/>
    <cellStyle name="Total 7 4 2" xfId="2433"/>
    <cellStyle name="Total 7 4 2 2" xfId="5994"/>
    <cellStyle name="Total 7 4 2 2 2" xfId="14188"/>
    <cellStyle name="Total 7 4 2 2 2 2" xfId="26160"/>
    <cellStyle name="Total 7 4 2 2 2 2 2" xfId="47346"/>
    <cellStyle name="Total 7 4 2 2 2 3" xfId="36742"/>
    <cellStyle name="Total 7 4 2 2 3" xfId="21047"/>
    <cellStyle name="Total 7 4 2 2 3 2" xfId="42234"/>
    <cellStyle name="Total 7 4 2 2 4" xfId="31650"/>
    <cellStyle name="Total 7 4 2 2_Table 2A-1_EFT (Annual)" xfId="9270"/>
    <cellStyle name="Total 7 4 2 3" xfId="11530"/>
    <cellStyle name="Total 7 4 2 3 2" xfId="23614"/>
    <cellStyle name="Total 7 4 2 3 2 2" xfId="44800"/>
    <cellStyle name="Total 7 4 2 3 3" xfId="34196"/>
    <cellStyle name="Total 7 4 2 4" xfId="18501"/>
    <cellStyle name="Total 7 4 2 4 2" xfId="39688"/>
    <cellStyle name="Total 7 4 2 5" xfId="28907"/>
    <cellStyle name="Total 7 4 2_Table 2A-1_EFT (Annual)" xfId="9269"/>
    <cellStyle name="Total 7 4 3" xfId="4724"/>
    <cellStyle name="Total 7 4 3 2" xfId="12984"/>
    <cellStyle name="Total 7 4 3 2 2" xfId="24990"/>
    <cellStyle name="Total 7 4 3 2 2 2" xfId="46176"/>
    <cellStyle name="Total 7 4 3 2 3" xfId="35572"/>
    <cellStyle name="Total 7 4 3 3" xfId="19877"/>
    <cellStyle name="Total 7 4 3 3 2" xfId="41064"/>
    <cellStyle name="Total 7 4 3 4" xfId="30381"/>
    <cellStyle name="Total 7 4 3_Table 2A-1_EFT (Annual)" xfId="9271"/>
    <cellStyle name="Total 7 4 4" xfId="10328"/>
    <cellStyle name="Total 7 4 4 2" xfId="22444"/>
    <cellStyle name="Total 7 4 4 2 2" xfId="43630"/>
    <cellStyle name="Total 7 4 4 3" xfId="33026"/>
    <cellStyle name="Total 7 4 5" xfId="17331"/>
    <cellStyle name="Total 7 4 5 2" xfId="38518"/>
    <cellStyle name="Total 7 4 6" xfId="27638"/>
    <cellStyle name="Total 7 4_Table 2A-1_EFT (Annual)" xfId="9268"/>
    <cellStyle name="Total 7 5" xfId="729"/>
    <cellStyle name="Total 7 5 2" xfId="4290"/>
    <cellStyle name="Total 7 5 2 2" xfId="12570"/>
    <cellStyle name="Total 7 5 2 2 2" xfId="24587"/>
    <cellStyle name="Total 7 5 2 2 2 2" xfId="45773"/>
    <cellStyle name="Total 7 5 2 2 3" xfId="35169"/>
    <cellStyle name="Total 7 5 2 3" xfId="19474"/>
    <cellStyle name="Total 7 5 2 3 2" xfId="40661"/>
    <cellStyle name="Total 7 5 2 4" xfId="29947"/>
    <cellStyle name="Total 7 5 2_Table 2A-1_EFT (Annual)" xfId="9273"/>
    <cellStyle name="Total 7 5 3" xfId="9918"/>
    <cellStyle name="Total 7 5 3 2" xfId="22041"/>
    <cellStyle name="Total 7 5 3 2 2" xfId="43227"/>
    <cellStyle name="Total 7 5 3 3" xfId="32623"/>
    <cellStyle name="Total 7 5 4" xfId="16928"/>
    <cellStyle name="Total 7 5 4 2" xfId="38115"/>
    <cellStyle name="Total 7 5 5" xfId="27204"/>
    <cellStyle name="Total 7 5_Table 2A-1_EFT (Annual)" xfId="9272"/>
    <cellStyle name="Total 7 6" xfId="1865"/>
    <cellStyle name="Total 7 6 2" xfId="5426"/>
    <cellStyle name="Total 7 6 2 2" xfId="13641"/>
    <cellStyle name="Total 7 6 2 2 2" xfId="25629"/>
    <cellStyle name="Total 7 6 2 2 2 2" xfId="46815"/>
    <cellStyle name="Total 7 6 2 2 3" xfId="36211"/>
    <cellStyle name="Total 7 6 2 3" xfId="20516"/>
    <cellStyle name="Total 7 6 2 3 2" xfId="41703"/>
    <cellStyle name="Total 7 6 2 4" xfId="31083"/>
    <cellStyle name="Total 7 6 2_Table 2A-1_EFT (Annual)" xfId="9275"/>
    <cellStyle name="Total 7 6 3" xfId="10985"/>
    <cellStyle name="Total 7 6 3 2" xfId="23083"/>
    <cellStyle name="Total 7 6 3 2 2" xfId="44269"/>
    <cellStyle name="Total 7 6 3 3" xfId="33665"/>
    <cellStyle name="Total 7 6 4" xfId="17970"/>
    <cellStyle name="Total 7 6 4 2" xfId="39157"/>
    <cellStyle name="Total 7 6 5" xfId="28340"/>
    <cellStyle name="Total 7 6_Table 2A-1_EFT (Annual)" xfId="9274"/>
    <cellStyle name="Total 7 7" xfId="3704"/>
    <cellStyle name="Total 7 7 2" xfId="12072"/>
    <cellStyle name="Total 7 7 2 2" xfId="24102"/>
    <cellStyle name="Total 7 7 2 2 2" xfId="45288"/>
    <cellStyle name="Total 7 7 2 3" xfId="34684"/>
    <cellStyle name="Total 7 7 3" xfId="18989"/>
    <cellStyle name="Total 7 7 3 2" xfId="40176"/>
    <cellStyle name="Total 7 7 4" xfId="29413"/>
    <cellStyle name="Total 7 7_Table 2A-1_EFT (Annual)" xfId="9276"/>
    <cellStyle name="Total 7 8" xfId="9391"/>
    <cellStyle name="Total 7 8 2" xfId="21556"/>
    <cellStyle name="Total 7 8 2 2" xfId="42742"/>
    <cellStyle name="Total 7 8 3" xfId="32138"/>
    <cellStyle name="Total 7 9" xfId="16443"/>
    <cellStyle name="Total 7 9 2" xfId="37630"/>
    <cellStyle name="Total 7_Table 2A-1_EFT (Annual)" xfId="3598"/>
    <cellStyle name="Total 8" xfId="130"/>
    <cellStyle name="Total 8 10" xfId="26685"/>
    <cellStyle name="Total 8 2" xfId="523"/>
    <cellStyle name="Total 8 2 2" xfId="1500"/>
    <cellStyle name="Total 8 2 2 2" xfId="2770"/>
    <cellStyle name="Total 8 2 2 2 2" xfId="6331"/>
    <cellStyle name="Total 8 2 2 2 2 2" xfId="14525"/>
    <cellStyle name="Total 8 2 2 2 2 2 2" xfId="26497"/>
    <cellStyle name="Total 8 2 2 2 2 2 2 2" xfId="47683"/>
    <cellStyle name="Total 8 2 2 2 2 2 3" xfId="37079"/>
    <cellStyle name="Total 8 2 2 2 2 3" xfId="21384"/>
    <cellStyle name="Total 8 2 2 2 2 3 2" xfId="42571"/>
    <cellStyle name="Total 8 2 2 2 2 4" xfId="31987"/>
    <cellStyle name="Total 8 2 2 2 2_Table 2A-1_EFT (Annual)" xfId="9279"/>
    <cellStyle name="Total 8 2 2 2 3" xfId="11867"/>
    <cellStyle name="Total 8 2 2 2 3 2" xfId="23951"/>
    <cellStyle name="Total 8 2 2 2 3 2 2" xfId="45137"/>
    <cellStyle name="Total 8 2 2 2 3 3" xfId="34533"/>
    <cellStyle name="Total 8 2 2 2 4" xfId="18838"/>
    <cellStyle name="Total 8 2 2 2 4 2" xfId="40025"/>
    <cellStyle name="Total 8 2 2 2 5" xfId="29244"/>
    <cellStyle name="Total 8 2 2 2_Table 2A-1_EFT (Annual)" xfId="9278"/>
    <cellStyle name="Total 8 2 2 3" xfId="5061"/>
    <cellStyle name="Total 8 2 2 3 2" xfId="13321"/>
    <cellStyle name="Total 8 2 2 3 2 2" xfId="25327"/>
    <cellStyle name="Total 8 2 2 3 2 2 2" xfId="46513"/>
    <cellStyle name="Total 8 2 2 3 2 3" xfId="35909"/>
    <cellStyle name="Total 8 2 2 3 3" xfId="20214"/>
    <cellStyle name="Total 8 2 2 3 3 2" xfId="41401"/>
    <cellStyle name="Total 8 2 2 3 4" xfId="30718"/>
    <cellStyle name="Total 8 2 2 3_Table 2A-1_EFT (Annual)" xfId="9280"/>
    <cellStyle name="Total 8 2 2 4" xfId="10665"/>
    <cellStyle name="Total 8 2 2 4 2" xfId="22781"/>
    <cellStyle name="Total 8 2 2 4 2 2" xfId="43967"/>
    <cellStyle name="Total 8 2 2 4 3" xfId="33363"/>
    <cellStyle name="Total 8 2 2 5" xfId="17668"/>
    <cellStyle name="Total 8 2 2 5 2" xfId="38855"/>
    <cellStyle name="Total 8 2 2 6" xfId="27975"/>
    <cellStyle name="Total 8 2 2_Table 2A-1_EFT (Annual)" xfId="9277"/>
    <cellStyle name="Total 8 2 3" xfId="1033"/>
    <cellStyle name="Total 8 2 3 2" xfId="4594"/>
    <cellStyle name="Total 8 2 3 2 2" xfId="12854"/>
    <cellStyle name="Total 8 2 3 2 2 2" xfId="24860"/>
    <cellStyle name="Total 8 2 3 2 2 2 2" xfId="46046"/>
    <cellStyle name="Total 8 2 3 2 2 3" xfId="35442"/>
    <cellStyle name="Total 8 2 3 2 3" xfId="19747"/>
    <cellStyle name="Total 8 2 3 2 3 2" xfId="40934"/>
    <cellStyle name="Total 8 2 3 2 4" xfId="30251"/>
    <cellStyle name="Total 8 2 3 2_Table 2A-1_EFT (Annual)" xfId="9282"/>
    <cellStyle name="Total 8 2 3 3" xfId="10198"/>
    <cellStyle name="Total 8 2 3 3 2" xfId="22314"/>
    <cellStyle name="Total 8 2 3 3 2 2" xfId="43500"/>
    <cellStyle name="Total 8 2 3 3 3" xfId="32896"/>
    <cellStyle name="Total 8 2 3 4" xfId="17201"/>
    <cellStyle name="Total 8 2 3 4 2" xfId="38388"/>
    <cellStyle name="Total 8 2 3 5" xfId="27508"/>
    <cellStyle name="Total 8 2 3_Table 2A-1_EFT (Annual)" xfId="9281"/>
    <cellStyle name="Total 8 2 4" xfId="2239"/>
    <cellStyle name="Total 8 2 4 2" xfId="5800"/>
    <cellStyle name="Total 8 2 4 2 2" xfId="14015"/>
    <cellStyle name="Total 8 2 4 2 2 2" xfId="26003"/>
    <cellStyle name="Total 8 2 4 2 2 2 2" xfId="47189"/>
    <cellStyle name="Total 8 2 4 2 2 3" xfId="36585"/>
    <cellStyle name="Total 8 2 4 2 3" xfId="20890"/>
    <cellStyle name="Total 8 2 4 2 3 2" xfId="42077"/>
    <cellStyle name="Total 8 2 4 2 4" xfId="31457"/>
    <cellStyle name="Total 8 2 4 2_Table 2A-1_EFT (Annual)" xfId="9284"/>
    <cellStyle name="Total 8 2 4 3" xfId="11359"/>
    <cellStyle name="Total 8 2 4 3 2" xfId="23457"/>
    <cellStyle name="Total 8 2 4 3 2 2" xfId="44643"/>
    <cellStyle name="Total 8 2 4 3 3" xfId="34039"/>
    <cellStyle name="Total 8 2 4 4" xfId="18344"/>
    <cellStyle name="Total 8 2 4 4 2" xfId="39531"/>
    <cellStyle name="Total 8 2 4 5" xfId="28714"/>
    <cellStyle name="Total 8 2 4_Table 2A-1_EFT (Annual)" xfId="9283"/>
    <cellStyle name="Total 8 2 5" xfId="4093"/>
    <cellStyle name="Total 8 2 5 2" xfId="12417"/>
    <cellStyle name="Total 8 2 5 2 2" xfId="24439"/>
    <cellStyle name="Total 8 2 5 2 2 2" xfId="45625"/>
    <cellStyle name="Total 8 2 5 2 3" xfId="35021"/>
    <cellStyle name="Total 8 2 5 3" xfId="19326"/>
    <cellStyle name="Total 8 2 5 3 2" xfId="40513"/>
    <cellStyle name="Total 8 2 5 4" xfId="29781"/>
    <cellStyle name="Total 8 2 5_Table 2A-1_EFT (Annual)" xfId="9285"/>
    <cellStyle name="Total 8 2 6" xfId="9756"/>
    <cellStyle name="Total 8 2 6 2" xfId="21893"/>
    <cellStyle name="Total 8 2 6 2 2" xfId="43079"/>
    <cellStyle name="Total 8 2 6 3" xfId="32475"/>
    <cellStyle name="Total 8 2 7" xfId="16780"/>
    <cellStyle name="Total 8 2 7 2" xfId="37967"/>
    <cellStyle name="Total 8 2 8" xfId="27038"/>
    <cellStyle name="Total 8 2_Table 2A-1_EFT (Annual)" xfId="3602"/>
    <cellStyle name="Total 8 3" xfId="361"/>
    <cellStyle name="Total 8 3 2" xfId="1344"/>
    <cellStyle name="Total 8 3 2 2" xfId="2614"/>
    <cellStyle name="Total 8 3 2 2 2" xfId="6175"/>
    <cellStyle name="Total 8 3 2 2 2 2" xfId="14369"/>
    <cellStyle name="Total 8 3 2 2 2 2 2" xfId="26341"/>
    <cellStyle name="Total 8 3 2 2 2 2 2 2" xfId="47527"/>
    <cellStyle name="Total 8 3 2 2 2 2 3" xfId="36923"/>
    <cellStyle name="Total 8 3 2 2 2 3" xfId="21228"/>
    <cellStyle name="Total 8 3 2 2 2 3 2" xfId="42415"/>
    <cellStyle name="Total 8 3 2 2 2 4" xfId="31831"/>
    <cellStyle name="Total 8 3 2 2 2_Table 2A-1_EFT (Annual)" xfId="9288"/>
    <cellStyle name="Total 8 3 2 2 3" xfId="11711"/>
    <cellStyle name="Total 8 3 2 2 3 2" xfId="23795"/>
    <cellStyle name="Total 8 3 2 2 3 2 2" xfId="44981"/>
    <cellStyle name="Total 8 3 2 2 3 3" xfId="34377"/>
    <cellStyle name="Total 8 3 2 2 4" xfId="18682"/>
    <cellStyle name="Total 8 3 2 2 4 2" xfId="39869"/>
    <cellStyle name="Total 8 3 2 2 5" xfId="29088"/>
    <cellStyle name="Total 8 3 2 2_Table 2A-1_EFT (Annual)" xfId="9287"/>
    <cellStyle name="Total 8 3 2 3" xfId="4905"/>
    <cellStyle name="Total 8 3 2 3 2" xfId="13165"/>
    <cellStyle name="Total 8 3 2 3 2 2" xfId="25171"/>
    <cellStyle name="Total 8 3 2 3 2 2 2" xfId="46357"/>
    <cellStyle name="Total 8 3 2 3 2 3" xfId="35753"/>
    <cellStyle name="Total 8 3 2 3 3" xfId="20058"/>
    <cellStyle name="Total 8 3 2 3 3 2" xfId="41245"/>
    <cellStyle name="Total 8 3 2 3 4" xfId="30562"/>
    <cellStyle name="Total 8 3 2 3_Table 2A-1_EFT (Annual)" xfId="9289"/>
    <cellStyle name="Total 8 3 2 4" xfId="10509"/>
    <cellStyle name="Total 8 3 2 4 2" xfId="22625"/>
    <cellStyle name="Total 8 3 2 4 2 2" xfId="43811"/>
    <cellStyle name="Total 8 3 2 4 3" xfId="33207"/>
    <cellStyle name="Total 8 3 2 5" xfId="17512"/>
    <cellStyle name="Total 8 3 2 5 2" xfId="38699"/>
    <cellStyle name="Total 8 3 2 6" xfId="27819"/>
    <cellStyle name="Total 8 3 2_Table 2A-1_EFT (Annual)" xfId="9286"/>
    <cellStyle name="Total 8 3 3" xfId="901"/>
    <cellStyle name="Total 8 3 3 2" xfId="4462"/>
    <cellStyle name="Total 8 3 3 2 2" xfId="12724"/>
    <cellStyle name="Total 8 3 3 2 2 2" xfId="24734"/>
    <cellStyle name="Total 8 3 3 2 2 2 2" xfId="45920"/>
    <cellStyle name="Total 8 3 3 2 2 3" xfId="35316"/>
    <cellStyle name="Total 8 3 3 2 3" xfId="19621"/>
    <cellStyle name="Total 8 3 3 2 3 2" xfId="40808"/>
    <cellStyle name="Total 8 3 3 2 4" xfId="30119"/>
    <cellStyle name="Total 8 3 3 2_Table 2A-1_EFT (Annual)" xfId="9291"/>
    <cellStyle name="Total 8 3 3 3" xfId="10071"/>
    <cellStyle name="Total 8 3 3 3 2" xfId="22188"/>
    <cellStyle name="Total 8 3 3 3 2 2" xfId="43374"/>
    <cellStyle name="Total 8 3 3 3 3" xfId="32770"/>
    <cellStyle name="Total 8 3 3 4" xfId="17075"/>
    <cellStyle name="Total 8 3 3 4 2" xfId="38262"/>
    <cellStyle name="Total 8 3 3 5" xfId="27376"/>
    <cellStyle name="Total 8 3 3_Table 2A-1_EFT (Annual)" xfId="9290"/>
    <cellStyle name="Total 8 3 4" xfId="2083"/>
    <cellStyle name="Total 8 3 4 2" xfId="5644"/>
    <cellStyle name="Total 8 3 4 2 2" xfId="13859"/>
    <cellStyle name="Total 8 3 4 2 2 2" xfId="25847"/>
    <cellStyle name="Total 8 3 4 2 2 2 2" xfId="47033"/>
    <cellStyle name="Total 8 3 4 2 2 3" xfId="36429"/>
    <cellStyle name="Total 8 3 4 2 3" xfId="20734"/>
    <cellStyle name="Total 8 3 4 2 3 2" xfId="41921"/>
    <cellStyle name="Total 8 3 4 2 4" xfId="31301"/>
    <cellStyle name="Total 8 3 4 2_Table 2A-1_EFT (Annual)" xfId="9293"/>
    <cellStyle name="Total 8 3 4 3" xfId="11203"/>
    <cellStyle name="Total 8 3 4 3 2" xfId="23301"/>
    <cellStyle name="Total 8 3 4 3 2 2" xfId="44487"/>
    <cellStyle name="Total 8 3 4 3 3" xfId="33883"/>
    <cellStyle name="Total 8 3 4 4" xfId="18188"/>
    <cellStyle name="Total 8 3 4 4 2" xfId="39375"/>
    <cellStyle name="Total 8 3 4 5" xfId="28558"/>
    <cellStyle name="Total 8 3 4_Table 2A-1_EFT (Annual)" xfId="9292"/>
    <cellStyle name="Total 8 3 5" xfId="3931"/>
    <cellStyle name="Total 8 3 5 2" xfId="12259"/>
    <cellStyle name="Total 8 3 5 2 2" xfId="24283"/>
    <cellStyle name="Total 8 3 5 2 2 2" xfId="45469"/>
    <cellStyle name="Total 8 3 5 2 3" xfId="34865"/>
    <cellStyle name="Total 8 3 5 3" xfId="19170"/>
    <cellStyle name="Total 8 3 5 3 2" xfId="40357"/>
    <cellStyle name="Total 8 3 5 4" xfId="29619"/>
    <cellStyle name="Total 8 3 5_Table 2A-1_EFT (Annual)" xfId="9294"/>
    <cellStyle name="Total 8 3 6" xfId="9596"/>
    <cellStyle name="Total 8 3 6 2" xfId="21737"/>
    <cellStyle name="Total 8 3 6 2 2" xfId="42923"/>
    <cellStyle name="Total 8 3 6 3" xfId="32319"/>
    <cellStyle name="Total 8 3 7" xfId="16624"/>
    <cellStyle name="Total 8 3 7 2" xfId="37811"/>
    <cellStyle name="Total 8 3 8" xfId="26876"/>
    <cellStyle name="Total 8 3_Table 2A-1_EFT (Annual)" xfId="3603"/>
    <cellStyle name="Total 8 4" xfId="1178"/>
    <cellStyle name="Total 8 4 2" xfId="2448"/>
    <cellStyle name="Total 8 4 2 2" xfId="6009"/>
    <cellStyle name="Total 8 4 2 2 2" xfId="14203"/>
    <cellStyle name="Total 8 4 2 2 2 2" xfId="26175"/>
    <cellStyle name="Total 8 4 2 2 2 2 2" xfId="47361"/>
    <cellStyle name="Total 8 4 2 2 2 3" xfId="36757"/>
    <cellStyle name="Total 8 4 2 2 3" xfId="21062"/>
    <cellStyle name="Total 8 4 2 2 3 2" xfId="42249"/>
    <cellStyle name="Total 8 4 2 2 4" xfId="31665"/>
    <cellStyle name="Total 8 4 2 2_Table 2A-1_EFT (Annual)" xfId="9297"/>
    <cellStyle name="Total 8 4 2 3" xfId="11545"/>
    <cellStyle name="Total 8 4 2 3 2" xfId="23629"/>
    <cellStyle name="Total 8 4 2 3 2 2" xfId="44815"/>
    <cellStyle name="Total 8 4 2 3 3" xfId="34211"/>
    <cellStyle name="Total 8 4 2 4" xfId="18516"/>
    <cellStyle name="Total 8 4 2 4 2" xfId="39703"/>
    <cellStyle name="Total 8 4 2 5" xfId="28922"/>
    <cellStyle name="Total 8 4 2_Table 2A-1_EFT (Annual)" xfId="9296"/>
    <cellStyle name="Total 8 4 3" xfId="4739"/>
    <cellStyle name="Total 8 4 3 2" xfId="12999"/>
    <cellStyle name="Total 8 4 3 2 2" xfId="25005"/>
    <cellStyle name="Total 8 4 3 2 2 2" xfId="46191"/>
    <cellStyle name="Total 8 4 3 2 3" xfId="35587"/>
    <cellStyle name="Total 8 4 3 3" xfId="19892"/>
    <cellStyle name="Total 8 4 3 3 2" xfId="41079"/>
    <cellStyle name="Total 8 4 3 4" xfId="30396"/>
    <cellStyle name="Total 8 4 3_Table 2A-1_EFT (Annual)" xfId="9298"/>
    <cellStyle name="Total 8 4 4" xfId="10343"/>
    <cellStyle name="Total 8 4 4 2" xfId="22459"/>
    <cellStyle name="Total 8 4 4 2 2" xfId="43645"/>
    <cellStyle name="Total 8 4 4 3" xfId="33041"/>
    <cellStyle name="Total 8 4 5" xfId="17346"/>
    <cellStyle name="Total 8 4 5 2" xfId="38533"/>
    <cellStyle name="Total 8 4 6" xfId="27653"/>
    <cellStyle name="Total 8 4_Table 2A-1_EFT (Annual)" xfId="9295"/>
    <cellStyle name="Total 8 5" xfId="742"/>
    <cellStyle name="Total 8 5 2" xfId="4303"/>
    <cellStyle name="Total 8 5 2 2" xfId="12583"/>
    <cellStyle name="Total 8 5 2 2 2" xfId="24600"/>
    <cellStyle name="Total 8 5 2 2 2 2" xfId="45786"/>
    <cellStyle name="Total 8 5 2 2 3" xfId="35182"/>
    <cellStyle name="Total 8 5 2 3" xfId="19487"/>
    <cellStyle name="Total 8 5 2 3 2" xfId="40674"/>
    <cellStyle name="Total 8 5 2 4" xfId="29960"/>
    <cellStyle name="Total 8 5 2_Table 2A-1_EFT (Annual)" xfId="9300"/>
    <cellStyle name="Total 8 5 3" xfId="9931"/>
    <cellStyle name="Total 8 5 3 2" xfId="22054"/>
    <cellStyle name="Total 8 5 3 2 2" xfId="43240"/>
    <cellStyle name="Total 8 5 3 3" xfId="32636"/>
    <cellStyle name="Total 8 5 4" xfId="16941"/>
    <cellStyle name="Total 8 5 4 2" xfId="38128"/>
    <cellStyle name="Total 8 5 5" xfId="27217"/>
    <cellStyle name="Total 8 5_Table 2A-1_EFT (Annual)" xfId="9299"/>
    <cellStyle name="Total 8 6" xfId="1790"/>
    <cellStyle name="Total 8 6 2" xfId="5351"/>
    <cellStyle name="Total 8 6 2 2" xfId="13566"/>
    <cellStyle name="Total 8 6 2 2 2" xfId="25554"/>
    <cellStyle name="Total 8 6 2 2 2 2" xfId="46740"/>
    <cellStyle name="Total 8 6 2 2 3" xfId="36136"/>
    <cellStyle name="Total 8 6 2 3" xfId="20441"/>
    <cellStyle name="Total 8 6 2 3 2" xfId="41628"/>
    <cellStyle name="Total 8 6 2 4" xfId="31008"/>
    <cellStyle name="Total 8 6 2_Table 2A-1_EFT (Annual)" xfId="9302"/>
    <cellStyle name="Total 8 6 3" xfId="10910"/>
    <cellStyle name="Total 8 6 3 2" xfId="23008"/>
    <cellStyle name="Total 8 6 3 2 2" xfId="44194"/>
    <cellStyle name="Total 8 6 3 3" xfId="33590"/>
    <cellStyle name="Total 8 6 4" xfId="17895"/>
    <cellStyle name="Total 8 6 4 2" xfId="39082"/>
    <cellStyle name="Total 8 6 5" xfId="28265"/>
    <cellStyle name="Total 8 6_Table 2A-1_EFT (Annual)" xfId="9301"/>
    <cellStyle name="Total 8 7" xfId="3719"/>
    <cellStyle name="Total 8 7 2" xfId="12087"/>
    <cellStyle name="Total 8 7 2 2" xfId="24117"/>
    <cellStyle name="Total 8 7 2 2 2" xfId="45303"/>
    <cellStyle name="Total 8 7 2 3" xfId="34699"/>
    <cellStyle name="Total 8 7 3" xfId="19004"/>
    <cellStyle name="Total 8 7 3 2" xfId="40191"/>
    <cellStyle name="Total 8 7 4" xfId="29428"/>
    <cellStyle name="Total 8 7_Table 2A-1_EFT (Annual)" xfId="9303"/>
    <cellStyle name="Total 8 8" xfId="9406"/>
    <cellStyle name="Total 8 8 2" xfId="21571"/>
    <cellStyle name="Total 8 8 2 2" xfId="42757"/>
    <cellStyle name="Total 8 8 3" xfId="32153"/>
    <cellStyle name="Total 8 9" xfId="16458"/>
    <cellStyle name="Total 8 9 2" xfId="37645"/>
    <cellStyle name="Total 8_Table 2A-1_EFT (Annual)" xfId="3601"/>
    <cellStyle name="Total 9" xfId="119"/>
    <cellStyle name="Total 9 10" xfId="26674"/>
    <cellStyle name="Total 9 2" xfId="512"/>
    <cellStyle name="Total 9 2 2" xfId="1489"/>
    <cellStyle name="Total 9 2 2 2" xfId="2759"/>
    <cellStyle name="Total 9 2 2 2 2" xfId="6320"/>
    <cellStyle name="Total 9 2 2 2 2 2" xfId="14514"/>
    <cellStyle name="Total 9 2 2 2 2 2 2" xfId="26486"/>
    <cellStyle name="Total 9 2 2 2 2 2 2 2" xfId="47672"/>
    <cellStyle name="Total 9 2 2 2 2 2 3" xfId="37068"/>
    <cellStyle name="Total 9 2 2 2 2 3" xfId="21373"/>
    <cellStyle name="Total 9 2 2 2 2 3 2" xfId="42560"/>
    <cellStyle name="Total 9 2 2 2 2 4" xfId="31976"/>
    <cellStyle name="Total 9 2 2 2 2_Table 2A-1_EFT (Annual)" xfId="9306"/>
    <cellStyle name="Total 9 2 2 2 3" xfId="11856"/>
    <cellStyle name="Total 9 2 2 2 3 2" xfId="23940"/>
    <cellStyle name="Total 9 2 2 2 3 2 2" xfId="45126"/>
    <cellStyle name="Total 9 2 2 2 3 3" xfId="34522"/>
    <cellStyle name="Total 9 2 2 2 4" xfId="18827"/>
    <cellStyle name="Total 9 2 2 2 4 2" xfId="40014"/>
    <cellStyle name="Total 9 2 2 2 5" xfId="29233"/>
    <cellStyle name="Total 9 2 2 2_Table 2A-1_EFT (Annual)" xfId="9305"/>
    <cellStyle name="Total 9 2 2 3" xfId="5050"/>
    <cellStyle name="Total 9 2 2 3 2" xfId="13310"/>
    <cellStyle name="Total 9 2 2 3 2 2" xfId="25316"/>
    <cellStyle name="Total 9 2 2 3 2 2 2" xfId="46502"/>
    <cellStyle name="Total 9 2 2 3 2 3" xfId="35898"/>
    <cellStyle name="Total 9 2 2 3 3" xfId="20203"/>
    <cellStyle name="Total 9 2 2 3 3 2" xfId="41390"/>
    <cellStyle name="Total 9 2 2 3 4" xfId="30707"/>
    <cellStyle name="Total 9 2 2 3_Table 2A-1_EFT (Annual)" xfId="9307"/>
    <cellStyle name="Total 9 2 2 4" xfId="10654"/>
    <cellStyle name="Total 9 2 2 4 2" xfId="22770"/>
    <cellStyle name="Total 9 2 2 4 2 2" xfId="43956"/>
    <cellStyle name="Total 9 2 2 4 3" xfId="33352"/>
    <cellStyle name="Total 9 2 2 5" xfId="17657"/>
    <cellStyle name="Total 9 2 2 5 2" xfId="38844"/>
    <cellStyle name="Total 9 2 2 6" xfId="27964"/>
    <cellStyle name="Total 9 2 2_Table 2A-1_EFT (Annual)" xfId="9304"/>
    <cellStyle name="Total 9 2 3" xfId="1023"/>
    <cellStyle name="Total 9 2 3 2" xfId="4584"/>
    <cellStyle name="Total 9 2 3 2 2" xfId="12844"/>
    <cellStyle name="Total 9 2 3 2 2 2" xfId="24850"/>
    <cellStyle name="Total 9 2 3 2 2 2 2" xfId="46036"/>
    <cellStyle name="Total 9 2 3 2 2 3" xfId="35432"/>
    <cellStyle name="Total 9 2 3 2 3" xfId="19737"/>
    <cellStyle name="Total 9 2 3 2 3 2" xfId="40924"/>
    <cellStyle name="Total 9 2 3 2 4" xfId="30241"/>
    <cellStyle name="Total 9 2 3 2_Table 2A-1_EFT (Annual)" xfId="9309"/>
    <cellStyle name="Total 9 2 3 3" xfId="10188"/>
    <cellStyle name="Total 9 2 3 3 2" xfId="22304"/>
    <cellStyle name="Total 9 2 3 3 2 2" xfId="43490"/>
    <cellStyle name="Total 9 2 3 3 3" xfId="32886"/>
    <cellStyle name="Total 9 2 3 4" xfId="17191"/>
    <cellStyle name="Total 9 2 3 4 2" xfId="38378"/>
    <cellStyle name="Total 9 2 3 5" xfId="27498"/>
    <cellStyle name="Total 9 2 3_Table 2A-1_EFT (Annual)" xfId="9308"/>
    <cellStyle name="Total 9 2 4" xfId="2228"/>
    <cellStyle name="Total 9 2 4 2" xfId="5789"/>
    <cellStyle name="Total 9 2 4 2 2" xfId="14004"/>
    <cellStyle name="Total 9 2 4 2 2 2" xfId="25992"/>
    <cellStyle name="Total 9 2 4 2 2 2 2" xfId="47178"/>
    <cellStyle name="Total 9 2 4 2 2 3" xfId="36574"/>
    <cellStyle name="Total 9 2 4 2 3" xfId="20879"/>
    <cellStyle name="Total 9 2 4 2 3 2" xfId="42066"/>
    <cellStyle name="Total 9 2 4 2 4" xfId="31446"/>
    <cellStyle name="Total 9 2 4 2_Table 2A-1_EFT (Annual)" xfId="9311"/>
    <cellStyle name="Total 9 2 4 3" xfId="11348"/>
    <cellStyle name="Total 9 2 4 3 2" xfId="23446"/>
    <cellStyle name="Total 9 2 4 3 2 2" xfId="44632"/>
    <cellStyle name="Total 9 2 4 3 3" xfId="34028"/>
    <cellStyle name="Total 9 2 4 4" xfId="18333"/>
    <cellStyle name="Total 9 2 4 4 2" xfId="39520"/>
    <cellStyle name="Total 9 2 4 5" xfId="28703"/>
    <cellStyle name="Total 9 2 4_Table 2A-1_EFT (Annual)" xfId="9310"/>
    <cellStyle name="Total 9 2 5" xfId="4082"/>
    <cellStyle name="Total 9 2 5 2" xfId="12406"/>
    <cellStyle name="Total 9 2 5 2 2" xfId="24428"/>
    <cellStyle name="Total 9 2 5 2 2 2" xfId="45614"/>
    <cellStyle name="Total 9 2 5 2 3" xfId="35010"/>
    <cellStyle name="Total 9 2 5 3" xfId="19315"/>
    <cellStyle name="Total 9 2 5 3 2" xfId="40502"/>
    <cellStyle name="Total 9 2 5 4" xfId="29770"/>
    <cellStyle name="Total 9 2 5_Table 2A-1_EFT (Annual)" xfId="9312"/>
    <cellStyle name="Total 9 2 6" xfId="9745"/>
    <cellStyle name="Total 9 2 6 2" xfId="21882"/>
    <cellStyle name="Total 9 2 6 2 2" xfId="43068"/>
    <cellStyle name="Total 9 2 6 3" xfId="32464"/>
    <cellStyle name="Total 9 2 7" xfId="16769"/>
    <cellStyle name="Total 9 2 7 2" xfId="37956"/>
    <cellStyle name="Total 9 2 8" xfId="27027"/>
    <cellStyle name="Total 9 2_Table 2A-1_EFT (Annual)" xfId="3605"/>
    <cellStyle name="Total 9 3" xfId="350"/>
    <cellStyle name="Total 9 3 2" xfId="1333"/>
    <cellStyle name="Total 9 3 2 2" xfId="2603"/>
    <cellStyle name="Total 9 3 2 2 2" xfId="6164"/>
    <cellStyle name="Total 9 3 2 2 2 2" xfId="14358"/>
    <cellStyle name="Total 9 3 2 2 2 2 2" xfId="26330"/>
    <cellStyle name="Total 9 3 2 2 2 2 2 2" xfId="47516"/>
    <cellStyle name="Total 9 3 2 2 2 2 3" xfId="36912"/>
    <cellStyle name="Total 9 3 2 2 2 3" xfId="21217"/>
    <cellStyle name="Total 9 3 2 2 2 3 2" xfId="42404"/>
    <cellStyle name="Total 9 3 2 2 2 4" xfId="31820"/>
    <cellStyle name="Total 9 3 2 2 2_Table 2A-1_EFT (Annual)" xfId="9315"/>
    <cellStyle name="Total 9 3 2 2 3" xfId="11700"/>
    <cellStyle name="Total 9 3 2 2 3 2" xfId="23784"/>
    <cellStyle name="Total 9 3 2 2 3 2 2" xfId="44970"/>
    <cellStyle name="Total 9 3 2 2 3 3" xfId="34366"/>
    <cellStyle name="Total 9 3 2 2 4" xfId="18671"/>
    <cellStyle name="Total 9 3 2 2 4 2" xfId="39858"/>
    <cellStyle name="Total 9 3 2 2 5" xfId="29077"/>
    <cellStyle name="Total 9 3 2 2_Table 2A-1_EFT (Annual)" xfId="9314"/>
    <cellStyle name="Total 9 3 2 3" xfId="4894"/>
    <cellStyle name="Total 9 3 2 3 2" xfId="13154"/>
    <cellStyle name="Total 9 3 2 3 2 2" xfId="25160"/>
    <cellStyle name="Total 9 3 2 3 2 2 2" xfId="46346"/>
    <cellStyle name="Total 9 3 2 3 2 3" xfId="35742"/>
    <cellStyle name="Total 9 3 2 3 3" xfId="20047"/>
    <cellStyle name="Total 9 3 2 3 3 2" xfId="41234"/>
    <cellStyle name="Total 9 3 2 3 4" xfId="30551"/>
    <cellStyle name="Total 9 3 2 3_Table 2A-1_EFT (Annual)" xfId="9316"/>
    <cellStyle name="Total 9 3 2 4" xfId="10498"/>
    <cellStyle name="Total 9 3 2 4 2" xfId="22614"/>
    <cellStyle name="Total 9 3 2 4 2 2" xfId="43800"/>
    <cellStyle name="Total 9 3 2 4 3" xfId="33196"/>
    <cellStyle name="Total 9 3 2 5" xfId="17501"/>
    <cellStyle name="Total 9 3 2 5 2" xfId="38688"/>
    <cellStyle name="Total 9 3 2 6" xfId="27808"/>
    <cellStyle name="Total 9 3 2_Table 2A-1_EFT (Annual)" xfId="9313"/>
    <cellStyle name="Total 9 3 3" xfId="891"/>
    <cellStyle name="Total 9 3 3 2" xfId="4452"/>
    <cellStyle name="Total 9 3 3 2 2" xfId="12714"/>
    <cellStyle name="Total 9 3 3 2 2 2" xfId="24724"/>
    <cellStyle name="Total 9 3 3 2 2 2 2" xfId="45910"/>
    <cellStyle name="Total 9 3 3 2 2 3" xfId="35306"/>
    <cellStyle name="Total 9 3 3 2 3" xfId="19611"/>
    <cellStyle name="Total 9 3 3 2 3 2" xfId="40798"/>
    <cellStyle name="Total 9 3 3 2 4" xfId="30109"/>
    <cellStyle name="Total 9 3 3 2_Table 2A-1_EFT (Annual)" xfId="9318"/>
    <cellStyle name="Total 9 3 3 3" xfId="10061"/>
    <cellStyle name="Total 9 3 3 3 2" xfId="22178"/>
    <cellStyle name="Total 9 3 3 3 2 2" xfId="43364"/>
    <cellStyle name="Total 9 3 3 3 3" xfId="32760"/>
    <cellStyle name="Total 9 3 3 4" xfId="17065"/>
    <cellStyle name="Total 9 3 3 4 2" xfId="38252"/>
    <cellStyle name="Total 9 3 3 5" xfId="27366"/>
    <cellStyle name="Total 9 3 3_Table 2A-1_EFT (Annual)" xfId="9317"/>
    <cellStyle name="Total 9 3 4" xfId="2072"/>
    <cellStyle name="Total 9 3 4 2" xfId="5633"/>
    <cellStyle name="Total 9 3 4 2 2" xfId="13848"/>
    <cellStyle name="Total 9 3 4 2 2 2" xfId="25836"/>
    <cellStyle name="Total 9 3 4 2 2 2 2" xfId="47022"/>
    <cellStyle name="Total 9 3 4 2 2 3" xfId="36418"/>
    <cellStyle name="Total 9 3 4 2 3" xfId="20723"/>
    <cellStyle name="Total 9 3 4 2 3 2" xfId="41910"/>
    <cellStyle name="Total 9 3 4 2 4" xfId="31290"/>
    <cellStyle name="Total 9 3 4 2_Table 2A-1_EFT (Annual)" xfId="9320"/>
    <cellStyle name="Total 9 3 4 3" xfId="11192"/>
    <cellStyle name="Total 9 3 4 3 2" xfId="23290"/>
    <cellStyle name="Total 9 3 4 3 2 2" xfId="44476"/>
    <cellStyle name="Total 9 3 4 3 3" xfId="33872"/>
    <cellStyle name="Total 9 3 4 4" xfId="18177"/>
    <cellStyle name="Total 9 3 4 4 2" xfId="39364"/>
    <cellStyle name="Total 9 3 4 5" xfId="28547"/>
    <cellStyle name="Total 9 3 4_Table 2A-1_EFT (Annual)" xfId="9319"/>
    <cellStyle name="Total 9 3 5" xfId="3920"/>
    <cellStyle name="Total 9 3 5 2" xfId="12248"/>
    <cellStyle name="Total 9 3 5 2 2" xfId="24272"/>
    <cellStyle name="Total 9 3 5 2 2 2" xfId="45458"/>
    <cellStyle name="Total 9 3 5 2 3" xfId="34854"/>
    <cellStyle name="Total 9 3 5 3" xfId="19159"/>
    <cellStyle name="Total 9 3 5 3 2" xfId="40346"/>
    <cellStyle name="Total 9 3 5 4" xfId="29608"/>
    <cellStyle name="Total 9 3 5_Table 2A-1_EFT (Annual)" xfId="9321"/>
    <cellStyle name="Total 9 3 6" xfId="9585"/>
    <cellStyle name="Total 9 3 6 2" xfId="21726"/>
    <cellStyle name="Total 9 3 6 2 2" xfId="42912"/>
    <cellStyle name="Total 9 3 6 3" xfId="32308"/>
    <cellStyle name="Total 9 3 7" xfId="16613"/>
    <cellStyle name="Total 9 3 7 2" xfId="37800"/>
    <cellStyle name="Total 9 3 8" xfId="26865"/>
    <cellStyle name="Total 9 3_Table 2A-1_EFT (Annual)" xfId="3606"/>
    <cellStyle name="Total 9 4" xfId="1167"/>
    <cellStyle name="Total 9 4 2" xfId="2437"/>
    <cellStyle name="Total 9 4 2 2" xfId="5998"/>
    <cellStyle name="Total 9 4 2 2 2" xfId="14192"/>
    <cellStyle name="Total 9 4 2 2 2 2" xfId="26164"/>
    <cellStyle name="Total 9 4 2 2 2 2 2" xfId="47350"/>
    <cellStyle name="Total 9 4 2 2 2 3" xfId="36746"/>
    <cellStyle name="Total 9 4 2 2 3" xfId="21051"/>
    <cellStyle name="Total 9 4 2 2 3 2" xfId="42238"/>
    <cellStyle name="Total 9 4 2 2 4" xfId="31654"/>
    <cellStyle name="Total 9 4 2 2_Table 2A-1_EFT (Annual)" xfId="9324"/>
    <cellStyle name="Total 9 4 2 3" xfId="11534"/>
    <cellStyle name="Total 9 4 2 3 2" xfId="23618"/>
    <cellStyle name="Total 9 4 2 3 2 2" xfId="44804"/>
    <cellStyle name="Total 9 4 2 3 3" xfId="34200"/>
    <cellStyle name="Total 9 4 2 4" xfId="18505"/>
    <cellStyle name="Total 9 4 2 4 2" xfId="39692"/>
    <cellStyle name="Total 9 4 2 5" xfId="28911"/>
    <cellStyle name="Total 9 4 2_Table 2A-1_EFT (Annual)" xfId="9323"/>
    <cellStyle name="Total 9 4 3" xfId="4728"/>
    <cellStyle name="Total 9 4 3 2" xfId="12988"/>
    <cellStyle name="Total 9 4 3 2 2" xfId="24994"/>
    <cellStyle name="Total 9 4 3 2 2 2" xfId="46180"/>
    <cellStyle name="Total 9 4 3 2 3" xfId="35576"/>
    <cellStyle name="Total 9 4 3 3" xfId="19881"/>
    <cellStyle name="Total 9 4 3 3 2" xfId="41068"/>
    <cellStyle name="Total 9 4 3 4" xfId="30385"/>
    <cellStyle name="Total 9 4 3_Table 2A-1_EFT (Annual)" xfId="9325"/>
    <cellStyle name="Total 9 4 4" xfId="10332"/>
    <cellStyle name="Total 9 4 4 2" xfId="22448"/>
    <cellStyle name="Total 9 4 4 2 2" xfId="43634"/>
    <cellStyle name="Total 9 4 4 3" xfId="33030"/>
    <cellStyle name="Total 9 4 5" xfId="17335"/>
    <cellStyle name="Total 9 4 5 2" xfId="38522"/>
    <cellStyle name="Total 9 4 6" xfId="27642"/>
    <cellStyle name="Total 9 4_Table 2A-1_EFT (Annual)" xfId="9322"/>
    <cellStyle name="Total 9 5" xfId="732"/>
    <cellStyle name="Total 9 5 2" xfId="4293"/>
    <cellStyle name="Total 9 5 2 2" xfId="12573"/>
    <cellStyle name="Total 9 5 2 2 2" xfId="24590"/>
    <cellStyle name="Total 9 5 2 2 2 2" xfId="45776"/>
    <cellStyle name="Total 9 5 2 2 3" xfId="35172"/>
    <cellStyle name="Total 9 5 2 3" xfId="19477"/>
    <cellStyle name="Total 9 5 2 3 2" xfId="40664"/>
    <cellStyle name="Total 9 5 2 4" xfId="29950"/>
    <cellStyle name="Total 9 5 2_Table 2A-1_EFT (Annual)" xfId="9327"/>
    <cellStyle name="Total 9 5 3" xfId="9921"/>
    <cellStyle name="Total 9 5 3 2" xfId="22044"/>
    <cellStyle name="Total 9 5 3 2 2" xfId="43230"/>
    <cellStyle name="Total 9 5 3 3" xfId="32626"/>
    <cellStyle name="Total 9 5 4" xfId="16931"/>
    <cellStyle name="Total 9 5 4 2" xfId="38118"/>
    <cellStyle name="Total 9 5 5" xfId="27207"/>
    <cellStyle name="Total 9 5_Table 2A-1_EFT (Annual)" xfId="9326"/>
    <cellStyle name="Total 9 6" xfId="1863"/>
    <cellStyle name="Total 9 6 2" xfId="5424"/>
    <cellStyle name="Total 9 6 2 2" xfId="13639"/>
    <cellStyle name="Total 9 6 2 2 2" xfId="25627"/>
    <cellStyle name="Total 9 6 2 2 2 2" xfId="46813"/>
    <cellStyle name="Total 9 6 2 2 3" xfId="36209"/>
    <cellStyle name="Total 9 6 2 3" xfId="20514"/>
    <cellStyle name="Total 9 6 2 3 2" xfId="41701"/>
    <cellStyle name="Total 9 6 2 4" xfId="31081"/>
    <cellStyle name="Total 9 6 2_Table 2A-1_EFT (Annual)" xfId="9329"/>
    <cellStyle name="Total 9 6 3" xfId="10983"/>
    <cellStyle name="Total 9 6 3 2" xfId="23081"/>
    <cellStyle name="Total 9 6 3 2 2" xfId="44267"/>
    <cellStyle name="Total 9 6 3 3" xfId="33663"/>
    <cellStyle name="Total 9 6 4" xfId="17968"/>
    <cellStyle name="Total 9 6 4 2" xfId="39155"/>
    <cellStyle name="Total 9 6 5" xfId="28338"/>
    <cellStyle name="Total 9 6_Table 2A-1_EFT (Annual)" xfId="9328"/>
    <cellStyle name="Total 9 7" xfId="3708"/>
    <cellStyle name="Total 9 7 2" xfId="12076"/>
    <cellStyle name="Total 9 7 2 2" xfId="24106"/>
    <cellStyle name="Total 9 7 2 2 2" xfId="45292"/>
    <cellStyle name="Total 9 7 2 3" xfId="34688"/>
    <cellStyle name="Total 9 7 3" xfId="18993"/>
    <cellStyle name="Total 9 7 3 2" xfId="40180"/>
    <cellStyle name="Total 9 7 4" xfId="29417"/>
    <cellStyle name="Total 9 7_Table 2A-1_EFT (Annual)" xfId="9330"/>
    <cellStyle name="Total 9 8" xfId="9395"/>
    <cellStyle name="Total 9 8 2" xfId="21560"/>
    <cellStyle name="Total 9 8 2 2" xfId="42746"/>
    <cellStyle name="Total 9 8 3" xfId="32142"/>
    <cellStyle name="Total 9 9" xfId="16447"/>
    <cellStyle name="Total 9 9 2" xfId="37634"/>
    <cellStyle name="Total 9_Table 2A-1_EFT (Annual)" xfId="3604"/>
    <cellStyle name="Warning Text" xfId="52" builtinId="11" customBuiltin="1"/>
    <cellStyle name="Warning Text 2" xfId="296"/>
    <cellStyle name="Warning Text 3" xfId="700"/>
    <cellStyle name="Warning Text 4" xfId="16014"/>
  </cellStyles>
  <dxfs count="79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CCFFFF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mruColors>
      <color rgb="FF800080"/>
      <color rgb="FFFFFFCC"/>
      <color rgb="FFFFFF99"/>
      <color rgb="FFCCFFFF"/>
      <color rgb="FF000080"/>
      <color rgb="FFCCFFCC"/>
      <color rgb="FFB7DEE8"/>
      <color rgb="FFFFFF66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2"/>
  <sheetViews>
    <sheetView tabSelected="1" zoomScaleNormal="100" zoomScaleSheetLayoutView="100" workbookViewId="0">
      <pane xSplit="1" ySplit="3" topLeftCell="B4" activePane="bottomRight" state="frozen"/>
      <selection activeCell="C7" sqref="C7"/>
      <selection pane="topRight" activeCell="C7" sqref="C7"/>
      <selection pane="bottomLeft" activeCell="C7" sqref="C7"/>
      <selection pane="bottomRight" activeCell="B4" sqref="B4"/>
    </sheetView>
  </sheetViews>
  <sheetFormatPr defaultColWidth="9.140625" defaultRowHeight="12.75" x14ac:dyDescent="0.2"/>
  <cols>
    <col min="1" max="1" width="62.5703125" style="8" customWidth="1"/>
    <col min="2" max="2" width="20" style="8" customWidth="1"/>
    <col min="3" max="16384" width="9.140625" style="6"/>
  </cols>
  <sheetData>
    <row r="1" spans="1:2" ht="34.5" customHeight="1" x14ac:dyDescent="0.2">
      <c r="A1" s="1309" t="s">
        <v>1240</v>
      </c>
      <c r="B1" s="1309"/>
    </row>
    <row r="2" spans="1:2" s="8" customFormat="1" ht="42.75" customHeight="1" thickBot="1" x14ac:dyDescent="0.25">
      <c r="A2" s="1308" t="s">
        <v>299</v>
      </c>
      <c r="B2" s="1308"/>
    </row>
    <row r="3" spans="1:2" s="10" customFormat="1" ht="86.25" customHeight="1" thickTop="1" thickBot="1" x14ac:dyDescent="0.25">
      <c r="A3" s="1205" t="s">
        <v>71</v>
      </c>
      <c r="B3" s="1206" t="s">
        <v>1395</v>
      </c>
    </row>
    <row r="4" spans="1:2" s="11" customFormat="1" ht="34.5" customHeight="1" thickTop="1" x14ac:dyDescent="0.2">
      <c r="A4" s="1197" t="s">
        <v>1348</v>
      </c>
      <c r="B4" s="1202">
        <f>'3_Levels 1&amp;2'!U76</f>
        <v>2546008314</v>
      </c>
    </row>
    <row r="5" spans="1:2" s="11" customFormat="1" ht="34.5" customHeight="1" x14ac:dyDescent="0.2">
      <c r="A5" s="1198" t="s">
        <v>1349</v>
      </c>
      <c r="B5" s="1203">
        <f>'3_Levels 1&amp;2'!AE76</f>
        <v>504732158</v>
      </c>
    </row>
    <row r="6" spans="1:2" s="11" customFormat="1" ht="54.75" customHeight="1" x14ac:dyDescent="0.2">
      <c r="A6" s="1199" t="s">
        <v>1353</v>
      </c>
      <c r="B6" s="1203">
        <f>'3A_Level 3'!M76</f>
        <v>724915986.00000012</v>
      </c>
    </row>
    <row r="7" spans="1:2" s="11" customFormat="1" ht="54.75" customHeight="1" x14ac:dyDescent="0.2">
      <c r="A7" s="1199" t="s">
        <v>1396</v>
      </c>
      <c r="B7" s="1203">
        <f>'4_Level 4'!$R$140</f>
        <v>57372432</v>
      </c>
    </row>
    <row r="8" spans="1:2" s="11" customFormat="1" ht="37.5" customHeight="1" x14ac:dyDescent="0.2">
      <c r="A8" s="1199" t="s">
        <v>1350</v>
      </c>
      <c r="B8" s="1203">
        <f>'5A1_Labs'!I9+'5A2_Legacy Type 2'!U14+'5A3_OJJ'!G76+'5A3_OJJ'!G77+'5A5_LSMSA'!H84+'5A4_NOCCA'!H84+'5A6_Thrive'!H84-'5C2_LAVCA'!S76-'5C3_UnvView'!S76</f>
        <v>63344722</v>
      </c>
    </row>
    <row r="9" spans="1:2" s="11" customFormat="1" ht="34.5" customHeight="1" x14ac:dyDescent="0.2">
      <c r="A9" s="1200" t="s">
        <v>1352</v>
      </c>
      <c r="B9" s="1203">
        <f>'2_State Distrib and Adjs'!AP76+'5A1_Labs'!N9+'5A2_Legacy Type 2'!AB14+'5A4_NOCCA'!M84+'5A5_LSMSA'!M84+'5A6_Thrive'!M84+'5B2_RSD LA'!S20+'5C1_New Type 2'!AB41</f>
        <v>-1807208</v>
      </c>
    </row>
    <row r="10" spans="1:2" s="11" customFormat="1" ht="34.5" customHeight="1" x14ac:dyDescent="0.2">
      <c r="A10" s="1198" t="s">
        <v>1017</v>
      </c>
      <c r="B10" s="1203">
        <f>'2_State Distrib and Adjs'!AU76+'5A1_Labs'!L9+'5A2_Legacy Type 2'!X14+'5A4_NOCCA'!K84+'5A5_LSMSA'!K84+'5A6_Thrive'!K84+'5B2_RSD LA'!M20+'5C1_New Type 2'!X41</f>
        <v>-75180630</v>
      </c>
    </row>
    <row r="11" spans="1:2" s="11" customFormat="1" ht="34.5" customHeight="1" thickBot="1" x14ac:dyDescent="0.25">
      <c r="A11" s="1201" t="s">
        <v>1351</v>
      </c>
      <c r="B11" s="1204">
        <f>SUM(B4:B10)</f>
        <v>3819385774</v>
      </c>
    </row>
    <row r="12" spans="1:2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view="pageBreakPreview">
      <pane xSplit="3" ySplit="3" topLeftCell="D52" activePane="bottomRight" state="frozen"/>
      <selection pane="bottomRight" activeCell="G61" sqref="G61"/>
      <pageMargins left="0.25" right="0.25" top="0.5" bottom="0.16" header="0.38" footer="0.16"/>
      <printOptions horizontalCentered="1"/>
      <pageSetup paperSize="5" scale="70" fitToWidth="0" fitToHeight="0" orientation="portrait" r:id="rId1"/>
      <headerFooter alignWithMargins="0">
        <oddFooter>&amp;R&amp;12&amp;P</oddFooter>
      </headerFooter>
    </customSheetView>
  </customSheetViews>
  <mergeCells count="2">
    <mergeCell ref="A1:B1"/>
    <mergeCell ref="A2:B2"/>
  </mergeCells>
  <printOptions horizontalCentered="1"/>
  <pageMargins left="0.25" right="0.25" top="0.5" bottom="0.16" header="0.38" footer="0.16"/>
  <pageSetup paperSize="5" scale="90" fitToWidth="0" fitToHeight="0" orientation="portrait" r:id="rId2"/>
  <headerFooter alignWithMargins="0">
    <oddFooter>&amp;R&amp;12&amp;P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15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7" style="6" bestFit="1" customWidth="1"/>
    <col min="2" max="2" width="23.28515625" style="6" customWidth="1"/>
    <col min="3" max="3" width="12.140625" style="6" bestFit="1" customWidth="1"/>
    <col min="4" max="4" width="6.42578125" style="6" customWidth="1"/>
    <col min="5" max="5" width="14" style="6" customWidth="1"/>
    <col min="6" max="6" width="7.28515625" style="6" customWidth="1"/>
    <col min="7" max="7" width="14" style="6" customWidth="1"/>
    <col min="8" max="8" width="10.28515625" style="6" customWidth="1"/>
    <col min="9" max="9" width="6.42578125" style="6" customWidth="1"/>
    <col min="10" max="10" width="11.28515625" style="6" customWidth="1"/>
    <col min="11" max="11" width="10.28515625" style="6" customWidth="1"/>
    <col min="12" max="12" width="6.42578125" style="6" customWidth="1"/>
    <col min="13" max="13" width="11.28515625" style="6" customWidth="1"/>
    <col min="14" max="14" width="10.28515625" style="6" customWidth="1"/>
    <col min="15" max="15" width="6.42578125" style="6" customWidth="1"/>
    <col min="16" max="16" width="11.28515625" style="6" customWidth="1"/>
    <col min="17" max="17" width="10.28515625" style="6" customWidth="1"/>
    <col min="18" max="18" width="6.42578125" style="6" customWidth="1"/>
    <col min="19" max="20" width="11.28515625" style="6" customWidth="1"/>
    <col min="21" max="21" width="12.5703125" style="6" bestFit="1" customWidth="1"/>
    <col min="22" max="23" width="14" style="6" customWidth="1"/>
    <col min="24" max="24" width="13.28515625" style="6" customWidth="1"/>
    <col min="25" max="25" width="13.5703125" style="6" customWidth="1"/>
    <col min="26" max="26" width="10.85546875" style="6" bestFit="1" customWidth="1"/>
    <col min="27" max="27" width="13.5703125" style="6" customWidth="1"/>
    <col min="28" max="28" width="14.28515625" style="6" customWidth="1"/>
    <col min="29" max="29" width="12.140625" style="6" customWidth="1"/>
    <col min="30" max="30" width="15.28515625" style="6" customWidth="1"/>
    <col min="31" max="31" width="13" style="6" customWidth="1"/>
    <col min="32" max="32" width="12.85546875" style="6" customWidth="1"/>
    <col min="33" max="33" width="13" style="6" customWidth="1"/>
    <col min="34" max="34" width="12" style="6" customWidth="1"/>
    <col min="35" max="35" width="16.28515625" style="6" customWidth="1"/>
    <col min="36" max="16384" width="8.85546875" style="6"/>
  </cols>
  <sheetData>
    <row r="1" spans="1:35" ht="19.899999999999999" customHeight="1" x14ac:dyDescent="0.2">
      <c r="A1" s="1428" t="s">
        <v>382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5"/>
      <c r="L1" s="1425"/>
      <c r="M1" s="1425"/>
      <c r="N1" s="1425"/>
      <c r="O1" s="1425"/>
      <c r="P1" s="1425"/>
      <c r="Q1" s="1425"/>
      <c r="R1" s="1425"/>
      <c r="S1" s="1425"/>
      <c r="T1" s="1427"/>
      <c r="U1" s="1426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5"/>
      <c r="AE1" s="1425"/>
      <c r="AF1" s="1425"/>
      <c r="AG1" s="1425"/>
      <c r="AH1" s="1425"/>
      <c r="AI1" s="1426"/>
    </row>
    <row r="2" spans="1:35" ht="42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1073</v>
      </c>
      <c r="U2" s="1267" t="s">
        <v>395</v>
      </c>
      <c r="V2" s="1274" t="s">
        <v>223</v>
      </c>
      <c r="W2" s="1274"/>
      <c r="X2" s="1274"/>
      <c r="Y2" s="1267" t="s">
        <v>396</v>
      </c>
      <c r="Z2" s="1275" t="s">
        <v>1314</v>
      </c>
      <c r="AA2" s="1275" t="s">
        <v>397</v>
      </c>
      <c r="AB2" s="1289" t="s">
        <v>1310</v>
      </c>
      <c r="AC2" s="1422" t="s">
        <v>1177</v>
      </c>
      <c r="AD2" s="1275" t="s">
        <v>859</v>
      </c>
      <c r="AE2" s="1275" t="s">
        <v>1312</v>
      </c>
      <c r="AF2" s="1275" t="s">
        <v>258</v>
      </c>
      <c r="AG2" s="1275" t="s">
        <v>337</v>
      </c>
      <c r="AH2" s="1422" t="s">
        <v>1178</v>
      </c>
      <c r="AI2" s="1275" t="s">
        <v>398</v>
      </c>
    </row>
    <row r="3" spans="1:35" ht="113.45" customHeight="1" x14ac:dyDescent="0.2">
      <c r="A3" s="1432"/>
      <c r="B3" s="1433"/>
      <c r="C3" s="1268"/>
      <c r="D3" s="582" t="s">
        <v>358</v>
      </c>
      <c r="E3" s="582" t="s">
        <v>502</v>
      </c>
      <c r="F3" s="582" t="s">
        <v>358</v>
      </c>
      <c r="G3" s="582" t="s">
        <v>501</v>
      </c>
      <c r="H3" s="582" t="s">
        <v>1250</v>
      </c>
      <c r="I3" s="582" t="s">
        <v>358</v>
      </c>
      <c r="J3" s="582" t="s">
        <v>302</v>
      </c>
      <c r="K3" s="582" t="s">
        <v>1386</v>
      </c>
      <c r="L3" s="582" t="s">
        <v>358</v>
      </c>
      <c r="M3" s="582" t="s">
        <v>302</v>
      </c>
      <c r="N3" s="582" t="s">
        <v>1252</v>
      </c>
      <c r="O3" s="582" t="s">
        <v>358</v>
      </c>
      <c r="P3" s="582" t="s">
        <v>302</v>
      </c>
      <c r="Q3" s="582" t="s">
        <v>1252</v>
      </c>
      <c r="R3" s="582" t="s">
        <v>358</v>
      </c>
      <c r="S3" s="582" t="s">
        <v>302</v>
      </c>
      <c r="T3" s="1267"/>
      <c r="U3" s="1267"/>
      <c r="V3" s="477" t="s">
        <v>1253</v>
      </c>
      <c r="W3" s="477" t="s">
        <v>1254</v>
      </c>
      <c r="X3" s="477" t="s">
        <v>224</v>
      </c>
      <c r="Y3" s="1267"/>
      <c r="Z3" s="1276"/>
      <c r="AA3" s="1276"/>
      <c r="AB3" s="1289"/>
      <c r="AC3" s="1423"/>
      <c r="AD3" s="1276"/>
      <c r="AE3" s="1276"/>
      <c r="AF3" s="1276"/>
      <c r="AG3" s="1276"/>
      <c r="AH3" s="1423"/>
      <c r="AI3" s="1276"/>
    </row>
    <row r="4" spans="1:35" ht="14.25" customHeight="1" x14ac:dyDescent="0.2">
      <c r="A4" s="113"/>
      <c r="B4" s="114"/>
      <c r="C4" s="115">
        <v>1</v>
      </c>
      <c r="D4" s="115">
        <f t="shared" ref="D4:AB4" si="0">C4+1</f>
        <v>2</v>
      </c>
      <c r="E4" s="115">
        <f t="shared" si="0"/>
        <v>3</v>
      </c>
      <c r="F4" s="115">
        <f>E4+1</f>
        <v>4</v>
      </c>
      <c r="G4" s="115">
        <f>F4+1</f>
        <v>5</v>
      </c>
      <c r="H4" s="115">
        <f>G4+1</f>
        <v>6</v>
      </c>
      <c r="I4" s="115">
        <f>H4+1</f>
        <v>7</v>
      </c>
      <c r="J4" s="115">
        <f t="shared" si="0"/>
        <v>8</v>
      </c>
      <c r="K4" s="115">
        <f t="shared" si="0"/>
        <v>9</v>
      </c>
      <c r="L4" s="115">
        <f t="shared" si="0"/>
        <v>10</v>
      </c>
      <c r="M4" s="115">
        <f t="shared" si="0"/>
        <v>11</v>
      </c>
      <c r="N4" s="115">
        <f t="shared" si="0"/>
        <v>12</v>
      </c>
      <c r="O4" s="115">
        <f t="shared" si="0"/>
        <v>13</v>
      </c>
      <c r="P4" s="115">
        <f t="shared" si="0"/>
        <v>14</v>
      </c>
      <c r="Q4" s="115">
        <f t="shared" si="0"/>
        <v>15</v>
      </c>
      <c r="R4" s="115">
        <f t="shared" si="0"/>
        <v>16</v>
      </c>
      <c r="S4" s="115">
        <f t="shared" si="0"/>
        <v>17</v>
      </c>
      <c r="T4" s="762" t="s">
        <v>1097</v>
      </c>
      <c r="U4" s="115">
        <f>S4+1</f>
        <v>18</v>
      </c>
      <c r="V4" s="115">
        <f>U4+1</f>
        <v>19</v>
      </c>
      <c r="W4" s="115">
        <f>V4+1</f>
        <v>20</v>
      </c>
      <c r="X4" s="115">
        <f t="shared" si="0"/>
        <v>21</v>
      </c>
      <c r="Y4" s="115">
        <f t="shared" si="0"/>
        <v>22</v>
      </c>
      <c r="Z4" s="115">
        <f t="shared" si="0"/>
        <v>23</v>
      </c>
      <c r="AA4" s="115">
        <f t="shared" si="0"/>
        <v>24</v>
      </c>
      <c r="AB4" s="115">
        <f t="shared" si="0"/>
        <v>25</v>
      </c>
      <c r="AC4" s="115" t="s">
        <v>768</v>
      </c>
      <c r="AD4" s="115">
        <v>26</v>
      </c>
      <c r="AE4" s="115">
        <f>AD4+1</f>
        <v>27</v>
      </c>
      <c r="AF4" s="115">
        <f>AE4+1</f>
        <v>28</v>
      </c>
      <c r="AG4" s="115">
        <f>AF4+1</f>
        <v>29</v>
      </c>
      <c r="AH4" s="115" t="s">
        <v>769</v>
      </c>
      <c r="AI4" s="115">
        <v>30</v>
      </c>
    </row>
    <row r="5" spans="1:35" s="651" customFormat="1" ht="49.5" customHeight="1" x14ac:dyDescent="0.2">
      <c r="A5" s="648"/>
      <c r="B5" s="649"/>
      <c r="C5" s="650" t="s">
        <v>761</v>
      </c>
      <c r="D5" s="650" t="s">
        <v>1371</v>
      </c>
      <c r="E5" s="650" t="s">
        <v>762</v>
      </c>
      <c r="F5" s="650" t="s">
        <v>682</v>
      </c>
      <c r="G5" s="650" t="s">
        <v>657</v>
      </c>
      <c r="H5" s="650" t="s">
        <v>901</v>
      </c>
      <c r="I5" s="650" t="s">
        <v>1372</v>
      </c>
      <c r="J5" s="650" t="s">
        <v>771</v>
      </c>
      <c r="K5" s="650" t="s">
        <v>902</v>
      </c>
      <c r="L5" s="650" t="s">
        <v>1373</v>
      </c>
      <c r="M5" s="650" t="s">
        <v>773</v>
      </c>
      <c r="N5" s="650" t="s">
        <v>903</v>
      </c>
      <c r="O5" s="650" t="s">
        <v>1374</v>
      </c>
      <c r="P5" s="650" t="s">
        <v>775</v>
      </c>
      <c r="Q5" s="650" t="s">
        <v>904</v>
      </c>
      <c r="R5" s="650" t="s">
        <v>1375</v>
      </c>
      <c r="S5" s="650" t="s">
        <v>777</v>
      </c>
      <c r="T5" s="760" t="s">
        <v>1074</v>
      </c>
      <c r="U5" s="650" t="s">
        <v>1098</v>
      </c>
      <c r="V5" s="650" t="s">
        <v>887</v>
      </c>
      <c r="W5" s="650" t="s">
        <v>888</v>
      </c>
      <c r="X5" s="650" t="s">
        <v>778</v>
      </c>
      <c r="Y5" s="650" t="s">
        <v>779</v>
      </c>
      <c r="Z5" s="650" t="s">
        <v>780</v>
      </c>
      <c r="AA5" s="650" t="s">
        <v>781</v>
      </c>
      <c r="AB5" s="650" t="s">
        <v>766</v>
      </c>
      <c r="AC5" s="650" t="s">
        <v>1011</v>
      </c>
      <c r="AD5" s="650" t="s">
        <v>931</v>
      </c>
      <c r="AE5" s="650" t="s">
        <v>892</v>
      </c>
      <c r="AF5" s="650" t="s">
        <v>782</v>
      </c>
      <c r="AG5" s="650" t="s">
        <v>905</v>
      </c>
      <c r="AH5" s="650" t="s">
        <v>1012</v>
      </c>
      <c r="AI5" s="650" t="s">
        <v>932</v>
      </c>
    </row>
    <row r="6" spans="1:35" s="651" customFormat="1" ht="11.25" hidden="1" x14ac:dyDescent="0.2">
      <c r="A6" s="652"/>
      <c r="B6" s="653"/>
      <c r="C6" s="650" t="s">
        <v>555</v>
      </c>
      <c r="D6" s="650"/>
      <c r="E6" s="650" t="s">
        <v>555</v>
      </c>
      <c r="F6" s="650"/>
      <c r="G6" s="650" t="s">
        <v>555</v>
      </c>
      <c r="H6" s="650" t="s">
        <v>555</v>
      </c>
      <c r="I6" s="650"/>
      <c r="J6" s="650" t="s">
        <v>555</v>
      </c>
      <c r="K6" s="650" t="s">
        <v>555</v>
      </c>
      <c r="L6" s="650"/>
      <c r="M6" s="650" t="s">
        <v>555</v>
      </c>
      <c r="N6" s="650" t="s">
        <v>555</v>
      </c>
      <c r="O6" s="650"/>
      <c r="P6" s="650" t="s">
        <v>555</v>
      </c>
      <c r="Q6" s="650" t="s">
        <v>555</v>
      </c>
      <c r="R6" s="650"/>
      <c r="S6" s="650" t="s">
        <v>555</v>
      </c>
      <c r="T6" s="760"/>
      <c r="U6" s="760"/>
      <c r="V6" s="650" t="s">
        <v>555</v>
      </c>
      <c r="W6" s="650" t="s">
        <v>555</v>
      </c>
      <c r="X6" s="650" t="s">
        <v>555</v>
      </c>
      <c r="Y6" s="650" t="s">
        <v>555</v>
      </c>
      <c r="Z6" s="650" t="s">
        <v>555</v>
      </c>
      <c r="AA6" s="650" t="s">
        <v>555</v>
      </c>
      <c r="AB6" s="650" t="s">
        <v>555</v>
      </c>
      <c r="AC6" s="650" t="s">
        <v>555</v>
      </c>
      <c r="AD6" s="650" t="s">
        <v>555</v>
      </c>
      <c r="AE6" s="650" t="s">
        <v>555</v>
      </c>
      <c r="AF6" s="650" t="s">
        <v>555</v>
      </c>
      <c r="AG6" s="650" t="s">
        <v>555</v>
      </c>
      <c r="AH6" s="650" t="s">
        <v>555</v>
      </c>
      <c r="AI6" s="650" t="s">
        <v>555</v>
      </c>
    </row>
    <row r="7" spans="1:35" s="8" customFormat="1" ht="26.25" customHeight="1" x14ac:dyDescent="0.2">
      <c r="A7" s="336">
        <v>321001</v>
      </c>
      <c r="B7" s="117" t="s">
        <v>313</v>
      </c>
      <c r="C7" s="118">
        <f>'5A2A_New Vision'!$C$84</f>
        <v>256</v>
      </c>
      <c r="D7" s="119"/>
      <c r="E7" s="120">
        <f>'5A2A_New Vision'!$E$84</f>
        <v>2281809.1130203009</v>
      </c>
      <c r="F7" s="120"/>
      <c r="G7" s="120">
        <f>'5A2A_New Vision'!$G$84</f>
        <v>183372.79999999999</v>
      </c>
      <c r="H7" s="121">
        <f>'5A2A_New Vision'!$H$84</f>
        <v>219</v>
      </c>
      <c r="I7" s="119"/>
      <c r="J7" s="120">
        <f>'5A2A_New Vision'!$J$84</f>
        <v>134735.53292994422</v>
      </c>
      <c r="K7" s="121">
        <f>'5A2A_New Vision'!$K$84</f>
        <v>20</v>
      </c>
      <c r="L7" s="119"/>
      <c r="M7" s="120">
        <f>'5A2A_New Vision'!$M$84</f>
        <v>3357.8147962060184</v>
      </c>
      <c r="N7" s="121">
        <f>'5A2A_New Vision'!$N$84</f>
        <v>28</v>
      </c>
      <c r="O7" s="119"/>
      <c r="P7" s="120">
        <f>'5A2A_New Vision'!$P$84</f>
        <v>117704.88202520524</v>
      </c>
      <c r="Q7" s="121">
        <f>'5A2A_New Vision'!$Q$84</f>
        <v>0</v>
      </c>
      <c r="R7" s="119"/>
      <c r="S7" s="120">
        <f>'5A2A_New Vision'!$S$84</f>
        <v>0</v>
      </c>
      <c r="T7" s="984">
        <f>'5A2A_New Vision'!$T$77</f>
        <v>25924</v>
      </c>
      <c r="U7" s="840">
        <f>'5A2A_New Vision'!$T$84</f>
        <v>2746905</v>
      </c>
      <c r="V7" s="119">
        <f>'5A2A_New Vision'!$U$84</f>
        <v>80428</v>
      </c>
      <c r="W7" s="119">
        <f>'5A2A_New Vision'!$V$84</f>
        <v>-42416</v>
      </c>
      <c r="X7" s="123">
        <f>'5A2A_New Vision'!$W$84</f>
        <v>38012</v>
      </c>
      <c r="Y7" s="122">
        <f>'5A2A_New Vision'!$X$84</f>
        <v>2784917</v>
      </c>
      <c r="Z7" s="120">
        <f>'5A2A_New Vision'!$Y$84</f>
        <v>-6962</v>
      </c>
      <c r="AA7" s="122">
        <f>'5A2A_New Vision'!$Z$84</f>
        <v>2777955</v>
      </c>
      <c r="AB7" s="119">
        <f>'5A2A_New Vision'!$AA$84</f>
        <v>0</v>
      </c>
      <c r="AC7" s="134">
        <f>'5A2A_New Vision'!$AB$79+'5A2A_New Vision'!$AB$83</f>
        <v>0</v>
      </c>
      <c r="AD7" s="122">
        <f>'5A2A_New Vision'!$AB$84</f>
        <v>2777955</v>
      </c>
      <c r="AE7" s="119">
        <f>'5A2A_New Vision'!$AC$84</f>
        <v>2534491</v>
      </c>
      <c r="AF7" s="119">
        <f>'5A2A_New Vision'!$AD$84</f>
        <v>243464</v>
      </c>
      <c r="AG7" s="122">
        <f>'5A2A_New Vision'!$AE$84</f>
        <v>243464</v>
      </c>
      <c r="AH7" s="134">
        <f>'5A2A_New Vision'!$AF$80+'5A2A_New Vision'!$AF$81+'5A2A_New Vision'!$AF$82</f>
        <v>0</v>
      </c>
      <c r="AI7" s="122">
        <f>'5A2A_New Vision'!$AF$84</f>
        <v>2777955</v>
      </c>
    </row>
    <row r="8" spans="1:35" s="8" customFormat="1" ht="26.25" customHeight="1" x14ac:dyDescent="0.2">
      <c r="A8" s="341">
        <v>329001</v>
      </c>
      <c r="B8" s="135" t="s">
        <v>314</v>
      </c>
      <c r="C8" s="136">
        <f>'5A2B_Glencoe'!$C$84</f>
        <v>346</v>
      </c>
      <c r="D8" s="137"/>
      <c r="E8" s="138">
        <f>'5A2B_Glencoe'!$E$84</f>
        <v>2957112.5281292479</v>
      </c>
      <c r="F8" s="138"/>
      <c r="G8" s="138">
        <f>'5A2B_Glencoe'!$G$84</f>
        <v>207046.39999999999</v>
      </c>
      <c r="H8" s="139">
        <f>'5A2B_Glencoe'!$H$84</f>
        <v>268</v>
      </c>
      <c r="I8" s="137"/>
      <c r="J8" s="138">
        <f>'5A2B_Glencoe'!$J$84</f>
        <v>164641.30891901752</v>
      </c>
      <c r="K8" s="139">
        <f>'5A2B_Glencoe'!$K$84</f>
        <v>68</v>
      </c>
      <c r="L8" s="137"/>
      <c r="M8" s="138">
        <f>'5A2B_Glencoe'!$M$84</f>
        <v>11347.722228248331</v>
      </c>
      <c r="N8" s="139">
        <f>'5A2B_Glencoe'!$N$84</f>
        <v>44</v>
      </c>
      <c r="O8" s="137"/>
      <c r="P8" s="138">
        <f>'5A2B_Glencoe'!$P$84</f>
        <v>185129.19747904115</v>
      </c>
      <c r="Q8" s="139">
        <f>'5A2B_Glencoe'!$Q$84</f>
        <v>0</v>
      </c>
      <c r="R8" s="137"/>
      <c r="S8" s="138">
        <f>'5A2B_Glencoe'!$S$84</f>
        <v>0</v>
      </c>
      <c r="T8" s="985">
        <f>'5A2B_Glencoe'!$T$77</f>
        <v>52462</v>
      </c>
      <c r="U8" s="761">
        <f>'5A2B_Glencoe'!$T$84</f>
        <v>3577740</v>
      </c>
      <c r="V8" s="137">
        <f>'5A2B_Glencoe'!$U$84</f>
        <v>415088</v>
      </c>
      <c r="W8" s="137">
        <f>'5A2B_Glencoe'!$V$84</f>
        <v>-27431</v>
      </c>
      <c r="X8" s="141">
        <f>'5A2B_Glencoe'!$W$84</f>
        <v>387657</v>
      </c>
      <c r="Y8" s="140">
        <f>'5A2B_Glencoe'!$X$84</f>
        <v>3965397</v>
      </c>
      <c r="Z8" s="138">
        <f>'5A2B_Glencoe'!$Y$84</f>
        <v>-9913</v>
      </c>
      <c r="AA8" s="140">
        <f>'5A2B_Glencoe'!$Z$84</f>
        <v>3955484</v>
      </c>
      <c r="AB8" s="137">
        <f>'5A2B_Glencoe'!$AA$84</f>
        <v>0</v>
      </c>
      <c r="AC8" s="142">
        <f>'5A2B_Glencoe'!$AB$79+'5A2B_Glencoe'!$AB$83</f>
        <v>3250</v>
      </c>
      <c r="AD8" s="140">
        <f>'5A2B_Glencoe'!$AB$84</f>
        <v>3958734</v>
      </c>
      <c r="AE8" s="137">
        <f>'5A2B_Glencoe'!$AC$84</f>
        <v>3582990</v>
      </c>
      <c r="AF8" s="137">
        <f>'5A2B_Glencoe'!$AD$84</f>
        <v>375744</v>
      </c>
      <c r="AG8" s="140">
        <f>'5A2B_Glencoe'!$AE$84</f>
        <v>375744</v>
      </c>
      <c r="AH8" s="142">
        <f>'5A2B_Glencoe'!$AF$80+'5A2B_Glencoe'!$AF$81+'5A2B_Glencoe'!$AF$82</f>
        <v>12050</v>
      </c>
      <c r="AI8" s="140">
        <f>'5A2B_Glencoe'!$AF$84</f>
        <v>3970784</v>
      </c>
    </row>
    <row r="9" spans="1:35" s="8" customFormat="1" ht="26.25" customHeight="1" x14ac:dyDescent="0.2">
      <c r="A9" s="341">
        <v>331001</v>
      </c>
      <c r="B9" s="135" t="s">
        <v>315</v>
      </c>
      <c r="C9" s="136">
        <f>'5A2C_ISL'!$C$84</f>
        <v>1376</v>
      </c>
      <c r="D9" s="137"/>
      <c r="E9" s="138">
        <f>'5A2C_ISL'!$E$84</f>
        <v>12329596.029350258</v>
      </c>
      <c r="F9" s="138"/>
      <c r="G9" s="138">
        <f>'5A2C_ISL'!$G$84</f>
        <v>983578.55999999994</v>
      </c>
      <c r="H9" s="139">
        <f>'5A2C_ISL'!$H$84</f>
        <v>863</v>
      </c>
      <c r="I9" s="137"/>
      <c r="J9" s="138">
        <f>'5A2C_ISL'!$J$84</f>
        <v>407660.56648681941</v>
      </c>
      <c r="K9" s="139">
        <f>'5A2C_ISL'!$K$84</f>
        <v>0</v>
      </c>
      <c r="L9" s="137"/>
      <c r="M9" s="138">
        <f>'5A2C_ISL'!$M$84</f>
        <v>0</v>
      </c>
      <c r="N9" s="139">
        <f>'5A2C_ISL'!$N$84</f>
        <v>88</v>
      </c>
      <c r="O9" s="137"/>
      <c r="P9" s="138">
        <f>'5A2C_ISL'!$P$84</f>
        <v>283874.05080389074</v>
      </c>
      <c r="Q9" s="139">
        <f>'5A2C_ISL'!$Q$84</f>
        <v>1</v>
      </c>
      <c r="R9" s="137"/>
      <c r="S9" s="138">
        <f>'5A2C_ISL'!$S$84</f>
        <v>1251.0424041845763</v>
      </c>
      <c r="T9" s="985">
        <f>'5A2C_ISL'!$T$77</f>
        <v>216045</v>
      </c>
      <c r="U9" s="761">
        <f>'5A2C_ISL'!$T$84</f>
        <v>14222005</v>
      </c>
      <c r="V9" s="137">
        <f>'5A2C_ISL'!$U$84</f>
        <v>-583482</v>
      </c>
      <c r="W9" s="137">
        <f>'5A2C_ISL'!$V$84</f>
        <v>-125133</v>
      </c>
      <c r="X9" s="141">
        <f>'5A2C_ISL'!$W$84</f>
        <v>-708615</v>
      </c>
      <c r="Y9" s="140">
        <f>'5A2C_ISL'!$X$84</f>
        <v>13513390</v>
      </c>
      <c r="Z9" s="138">
        <f>'5A2C_ISL'!$Y$84</f>
        <v>-33784</v>
      </c>
      <c r="AA9" s="140">
        <f>'5A2C_ISL'!$Z$84</f>
        <v>13479606</v>
      </c>
      <c r="AB9" s="137">
        <f>'5A2C_ISL'!$AA$84</f>
        <v>-3197</v>
      </c>
      <c r="AC9" s="142">
        <f>'5A2C_ISL'!$AB$79+'5A2C_ISL'!$AB$83</f>
        <v>462000</v>
      </c>
      <c r="AD9" s="140">
        <f>'5A2C_ISL'!$AB$84</f>
        <v>13938409</v>
      </c>
      <c r="AE9" s="137">
        <f>'5A2C_ISL'!$AC$84</f>
        <v>12792544</v>
      </c>
      <c r="AF9" s="137">
        <f>'5A2C_ISL'!$AD$84</f>
        <v>1145865</v>
      </c>
      <c r="AG9" s="140">
        <f>'5A2C_ISL'!$AE$84</f>
        <v>1145865</v>
      </c>
      <c r="AH9" s="142">
        <f>'5A2C_ISL'!$AF$80+'5A2C_ISL'!$AF$81+'5A2C_ISL'!$AF$82</f>
        <v>62000</v>
      </c>
      <c r="AI9" s="140">
        <f>'5A2C_ISL'!$AF$84</f>
        <v>14000409</v>
      </c>
    </row>
    <row r="10" spans="1:35" s="8" customFormat="1" ht="26.25" customHeight="1" x14ac:dyDescent="0.2">
      <c r="A10" s="341">
        <v>333001</v>
      </c>
      <c r="B10" s="135" t="s">
        <v>369</v>
      </c>
      <c r="C10" s="136">
        <f>'5A2D_Avoyelles'!$C$84</f>
        <v>722</v>
      </c>
      <c r="D10" s="137"/>
      <c r="E10" s="138">
        <f>'5A2D_Avoyelles'!$E$84</f>
        <v>4684238.3697352074</v>
      </c>
      <c r="F10" s="138"/>
      <c r="G10" s="138">
        <f>'5A2D_Avoyelles'!$G$84</f>
        <v>387078.63999999996</v>
      </c>
      <c r="H10" s="139">
        <f>'5A2D_Avoyelles'!$H$84</f>
        <v>437</v>
      </c>
      <c r="I10" s="137"/>
      <c r="J10" s="138">
        <f>'5A2D_Avoyelles'!$J$84</f>
        <v>310630.73243010929</v>
      </c>
      <c r="K10" s="139">
        <f>'5A2D_Avoyelles'!$K$84</f>
        <v>101.5</v>
      </c>
      <c r="L10" s="137"/>
      <c r="M10" s="138">
        <f>'5A2D_Avoyelles'!$M$84</f>
        <v>19703.011357697542</v>
      </c>
      <c r="N10" s="139">
        <f>'5A2D_Avoyelles'!$N$84</f>
        <v>38</v>
      </c>
      <c r="O10" s="137"/>
      <c r="P10" s="138">
        <f>'5A2D_Avoyelles'!$P$84</f>
        <v>184412.42157450903</v>
      </c>
      <c r="Q10" s="139">
        <f>'5A2D_Avoyelles'!$Q$84</f>
        <v>0</v>
      </c>
      <c r="R10" s="137"/>
      <c r="S10" s="138">
        <f>'5A2D_Avoyelles'!$S$84</f>
        <v>0</v>
      </c>
      <c r="T10" s="985">
        <f>'5A2D_Avoyelles'!$T$77</f>
        <v>66577</v>
      </c>
      <c r="U10" s="761">
        <f>'5A2D_Avoyelles'!$T$84</f>
        <v>5652641</v>
      </c>
      <c r="V10" s="137">
        <f>'5A2D_Avoyelles'!$U$84</f>
        <v>-407324</v>
      </c>
      <c r="W10" s="137">
        <f>'5A2D_Avoyelles'!$V$84</f>
        <v>-13283</v>
      </c>
      <c r="X10" s="141">
        <f>'5A2D_Avoyelles'!$W$84</f>
        <v>-420607</v>
      </c>
      <c r="Y10" s="140">
        <f>'5A2D_Avoyelles'!$X$84</f>
        <v>5232034</v>
      </c>
      <c r="Z10" s="138">
        <f>'5A2D_Avoyelles'!$Y$84</f>
        <v>-13079</v>
      </c>
      <c r="AA10" s="140">
        <f>'5A2D_Avoyelles'!$Z$84</f>
        <v>5218955</v>
      </c>
      <c r="AB10" s="137">
        <f>'5A2D_Avoyelles'!$AA$84</f>
        <v>0</v>
      </c>
      <c r="AC10" s="142">
        <f>'5A2D_Avoyelles'!$AB$79+'5A2D_Avoyelles'!$AB$83</f>
        <v>0</v>
      </c>
      <c r="AD10" s="140">
        <f>'5A2D_Avoyelles'!$AB$84</f>
        <v>5218955</v>
      </c>
      <c r="AE10" s="137">
        <f>'5A2D_Avoyelles'!$AC$84</f>
        <v>4806272</v>
      </c>
      <c r="AF10" s="137">
        <f>'5A2D_Avoyelles'!$AD$84</f>
        <v>412683</v>
      </c>
      <c r="AG10" s="140">
        <f>'5A2D_Avoyelles'!$AE$84</f>
        <v>412683</v>
      </c>
      <c r="AH10" s="142">
        <f>'5A2D_Avoyelles'!$AF$80+'5A2D_Avoyelles'!$AF$81+'5A2D_Avoyelles'!$AF$82</f>
        <v>10000</v>
      </c>
      <c r="AI10" s="140">
        <f>'5A2D_Avoyelles'!$AF$84</f>
        <v>5228955</v>
      </c>
    </row>
    <row r="11" spans="1:35" s="8" customFormat="1" ht="26.25" customHeight="1" x14ac:dyDescent="0.2">
      <c r="A11" s="346">
        <v>336001</v>
      </c>
      <c r="B11" s="149" t="s">
        <v>309</v>
      </c>
      <c r="C11" s="150">
        <f>'5A2E_Delhi'!$C$84</f>
        <v>821</v>
      </c>
      <c r="D11" s="151"/>
      <c r="E11" s="152">
        <f>'5A2E_Delhi'!$E$84</f>
        <v>7002416.1182615319</v>
      </c>
      <c r="F11" s="152"/>
      <c r="G11" s="152">
        <f>'5A2E_Delhi'!$G$84</f>
        <v>432683.42</v>
      </c>
      <c r="H11" s="153">
        <f>'5A2E_Delhi'!$H$84</f>
        <v>646</v>
      </c>
      <c r="I11" s="151"/>
      <c r="J11" s="152">
        <f>'5A2E_Delhi'!$J$84</f>
        <v>401274.14564088278</v>
      </c>
      <c r="K11" s="153">
        <f>'5A2E_Delhi'!$K$84</f>
        <v>386</v>
      </c>
      <c r="L11" s="151"/>
      <c r="M11" s="152">
        <f>'5A2E_Delhi'!$M$84</f>
        <v>65854.574582571586</v>
      </c>
      <c r="N11" s="153">
        <f>'5A2E_Delhi'!$N$84</f>
        <v>70</v>
      </c>
      <c r="O11" s="151"/>
      <c r="P11" s="152">
        <f>'5A2E_Delhi'!$P$84</f>
        <v>300356.3729337753</v>
      </c>
      <c r="Q11" s="153">
        <f>'5A2E_Delhi'!$Q$84</f>
        <v>11</v>
      </c>
      <c r="R11" s="151"/>
      <c r="S11" s="152">
        <f>'5A2E_Delhi'!$S$84</f>
        <v>18992.432098139339</v>
      </c>
      <c r="T11" s="923">
        <f>'5A2E_Delhi'!$T$77</f>
        <v>103012</v>
      </c>
      <c r="U11" s="841">
        <f>'5A2E_Delhi'!$T$84</f>
        <v>8324590</v>
      </c>
      <c r="V11" s="151">
        <f>'5A2E_Delhi'!$U$84</f>
        <v>-324932</v>
      </c>
      <c r="W11" s="151">
        <f>'5A2E_Delhi'!$V$84</f>
        <v>-111060</v>
      </c>
      <c r="X11" s="155">
        <f>'5A2E_Delhi'!$W$84</f>
        <v>-435992</v>
      </c>
      <c r="Y11" s="154">
        <f>'5A2E_Delhi'!$X$84</f>
        <v>7888598</v>
      </c>
      <c r="Z11" s="152">
        <f>'5A2E_Delhi'!$Y$84</f>
        <v>-19722</v>
      </c>
      <c r="AA11" s="154">
        <f>'5A2E_Delhi'!$Z$84</f>
        <v>7868876</v>
      </c>
      <c r="AB11" s="151">
        <f>'5A2E_Delhi'!$AA$84</f>
        <v>0</v>
      </c>
      <c r="AC11" s="156">
        <f>'5A2E_Delhi'!$AB$79+'5A2E_Delhi'!$AB$83</f>
        <v>23498</v>
      </c>
      <c r="AD11" s="154">
        <f>'5A2E_Delhi'!$AB$84</f>
        <v>7892374</v>
      </c>
      <c r="AE11" s="151">
        <f>'5A2E_Delhi'!$AC$84</f>
        <v>7257744</v>
      </c>
      <c r="AF11" s="157">
        <f>'5A2E_Delhi'!$AD$84</f>
        <v>634630</v>
      </c>
      <c r="AG11" s="154">
        <f>'5A2E_Delhi'!$AE$84</f>
        <v>634630</v>
      </c>
      <c r="AH11" s="156">
        <f>'5A2E_Delhi'!$AF$80+'5A2E_Delhi'!$AF$81+'5A2E_Delhi'!$AF$82</f>
        <v>54948</v>
      </c>
      <c r="AI11" s="158">
        <f>'5A2E_Delhi'!$AF$84</f>
        <v>7947322</v>
      </c>
    </row>
    <row r="12" spans="1:35" s="8" customFormat="1" ht="26.25" customHeight="1" x14ac:dyDescent="0.2">
      <c r="A12" s="336">
        <v>337001</v>
      </c>
      <c r="B12" s="117" t="s">
        <v>316</v>
      </c>
      <c r="C12" s="118">
        <f>'5A2F_Belle Chasse'!$C$84</f>
        <v>931</v>
      </c>
      <c r="D12" s="119"/>
      <c r="E12" s="120">
        <f>'5A2F_Belle Chasse'!$E$84</f>
        <v>10101503.285950672</v>
      </c>
      <c r="F12" s="120"/>
      <c r="G12" s="120">
        <f>'5A2F_Belle Chasse'!$G$84</f>
        <v>734465.90000000014</v>
      </c>
      <c r="H12" s="121">
        <f>'5A2F_Belle Chasse'!$H$84</f>
        <v>409</v>
      </c>
      <c r="I12" s="119"/>
      <c r="J12" s="120">
        <f>'5A2F_Belle Chasse'!$J$84</f>
        <v>143673.05720625847</v>
      </c>
      <c r="K12" s="121">
        <f>'5A2F_Belle Chasse'!$K$84</f>
        <v>0.5</v>
      </c>
      <c r="L12" s="119"/>
      <c r="M12" s="120">
        <f>'5A2F_Belle Chasse'!$M$84</f>
        <v>66.506288448253301</v>
      </c>
      <c r="N12" s="121">
        <f>'5A2F_Belle Chasse'!$N$84</f>
        <v>107</v>
      </c>
      <c r="O12" s="119"/>
      <c r="P12" s="120">
        <f>'5A2F_Belle Chasse'!$P$84</f>
        <v>259378.00756346906</v>
      </c>
      <c r="Q12" s="121">
        <f>'5A2F_Belle Chasse'!$Q$84</f>
        <v>42</v>
      </c>
      <c r="R12" s="119"/>
      <c r="S12" s="120">
        <f>'5A2F_Belle Chasse'!$S$84</f>
        <v>39472.722919143358</v>
      </c>
      <c r="T12" s="984">
        <f>'5A2F_Belle Chasse'!$T$77</f>
        <v>167220</v>
      </c>
      <c r="U12" s="840">
        <f>'5A2F_Belle Chasse'!$T$84</f>
        <v>11445780</v>
      </c>
      <c r="V12" s="119">
        <f>'5A2F_Belle Chasse'!$U$84</f>
        <v>-632878</v>
      </c>
      <c r="W12" s="119">
        <f>'5A2F_Belle Chasse'!$V$84</f>
        <v>-18506</v>
      </c>
      <c r="X12" s="123">
        <f>'5A2F_Belle Chasse'!$W$84</f>
        <v>-651384</v>
      </c>
      <c r="Y12" s="122">
        <f>'5A2F_Belle Chasse'!$X$84</f>
        <v>10794396</v>
      </c>
      <c r="Z12" s="120">
        <f>'5A2F_Belle Chasse'!$Y$84</f>
        <v>-26987</v>
      </c>
      <c r="AA12" s="122">
        <f>'5A2F_Belle Chasse'!$Z$84</f>
        <v>10767409</v>
      </c>
      <c r="AB12" s="119">
        <f>'5A2F_Belle Chasse'!$AA$84</f>
        <v>0</v>
      </c>
      <c r="AC12" s="134">
        <f>'5A2F_Belle Chasse'!$AB$79+'5A2F_Belle Chasse'!$AB$83</f>
        <v>8510</v>
      </c>
      <c r="AD12" s="122">
        <f>'5A2F_Belle Chasse'!$AB$84</f>
        <v>10775919</v>
      </c>
      <c r="AE12" s="119">
        <f>'5A2F_Belle Chasse'!$AC$84</f>
        <v>9852986</v>
      </c>
      <c r="AF12" s="119">
        <f>'5A2F_Belle Chasse'!$AD$84</f>
        <v>922933</v>
      </c>
      <c r="AG12" s="122">
        <f>'5A2F_Belle Chasse'!$AE$84</f>
        <v>922933</v>
      </c>
      <c r="AH12" s="134">
        <f>'5A2F_Belle Chasse'!$AF$80+'5A2F_Belle Chasse'!$AF$81+'5A2F_Belle Chasse'!$AF$82</f>
        <v>0</v>
      </c>
      <c r="AI12" s="122">
        <f>'5A2F_Belle Chasse'!$AF$84</f>
        <v>10775919</v>
      </c>
    </row>
    <row r="13" spans="1:35" s="8" customFormat="1" ht="26.25" customHeight="1" x14ac:dyDescent="0.2">
      <c r="A13" s="341">
        <v>340001</v>
      </c>
      <c r="B13" s="135" t="s">
        <v>370</v>
      </c>
      <c r="C13" s="136">
        <f>'5A2H_MAX'!$C$84</f>
        <v>119</v>
      </c>
      <c r="D13" s="137"/>
      <c r="E13" s="138">
        <f>'5A2H_MAX'!$E$84</f>
        <v>1028339.2477583396</v>
      </c>
      <c r="F13" s="138"/>
      <c r="G13" s="138">
        <f>'5A2H_MAX'!$G$84</f>
        <v>78445.990000000005</v>
      </c>
      <c r="H13" s="139">
        <f>'5A2H_MAX'!$H$84</f>
        <v>45</v>
      </c>
      <c r="I13" s="137"/>
      <c r="J13" s="138">
        <f>'5A2H_MAX'!$J$84</f>
        <v>26417.797369237931</v>
      </c>
      <c r="K13" s="139">
        <f>'5A2H_MAX'!$K$84</f>
        <v>16</v>
      </c>
      <c r="L13" s="137"/>
      <c r="M13" s="138">
        <f>'5A2H_MAX'!$M$84</f>
        <v>2545.6830517511999</v>
      </c>
      <c r="N13" s="139">
        <f>'5A2H_MAX'!$N$84</f>
        <v>23</v>
      </c>
      <c r="O13" s="137"/>
      <c r="P13" s="138">
        <f>'5A2H_MAX'!$P$84</f>
        <v>93910.060714577659</v>
      </c>
      <c r="Q13" s="139">
        <f>'5A2H_MAX'!$Q$84</f>
        <v>0</v>
      </c>
      <c r="R13" s="137"/>
      <c r="S13" s="138">
        <f>'5A2H_MAX'!$S$84</f>
        <v>0</v>
      </c>
      <c r="T13" s="985">
        <f>'5A2H_MAX'!$T$77</f>
        <v>23254</v>
      </c>
      <c r="U13" s="761">
        <f>'5A2H_MAX'!$T$84</f>
        <v>1252913</v>
      </c>
      <c r="V13" s="137">
        <f>'5A2H_MAX'!$U$84</f>
        <v>41740</v>
      </c>
      <c r="W13" s="137">
        <f>'5A2H_MAX'!$V$84</f>
        <v>-3959</v>
      </c>
      <c r="X13" s="141">
        <f>'5A2H_MAX'!$W$84</f>
        <v>37781</v>
      </c>
      <c r="Y13" s="140">
        <f>'5A2H_MAX'!$X$84</f>
        <v>1290694</v>
      </c>
      <c r="Z13" s="138">
        <f>'5A2H_MAX'!$Y$84</f>
        <v>-3227</v>
      </c>
      <c r="AA13" s="140">
        <f>'5A2H_MAX'!$Z$84</f>
        <v>1287467</v>
      </c>
      <c r="AB13" s="137">
        <f>'5A2H_MAX'!$AA$84</f>
        <v>0</v>
      </c>
      <c r="AC13" s="142">
        <f>'5A2H_MAX'!$AB$79+'5A2H_MAX'!$AB$83</f>
        <v>1180</v>
      </c>
      <c r="AD13" s="140">
        <f>'5A2H_MAX'!$AB$84</f>
        <v>1288647</v>
      </c>
      <c r="AE13" s="137">
        <f>'5A2H_MAX'!$AC$84</f>
        <v>1172968</v>
      </c>
      <c r="AF13" s="137">
        <f>'5A2H_MAX'!$AD$84</f>
        <v>115679</v>
      </c>
      <c r="AG13" s="140">
        <f>'5A2H_MAX'!$AE$84</f>
        <v>115679</v>
      </c>
      <c r="AH13" s="142">
        <f>'5A2H_MAX'!$AF$80+'5A2H_MAX'!$AF$81+'5A2H_MAX'!$AF$82</f>
        <v>2892</v>
      </c>
      <c r="AI13" s="140">
        <f>'5A2H_MAX'!$AF$84</f>
        <v>1291539</v>
      </c>
    </row>
    <row r="14" spans="1:35" s="33" customFormat="1" ht="26.25" customHeight="1" thickBot="1" x14ac:dyDescent="0.25">
      <c r="A14" s="1279" t="s">
        <v>346</v>
      </c>
      <c r="B14" s="1280"/>
      <c r="C14" s="164">
        <f>SUM(C7:C13)</f>
        <v>4571</v>
      </c>
      <c r="D14" s="165"/>
      <c r="E14" s="166">
        <f>SUM(E7:E13)</f>
        <v>40385014.692205556</v>
      </c>
      <c r="F14" s="166"/>
      <c r="G14" s="166">
        <f>SUM(G7:G13)</f>
        <v>3006671.71</v>
      </c>
      <c r="H14" s="164">
        <f>SUM(H7:H13)</f>
        <v>2887</v>
      </c>
      <c r="I14" s="165"/>
      <c r="J14" s="166">
        <f>SUM(J7:J13)</f>
        <v>1589033.1409822695</v>
      </c>
      <c r="K14" s="164">
        <f>SUM(K7:K13)</f>
        <v>592</v>
      </c>
      <c r="L14" s="165"/>
      <c r="M14" s="166">
        <f>SUM(M7:M13)</f>
        <v>102875.31230492292</v>
      </c>
      <c r="N14" s="164">
        <f>SUM(N7:N13)</f>
        <v>398</v>
      </c>
      <c r="O14" s="165"/>
      <c r="P14" s="166">
        <f>SUM(P7:P13)</f>
        <v>1424764.9930944678</v>
      </c>
      <c r="Q14" s="164">
        <f>SUM(Q7:Q13)</f>
        <v>54</v>
      </c>
      <c r="R14" s="165"/>
      <c r="S14" s="166">
        <f t="shared" ref="S14:AI14" si="1">SUM(S7:S13)</f>
        <v>59716.197421467274</v>
      </c>
      <c r="T14" s="986">
        <f>SUM(T7:T13)</f>
        <v>654494</v>
      </c>
      <c r="U14" s="842">
        <f>SUM(U7:U13)</f>
        <v>47222574</v>
      </c>
      <c r="V14" s="165">
        <f t="shared" si="1"/>
        <v>-1411360</v>
      </c>
      <c r="W14" s="165">
        <f t="shared" si="1"/>
        <v>-341788</v>
      </c>
      <c r="X14" s="168">
        <f t="shared" si="1"/>
        <v>-1753148</v>
      </c>
      <c r="Y14" s="167">
        <f t="shared" si="1"/>
        <v>45469426</v>
      </c>
      <c r="Z14" s="166">
        <f t="shared" si="1"/>
        <v>-113674</v>
      </c>
      <c r="AA14" s="167">
        <f t="shared" si="1"/>
        <v>45355752</v>
      </c>
      <c r="AB14" s="166">
        <f t="shared" si="1"/>
        <v>-3197</v>
      </c>
      <c r="AC14" s="169">
        <f t="shared" si="1"/>
        <v>498438</v>
      </c>
      <c r="AD14" s="167">
        <f t="shared" si="1"/>
        <v>45850993</v>
      </c>
      <c r="AE14" s="166">
        <f t="shared" si="1"/>
        <v>41999995</v>
      </c>
      <c r="AF14" s="166">
        <f t="shared" si="1"/>
        <v>3850998</v>
      </c>
      <c r="AG14" s="167">
        <f t="shared" si="1"/>
        <v>3850998</v>
      </c>
      <c r="AH14" s="169">
        <f t="shared" si="1"/>
        <v>141890</v>
      </c>
      <c r="AI14" s="167">
        <f t="shared" si="1"/>
        <v>45992883</v>
      </c>
    </row>
    <row r="15" spans="1:35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21" max="13" man="1"/>
      </colBreaks>
      <pageMargins left="0.3" right="0.3" top="1" bottom="0.5" header="0.3" footer="0.3"/>
      <printOptions horizontalCentered="1"/>
      <pageSetup paperSize="5" scale="75" firstPageNumber="5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24">
    <mergeCell ref="V1:AI1"/>
    <mergeCell ref="C1:U1"/>
    <mergeCell ref="A14:B14"/>
    <mergeCell ref="AH2:AH3"/>
    <mergeCell ref="Y2:Y3"/>
    <mergeCell ref="Z2:Z3"/>
    <mergeCell ref="AA2:AA3"/>
    <mergeCell ref="AB2:AB3"/>
    <mergeCell ref="AD2:AD3"/>
    <mergeCell ref="AE2:AE3"/>
    <mergeCell ref="Q2:S2"/>
    <mergeCell ref="U2:U3"/>
    <mergeCell ref="V2:X2"/>
    <mergeCell ref="A1:B3"/>
    <mergeCell ref="C2:C3"/>
    <mergeCell ref="H2:J2"/>
    <mergeCell ref="K2:M2"/>
    <mergeCell ref="N2:P2"/>
    <mergeCell ref="T2:T3"/>
    <mergeCell ref="D2:G2"/>
    <mergeCell ref="AC2:AC3"/>
    <mergeCell ref="AF2:AF3"/>
    <mergeCell ref="AG2:AG3"/>
    <mergeCell ref="AI2:AI3"/>
  </mergeCells>
  <printOptions horizontalCentered="1"/>
  <pageMargins left="0.3" right="0.3" top="1" bottom="0.5" header="0.3" footer="0.3"/>
  <pageSetup paperSize="5" scale="75" firstPageNumber="50" orientation="landscape" r:id="rId2"/>
  <headerFooter alignWithMargins="0">
    <oddHeader>&amp;L&amp;"Arial,Bold"&amp;20&amp;K000000FY2020-21 Budget Letter
June 2021</oddHeader>
    <oddFooter>&amp;R&amp;P</oddFooter>
  </headerFooter>
  <colBreaks count="1" manualBreakCount="1">
    <brk id="21" max="1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94"/>
  <sheetViews>
    <sheetView view="pageBreakPreview" zoomScaleNormal="100" zoomScaleSheetLayoutView="100" workbookViewId="0">
      <pane xSplit="2" ySplit="6" topLeftCell="C75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383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426" t="s">
        <v>358</v>
      </c>
      <c r="E3" s="426" t="s">
        <v>502</v>
      </c>
      <c r="F3" s="426" t="s">
        <v>358</v>
      </c>
      <c r="G3" s="426" t="s">
        <v>501</v>
      </c>
      <c r="H3" s="582" t="s">
        <v>1250</v>
      </c>
      <c r="I3" s="426" t="s">
        <v>358</v>
      </c>
      <c r="J3" s="426" t="s">
        <v>302</v>
      </c>
      <c r="K3" s="582" t="s">
        <v>1386</v>
      </c>
      <c r="L3" s="426" t="s">
        <v>358</v>
      </c>
      <c r="M3" s="426" t="s">
        <v>302</v>
      </c>
      <c r="N3" s="582" t="s">
        <v>1252</v>
      </c>
      <c r="O3" s="426" t="s">
        <v>358</v>
      </c>
      <c r="P3" s="426" t="s">
        <v>302</v>
      </c>
      <c r="Q3" s="582" t="s">
        <v>1252</v>
      </c>
      <c r="R3" s="426" t="s">
        <v>358</v>
      </c>
      <c r="S3" s="426" t="s">
        <v>302</v>
      </c>
      <c r="T3" s="1267"/>
      <c r="U3" s="427" t="s">
        <v>1253</v>
      </c>
      <c r="V3" s="427" t="s">
        <v>1254</v>
      </c>
      <c r="W3" s="427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256</v>
      </c>
      <c r="D76" s="165">
        <v>9250.4553302959666</v>
      </c>
      <c r="E76" s="166">
        <v>2281809.1130203009</v>
      </c>
      <c r="F76" s="166">
        <v>716.3</v>
      </c>
      <c r="G76" s="166">
        <v>183372.79999999999</v>
      </c>
      <c r="H76" s="164">
        <v>219</v>
      </c>
      <c r="I76" s="165">
        <v>570.35224473434255</v>
      </c>
      <c r="J76" s="166">
        <v>134735.53292994422</v>
      </c>
      <c r="K76" s="164">
        <v>20</v>
      </c>
      <c r="L76" s="165">
        <v>158.37628411149953</v>
      </c>
      <c r="M76" s="166">
        <v>3357.8147962060184</v>
      </c>
      <c r="N76" s="164">
        <v>28</v>
      </c>
      <c r="O76" s="165">
        <v>3936.5780458287281</v>
      </c>
      <c r="P76" s="166">
        <v>117704.88202520524</v>
      </c>
      <c r="Q76" s="164">
        <v>0</v>
      </c>
      <c r="R76" s="165">
        <v>1527.9418817790604</v>
      </c>
      <c r="S76" s="166">
        <v>0</v>
      </c>
      <c r="T76" s="167">
        <v>2720981</v>
      </c>
      <c r="U76" s="165">
        <v>80428</v>
      </c>
      <c r="V76" s="165">
        <v>-42416</v>
      </c>
      <c r="W76" s="168">
        <v>38012</v>
      </c>
      <c r="X76" s="167">
        <v>2758993</v>
      </c>
      <c r="Y76" s="166">
        <v>-6897</v>
      </c>
      <c r="Z76" s="167">
        <v>2752096</v>
      </c>
      <c r="AA76" s="166">
        <v>0</v>
      </c>
      <c r="AB76" s="167">
        <v>2752096</v>
      </c>
      <c r="AC76" s="165">
        <v>2510701</v>
      </c>
      <c r="AD76" s="165">
        <v>241395</v>
      </c>
      <c r="AE76" s="167">
        <v>241395</v>
      </c>
      <c r="AF76" s="170">
        <v>2752096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25924</v>
      </c>
      <c r="U77" s="860"/>
      <c r="V77" s="860"/>
      <c r="W77" s="860"/>
      <c r="X77" s="861">
        <v>25924</v>
      </c>
      <c r="Y77" s="910">
        <v>-65</v>
      </c>
      <c r="Z77" s="861">
        <v>25859</v>
      </c>
      <c r="AA77" s="860"/>
      <c r="AB77" s="861">
        <v>25859</v>
      </c>
      <c r="AC77" s="860">
        <v>23790</v>
      </c>
      <c r="AD77" s="860">
        <v>2069</v>
      </c>
      <c r="AE77" s="861">
        <v>2069</v>
      </c>
      <c r="AF77" s="912">
        <v>25859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0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0</v>
      </c>
      <c r="AC83" s="157">
        <v>0</v>
      </c>
      <c r="AD83" s="710">
        <v>0</v>
      </c>
      <c r="AE83" s="158">
        <v>0</v>
      </c>
      <c r="AF83" s="158">
        <v>0</v>
      </c>
    </row>
    <row r="84" spans="1:32" s="19" customFormat="1" ht="15" customHeight="1" thickBot="1" x14ac:dyDescent="0.25">
      <c r="A84" s="1279" t="s">
        <v>364</v>
      </c>
      <c r="B84" s="1280"/>
      <c r="C84" s="164">
        <v>256</v>
      </c>
      <c r="D84" s="165">
        <v>9250.4553302959666</v>
      </c>
      <c r="E84" s="166">
        <v>2281809.1130203009</v>
      </c>
      <c r="F84" s="166">
        <v>716.3</v>
      </c>
      <c r="G84" s="166">
        <v>183372.79999999999</v>
      </c>
      <c r="H84" s="164">
        <v>219</v>
      </c>
      <c r="I84" s="165">
        <v>570.35224473434255</v>
      </c>
      <c r="J84" s="166">
        <v>134735.53292994422</v>
      </c>
      <c r="K84" s="164">
        <v>20</v>
      </c>
      <c r="L84" s="165">
        <v>158.37628411149953</v>
      </c>
      <c r="M84" s="166">
        <v>3357.8147962060184</v>
      </c>
      <c r="N84" s="164">
        <v>28</v>
      </c>
      <c r="O84" s="165">
        <v>3936.5780458287281</v>
      </c>
      <c r="P84" s="166">
        <v>117704.88202520524</v>
      </c>
      <c r="Q84" s="164">
        <v>0</v>
      </c>
      <c r="R84" s="165">
        <v>1527.9418817790604</v>
      </c>
      <c r="S84" s="166">
        <v>0</v>
      </c>
      <c r="T84" s="167">
        <v>2746905</v>
      </c>
      <c r="U84" s="165">
        <v>80428</v>
      </c>
      <c r="V84" s="165">
        <v>-42416</v>
      </c>
      <c r="W84" s="168">
        <v>38012</v>
      </c>
      <c r="X84" s="167">
        <v>2784917</v>
      </c>
      <c r="Y84" s="166">
        <v>-6962</v>
      </c>
      <c r="Z84" s="167">
        <v>2777955</v>
      </c>
      <c r="AA84" s="166">
        <v>0</v>
      </c>
      <c r="AB84" s="167">
        <v>2777955</v>
      </c>
      <c r="AC84" s="165">
        <v>2534491</v>
      </c>
      <c r="AD84" s="165">
        <v>243464</v>
      </c>
      <c r="AE84" s="167">
        <v>243464</v>
      </c>
      <c r="AF84" s="170">
        <v>2777955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754"/>
      <c r="D88" s="754"/>
      <c r="E88" s="754"/>
      <c r="F88" s="1146"/>
      <c r="G88" s="1146"/>
      <c r="H88" s="754"/>
      <c r="I88" s="754"/>
      <c r="J88" s="754"/>
      <c r="K88" s="754"/>
      <c r="L88" s="754"/>
      <c r="M88" s="754"/>
      <c r="N88" s="754"/>
      <c r="O88" s="754"/>
      <c r="P88" s="754"/>
      <c r="Q88" s="754"/>
      <c r="R88" s="754"/>
      <c r="S88" s="754"/>
      <c r="T88" s="754"/>
      <c r="U88" s="754"/>
      <c r="V88" s="754"/>
      <c r="W88" s="754"/>
      <c r="X88" s="754"/>
      <c r="Y88" s="754"/>
      <c r="Z88" s="754"/>
      <c r="AA88" s="754"/>
      <c r="AB88" s="754"/>
      <c r="AC88" s="754"/>
      <c r="AD88" s="754"/>
      <c r="AE88" s="754"/>
      <c r="AF88" s="754"/>
    </row>
    <row r="89" spans="1:32" x14ac:dyDescent="0.2">
      <c r="A89" s="10"/>
      <c r="B89" s="10"/>
      <c r="C89" s="759"/>
      <c r="D89" s="759"/>
      <c r="E89" s="759"/>
      <c r="F89" s="1146"/>
      <c r="G89" s="1146"/>
      <c r="H89" s="754"/>
      <c r="I89" s="754"/>
      <c r="J89" s="754"/>
      <c r="K89" s="754"/>
      <c r="L89" s="754"/>
      <c r="M89" s="754"/>
      <c r="N89" s="754"/>
      <c r="O89" s="754"/>
      <c r="P89" s="754"/>
      <c r="Q89" s="754"/>
      <c r="R89" s="754"/>
      <c r="S89" s="754"/>
      <c r="T89" s="754"/>
      <c r="U89" s="754"/>
      <c r="V89" s="754"/>
      <c r="W89" s="754"/>
      <c r="X89" s="754"/>
      <c r="Y89" s="754"/>
      <c r="Z89" s="754"/>
      <c r="AA89" s="754"/>
      <c r="AB89" s="754"/>
      <c r="AC89" s="754"/>
      <c r="AD89" s="754"/>
      <c r="AE89" s="754"/>
      <c r="AF89" s="754"/>
    </row>
    <row r="90" spans="1:32" x14ac:dyDescent="0.2">
      <c r="A90" s="10"/>
      <c r="B90" s="10"/>
      <c r="C90" s="754"/>
      <c r="D90" s="754"/>
      <c r="E90" s="754"/>
      <c r="F90" s="754"/>
      <c r="G90" s="754"/>
      <c r="H90" s="754"/>
      <c r="I90" s="754"/>
      <c r="J90" s="754"/>
      <c r="K90" s="754"/>
      <c r="L90" s="754"/>
      <c r="M90" s="754"/>
      <c r="N90" s="754"/>
      <c r="O90" s="754"/>
      <c r="P90" s="754"/>
      <c r="Q90" s="754"/>
      <c r="R90" s="754"/>
      <c r="S90" s="754"/>
      <c r="T90" s="754"/>
      <c r="U90" s="754"/>
      <c r="V90" s="754"/>
      <c r="W90" s="754"/>
      <c r="X90" s="754"/>
      <c r="Y90" s="754"/>
      <c r="Z90" s="754"/>
      <c r="AA90" s="754"/>
      <c r="AB90" s="754"/>
      <c r="AC90" s="754"/>
      <c r="AD90" s="754"/>
      <c r="AE90" s="754"/>
      <c r="AF90" s="754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E2:AE3"/>
    <mergeCell ref="AF2:AF3"/>
    <mergeCell ref="X2:X3"/>
    <mergeCell ref="Y2:Y3"/>
    <mergeCell ref="Z2:Z3"/>
    <mergeCell ref="AA2:AA3"/>
    <mergeCell ref="AB2:AB3"/>
    <mergeCell ref="AC2:AC3"/>
    <mergeCell ref="A84:B84"/>
    <mergeCell ref="N2:P2"/>
    <mergeCell ref="A80:B80"/>
    <mergeCell ref="A79:B79"/>
    <mergeCell ref="AD2:AD3"/>
    <mergeCell ref="A76:B76"/>
    <mergeCell ref="A78:B78"/>
    <mergeCell ref="T2:T3"/>
    <mergeCell ref="U2:W2"/>
    <mergeCell ref="C2:C3"/>
    <mergeCell ref="H2:J2"/>
    <mergeCell ref="A1:B3"/>
    <mergeCell ref="D2:G2"/>
    <mergeCell ref="C1:J1"/>
    <mergeCell ref="K1:T1"/>
    <mergeCell ref="U1:AA1"/>
    <mergeCell ref="A83:B83"/>
    <mergeCell ref="K2:M2"/>
    <mergeCell ref="Q2:S2"/>
    <mergeCell ref="A81:B81"/>
    <mergeCell ref="A82:B8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401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346</v>
      </c>
      <c r="D76" s="165">
        <v>9250.4553302959666</v>
      </c>
      <c r="E76" s="166">
        <v>2957112.5281292479</v>
      </c>
      <c r="F76" s="166">
        <v>598.4</v>
      </c>
      <c r="G76" s="166">
        <v>207046.39999999999</v>
      </c>
      <c r="H76" s="164">
        <v>268</v>
      </c>
      <c r="I76" s="165">
        <v>570.35224473434255</v>
      </c>
      <c r="J76" s="166">
        <v>164641.30891901752</v>
      </c>
      <c r="K76" s="164">
        <v>68</v>
      </c>
      <c r="L76" s="165">
        <v>158.37628411149953</v>
      </c>
      <c r="M76" s="166">
        <v>11347.722228248331</v>
      </c>
      <c r="N76" s="164">
        <v>44</v>
      </c>
      <c r="O76" s="165">
        <v>3936.5780458287281</v>
      </c>
      <c r="P76" s="166">
        <v>185129.19747904115</v>
      </c>
      <c r="Q76" s="164">
        <v>0</v>
      </c>
      <c r="R76" s="165">
        <v>1527.9418817790604</v>
      </c>
      <c r="S76" s="166">
        <v>0</v>
      </c>
      <c r="T76" s="167">
        <v>3525278</v>
      </c>
      <c r="U76" s="165">
        <v>415088</v>
      </c>
      <c r="V76" s="165">
        <v>-27431</v>
      </c>
      <c r="W76" s="168">
        <v>387657</v>
      </c>
      <c r="X76" s="167">
        <v>3912935</v>
      </c>
      <c r="Y76" s="166">
        <v>-9782</v>
      </c>
      <c r="Z76" s="167">
        <v>3903153</v>
      </c>
      <c r="AA76" s="166">
        <v>0</v>
      </c>
      <c r="AB76" s="167">
        <v>3903153</v>
      </c>
      <c r="AC76" s="165">
        <v>3531736</v>
      </c>
      <c r="AD76" s="165">
        <v>371417</v>
      </c>
      <c r="AE76" s="167">
        <v>371417</v>
      </c>
      <c r="AF76" s="170">
        <v>3903153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52462</v>
      </c>
      <c r="U77" s="860"/>
      <c r="V77" s="860"/>
      <c r="W77" s="860"/>
      <c r="X77" s="861">
        <v>52462</v>
      </c>
      <c r="Y77" s="910">
        <v>-131</v>
      </c>
      <c r="Z77" s="861">
        <v>52331</v>
      </c>
      <c r="AA77" s="860"/>
      <c r="AB77" s="861">
        <v>52331</v>
      </c>
      <c r="AC77" s="860">
        <v>47809</v>
      </c>
      <c r="AD77" s="860">
        <v>4522</v>
      </c>
      <c r="AE77" s="861">
        <v>4522</v>
      </c>
      <c r="AF77" s="912">
        <v>52331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12050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3250</v>
      </c>
      <c r="AC83" s="157">
        <v>3445</v>
      </c>
      <c r="AD83" s="710">
        <v>-195</v>
      </c>
      <c r="AE83" s="158">
        <v>-195</v>
      </c>
      <c r="AF83" s="158">
        <v>3250</v>
      </c>
    </row>
    <row r="84" spans="1:32" s="19" customFormat="1" ht="15" customHeight="1" thickBot="1" x14ac:dyDescent="0.25">
      <c r="A84" s="1279" t="s">
        <v>364</v>
      </c>
      <c r="B84" s="1280"/>
      <c r="C84" s="164">
        <v>346</v>
      </c>
      <c r="D84" s="165">
        <v>9250.4553302959666</v>
      </c>
      <c r="E84" s="166">
        <v>2957112.5281292479</v>
      </c>
      <c r="F84" s="166">
        <v>598.4</v>
      </c>
      <c r="G84" s="166">
        <v>207046.39999999999</v>
      </c>
      <c r="H84" s="164">
        <v>268</v>
      </c>
      <c r="I84" s="165">
        <v>570.35224473434255</v>
      </c>
      <c r="J84" s="166">
        <v>164641.30891901752</v>
      </c>
      <c r="K84" s="164">
        <v>68</v>
      </c>
      <c r="L84" s="165">
        <v>158.37628411149953</v>
      </c>
      <c r="M84" s="166">
        <v>11347.722228248331</v>
      </c>
      <c r="N84" s="164">
        <v>44</v>
      </c>
      <c r="O84" s="165">
        <v>3936.5780458287281</v>
      </c>
      <c r="P84" s="166">
        <v>185129.19747904115</v>
      </c>
      <c r="Q84" s="164">
        <v>0</v>
      </c>
      <c r="R84" s="165">
        <v>1527.9418817790604</v>
      </c>
      <c r="S84" s="166">
        <v>0</v>
      </c>
      <c r="T84" s="167">
        <v>3577740</v>
      </c>
      <c r="U84" s="165">
        <v>415088</v>
      </c>
      <c r="V84" s="165">
        <v>-27431</v>
      </c>
      <c r="W84" s="168">
        <v>387657</v>
      </c>
      <c r="X84" s="167">
        <v>3965397</v>
      </c>
      <c r="Y84" s="166">
        <v>-9913</v>
      </c>
      <c r="Z84" s="167">
        <v>3955484</v>
      </c>
      <c r="AA84" s="166">
        <v>0</v>
      </c>
      <c r="AB84" s="167">
        <v>3958734</v>
      </c>
      <c r="AC84" s="165">
        <v>3582990</v>
      </c>
      <c r="AD84" s="165">
        <v>375744</v>
      </c>
      <c r="AE84" s="167">
        <v>375744</v>
      </c>
      <c r="AF84" s="170">
        <v>3970784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37"/>
      <c r="G88" s="1137"/>
      <c r="H88" s="10"/>
      <c r="I88" s="10"/>
      <c r="J88" s="10"/>
      <c r="K88" s="10"/>
      <c r="L88" s="754"/>
      <c r="M88" s="754"/>
      <c r="N88" s="754"/>
      <c r="O88" s="754"/>
      <c r="P88" s="754"/>
      <c r="Q88" s="754"/>
      <c r="R88" s="754"/>
      <c r="S88" s="754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37"/>
      <c r="G89" s="1137"/>
      <c r="H89" s="10"/>
      <c r="I89" s="10"/>
      <c r="J89" s="10"/>
      <c r="K89" s="10"/>
      <c r="L89" s="754"/>
      <c r="M89" s="754"/>
      <c r="N89" s="754"/>
      <c r="O89" s="754"/>
      <c r="P89" s="754"/>
      <c r="Q89" s="754"/>
      <c r="R89" s="754"/>
      <c r="S89" s="754"/>
      <c r="T89" s="10"/>
      <c r="U89" s="10"/>
      <c r="V89" s="10"/>
      <c r="W89" s="10"/>
      <c r="X89" s="10"/>
      <c r="Y89" s="461"/>
      <c r="Z89" s="755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61"/>
      <c r="Z90" s="755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96"/>
  <sheetViews>
    <sheetView view="pageBreakPreview" zoomScaleNormal="100" zoomScaleSheetLayoutView="100" workbookViewId="0">
      <pane xSplit="2" ySplit="6" topLeftCell="C82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42" t="s">
        <v>1061</v>
      </c>
      <c r="B1" s="1443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44"/>
      <c r="B2" s="1445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46"/>
      <c r="B3" s="1447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1.5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366</v>
      </c>
      <c r="C42" s="118"/>
      <c r="D42" s="119"/>
      <c r="E42" s="119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1376</v>
      </c>
      <c r="D76" s="165">
        <v>9250.4553302959666</v>
      </c>
      <c r="E76" s="166">
        <v>12329596.029350258</v>
      </c>
      <c r="F76" s="166">
        <v>714.81</v>
      </c>
      <c r="G76" s="166">
        <v>983578.55999999994</v>
      </c>
      <c r="H76" s="164">
        <v>863</v>
      </c>
      <c r="I76" s="165">
        <v>570.35224473434255</v>
      </c>
      <c r="J76" s="166">
        <v>407660.56648681941</v>
      </c>
      <c r="K76" s="164">
        <v>0</v>
      </c>
      <c r="L76" s="165">
        <v>158.37628411149953</v>
      </c>
      <c r="M76" s="166">
        <v>0</v>
      </c>
      <c r="N76" s="164">
        <v>88</v>
      </c>
      <c r="O76" s="165">
        <v>3936.5780458287281</v>
      </c>
      <c r="P76" s="166">
        <v>283874.05080389074</v>
      </c>
      <c r="Q76" s="164">
        <v>1</v>
      </c>
      <c r="R76" s="165">
        <v>1527.9418817790604</v>
      </c>
      <c r="S76" s="166">
        <v>1251.0424041845763</v>
      </c>
      <c r="T76" s="167">
        <v>14005960</v>
      </c>
      <c r="U76" s="165">
        <v>-583482</v>
      </c>
      <c r="V76" s="165">
        <v>-125133</v>
      </c>
      <c r="W76" s="168">
        <v>-708615</v>
      </c>
      <c r="X76" s="167">
        <v>13297345</v>
      </c>
      <c r="Y76" s="166">
        <v>-33244</v>
      </c>
      <c r="Z76" s="167">
        <v>13264101</v>
      </c>
      <c r="AA76" s="166">
        <v>-3197</v>
      </c>
      <c r="AB76" s="167">
        <v>13260904</v>
      </c>
      <c r="AC76" s="165">
        <v>12166769</v>
      </c>
      <c r="AD76" s="165">
        <v>1094135</v>
      </c>
      <c r="AE76" s="167">
        <v>1094135</v>
      </c>
      <c r="AF76" s="170">
        <v>13260904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216045</v>
      </c>
      <c r="U77" s="860"/>
      <c r="V77" s="860"/>
      <c r="W77" s="860"/>
      <c r="X77" s="861">
        <v>216045</v>
      </c>
      <c r="Y77" s="910">
        <v>-540</v>
      </c>
      <c r="Z77" s="861">
        <v>215505</v>
      </c>
      <c r="AA77" s="860"/>
      <c r="AB77" s="861">
        <v>215505</v>
      </c>
      <c r="AC77" s="860">
        <v>197358</v>
      </c>
      <c r="AD77" s="860">
        <v>18147</v>
      </c>
      <c r="AE77" s="861">
        <v>18147</v>
      </c>
      <c r="AF77" s="912">
        <v>215505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462000</v>
      </c>
      <c r="AC79" s="706">
        <v>423500</v>
      </c>
      <c r="AD79" s="705">
        <v>38500</v>
      </c>
      <c r="AE79" s="143">
        <v>38500</v>
      </c>
      <c r="AF79" s="143">
        <v>462000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62000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0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0</v>
      </c>
      <c r="AC83" s="157">
        <v>4917</v>
      </c>
      <c r="AD83" s="710">
        <v>-4917</v>
      </c>
      <c r="AE83" s="158">
        <v>-4917</v>
      </c>
      <c r="AF83" s="158">
        <v>0</v>
      </c>
    </row>
    <row r="84" spans="1:32" s="19" customFormat="1" ht="15" customHeight="1" thickBot="1" x14ac:dyDescent="0.25">
      <c r="A84" s="1279" t="s">
        <v>364</v>
      </c>
      <c r="B84" s="1280"/>
      <c r="C84" s="164">
        <v>1376</v>
      </c>
      <c r="D84" s="165">
        <v>9250.4553302959666</v>
      </c>
      <c r="E84" s="166">
        <v>12329596.029350258</v>
      </c>
      <c r="F84" s="166">
        <v>714.81</v>
      </c>
      <c r="G84" s="166">
        <v>983578.55999999994</v>
      </c>
      <c r="H84" s="164">
        <v>863</v>
      </c>
      <c r="I84" s="165">
        <v>570.35224473434255</v>
      </c>
      <c r="J84" s="166">
        <v>407660.56648681941</v>
      </c>
      <c r="K84" s="164">
        <v>0</v>
      </c>
      <c r="L84" s="165">
        <v>158.37628411149953</v>
      </c>
      <c r="M84" s="166">
        <v>0</v>
      </c>
      <c r="N84" s="164">
        <v>88</v>
      </c>
      <c r="O84" s="165">
        <v>3936.5780458287281</v>
      </c>
      <c r="P84" s="166">
        <v>283874.05080389074</v>
      </c>
      <c r="Q84" s="164">
        <v>1</v>
      </c>
      <c r="R84" s="165">
        <v>1527.9418817790604</v>
      </c>
      <c r="S84" s="166">
        <v>1251.0424041845763</v>
      </c>
      <c r="T84" s="167">
        <v>14222005</v>
      </c>
      <c r="U84" s="165">
        <v>-583482</v>
      </c>
      <c r="V84" s="165">
        <v>-125133</v>
      </c>
      <c r="W84" s="168">
        <v>-708615</v>
      </c>
      <c r="X84" s="167">
        <v>13513390</v>
      </c>
      <c r="Y84" s="166">
        <v>-33784</v>
      </c>
      <c r="Z84" s="167">
        <v>13479606</v>
      </c>
      <c r="AA84" s="166">
        <v>-3197</v>
      </c>
      <c r="AB84" s="167">
        <v>13938409</v>
      </c>
      <c r="AC84" s="165">
        <v>12792544</v>
      </c>
      <c r="AD84" s="165">
        <v>1145865</v>
      </c>
      <c r="AE84" s="167">
        <v>1145865</v>
      </c>
      <c r="AF84" s="170">
        <v>14000409</v>
      </c>
    </row>
    <row r="85" spans="1:32" customFormat="1" ht="8.4499999999999993" customHeight="1" thickTop="1" x14ac:dyDescent="0.2"/>
    <row r="86" spans="1:32" s="908" customFormat="1" ht="15" customHeight="1" x14ac:dyDescent="0.2">
      <c r="A86" s="1448" t="s">
        <v>367</v>
      </c>
      <c r="B86" s="1449"/>
      <c r="C86" s="987">
        <v>536</v>
      </c>
      <c r="D86" s="988">
        <v>8521.6748211556587</v>
      </c>
      <c r="E86" s="988">
        <v>4567617.7041394329</v>
      </c>
      <c r="F86" s="1061"/>
      <c r="G86" s="1061"/>
      <c r="H86" s="1061"/>
      <c r="I86" s="1061"/>
      <c r="J86" s="1061"/>
      <c r="K86" s="1061"/>
      <c r="L86" s="1061"/>
      <c r="M86" s="1061"/>
      <c r="N86" s="1061"/>
      <c r="O86" s="1061"/>
      <c r="P86" s="1061"/>
      <c r="Q86" s="1061"/>
      <c r="R86" s="1061"/>
      <c r="S86" s="1061"/>
      <c r="T86" s="1061"/>
      <c r="U86" s="1061"/>
      <c r="V86" s="1061"/>
      <c r="W86" s="1061"/>
      <c r="X86" s="1061"/>
      <c r="Y86" s="1061"/>
      <c r="Z86" s="1061"/>
      <c r="AA86" s="1061"/>
      <c r="AB86" s="1061"/>
      <c r="AC86" s="1061"/>
      <c r="AD86" s="1061"/>
      <c r="AE86" s="1061"/>
      <c r="AF86" s="1061"/>
    </row>
    <row r="87" spans="1:32" s="908" customFormat="1" ht="15" customHeight="1" x14ac:dyDescent="0.2">
      <c r="A87" s="1440" t="s">
        <v>368</v>
      </c>
      <c r="B87" s="1441"/>
      <c r="C87" s="989">
        <v>211</v>
      </c>
      <c r="D87" s="990">
        <v>9195.6748211556587</v>
      </c>
      <c r="E87" s="990">
        <v>1940287.387263844</v>
      </c>
      <c r="F87" s="1061"/>
      <c r="G87" s="1061"/>
      <c r="H87" s="1061"/>
      <c r="I87" s="1061"/>
      <c r="J87" s="1061"/>
      <c r="K87" s="1061"/>
      <c r="L87" s="1061"/>
      <c r="M87" s="1061"/>
      <c r="N87" s="1061"/>
      <c r="O87" s="1061"/>
      <c r="P87" s="1061"/>
      <c r="Q87" s="1061"/>
      <c r="R87" s="1061"/>
      <c r="S87" s="1061"/>
      <c r="T87" s="1061"/>
      <c r="U87" s="1061"/>
      <c r="V87" s="1061"/>
      <c r="W87" s="1061"/>
      <c r="X87" s="1061"/>
      <c r="Y87" s="1061"/>
      <c r="Z87" s="1061"/>
      <c r="AA87" s="1061"/>
      <c r="AB87" s="1061"/>
      <c r="AC87" s="1061"/>
      <c r="AD87" s="1061"/>
      <c r="AE87" s="1061"/>
      <c r="AF87" s="1061"/>
    </row>
    <row r="88" spans="1:32" ht="16.149999999999999" customHeight="1" x14ac:dyDescent="0.2">
      <c r="A88" s="10"/>
      <c r="B88" s="10"/>
      <c r="C88" s="753"/>
      <c r="D88" s="461"/>
      <c r="E88" s="461"/>
      <c r="F88" s="1145"/>
      <c r="G88" s="1145"/>
      <c r="H88" s="461"/>
      <c r="I88" s="461"/>
      <c r="J88" s="461"/>
      <c r="K88" s="461"/>
      <c r="L88" s="754"/>
      <c r="M88" s="754"/>
      <c r="N88" s="754"/>
      <c r="O88" s="754"/>
      <c r="P88" s="754"/>
      <c r="Q88" s="754"/>
      <c r="R88" s="754"/>
      <c r="S88" s="754"/>
      <c r="T88" s="461"/>
      <c r="U88" s="461"/>
      <c r="V88" s="461"/>
      <c r="W88" s="461"/>
      <c r="X88" s="461"/>
      <c r="Y88" s="461"/>
      <c r="Z88" s="755"/>
      <c r="AA88" s="461"/>
      <c r="AB88" s="461"/>
      <c r="AC88" s="461"/>
      <c r="AD88" s="461"/>
      <c r="AE88" s="10"/>
      <c r="AF88" s="461"/>
    </row>
    <row r="89" spans="1:32" ht="16.149999999999999" customHeight="1" x14ac:dyDescent="0.2">
      <c r="A89" s="756"/>
      <c r="B89" s="756"/>
      <c r="C89" s="753"/>
      <c r="D89" s="461"/>
      <c r="E89" s="461"/>
      <c r="F89" s="1145"/>
      <c r="G89" s="1145"/>
      <c r="H89" s="461"/>
      <c r="I89" s="461"/>
      <c r="J89" s="461"/>
      <c r="K89" s="461"/>
      <c r="L89" s="461"/>
      <c r="M89" s="461"/>
      <c r="N89" s="461"/>
      <c r="O89" s="461"/>
      <c r="P89" s="461"/>
      <c r="Q89" s="461"/>
      <c r="R89" s="461"/>
      <c r="S89" s="461"/>
      <c r="T89" s="461"/>
      <c r="U89" s="461"/>
      <c r="V89" s="461"/>
      <c r="W89" s="461"/>
      <c r="X89" s="461"/>
      <c r="Y89" s="461"/>
      <c r="Z89" s="755"/>
      <c r="AA89" s="461"/>
      <c r="AB89" s="461"/>
      <c r="AC89" s="461"/>
      <c r="AD89" s="461"/>
      <c r="AE89" s="461"/>
      <c r="AF89" s="461"/>
    </row>
    <row r="90" spans="1:32" ht="16.149999999999999" customHeight="1" x14ac:dyDescent="0.2">
      <c r="A90" s="10"/>
      <c r="B90" s="10"/>
      <c r="C90" s="753"/>
      <c r="D90" s="10"/>
      <c r="E90" s="10"/>
      <c r="F90" s="754"/>
      <c r="G90" s="754"/>
      <c r="H90" s="754"/>
      <c r="I90" s="754"/>
      <c r="J90" s="754"/>
      <c r="K90" s="754"/>
      <c r="L90" s="754"/>
      <c r="M90" s="754"/>
      <c r="N90" s="754"/>
      <c r="O90" s="754"/>
      <c r="P90" s="754"/>
      <c r="Q90" s="754"/>
      <c r="R90" s="754"/>
      <c r="S90" s="754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754"/>
      <c r="G91" s="754"/>
      <c r="H91" s="754"/>
      <c r="I91" s="754"/>
      <c r="J91" s="754"/>
      <c r="K91" s="754"/>
      <c r="L91" s="754"/>
      <c r="M91" s="754"/>
      <c r="N91" s="754"/>
      <c r="O91" s="754"/>
      <c r="P91" s="754"/>
      <c r="Q91" s="754"/>
      <c r="R91" s="754"/>
      <c r="S91" s="754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8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8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8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  <row r="95" spans="1:32" x14ac:dyDescent="0.2">
      <c r="A95"/>
      <c r="B95"/>
    </row>
    <row r="96" spans="1:32" x14ac:dyDescent="0.2">
      <c r="A96"/>
      <c r="B96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3">
    <mergeCell ref="AB1:AF1"/>
    <mergeCell ref="A86:B86"/>
    <mergeCell ref="AE2:AE3"/>
    <mergeCell ref="T2:T3"/>
    <mergeCell ref="C1:J1"/>
    <mergeCell ref="AB2:AB3"/>
    <mergeCell ref="AC2:AC3"/>
    <mergeCell ref="C2:C3"/>
    <mergeCell ref="Z2:Z3"/>
    <mergeCell ref="AA2:AA3"/>
    <mergeCell ref="Q2:S2"/>
    <mergeCell ref="Y2:Y3"/>
    <mergeCell ref="H2:J2"/>
    <mergeCell ref="U2:W2"/>
    <mergeCell ref="D2:G2"/>
    <mergeCell ref="U1:AA1"/>
    <mergeCell ref="X2:X3"/>
    <mergeCell ref="K2:M2"/>
    <mergeCell ref="AD2:AD3"/>
    <mergeCell ref="A76:B76"/>
    <mergeCell ref="AF2:AF3"/>
    <mergeCell ref="A87:B87"/>
    <mergeCell ref="A79:B79"/>
    <mergeCell ref="A1:B3"/>
    <mergeCell ref="N2:P2"/>
    <mergeCell ref="K1:T1"/>
    <mergeCell ref="A78:B78"/>
    <mergeCell ref="A84:B84"/>
    <mergeCell ref="A77:B77"/>
    <mergeCell ref="A80:B80"/>
    <mergeCell ref="A81:B81"/>
    <mergeCell ref="A82:B82"/>
    <mergeCell ref="A83:B83"/>
  </mergeCells>
  <printOptions horizontalCentered="1"/>
  <pageMargins left="0.3" right="0.3" top="0.75" bottom="0.45" header="0.25" footer="0.25"/>
  <pageSetup paperSize="5" scale="65" firstPageNumber="50" fitToWidth="0" fitToHeight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365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722</v>
      </c>
      <c r="D76" s="165">
        <v>9250.4553302959666</v>
      </c>
      <c r="E76" s="166">
        <v>4684238.3697352074</v>
      </c>
      <c r="F76" s="166">
        <v>536.12</v>
      </c>
      <c r="G76" s="166">
        <v>387078.63999999996</v>
      </c>
      <c r="H76" s="164">
        <v>437</v>
      </c>
      <c r="I76" s="165">
        <v>570.35224473434255</v>
      </c>
      <c r="J76" s="166">
        <v>310630.73243010929</v>
      </c>
      <c r="K76" s="164">
        <v>101.5</v>
      </c>
      <c r="L76" s="165">
        <v>158.37628411149953</v>
      </c>
      <c r="M76" s="166">
        <v>19703.011357697542</v>
      </c>
      <c r="N76" s="164">
        <v>38</v>
      </c>
      <c r="O76" s="165">
        <v>3936.5780458287281</v>
      </c>
      <c r="P76" s="166">
        <v>184412.42157450903</v>
      </c>
      <c r="Q76" s="164">
        <v>0</v>
      </c>
      <c r="R76" s="165">
        <v>1527.9418817790604</v>
      </c>
      <c r="S76" s="166">
        <v>0</v>
      </c>
      <c r="T76" s="167">
        <v>5586064</v>
      </c>
      <c r="U76" s="165">
        <v>-407324</v>
      </c>
      <c r="V76" s="165">
        <v>-13283</v>
      </c>
      <c r="W76" s="168">
        <v>-420607</v>
      </c>
      <c r="X76" s="167">
        <v>5165457</v>
      </c>
      <c r="Y76" s="166">
        <v>-12913</v>
      </c>
      <c r="Z76" s="167">
        <v>5152544</v>
      </c>
      <c r="AA76" s="166">
        <v>0</v>
      </c>
      <c r="AB76" s="167">
        <v>5152544</v>
      </c>
      <c r="AC76" s="165">
        <v>4737367</v>
      </c>
      <c r="AD76" s="165">
        <v>415177</v>
      </c>
      <c r="AE76" s="167">
        <v>415177</v>
      </c>
      <c r="AF76" s="170">
        <v>5152544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66577</v>
      </c>
      <c r="U77" s="860"/>
      <c r="V77" s="860"/>
      <c r="W77" s="860"/>
      <c r="X77" s="861">
        <v>66577</v>
      </c>
      <c r="Y77" s="910">
        <v>-166</v>
      </c>
      <c r="Z77" s="861">
        <v>66411</v>
      </c>
      <c r="AA77" s="860"/>
      <c r="AB77" s="861">
        <v>66411</v>
      </c>
      <c r="AC77" s="860">
        <v>61038</v>
      </c>
      <c r="AD77" s="860">
        <v>5373</v>
      </c>
      <c r="AE77" s="861">
        <v>5373</v>
      </c>
      <c r="AF77" s="912">
        <v>66411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10000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0</v>
      </c>
      <c r="AC83" s="157">
        <v>7867</v>
      </c>
      <c r="AD83" s="710">
        <v>-7867</v>
      </c>
      <c r="AE83" s="158">
        <v>-7867</v>
      </c>
      <c r="AF83" s="158">
        <v>0</v>
      </c>
    </row>
    <row r="84" spans="1:32" s="19" customFormat="1" ht="15" customHeight="1" thickBot="1" x14ac:dyDescent="0.25">
      <c r="A84" s="1279" t="s">
        <v>364</v>
      </c>
      <c r="B84" s="1280"/>
      <c r="C84" s="164">
        <v>722</v>
      </c>
      <c r="D84" s="165">
        <v>9250.4553302959666</v>
      </c>
      <c r="E84" s="166">
        <v>4684238.3697352074</v>
      </c>
      <c r="F84" s="166">
        <v>536.12</v>
      </c>
      <c r="G84" s="166">
        <v>387078.63999999996</v>
      </c>
      <c r="H84" s="164">
        <v>437</v>
      </c>
      <c r="I84" s="165">
        <v>570.35224473434255</v>
      </c>
      <c r="J84" s="166">
        <v>310630.73243010929</v>
      </c>
      <c r="K84" s="164">
        <v>101.5</v>
      </c>
      <c r="L84" s="165">
        <v>158.37628411149953</v>
      </c>
      <c r="M84" s="166">
        <v>19703.011357697542</v>
      </c>
      <c r="N84" s="164">
        <v>38</v>
      </c>
      <c r="O84" s="165">
        <v>3936.5780458287281</v>
      </c>
      <c r="P84" s="166">
        <v>184412.42157450903</v>
      </c>
      <c r="Q84" s="164">
        <v>0</v>
      </c>
      <c r="R84" s="165">
        <v>1527.9418817790604</v>
      </c>
      <c r="S84" s="166">
        <v>0</v>
      </c>
      <c r="T84" s="167">
        <v>5652641</v>
      </c>
      <c r="U84" s="165">
        <v>-407324</v>
      </c>
      <c r="V84" s="165">
        <v>-13283</v>
      </c>
      <c r="W84" s="168">
        <v>-420607</v>
      </c>
      <c r="X84" s="167">
        <v>5232034</v>
      </c>
      <c r="Y84" s="166">
        <v>-13079</v>
      </c>
      <c r="Z84" s="167">
        <v>5218955</v>
      </c>
      <c r="AA84" s="166">
        <v>0</v>
      </c>
      <c r="AB84" s="167">
        <v>5218955</v>
      </c>
      <c r="AC84" s="165">
        <v>4806272</v>
      </c>
      <c r="AD84" s="165">
        <v>412683</v>
      </c>
      <c r="AE84" s="167">
        <v>412683</v>
      </c>
      <c r="AF84" s="170">
        <v>5228955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37"/>
      <c r="G88" s="1137"/>
      <c r="H88" s="10"/>
      <c r="I88" s="10"/>
      <c r="J88" s="10"/>
      <c r="K88" s="10"/>
      <c r="L88" s="754"/>
      <c r="M88" s="754"/>
      <c r="N88" s="754"/>
      <c r="O88" s="754"/>
      <c r="P88" s="754"/>
      <c r="Q88" s="754"/>
      <c r="R88" s="754"/>
      <c r="S88" s="754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37"/>
      <c r="G89" s="1137"/>
      <c r="H89" s="10"/>
      <c r="I89" s="10"/>
      <c r="J89" s="10"/>
      <c r="K89" s="10"/>
      <c r="L89" s="754"/>
      <c r="M89" s="754"/>
      <c r="N89" s="754"/>
      <c r="O89" s="754"/>
      <c r="P89" s="754"/>
      <c r="Q89" s="754"/>
      <c r="R89" s="754"/>
      <c r="S89" s="754"/>
      <c r="T89" s="10"/>
      <c r="U89" s="10"/>
      <c r="V89" s="10"/>
      <c r="W89" s="10"/>
      <c r="X89" s="10"/>
      <c r="Y89" s="461"/>
      <c r="Z89" s="755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61"/>
      <c r="Z90" s="755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384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821</v>
      </c>
      <c r="D76" s="165">
        <v>9250.4553302959666</v>
      </c>
      <c r="E76" s="166">
        <v>7002416.1182615319</v>
      </c>
      <c r="F76" s="166">
        <v>527.02</v>
      </c>
      <c r="G76" s="166">
        <v>432683.42</v>
      </c>
      <c r="H76" s="164">
        <v>646</v>
      </c>
      <c r="I76" s="165">
        <v>570.35224473434255</v>
      </c>
      <c r="J76" s="166">
        <v>401274.14564088278</v>
      </c>
      <c r="K76" s="164">
        <v>386</v>
      </c>
      <c r="L76" s="165">
        <v>158.37628411149953</v>
      </c>
      <c r="M76" s="166">
        <v>65854.574582571586</v>
      </c>
      <c r="N76" s="164">
        <v>70</v>
      </c>
      <c r="O76" s="165">
        <v>3936.5780458287281</v>
      </c>
      <c r="P76" s="166">
        <v>300356.3729337753</v>
      </c>
      <c r="Q76" s="164">
        <v>11</v>
      </c>
      <c r="R76" s="165">
        <v>1527.9418817790604</v>
      </c>
      <c r="S76" s="166">
        <v>18992.432098139339</v>
      </c>
      <c r="T76" s="167">
        <v>8221578</v>
      </c>
      <c r="U76" s="165">
        <v>-324932</v>
      </c>
      <c r="V76" s="165">
        <v>-111060</v>
      </c>
      <c r="W76" s="168">
        <v>-435992</v>
      </c>
      <c r="X76" s="167">
        <v>7785586</v>
      </c>
      <c r="Y76" s="166">
        <v>-19464</v>
      </c>
      <c r="Z76" s="167">
        <v>7766122</v>
      </c>
      <c r="AA76" s="166">
        <v>0</v>
      </c>
      <c r="AB76" s="167">
        <v>7766122</v>
      </c>
      <c r="AC76" s="165">
        <v>7142187</v>
      </c>
      <c r="AD76" s="165">
        <v>623935</v>
      </c>
      <c r="AE76" s="167">
        <v>623935</v>
      </c>
      <c r="AF76" s="170">
        <v>7766122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103012</v>
      </c>
      <c r="U77" s="860"/>
      <c r="V77" s="860"/>
      <c r="W77" s="860"/>
      <c r="X77" s="861">
        <v>103012</v>
      </c>
      <c r="Y77" s="910">
        <v>-258</v>
      </c>
      <c r="Z77" s="861">
        <v>102754</v>
      </c>
      <c r="AA77" s="860"/>
      <c r="AB77" s="861">
        <v>102754</v>
      </c>
      <c r="AC77" s="860">
        <v>94294</v>
      </c>
      <c r="AD77" s="860">
        <v>8460</v>
      </c>
      <c r="AE77" s="861">
        <v>8460</v>
      </c>
      <c r="AF77" s="912">
        <v>102754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54948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23498</v>
      </c>
      <c r="AC83" s="157">
        <v>21263</v>
      </c>
      <c r="AD83" s="710">
        <v>2235</v>
      </c>
      <c r="AE83" s="158">
        <v>2235</v>
      </c>
      <c r="AF83" s="158">
        <v>23498</v>
      </c>
    </row>
    <row r="84" spans="1:32" s="19" customFormat="1" ht="15" customHeight="1" thickBot="1" x14ac:dyDescent="0.25">
      <c r="A84" s="1279" t="s">
        <v>364</v>
      </c>
      <c r="B84" s="1280"/>
      <c r="C84" s="164">
        <v>821</v>
      </c>
      <c r="D84" s="165">
        <v>9250.4553302959666</v>
      </c>
      <c r="E84" s="166">
        <v>7002416.1182615319</v>
      </c>
      <c r="F84" s="166">
        <v>527.02</v>
      </c>
      <c r="G84" s="166">
        <v>432683.42</v>
      </c>
      <c r="H84" s="164">
        <v>646</v>
      </c>
      <c r="I84" s="165">
        <v>570.35224473434255</v>
      </c>
      <c r="J84" s="166">
        <v>401274.14564088278</v>
      </c>
      <c r="K84" s="164">
        <v>386</v>
      </c>
      <c r="L84" s="165">
        <v>158.37628411149953</v>
      </c>
      <c r="M84" s="166">
        <v>65854.574582571586</v>
      </c>
      <c r="N84" s="164">
        <v>70</v>
      </c>
      <c r="O84" s="165">
        <v>3936.5780458287281</v>
      </c>
      <c r="P84" s="166">
        <v>300356.3729337753</v>
      </c>
      <c r="Q84" s="164">
        <v>11</v>
      </c>
      <c r="R84" s="165">
        <v>1527.9418817790604</v>
      </c>
      <c r="S84" s="166">
        <v>18992.432098139339</v>
      </c>
      <c r="T84" s="167">
        <v>8324590</v>
      </c>
      <c r="U84" s="165">
        <v>-324932</v>
      </c>
      <c r="V84" s="165">
        <v>-111060</v>
      </c>
      <c r="W84" s="168">
        <v>-435992</v>
      </c>
      <c r="X84" s="167">
        <v>7888598</v>
      </c>
      <c r="Y84" s="166">
        <v>-19722</v>
      </c>
      <c r="Z84" s="167">
        <v>7868876</v>
      </c>
      <c r="AA84" s="166">
        <v>0</v>
      </c>
      <c r="AB84" s="167">
        <v>7892374</v>
      </c>
      <c r="AC84" s="165">
        <v>7257744</v>
      </c>
      <c r="AD84" s="165">
        <v>634630</v>
      </c>
      <c r="AE84" s="167">
        <v>634630</v>
      </c>
      <c r="AF84" s="170">
        <v>7947322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37"/>
      <c r="G88" s="1137"/>
      <c r="H88" s="10"/>
      <c r="I88" s="10"/>
      <c r="J88" s="10"/>
      <c r="K88" s="10"/>
      <c r="L88" s="754"/>
      <c r="M88" s="754"/>
      <c r="N88" s="754"/>
      <c r="O88" s="754"/>
      <c r="P88" s="754"/>
      <c r="Q88" s="754"/>
      <c r="R88" s="754"/>
      <c r="S88" s="754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37"/>
      <c r="G89" s="1137"/>
      <c r="H89" s="10"/>
      <c r="I89" s="10"/>
      <c r="J89" s="10"/>
      <c r="K89" s="10"/>
      <c r="L89" s="754"/>
      <c r="M89" s="754"/>
      <c r="N89" s="754"/>
      <c r="O89" s="754"/>
      <c r="P89" s="754"/>
      <c r="Q89" s="754"/>
      <c r="R89" s="754"/>
      <c r="S89" s="754"/>
      <c r="T89" s="10"/>
      <c r="U89" s="10"/>
      <c r="V89" s="10"/>
      <c r="W89" s="10"/>
      <c r="X89" s="10"/>
      <c r="Y89" s="461"/>
      <c r="Z89" s="755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61"/>
      <c r="Z90" s="755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385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931</v>
      </c>
      <c r="D76" s="165">
        <v>9250.4553302959666</v>
      </c>
      <c r="E76" s="166">
        <v>10101503.285950672</v>
      </c>
      <c r="F76" s="166">
        <v>788.9</v>
      </c>
      <c r="G76" s="166">
        <v>734465.90000000014</v>
      </c>
      <c r="H76" s="164">
        <v>409</v>
      </c>
      <c r="I76" s="165">
        <v>570.35224473434255</v>
      </c>
      <c r="J76" s="166">
        <v>143673.05720625847</v>
      </c>
      <c r="K76" s="164">
        <v>0.5</v>
      </c>
      <c r="L76" s="165">
        <v>158.37628411149953</v>
      </c>
      <c r="M76" s="166">
        <v>66.506288448253301</v>
      </c>
      <c r="N76" s="164">
        <v>107</v>
      </c>
      <c r="O76" s="165">
        <v>3936.5780458287281</v>
      </c>
      <c r="P76" s="166">
        <v>259378.00756346906</v>
      </c>
      <c r="Q76" s="164">
        <v>42</v>
      </c>
      <c r="R76" s="165">
        <v>1527.9418817790604</v>
      </c>
      <c r="S76" s="166">
        <v>39472.722919143358</v>
      </c>
      <c r="T76" s="167">
        <v>11278560</v>
      </c>
      <c r="U76" s="165">
        <v>-632878</v>
      </c>
      <c r="V76" s="165">
        <v>-18506</v>
      </c>
      <c r="W76" s="168">
        <v>-651384</v>
      </c>
      <c r="X76" s="167">
        <v>10627176</v>
      </c>
      <c r="Y76" s="166">
        <v>-26569</v>
      </c>
      <c r="Z76" s="167">
        <v>10600607</v>
      </c>
      <c r="AA76" s="166">
        <v>0</v>
      </c>
      <c r="AB76" s="167">
        <v>10600607</v>
      </c>
      <c r="AC76" s="165">
        <v>9690658</v>
      </c>
      <c r="AD76" s="165">
        <v>909949</v>
      </c>
      <c r="AE76" s="167">
        <v>909949</v>
      </c>
      <c r="AF76" s="170">
        <v>10600607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167220</v>
      </c>
      <c r="U77" s="860"/>
      <c r="V77" s="860"/>
      <c r="W77" s="860"/>
      <c r="X77" s="861">
        <v>167220</v>
      </c>
      <c r="Y77" s="910">
        <v>-418</v>
      </c>
      <c r="Z77" s="861">
        <v>166802</v>
      </c>
      <c r="AA77" s="860"/>
      <c r="AB77" s="861">
        <v>166802</v>
      </c>
      <c r="AC77" s="860">
        <v>153181</v>
      </c>
      <c r="AD77" s="860">
        <v>13621</v>
      </c>
      <c r="AE77" s="861">
        <v>13621</v>
      </c>
      <c r="AF77" s="912">
        <v>166802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0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8510</v>
      </c>
      <c r="AC83" s="157">
        <v>9147</v>
      </c>
      <c r="AD83" s="710">
        <v>-637</v>
      </c>
      <c r="AE83" s="158">
        <v>-637</v>
      </c>
      <c r="AF83" s="158">
        <v>8510</v>
      </c>
    </row>
    <row r="84" spans="1:32" s="19" customFormat="1" ht="15" customHeight="1" thickBot="1" x14ac:dyDescent="0.25">
      <c r="A84" s="1279" t="s">
        <v>364</v>
      </c>
      <c r="B84" s="1280"/>
      <c r="C84" s="164">
        <v>931</v>
      </c>
      <c r="D84" s="165">
        <v>9250.4553302959666</v>
      </c>
      <c r="E84" s="166">
        <v>10101503.285950672</v>
      </c>
      <c r="F84" s="166">
        <v>788.9</v>
      </c>
      <c r="G84" s="166">
        <v>734465.90000000014</v>
      </c>
      <c r="H84" s="164">
        <v>409</v>
      </c>
      <c r="I84" s="165">
        <v>570.35224473434255</v>
      </c>
      <c r="J84" s="166">
        <v>143673.05720625847</v>
      </c>
      <c r="K84" s="164">
        <v>0.5</v>
      </c>
      <c r="L84" s="165">
        <v>158.37628411149953</v>
      </c>
      <c r="M84" s="166">
        <v>66.506288448253301</v>
      </c>
      <c r="N84" s="164">
        <v>107</v>
      </c>
      <c r="O84" s="165">
        <v>3936.5780458287281</v>
      </c>
      <c r="P84" s="166">
        <v>259378.00756346906</v>
      </c>
      <c r="Q84" s="164">
        <v>42</v>
      </c>
      <c r="R84" s="165">
        <v>1527.9418817790604</v>
      </c>
      <c r="S84" s="166">
        <v>39472.722919143358</v>
      </c>
      <c r="T84" s="167">
        <v>11445780</v>
      </c>
      <c r="U84" s="165">
        <v>-632878</v>
      </c>
      <c r="V84" s="165">
        <v>-18506</v>
      </c>
      <c r="W84" s="168">
        <v>-651384</v>
      </c>
      <c r="X84" s="167">
        <v>10794396</v>
      </c>
      <c r="Y84" s="166">
        <v>-26987</v>
      </c>
      <c r="Z84" s="167">
        <v>10767409</v>
      </c>
      <c r="AA84" s="166">
        <v>0</v>
      </c>
      <c r="AB84" s="167">
        <v>10775919</v>
      </c>
      <c r="AC84" s="165">
        <v>9852986</v>
      </c>
      <c r="AD84" s="165">
        <v>922933</v>
      </c>
      <c r="AE84" s="167">
        <v>922933</v>
      </c>
      <c r="AF84" s="170">
        <v>10775919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37"/>
      <c r="G88" s="1137"/>
      <c r="H88" s="10"/>
      <c r="I88" s="10"/>
      <c r="J88" s="10"/>
      <c r="K88" s="10"/>
      <c r="L88" s="754"/>
      <c r="M88" s="754"/>
      <c r="N88" s="754"/>
      <c r="O88" s="754"/>
      <c r="P88" s="754"/>
      <c r="Q88" s="754"/>
      <c r="R88" s="754"/>
      <c r="S88" s="754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37"/>
      <c r="G89" s="1137"/>
      <c r="H89" s="10"/>
      <c r="I89" s="10"/>
      <c r="J89" s="10"/>
      <c r="K89" s="10"/>
      <c r="L89" s="754"/>
      <c r="M89" s="754"/>
      <c r="N89" s="754"/>
      <c r="O89" s="754"/>
      <c r="P89" s="754"/>
      <c r="Q89" s="754"/>
      <c r="R89" s="754"/>
      <c r="S89" s="754"/>
      <c r="T89" s="10"/>
      <c r="U89" s="10"/>
      <c r="V89" s="10"/>
      <c r="W89" s="10"/>
      <c r="X89" s="10"/>
      <c r="Y89" s="461"/>
      <c r="Z89" s="755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61"/>
      <c r="Z90" s="755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94"/>
  <sheetViews>
    <sheetView view="pageBreakPreview" zoomScaleNormal="100" zoomScaleSheetLayoutView="100" workbookViewId="0">
      <pane xSplit="2" ySplit="6" topLeftCell="C7" activePane="bottomRight" state="frozen"/>
      <selection activeCell="A88" sqref="A88:C88"/>
      <selection pane="topRight" activeCell="A88" sqref="A88:C88"/>
      <selection pane="bottomLeft" activeCell="A88" sqref="A88:C88"/>
      <selection pane="bottomRight" activeCell="A88" sqref="A88:C88"/>
    </sheetView>
  </sheetViews>
  <sheetFormatPr defaultColWidth="8.85546875" defaultRowHeight="12.75" x14ac:dyDescent="0.2"/>
  <cols>
    <col min="1" max="1" width="6.28515625" style="6" customWidth="1"/>
    <col min="2" max="2" width="27.42578125" style="6" customWidth="1"/>
    <col min="3" max="3" width="12.140625" style="6" bestFit="1" customWidth="1"/>
    <col min="4" max="4" width="10" style="6" customWidth="1"/>
    <col min="5" max="5" width="14.140625" style="6" customWidth="1"/>
    <col min="6" max="6" width="10" style="6" customWidth="1"/>
    <col min="7" max="7" width="14.140625" style="6" customWidth="1"/>
    <col min="8" max="8" width="11.5703125" style="6" customWidth="1"/>
    <col min="9" max="9" width="10" style="6" customWidth="1"/>
    <col min="10" max="10" width="11.28515625" style="6" customWidth="1"/>
    <col min="11" max="11" width="11.5703125" style="6" customWidth="1"/>
    <col min="12" max="12" width="10" style="6" customWidth="1"/>
    <col min="13" max="13" width="11.28515625" style="6" customWidth="1"/>
    <col min="14" max="14" width="11.5703125" style="6" customWidth="1"/>
    <col min="15" max="15" width="10" style="6" customWidth="1"/>
    <col min="16" max="16" width="11.28515625" style="6" customWidth="1"/>
    <col min="17" max="17" width="11.5703125" style="6" customWidth="1"/>
    <col min="18" max="18" width="10" style="6" customWidth="1"/>
    <col min="19" max="19" width="11.28515625" style="6" customWidth="1"/>
    <col min="20" max="20" width="13.140625" style="6" customWidth="1"/>
    <col min="21" max="24" width="14.85546875" style="6" customWidth="1"/>
    <col min="25" max="25" width="12.7109375" style="6" customWidth="1"/>
    <col min="26" max="26" width="14.85546875" style="6" customWidth="1"/>
    <col min="27" max="27" width="16.28515625" style="6" customWidth="1"/>
    <col min="28" max="28" width="17.28515625" style="6" bestFit="1" customWidth="1"/>
    <col min="29" max="31" width="15.28515625" style="6" customWidth="1"/>
    <col min="32" max="32" width="18.85546875" style="6" customWidth="1"/>
    <col min="33" max="16384" width="8.85546875" style="6"/>
  </cols>
  <sheetData>
    <row r="1" spans="1:32" ht="19.899999999999999" customHeight="1" x14ac:dyDescent="0.2">
      <c r="A1" s="1436" t="s">
        <v>386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6"/>
      <c r="K1" s="1437" t="s">
        <v>293</v>
      </c>
      <c r="L1" s="1438"/>
      <c r="M1" s="1438"/>
      <c r="N1" s="1438"/>
      <c r="O1" s="1438"/>
      <c r="P1" s="1438"/>
      <c r="Q1" s="1438"/>
      <c r="R1" s="1438"/>
      <c r="S1" s="1438"/>
      <c r="T1" s="1439"/>
      <c r="U1" s="1424" t="s">
        <v>293</v>
      </c>
      <c r="V1" s="1425"/>
      <c r="W1" s="1425"/>
      <c r="X1" s="1425"/>
      <c r="Y1" s="1425"/>
      <c r="Z1" s="1425"/>
      <c r="AA1" s="1426"/>
      <c r="AB1" s="1424" t="s">
        <v>293</v>
      </c>
      <c r="AC1" s="1425"/>
      <c r="AD1" s="1425"/>
      <c r="AE1" s="1425"/>
      <c r="AF1" s="1426"/>
    </row>
    <row r="2" spans="1:32" ht="27.75" customHeight="1" x14ac:dyDescent="0.2">
      <c r="A2" s="1430"/>
      <c r="B2" s="1431"/>
      <c r="C2" s="1267" t="s">
        <v>1249</v>
      </c>
      <c r="D2" s="1269" t="s">
        <v>1199</v>
      </c>
      <c r="E2" s="1270"/>
      <c r="F2" s="1270"/>
      <c r="G2" s="1271"/>
      <c r="H2" s="1269" t="s">
        <v>900</v>
      </c>
      <c r="I2" s="1272"/>
      <c r="J2" s="1273"/>
      <c r="K2" s="1269" t="s">
        <v>897</v>
      </c>
      <c r="L2" s="1272"/>
      <c r="M2" s="1273"/>
      <c r="N2" s="1269" t="s">
        <v>898</v>
      </c>
      <c r="O2" s="1272"/>
      <c r="P2" s="1273"/>
      <c r="Q2" s="1269" t="s">
        <v>899</v>
      </c>
      <c r="R2" s="1272"/>
      <c r="S2" s="1273"/>
      <c r="T2" s="1267" t="s">
        <v>395</v>
      </c>
      <c r="U2" s="1274" t="s">
        <v>223</v>
      </c>
      <c r="V2" s="1274"/>
      <c r="W2" s="1274"/>
      <c r="X2" s="1267" t="s">
        <v>396</v>
      </c>
      <c r="Y2" s="1275" t="s">
        <v>1314</v>
      </c>
      <c r="Z2" s="1275" t="s">
        <v>397</v>
      </c>
      <c r="AA2" s="1289" t="s">
        <v>1310</v>
      </c>
      <c r="AB2" s="1267" t="s">
        <v>906</v>
      </c>
      <c r="AC2" s="1267" t="s">
        <v>1312</v>
      </c>
      <c r="AD2" s="1267" t="s">
        <v>258</v>
      </c>
      <c r="AE2" s="1267" t="s">
        <v>337</v>
      </c>
      <c r="AF2" s="1267" t="s">
        <v>907</v>
      </c>
    </row>
    <row r="3" spans="1:32" ht="93" customHeight="1" x14ac:dyDescent="0.2">
      <c r="A3" s="1432"/>
      <c r="B3" s="1433"/>
      <c r="C3" s="1268"/>
      <c r="D3" s="1208" t="s">
        <v>358</v>
      </c>
      <c r="E3" s="1208" t="s">
        <v>502</v>
      </c>
      <c r="F3" s="1208" t="s">
        <v>358</v>
      </c>
      <c r="G3" s="1208" t="s">
        <v>501</v>
      </c>
      <c r="H3" s="1208" t="s">
        <v>1250</v>
      </c>
      <c r="I3" s="1208" t="s">
        <v>358</v>
      </c>
      <c r="J3" s="1208" t="s">
        <v>302</v>
      </c>
      <c r="K3" s="1210" t="s">
        <v>1386</v>
      </c>
      <c r="L3" s="1208" t="s">
        <v>358</v>
      </c>
      <c r="M3" s="1208" t="s">
        <v>302</v>
      </c>
      <c r="N3" s="1208" t="s">
        <v>1252</v>
      </c>
      <c r="O3" s="1208" t="s">
        <v>358</v>
      </c>
      <c r="P3" s="1208" t="s">
        <v>302</v>
      </c>
      <c r="Q3" s="1208" t="s">
        <v>1252</v>
      </c>
      <c r="R3" s="1208" t="s">
        <v>358</v>
      </c>
      <c r="S3" s="1208" t="s">
        <v>302</v>
      </c>
      <c r="T3" s="1267"/>
      <c r="U3" s="1209" t="s">
        <v>1253</v>
      </c>
      <c r="V3" s="1209" t="s">
        <v>1254</v>
      </c>
      <c r="W3" s="1209" t="s">
        <v>224</v>
      </c>
      <c r="X3" s="1267"/>
      <c r="Y3" s="1276"/>
      <c r="Z3" s="1276"/>
      <c r="AA3" s="1289"/>
      <c r="AB3" s="1267"/>
      <c r="AC3" s="1267"/>
      <c r="AD3" s="1267"/>
      <c r="AE3" s="1267"/>
      <c r="AF3" s="1267"/>
    </row>
    <row r="4" spans="1:32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</row>
    <row r="5" spans="1:32" s="651" customFormat="1" ht="36" customHeight="1" x14ac:dyDescent="0.2">
      <c r="A5" s="648"/>
      <c r="B5" s="649"/>
      <c r="C5" s="537" t="s">
        <v>761</v>
      </c>
      <c r="D5" s="537" t="s">
        <v>1371</v>
      </c>
      <c r="E5" s="537" t="s">
        <v>762</v>
      </c>
      <c r="F5" s="537" t="s">
        <v>682</v>
      </c>
      <c r="G5" s="537" t="s">
        <v>657</v>
      </c>
      <c r="H5" s="537" t="s">
        <v>896</v>
      </c>
      <c r="I5" s="537" t="s">
        <v>1372</v>
      </c>
      <c r="J5" s="537" t="s">
        <v>771</v>
      </c>
      <c r="K5" s="537" t="s">
        <v>895</v>
      </c>
      <c r="L5" s="537" t="s">
        <v>1373</v>
      </c>
      <c r="M5" s="537" t="s">
        <v>773</v>
      </c>
      <c r="N5" s="537" t="s">
        <v>893</v>
      </c>
      <c r="O5" s="537" t="s">
        <v>1374</v>
      </c>
      <c r="P5" s="537" t="s">
        <v>775</v>
      </c>
      <c r="Q5" s="537" t="s">
        <v>894</v>
      </c>
      <c r="R5" s="537" t="s">
        <v>1375</v>
      </c>
      <c r="S5" s="537" t="s">
        <v>777</v>
      </c>
      <c r="T5" s="537" t="s">
        <v>1183</v>
      </c>
      <c r="U5" s="537" t="s">
        <v>887</v>
      </c>
      <c r="V5" s="537" t="s">
        <v>888</v>
      </c>
      <c r="W5" s="537" t="s">
        <v>778</v>
      </c>
      <c r="X5" s="537" t="s">
        <v>779</v>
      </c>
      <c r="Y5" s="537" t="s">
        <v>780</v>
      </c>
      <c r="Z5" s="537" t="s">
        <v>781</v>
      </c>
      <c r="AA5" s="537" t="s">
        <v>766</v>
      </c>
      <c r="AB5" s="537" t="s">
        <v>1182</v>
      </c>
      <c r="AC5" s="537" t="s">
        <v>892</v>
      </c>
      <c r="AD5" s="537" t="s">
        <v>782</v>
      </c>
      <c r="AE5" s="537" t="s">
        <v>905</v>
      </c>
      <c r="AF5" s="537" t="s">
        <v>1181</v>
      </c>
    </row>
    <row r="6" spans="1:32" s="651" customFormat="1" ht="36" hidden="1" customHeight="1" x14ac:dyDescent="0.2">
      <c r="A6" s="652"/>
      <c r="B6" s="653"/>
      <c r="C6" s="540" t="s">
        <v>555</v>
      </c>
      <c r="D6" s="540" t="s">
        <v>555</v>
      </c>
      <c r="E6" s="540" t="s">
        <v>556</v>
      </c>
      <c r="F6" s="540" t="s">
        <v>689</v>
      </c>
      <c r="G6" s="540" t="s">
        <v>556</v>
      </c>
      <c r="H6" s="540" t="s">
        <v>643</v>
      </c>
      <c r="I6" s="540" t="s">
        <v>555</v>
      </c>
      <c r="J6" s="540" t="s">
        <v>556</v>
      </c>
      <c r="K6" s="540" t="s">
        <v>643</v>
      </c>
      <c r="L6" s="540" t="s">
        <v>555</v>
      </c>
      <c r="M6" s="540" t="s">
        <v>556</v>
      </c>
      <c r="N6" s="540" t="s">
        <v>643</v>
      </c>
      <c r="O6" s="540" t="s">
        <v>555</v>
      </c>
      <c r="P6" s="540" t="s">
        <v>556</v>
      </c>
      <c r="Q6" s="540" t="s">
        <v>643</v>
      </c>
      <c r="R6" s="540" t="s">
        <v>555</v>
      </c>
      <c r="S6" s="540" t="s">
        <v>556</v>
      </c>
      <c r="T6" s="540" t="s">
        <v>556</v>
      </c>
      <c r="U6" s="540" t="s">
        <v>765</v>
      </c>
      <c r="V6" s="540" t="s">
        <v>765</v>
      </c>
      <c r="W6" s="540" t="s">
        <v>556</v>
      </c>
      <c r="X6" s="540" t="s">
        <v>556</v>
      </c>
      <c r="Y6" s="540" t="s">
        <v>556</v>
      </c>
      <c r="Z6" s="540" t="s">
        <v>556</v>
      </c>
      <c r="AA6" s="540" t="s">
        <v>766</v>
      </c>
      <c r="AB6" s="540" t="s">
        <v>783</v>
      </c>
      <c r="AC6" s="540" t="s">
        <v>767</v>
      </c>
      <c r="AD6" s="540" t="s">
        <v>556</v>
      </c>
      <c r="AE6" s="540" t="s">
        <v>556</v>
      </c>
      <c r="AF6" s="540" t="s">
        <v>784</v>
      </c>
    </row>
    <row r="7" spans="1:32" ht="15" customHeight="1" x14ac:dyDescent="0.2">
      <c r="A7" s="336">
        <v>1</v>
      </c>
      <c r="B7" s="117" t="s">
        <v>4</v>
      </c>
      <c r="C7" s="118"/>
      <c r="D7" s="119"/>
      <c r="E7" s="120"/>
      <c r="F7" s="120"/>
      <c r="G7" s="120"/>
      <c r="H7" s="121"/>
      <c r="I7" s="119"/>
      <c r="J7" s="120"/>
      <c r="K7" s="121"/>
      <c r="L7" s="119"/>
      <c r="M7" s="120"/>
      <c r="N7" s="121"/>
      <c r="O7" s="119"/>
      <c r="P7" s="120"/>
      <c r="Q7" s="121"/>
      <c r="R7" s="119"/>
      <c r="S7" s="120"/>
      <c r="T7" s="122"/>
      <c r="U7" s="119"/>
      <c r="V7" s="119"/>
      <c r="W7" s="123"/>
      <c r="X7" s="122"/>
      <c r="Y7" s="120"/>
      <c r="Z7" s="122"/>
      <c r="AA7" s="119"/>
      <c r="AB7" s="122"/>
      <c r="AC7" s="119"/>
      <c r="AD7" s="119"/>
      <c r="AE7" s="122"/>
      <c r="AF7" s="124"/>
    </row>
    <row r="8" spans="1:32" ht="15" customHeight="1" x14ac:dyDescent="0.2">
      <c r="A8" s="341">
        <v>2</v>
      </c>
      <c r="B8" s="135" t="s">
        <v>5</v>
      </c>
      <c r="C8" s="136"/>
      <c r="D8" s="137"/>
      <c r="E8" s="138"/>
      <c r="F8" s="138"/>
      <c r="G8" s="138"/>
      <c r="H8" s="139"/>
      <c r="I8" s="137"/>
      <c r="J8" s="138"/>
      <c r="K8" s="139"/>
      <c r="L8" s="137"/>
      <c r="M8" s="138"/>
      <c r="N8" s="139"/>
      <c r="O8" s="137"/>
      <c r="P8" s="138"/>
      <c r="Q8" s="139"/>
      <c r="R8" s="137"/>
      <c r="S8" s="138"/>
      <c r="T8" s="140"/>
      <c r="U8" s="137"/>
      <c r="V8" s="137"/>
      <c r="W8" s="141"/>
      <c r="X8" s="140"/>
      <c r="Y8" s="138"/>
      <c r="Z8" s="140"/>
      <c r="AA8" s="137"/>
      <c r="AB8" s="140"/>
      <c r="AC8" s="137"/>
      <c r="AD8" s="137"/>
      <c r="AE8" s="140"/>
      <c r="AF8" s="143"/>
    </row>
    <row r="9" spans="1:32" ht="15" customHeight="1" x14ac:dyDescent="0.2">
      <c r="A9" s="341">
        <v>3</v>
      </c>
      <c r="B9" s="135" t="s">
        <v>6</v>
      </c>
      <c r="C9" s="136"/>
      <c r="D9" s="137"/>
      <c r="E9" s="138"/>
      <c r="F9" s="138"/>
      <c r="G9" s="138"/>
      <c r="H9" s="139"/>
      <c r="I9" s="137"/>
      <c r="J9" s="138"/>
      <c r="K9" s="139"/>
      <c r="L9" s="137"/>
      <c r="M9" s="138"/>
      <c r="N9" s="139"/>
      <c r="O9" s="137"/>
      <c r="P9" s="138"/>
      <c r="Q9" s="139"/>
      <c r="R9" s="137"/>
      <c r="S9" s="138"/>
      <c r="T9" s="140"/>
      <c r="U9" s="137"/>
      <c r="V9" s="137"/>
      <c r="W9" s="141"/>
      <c r="X9" s="140"/>
      <c r="Y9" s="138"/>
      <c r="Z9" s="140"/>
      <c r="AA9" s="137"/>
      <c r="AB9" s="140"/>
      <c r="AC9" s="137"/>
      <c r="AD9" s="137"/>
      <c r="AE9" s="140"/>
      <c r="AF9" s="143"/>
    </row>
    <row r="10" spans="1:32" ht="15" customHeight="1" x14ac:dyDescent="0.2">
      <c r="A10" s="341">
        <v>4</v>
      </c>
      <c r="B10" s="135" t="s">
        <v>7</v>
      </c>
      <c r="C10" s="136"/>
      <c r="D10" s="137"/>
      <c r="E10" s="138"/>
      <c r="F10" s="138"/>
      <c r="G10" s="138"/>
      <c r="H10" s="139"/>
      <c r="I10" s="137"/>
      <c r="J10" s="138"/>
      <c r="K10" s="139"/>
      <c r="L10" s="137"/>
      <c r="M10" s="138"/>
      <c r="N10" s="139"/>
      <c r="O10" s="137"/>
      <c r="P10" s="138"/>
      <c r="Q10" s="139"/>
      <c r="R10" s="137"/>
      <c r="S10" s="138"/>
      <c r="T10" s="140"/>
      <c r="U10" s="137"/>
      <c r="V10" s="137"/>
      <c r="W10" s="141"/>
      <c r="X10" s="140"/>
      <c r="Y10" s="138"/>
      <c r="Z10" s="140"/>
      <c r="AA10" s="137"/>
      <c r="AB10" s="140"/>
      <c r="AC10" s="137"/>
      <c r="AD10" s="137"/>
      <c r="AE10" s="140"/>
      <c r="AF10" s="143"/>
    </row>
    <row r="11" spans="1:32" ht="15" customHeight="1" x14ac:dyDescent="0.2">
      <c r="A11" s="346">
        <v>5</v>
      </c>
      <c r="B11" s="149" t="s">
        <v>8</v>
      </c>
      <c r="C11" s="150"/>
      <c r="D11" s="151"/>
      <c r="E11" s="152"/>
      <c r="F11" s="152"/>
      <c r="G11" s="152"/>
      <c r="H11" s="153"/>
      <c r="I11" s="151"/>
      <c r="J11" s="152"/>
      <c r="K11" s="153"/>
      <c r="L11" s="151"/>
      <c r="M11" s="152"/>
      <c r="N11" s="153"/>
      <c r="O11" s="151"/>
      <c r="P11" s="152"/>
      <c r="Q11" s="153"/>
      <c r="R11" s="151"/>
      <c r="S11" s="152"/>
      <c r="T11" s="154"/>
      <c r="U11" s="151"/>
      <c r="V11" s="151"/>
      <c r="W11" s="155"/>
      <c r="X11" s="154"/>
      <c r="Y11" s="152"/>
      <c r="Z11" s="154"/>
      <c r="AA11" s="151"/>
      <c r="AB11" s="154"/>
      <c r="AC11" s="157"/>
      <c r="AD11" s="151"/>
      <c r="AE11" s="158"/>
      <c r="AF11" s="158"/>
    </row>
    <row r="12" spans="1:32" ht="15" customHeight="1" x14ac:dyDescent="0.2">
      <c r="A12" s="336">
        <v>6</v>
      </c>
      <c r="B12" s="117" t="s">
        <v>9</v>
      </c>
      <c r="C12" s="118"/>
      <c r="D12" s="119"/>
      <c r="E12" s="120"/>
      <c r="F12" s="120"/>
      <c r="G12" s="120"/>
      <c r="H12" s="121"/>
      <c r="I12" s="119"/>
      <c r="J12" s="120"/>
      <c r="K12" s="121"/>
      <c r="L12" s="119"/>
      <c r="M12" s="120"/>
      <c r="N12" s="121"/>
      <c r="O12" s="119"/>
      <c r="P12" s="120"/>
      <c r="Q12" s="121"/>
      <c r="R12" s="119"/>
      <c r="S12" s="120"/>
      <c r="T12" s="122"/>
      <c r="U12" s="119"/>
      <c r="V12" s="119"/>
      <c r="W12" s="123"/>
      <c r="X12" s="122"/>
      <c r="Y12" s="120"/>
      <c r="Z12" s="122"/>
      <c r="AA12" s="119"/>
      <c r="AB12" s="122"/>
      <c r="AC12" s="119"/>
      <c r="AD12" s="119"/>
      <c r="AE12" s="122"/>
      <c r="AF12" s="124"/>
    </row>
    <row r="13" spans="1:32" ht="15" customHeight="1" x14ac:dyDescent="0.2">
      <c r="A13" s="341">
        <v>7</v>
      </c>
      <c r="B13" s="135" t="s">
        <v>10</v>
      </c>
      <c r="C13" s="136"/>
      <c r="D13" s="137"/>
      <c r="E13" s="138"/>
      <c r="F13" s="138"/>
      <c r="G13" s="138"/>
      <c r="H13" s="139"/>
      <c r="I13" s="137"/>
      <c r="J13" s="138"/>
      <c r="K13" s="139"/>
      <c r="L13" s="137"/>
      <c r="M13" s="138"/>
      <c r="N13" s="139"/>
      <c r="O13" s="137"/>
      <c r="P13" s="138"/>
      <c r="Q13" s="139"/>
      <c r="R13" s="137"/>
      <c r="S13" s="138"/>
      <c r="T13" s="140"/>
      <c r="U13" s="137"/>
      <c r="V13" s="137"/>
      <c r="W13" s="141"/>
      <c r="X13" s="140"/>
      <c r="Y13" s="138"/>
      <c r="Z13" s="140"/>
      <c r="AA13" s="137"/>
      <c r="AB13" s="140"/>
      <c r="AC13" s="137"/>
      <c r="AD13" s="137"/>
      <c r="AE13" s="140"/>
      <c r="AF13" s="143"/>
    </row>
    <row r="14" spans="1:32" ht="15" customHeight="1" x14ac:dyDescent="0.2">
      <c r="A14" s="341">
        <v>8</v>
      </c>
      <c r="B14" s="135" t="s">
        <v>11</v>
      </c>
      <c r="C14" s="136"/>
      <c r="D14" s="137"/>
      <c r="E14" s="138"/>
      <c r="F14" s="138"/>
      <c r="G14" s="138"/>
      <c r="H14" s="139"/>
      <c r="I14" s="137"/>
      <c r="J14" s="138"/>
      <c r="K14" s="139"/>
      <c r="L14" s="137"/>
      <c r="M14" s="138"/>
      <c r="N14" s="139"/>
      <c r="O14" s="137"/>
      <c r="P14" s="138"/>
      <c r="Q14" s="139"/>
      <c r="R14" s="137"/>
      <c r="S14" s="138"/>
      <c r="T14" s="140"/>
      <c r="U14" s="137"/>
      <c r="V14" s="137"/>
      <c r="W14" s="141"/>
      <c r="X14" s="140"/>
      <c r="Y14" s="138"/>
      <c r="Z14" s="140"/>
      <c r="AA14" s="137"/>
      <c r="AB14" s="140"/>
      <c r="AC14" s="137"/>
      <c r="AD14" s="137"/>
      <c r="AE14" s="140"/>
      <c r="AF14" s="143"/>
    </row>
    <row r="15" spans="1:32" ht="15" customHeight="1" x14ac:dyDescent="0.2">
      <c r="A15" s="341">
        <v>9</v>
      </c>
      <c r="B15" s="135" t="s">
        <v>12</v>
      </c>
      <c r="C15" s="136"/>
      <c r="D15" s="137"/>
      <c r="E15" s="138"/>
      <c r="F15" s="138"/>
      <c r="G15" s="138"/>
      <c r="H15" s="139"/>
      <c r="I15" s="137"/>
      <c r="J15" s="138"/>
      <c r="K15" s="139"/>
      <c r="L15" s="137"/>
      <c r="M15" s="138"/>
      <c r="N15" s="139"/>
      <c r="O15" s="137"/>
      <c r="P15" s="138"/>
      <c r="Q15" s="139"/>
      <c r="R15" s="137"/>
      <c r="S15" s="138"/>
      <c r="T15" s="140"/>
      <c r="U15" s="137"/>
      <c r="V15" s="137"/>
      <c r="W15" s="141"/>
      <c r="X15" s="140"/>
      <c r="Y15" s="138"/>
      <c r="Z15" s="140"/>
      <c r="AA15" s="137"/>
      <c r="AB15" s="140"/>
      <c r="AC15" s="137"/>
      <c r="AD15" s="137"/>
      <c r="AE15" s="140"/>
      <c r="AF15" s="143"/>
    </row>
    <row r="16" spans="1:32" ht="15" customHeight="1" x14ac:dyDescent="0.2">
      <c r="A16" s="346">
        <v>10</v>
      </c>
      <c r="B16" s="149" t="s">
        <v>13</v>
      </c>
      <c r="C16" s="150"/>
      <c r="D16" s="151"/>
      <c r="E16" s="152"/>
      <c r="F16" s="152"/>
      <c r="G16" s="152"/>
      <c r="H16" s="153"/>
      <c r="I16" s="151"/>
      <c r="J16" s="152"/>
      <c r="K16" s="153"/>
      <c r="L16" s="151"/>
      <c r="M16" s="152"/>
      <c r="N16" s="153"/>
      <c r="O16" s="151"/>
      <c r="P16" s="152"/>
      <c r="Q16" s="153"/>
      <c r="R16" s="151"/>
      <c r="S16" s="152"/>
      <c r="T16" s="154"/>
      <c r="U16" s="151"/>
      <c r="V16" s="151"/>
      <c r="W16" s="155"/>
      <c r="X16" s="154"/>
      <c r="Y16" s="152"/>
      <c r="Z16" s="154"/>
      <c r="AA16" s="151"/>
      <c r="AB16" s="154"/>
      <c r="AC16" s="157"/>
      <c r="AD16" s="151"/>
      <c r="AE16" s="158"/>
      <c r="AF16" s="158"/>
    </row>
    <row r="17" spans="1:32" ht="15" customHeight="1" x14ac:dyDescent="0.2">
      <c r="A17" s="336">
        <v>11</v>
      </c>
      <c r="B17" s="117" t="s">
        <v>14</v>
      </c>
      <c r="C17" s="118"/>
      <c r="D17" s="119"/>
      <c r="E17" s="120"/>
      <c r="F17" s="120"/>
      <c r="G17" s="120"/>
      <c r="H17" s="121"/>
      <c r="I17" s="119"/>
      <c r="J17" s="120"/>
      <c r="K17" s="121"/>
      <c r="L17" s="119"/>
      <c r="M17" s="120"/>
      <c r="N17" s="121"/>
      <c r="O17" s="119"/>
      <c r="P17" s="120"/>
      <c r="Q17" s="121"/>
      <c r="R17" s="119"/>
      <c r="S17" s="120"/>
      <c r="T17" s="122"/>
      <c r="U17" s="119"/>
      <c r="V17" s="119"/>
      <c r="W17" s="123"/>
      <c r="X17" s="122"/>
      <c r="Y17" s="120"/>
      <c r="Z17" s="122"/>
      <c r="AA17" s="119"/>
      <c r="AB17" s="122"/>
      <c r="AC17" s="119"/>
      <c r="AD17" s="119"/>
      <c r="AE17" s="122"/>
      <c r="AF17" s="124"/>
    </row>
    <row r="18" spans="1:32" ht="15" customHeight="1" x14ac:dyDescent="0.2">
      <c r="A18" s="341">
        <v>12</v>
      </c>
      <c r="B18" s="135" t="s">
        <v>15</v>
      </c>
      <c r="C18" s="136"/>
      <c r="D18" s="137"/>
      <c r="E18" s="138"/>
      <c r="F18" s="138"/>
      <c r="G18" s="138"/>
      <c r="H18" s="139"/>
      <c r="I18" s="137"/>
      <c r="J18" s="138"/>
      <c r="K18" s="139"/>
      <c r="L18" s="137"/>
      <c r="M18" s="138"/>
      <c r="N18" s="139"/>
      <c r="O18" s="137"/>
      <c r="P18" s="138"/>
      <c r="Q18" s="139"/>
      <c r="R18" s="137"/>
      <c r="S18" s="138"/>
      <c r="T18" s="140"/>
      <c r="U18" s="137"/>
      <c r="V18" s="137"/>
      <c r="W18" s="141"/>
      <c r="X18" s="140"/>
      <c r="Y18" s="138"/>
      <c r="Z18" s="140"/>
      <c r="AA18" s="137"/>
      <c r="AB18" s="140"/>
      <c r="AC18" s="137"/>
      <c r="AD18" s="137"/>
      <c r="AE18" s="140"/>
      <c r="AF18" s="143"/>
    </row>
    <row r="19" spans="1:32" ht="15" customHeight="1" x14ac:dyDescent="0.2">
      <c r="A19" s="341">
        <v>13</v>
      </c>
      <c r="B19" s="135" t="s">
        <v>16</v>
      </c>
      <c r="C19" s="136"/>
      <c r="D19" s="137"/>
      <c r="E19" s="138"/>
      <c r="F19" s="138"/>
      <c r="G19" s="138"/>
      <c r="H19" s="139"/>
      <c r="I19" s="137"/>
      <c r="J19" s="138"/>
      <c r="K19" s="139"/>
      <c r="L19" s="137"/>
      <c r="M19" s="138"/>
      <c r="N19" s="139"/>
      <c r="O19" s="137"/>
      <c r="P19" s="138"/>
      <c r="Q19" s="139"/>
      <c r="R19" s="137"/>
      <c r="S19" s="138"/>
      <c r="T19" s="140"/>
      <c r="U19" s="137"/>
      <c r="V19" s="137"/>
      <c r="W19" s="141"/>
      <c r="X19" s="140"/>
      <c r="Y19" s="138"/>
      <c r="Z19" s="140"/>
      <c r="AA19" s="137"/>
      <c r="AB19" s="140"/>
      <c r="AC19" s="137"/>
      <c r="AD19" s="137"/>
      <c r="AE19" s="140"/>
      <c r="AF19" s="143"/>
    </row>
    <row r="20" spans="1:32" ht="15" customHeight="1" x14ac:dyDescent="0.2">
      <c r="A20" s="341">
        <v>14</v>
      </c>
      <c r="B20" s="135" t="s">
        <v>17</v>
      </c>
      <c r="C20" s="136"/>
      <c r="D20" s="137"/>
      <c r="E20" s="138"/>
      <c r="F20" s="138"/>
      <c r="G20" s="138"/>
      <c r="H20" s="139"/>
      <c r="I20" s="137"/>
      <c r="J20" s="138"/>
      <c r="K20" s="139"/>
      <c r="L20" s="137"/>
      <c r="M20" s="138"/>
      <c r="N20" s="139"/>
      <c r="O20" s="137"/>
      <c r="P20" s="138"/>
      <c r="Q20" s="139"/>
      <c r="R20" s="137"/>
      <c r="S20" s="138"/>
      <c r="T20" s="140"/>
      <c r="U20" s="137"/>
      <c r="V20" s="137"/>
      <c r="W20" s="141"/>
      <c r="X20" s="140"/>
      <c r="Y20" s="138"/>
      <c r="Z20" s="140"/>
      <c r="AA20" s="137"/>
      <c r="AB20" s="140"/>
      <c r="AC20" s="137"/>
      <c r="AD20" s="137"/>
      <c r="AE20" s="140"/>
      <c r="AF20" s="143"/>
    </row>
    <row r="21" spans="1:32" ht="15" customHeight="1" x14ac:dyDescent="0.2">
      <c r="A21" s="346">
        <v>15</v>
      </c>
      <c r="B21" s="149" t="s">
        <v>18</v>
      </c>
      <c r="C21" s="150"/>
      <c r="D21" s="151"/>
      <c r="E21" s="152"/>
      <c r="F21" s="152"/>
      <c r="G21" s="152"/>
      <c r="H21" s="153"/>
      <c r="I21" s="151"/>
      <c r="J21" s="152"/>
      <c r="K21" s="153"/>
      <c r="L21" s="151"/>
      <c r="M21" s="152"/>
      <c r="N21" s="153"/>
      <c r="O21" s="151"/>
      <c r="P21" s="152"/>
      <c r="Q21" s="153"/>
      <c r="R21" s="151"/>
      <c r="S21" s="152"/>
      <c r="T21" s="154"/>
      <c r="U21" s="151"/>
      <c r="V21" s="151"/>
      <c r="W21" s="155"/>
      <c r="X21" s="154"/>
      <c r="Y21" s="152"/>
      <c r="Z21" s="154"/>
      <c r="AA21" s="151"/>
      <c r="AB21" s="154"/>
      <c r="AC21" s="157"/>
      <c r="AD21" s="151"/>
      <c r="AE21" s="158"/>
      <c r="AF21" s="158"/>
    </row>
    <row r="22" spans="1:32" ht="15" customHeight="1" x14ac:dyDescent="0.2">
      <c r="A22" s="336">
        <v>16</v>
      </c>
      <c r="B22" s="117" t="s">
        <v>19</v>
      </c>
      <c r="C22" s="118"/>
      <c r="D22" s="119"/>
      <c r="E22" s="120"/>
      <c r="F22" s="120"/>
      <c r="G22" s="120"/>
      <c r="H22" s="121"/>
      <c r="I22" s="119"/>
      <c r="J22" s="120"/>
      <c r="K22" s="121"/>
      <c r="L22" s="119"/>
      <c r="M22" s="120"/>
      <c r="N22" s="121"/>
      <c r="O22" s="119"/>
      <c r="P22" s="120"/>
      <c r="Q22" s="121"/>
      <c r="R22" s="119"/>
      <c r="S22" s="120"/>
      <c r="T22" s="122"/>
      <c r="U22" s="119"/>
      <c r="V22" s="119"/>
      <c r="W22" s="123"/>
      <c r="X22" s="122"/>
      <c r="Y22" s="120"/>
      <c r="Z22" s="122"/>
      <c r="AA22" s="119"/>
      <c r="AB22" s="122"/>
      <c r="AC22" s="119"/>
      <c r="AD22" s="119"/>
      <c r="AE22" s="122"/>
      <c r="AF22" s="124"/>
    </row>
    <row r="23" spans="1:32" ht="15" customHeight="1" x14ac:dyDescent="0.2">
      <c r="A23" s="341">
        <v>17</v>
      </c>
      <c r="B23" s="135" t="s">
        <v>20</v>
      </c>
      <c r="C23" s="136"/>
      <c r="D23" s="137"/>
      <c r="E23" s="138"/>
      <c r="F23" s="138"/>
      <c r="G23" s="138"/>
      <c r="H23" s="139"/>
      <c r="I23" s="137"/>
      <c r="J23" s="138"/>
      <c r="K23" s="139"/>
      <c r="L23" s="137"/>
      <c r="M23" s="138"/>
      <c r="N23" s="139"/>
      <c r="O23" s="137"/>
      <c r="P23" s="138"/>
      <c r="Q23" s="139"/>
      <c r="R23" s="137"/>
      <c r="S23" s="138"/>
      <c r="T23" s="140"/>
      <c r="U23" s="137"/>
      <c r="V23" s="137"/>
      <c r="W23" s="141"/>
      <c r="X23" s="140"/>
      <c r="Y23" s="138"/>
      <c r="Z23" s="140"/>
      <c r="AA23" s="137"/>
      <c r="AB23" s="140"/>
      <c r="AC23" s="137"/>
      <c r="AD23" s="137"/>
      <c r="AE23" s="140"/>
      <c r="AF23" s="143"/>
    </row>
    <row r="24" spans="1:32" ht="15" customHeight="1" x14ac:dyDescent="0.2">
      <c r="A24" s="341">
        <v>18</v>
      </c>
      <c r="B24" s="135" t="s">
        <v>21</v>
      </c>
      <c r="C24" s="136"/>
      <c r="D24" s="137"/>
      <c r="E24" s="138"/>
      <c r="F24" s="138"/>
      <c r="G24" s="138"/>
      <c r="H24" s="139"/>
      <c r="I24" s="137"/>
      <c r="J24" s="138"/>
      <c r="K24" s="139"/>
      <c r="L24" s="137"/>
      <c r="M24" s="138"/>
      <c r="N24" s="139"/>
      <c r="O24" s="137"/>
      <c r="P24" s="138"/>
      <c r="Q24" s="139"/>
      <c r="R24" s="137"/>
      <c r="S24" s="138"/>
      <c r="T24" s="140"/>
      <c r="U24" s="137"/>
      <c r="V24" s="137"/>
      <c r="W24" s="141"/>
      <c r="X24" s="140"/>
      <c r="Y24" s="138"/>
      <c r="Z24" s="140"/>
      <c r="AA24" s="137"/>
      <c r="AB24" s="140"/>
      <c r="AC24" s="137"/>
      <c r="AD24" s="137"/>
      <c r="AE24" s="140"/>
      <c r="AF24" s="143"/>
    </row>
    <row r="25" spans="1:32" ht="15" customHeight="1" x14ac:dyDescent="0.2">
      <c r="A25" s="341">
        <v>19</v>
      </c>
      <c r="B25" s="135" t="s">
        <v>22</v>
      </c>
      <c r="C25" s="136"/>
      <c r="D25" s="137"/>
      <c r="E25" s="138"/>
      <c r="F25" s="138"/>
      <c r="G25" s="138"/>
      <c r="H25" s="139"/>
      <c r="I25" s="137"/>
      <c r="J25" s="138"/>
      <c r="K25" s="139"/>
      <c r="L25" s="137"/>
      <c r="M25" s="138"/>
      <c r="N25" s="139"/>
      <c r="O25" s="137"/>
      <c r="P25" s="138"/>
      <c r="Q25" s="139"/>
      <c r="R25" s="137"/>
      <c r="S25" s="138"/>
      <c r="T25" s="140"/>
      <c r="U25" s="137"/>
      <c r="V25" s="137"/>
      <c r="W25" s="141"/>
      <c r="X25" s="140"/>
      <c r="Y25" s="138"/>
      <c r="Z25" s="140"/>
      <c r="AA25" s="137"/>
      <c r="AB25" s="140"/>
      <c r="AC25" s="137"/>
      <c r="AD25" s="137"/>
      <c r="AE25" s="140"/>
      <c r="AF25" s="143"/>
    </row>
    <row r="26" spans="1:32" ht="15" customHeight="1" x14ac:dyDescent="0.2">
      <c r="A26" s="346">
        <v>20</v>
      </c>
      <c r="B26" s="149" t="s">
        <v>23</v>
      </c>
      <c r="C26" s="150"/>
      <c r="D26" s="151"/>
      <c r="E26" s="152"/>
      <c r="F26" s="152"/>
      <c r="G26" s="152"/>
      <c r="H26" s="153"/>
      <c r="I26" s="151"/>
      <c r="J26" s="152"/>
      <c r="K26" s="153"/>
      <c r="L26" s="151"/>
      <c r="M26" s="152"/>
      <c r="N26" s="153"/>
      <c r="O26" s="151"/>
      <c r="P26" s="152"/>
      <c r="Q26" s="153"/>
      <c r="R26" s="151"/>
      <c r="S26" s="152"/>
      <c r="T26" s="154"/>
      <c r="U26" s="151"/>
      <c r="V26" s="151"/>
      <c r="W26" s="155"/>
      <c r="X26" s="154"/>
      <c r="Y26" s="152"/>
      <c r="Z26" s="154"/>
      <c r="AA26" s="151"/>
      <c r="AB26" s="154"/>
      <c r="AC26" s="157"/>
      <c r="AD26" s="151"/>
      <c r="AE26" s="158"/>
      <c r="AF26" s="158"/>
    </row>
    <row r="27" spans="1:32" ht="15" customHeight="1" x14ac:dyDescent="0.2">
      <c r="A27" s="336">
        <v>21</v>
      </c>
      <c r="B27" s="117" t="s">
        <v>24</v>
      </c>
      <c r="C27" s="118"/>
      <c r="D27" s="119"/>
      <c r="E27" s="120"/>
      <c r="F27" s="120"/>
      <c r="G27" s="120"/>
      <c r="H27" s="121"/>
      <c r="I27" s="119"/>
      <c r="J27" s="120"/>
      <c r="K27" s="121"/>
      <c r="L27" s="119"/>
      <c r="M27" s="120"/>
      <c r="N27" s="121"/>
      <c r="O27" s="119"/>
      <c r="P27" s="120"/>
      <c r="Q27" s="121"/>
      <c r="R27" s="119"/>
      <c r="S27" s="120"/>
      <c r="T27" s="122"/>
      <c r="U27" s="119"/>
      <c r="V27" s="119"/>
      <c r="W27" s="123"/>
      <c r="X27" s="122"/>
      <c r="Y27" s="120"/>
      <c r="Z27" s="122"/>
      <c r="AA27" s="119"/>
      <c r="AB27" s="122"/>
      <c r="AC27" s="119"/>
      <c r="AD27" s="119"/>
      <c r="AE27" s="122"/>
      <c r="AF27" s="124"/>
    </row>
    <row r="28" spans="1:32" ht="15" customHeight="1" x14ac:dyDescent="0.2">
      <c r="A28" s="341">
        <v>22</v>
      </c>
      <c r="B28" s="135" t="s">
        <v>25</v>
      </c>
      <c r="C28" s="136"/>
      <c r="D28" s="137"/>
      <c r="E28" s="138"/>
      <c r="F28" s="138"/>
      <c r="G28" s="138"/>
      <c r="H28" s="139"/>
      <c r="I28" s="137"/>
      <c r="J28" s="138"/>
      <c r="K28" s="139"/>
      <c r="L28" s="137"/>
      <c r="M28" s="138"/>
      <c r="N28" s="139"/>
      <c r="O28" s="137"/>
      <c r="P28" s="138"/>
      <c r="Q28" s="139"/>
      <c r="R28" s="137"/>
      <c r="S28" s="138"/>
      <c r="T28" s="140"/>
      <c r="U28" s="137"/>
      <c r="V28" s="137"/>
      <c r="W28" s="141"/>
      <c r="X28" s="140"/>
      <c r="Y28" s="138"/>
      <c r="Z28" s="140"/>
      <c r="AA28" s="137"/>
      <c r="AB28" s="140"/>
      <c r="AC28" s="137"/>
      <c r="AD28" s="137"/>
      <c r="AE28" s="140"/>
      <c r="AF28" s="143"/>
    </row>
    <row r="29" spans="1:32" ht="15" customHeight="1" x14ac:dyDescent="0.2">
      <c r="A29" s="341">
        <v>23</v>
      </c>
      <c r="B29" s="135" t="s">
        <v>26</v>
      </c>
      <c r="C29" s="136"/>
      <c r="D29" s="137"/>
      <c r="E29" s="138"/>
      <c r="F29" s="138"/>
      <c r="G29" s="138"/>
      <c r="H29" s="139"/>
      <c r="I29" s="137"/>
      <c r="J29" s="138"/>
      <c r="K29" s="139"/>
      <c r="L29" s="137"/>
      <c r="M29" s="138"/>
      <c r="N29" s="139"/>
      <c r="O29" s="137"/>
      <c r="P29" s="138"/>
      <c r="Q29" s="139"/>
      <c r="R29" s="137"/>
      <c r="S29" s="138"/>
      <c r="T29" s="140"/>
      <c r="U29" s="137"/>
      <c r="V29" s="137"/>
      <c r="W29" s="141"/>
      <c r="X29" s="140"/>
      <c r="Y29" s="138"/>
      <c r="Z29" s="140"/>
      <c r="AA29" s="137"/>
      <c r="AB29" s="140"/>
      <c r="AC29" s="137"/>
      <c r="AD29" s="137"/>
      <c r="AE29" s="140"/>
      <c r="AF29" s="143"/>
    </row>
    <row r="30" spans="1:32" ht="15" customHeight="1" x14ac:dyDescent="0.2">
      <c r="A30" s="341">
        <v>24</v>
      </c>
      <c r="B30" s="135" t="s">
        <v>27</v>
      </c>
      <c r="C30" s="136"/>
      <c r="D30" s="137"/>
      <c r="E30" s="138"/>
      <c r="F30" s="138"/>
      <c r="G30" s="138"/>
      <c r="H30" s="139"/>
      <c r="I30" s="137"/>
      <c r="J30" s="138"/>
      <c r="K30" s="139"/>
      <c r="L30" s="137"/>
      <c r="M30" s="138"/>
      <c r="N30" s="139"/>
      <c r="O30" s="137"/>
      <c r="P30" s="138"/>
      <c r="Q30" s="139"/>
      <c r="R30" s="137"/>
      <c r="S30" s="138"/>
      <c r="T30" s="140"/>
      <c r="U30" s="137"/>
      <c r="V30" s="137"/>
      <c r="W30" s="141"/>
      <c r="X30" s="140"/>
      <c r="Y30" s="138"/>
      <c r="Z30" s="140"/>
      <c r="AA30" s="137"/>
      <c r="AB30" s="140"/>
      <c r="AC30" s="137"/>
      <c r="AD30" s="137"/>
      <c r="AE30" s="140"/>
      <c r="AF30" s="143"/>
    </row>
    <row r="31" spans="1:32" ht="15" customHeight="1" x14ac:dyDescent="0.2">
      <c r="A31" s="346">
        <v>25</v>
      </c>
      <c r="B31" s="149" t="s">
        <v>28</v>
      </c>
      <c r="C31" s="150"/>
      <c r="D31" s="151"/>
      <c r="E31" s="152"/>
      <c r="F31" s="152"/>
      <c r="G31" s="152"/>
      <c r="H31" s="153"/>
      <c r="I31" s="151"/>
      <c r="J31" s="152"/>
      <c r="K31" s="153"/>
      <c r="L31" s="151"/>
      <c r="M31" s="152"/>
      <c r="N31" s="153"/>
      <c r="O31" s="151"/>
      <c r="P31" s="152"/>
      <c r="Q31" s="153"/>
      <c r="R31" s="151"/>
      <c r="S31" s="152"/>
      <c r="T31" s="154"/>
      <c r="U31" s="151"/>
      <c r="V31" s="151"/>
      <c r="W31" s="155"/>
      <c r="X31" s="154"/>
      <c r="Y31" s="152"/>
      <c r="Z31" s="154"/>
      <c r="AA31" s="151"/>
      <c r="AB31" s="154"/>
      <c r="AC31" s="157"/>
      <c r="AD31" s="151"/>
      <c r="AE31" s="158"/>
      <c r="AF31" s="158"/>
    </row>
    <row r="32" spans="1:32" ht="15" customHeight="1" x14ac:dyDescent="0.2">
      <c r="A32" s="336">
        <v>26</v>
      </c>
      <c r="B32" s="117" t="s">
        <v>29</v>
      </c>
      <c r="C32" s="118"/>
      <c r="D32" s="119"/>
      <c r="E32" s="120"/>
      <c r="F32" s="120"/>
      <c r="G32" s="120"/>
      <c r="H32" s="121"/>
      <c r="I32" s="119"/>
      <c r="J32" s="120"/>
      <c r="K32" s="121"/>
      <c r="L32" s="119"/>
      <c r="M32" s="120"/>
      <c r="N32" s="121"/>
      <c r="O32" s="119"/>
      <c r="P32" s="120"/>
      <c r="Q32" s="121"/>
      <c r="R32" s="119"/>
      <c r="S32" s="120"/>
      <c r="T32" s="122"/>
      <c r="U32" s="119"/>
      <c r="V32" s="119"/>
      <c r="W32" s="123"/>
      <c r="X32" s="122"/>
      <c r="Y32" s="120"/>
      <c r="Z32" s="122"/>
      <c r="AA32" s="119"/>
      <c r="AB32" s="122"/>
      <c r="AC32" s="119"/>
      <c r="AD32" s="119"/>
      <c r="AE32" s="122"/>
      <c r="AF32" s="124"/>
    </row>
    <row r="33" spans="1:32" ht="15" customHeight="1" x14ac:dyDescent="0.2">
      <c r="A33" s="341">
        <v>27</v>
      </c>
      <c r="B33" s="135" t="s">
        <v>30</v>
      </c>
      <c r="C33" s="136"/>
      <c r="D33" s="137"/>
      <c r="E33" s="138"/>
      <c r="F33" s="138"/>
      <c r="G33" s="138"/>
      <c r="H33" s="139"/>
      <c r="I33" s="137"/>
      <c r="J33" s="138"/>
      <c r="K33" s="139"/>
      <c r="L33" s="137"/>
      <c r="M33" s="138"/>
      <c r="N33" s="139"/>
      <c r="O33" s="137"/>
      <c r="P33" s="138"/>
      <c r="Q33" s="139"/>
      <c r="R33" s="137"/>
      <c r="S33" s="138"/>
      <c r="T33" s="140"/>
      <c r="U33" s="137"/>
      <c r="V33" s="137"/>
      <c r="W33" s="141"/>
      <c r="X33" s="140"/>
      <c r="Y33" s="138"/>
      <c r="Z33" s="140"/>
      <c r="AA33" s="137"/>
      <c r="AB33" s="140"/>
      <c r="AC33" s="137"/>
      <c r="AD33" s="137"/>
      <c r="AE33" s="140"/>
      <c r="AF33" s="143"/>
    </row>
    <row r="34" spans="1:32" ht="15" customHeight="1" x14ac:dyDescent="0.2">
      <c r="A34" s="341">
        <v>28</v>
      </c>
      <c r="B34" s="135" t="s">
        <v>31</v>
      </c>
      <c r="C34" s="136"/>
      <c r="D34" s="137"/>
      <c r="E34" s="138"/>
      <c r="F34" s="138"/>
      <c r="G34" s="138"/>
      <c r="H34" s="139"/>
      <c r="I34" s="137"/>
      <c r="J34" s="138"/>
      <c r="K34" s="139"/>
      <c r="L34" s="137"/>
      <c r="M34" s="138"/>
      <c r="N34" s="139"/>
      <c r="O34" s="137"/>
      <c r="P34" s="138"/>
      <c r="Q34" s="139"/>
      <c r="R34" s="137"/>
      <c r="S34" s="138"/>
      <c r="T34" s="140"/>
      <c r="U34" s="137"/>
      <c r="V34" s="137"/>
      <c r="W34" s="141"/>
      <c r="X34" s="140"/>
      <c r="Y34" s="138"/>
      <c r="Z34" s="140"/>
      <c r="AA34" s="137"/>
      <c r="AB34" s="140"/>
      <c r="AC34" s="137"/>
      <c r="AD34" s="137"/>
      <c r="AE34" s="140"/>
      <c r="AF34" s="143"/>
    </row>
    <row r="35" spans="1:32" ht="15" customHeight="1" x14ac:dyDescent="0.2">
      <c r="A35" s="341">
        <v>29</v>
      </c>
      <c r="B35" s="135" t="s">
        <v>32</v>
      </c>
      <c r="C35" s="136"/>
      <c r="D35" s="137"/>
      <c r="E35" s="138"/>
      <c r="F35" s="138"/>
      <c r="G35" s="138"/>
      <c r="H35" s="139"/>
      <c r="I35" s="137"/>
      <c r="J35" s="138"/>
      <c r="K35" s="139"/>
      <c r="L35" s="137"/>
      <c r="M35" s="138"/>
      <c r="N35" s="139"/>
      <c r="O35" s="137"/>
      <c r="P35" s="138"/>
      <c r="Q35" s="139"/>
      <c r="R35" s="137"/>
      <c r="S35" s="138"/>
      <c r="T35" s="140"/>
      <c r="U35" s="137"/>
      <c r="V35" s="137"/>
      <c r="W35" s="141"/>
      <c r="X35" s="140"/>
      <c r="Y35" s="138"/>
      <c r="Z35" s="140"/>
      <c r="AA35" s="137"/>
      <c r="AB35" s="140"/>
      <c r="AC35" s="137"/>
      <c r="AD35" s="137"/>
      <c r="AE35" s="140"/>
      <c r="AF35" s="143"/>
    </row>
    <row r="36" spans="1:32" ht="15" customHeight="1" x14ac:dyDescent="0.2">
      <c r="A36" s="346">
        <v>30</v>
      </c>
      <c r="B36" s="149" t="s">
        <v>33</v>
      </c>
      <c r="C36" s="150"/>
      <c r="D36" s="151"/>
      <c r="E36" s="152"/>
      <c r="F36" s="152"/>
      <c r="G36" s="152"/>
      <c r="H36" s="153"/>
      <c r="I36" s="151"/>
      <c r="J36" s="152"/>
      <c r="K36" s="153"/>
      <c r="L36" s="151"/>
      <c r="M36" s="152"/>
      <c r="N36" s="153"/>
      <c r="O36" s="151"/>
      <c r="P36" s="152"/>
      <c r="Q36" s="153"/>
      <c r="R36" s="151"/>
      <c r="S36" s="152"/>
      <c r="T36" s="154"/>
      <c r="U36" s="151"/>
      <c r="V36" s="151"/>
      <c r="W36" s="155"/>
      <c r="X36" s="154"/>
      <c r="Y36" s="152"/>
      <c r="Z36" s="154"/>
      <c r="AA36" s="151"/>
      <c r="AB36" s="154"/>
      <c r="AC36" s="157"/>
      <c r="AD36" s="151"/>
      <c r="AE36" s="158"/>
      <c r="AF36" s="158"/>
    </row>
    <row r="37" spans="1:32" ht="15" customHeight="1" x14ac:dyDescent="0.2">
      <c r="A37" s="336">
        <v>31</v>
      </c>
      <c r="B37" s="117" t="s">
        <v>34</v>
      </c>
      <c r="C37" s="118"/>
      <c r="D37" s="119"/>
      <c r="E37" s="120"/>
      <c r="F37" s="120"/>
      <c r="G37" s="120"/>
      <c r="H37" s="121"/>
      <c r="I37" s="119"/>
      <c r="J37" s="120"/>
      <c r="K37" s="121"/>
      <c r="L37" s="119"/>
      <c r="M37" s="120"/>
      <c r="N37" s="121"/>
      <c r="O37" s="119"/>
      <c r="P37" s="120"/>
      <c r="Q37" s="121"/>
      <c r="R37" s="119"/>
      <c r="S37" s="120"/>
      <c r="T37" s="122"/>
      <c r="U37" s="119"/>
      <c r="V37" s="119"/>
      <c r="W37" s="123"/>
      <c r="X37" s="122"/>
      <c r="Y37" s="120"/>
      <c r="Z37" s="122"/>
      <c r="AA37" s="119"/>
      <c r="AB37" s="122"/>
      <c r="AC37" s="119"/>
      <c r="AD37" s="119"/>
      <c r="AE37" s="122"/>
      <c r="AF37" s="124"/>
    </row>
    <row r="38" spans="1:32" ht="15" customHeight="1" x14ac:dyDescent="0.2">
      <c r="A38" s="341">
        <v>32</v>
      </c>
      <c r="B38" s="135" t="s">
        <v>35</v>
      </c>
      <c r="C38" s="136"/>
      <c r="D38" s="137"/>
      <c r="E38" s="138"/>
      <c r="F38" s="138"/>
      <c r="G38" s="138"/>
      <c r="H38" s="139"/>
      <c r="I38" s="137"/>
      <c r="J38" s="138"/>
      <c r="K38" s="139"/>
      <c r="L38" s="137"/>
      <c r="M38" s="138"/>
      <c r="N38" s="139"/>
      <c r="O38" s="137"/>
      <c r="P38" s="138"/>
      <c r="Q38" s="139"/>
      <c r="R38" s="137"/>
      <c r="S38" s="138"/>
      <c r="T38" s="140"/>
      <c r="U38" s="137"/>
      <c r="V38" s="137"/>
      <c r="W38" s="141"/>
      <c r="X38" s="140"/>
      <c r="Y38" s="138"/>
      <c r="Z38" s="140"/>
      <c r="AA38" s="137"/>
      <c r="AB38" s="140"/>
      <c r="AC38" s="137"/>
      <c r="AD38" s="137"/>
      <c r="AE38" s="140"/>
      <c r="AF38" s="143"/>
    </row>
    <row r="39" spans="1:32" ht="15" customHeight="1" x14ac:dyDescent="0.2">
      <c r="A39" s="341">
        <v>33</v>
      </c>
      <c r="B39" s="135" t="s">
        <v>36</v>
      </c>
      <c r="C39" s="136"/>
      <c r="D39" s="137"/>
      <c r="E39" s="138"/>
      <c r="F39" s="138"/>
      <c r="G39" s="138"/>
      <c r="H39" s="139"/>
      <c r="I39" s="137"/>
      <c r="J39" s="138"/>
      <c r="K39" s="139"/>
      <c r="L39" s="137"/>
      <c r="M39" s="138"/>
      <c r="N39" s="139"/>
      <c r="O39" s="137"/>
      <c r="P39" s="138"/>
      <c r="Q39" s="139"/>
      <c r="R39" s="137"/>
      <c r="S39" s="138"/>
      <c r="T39" s="140"/>
      <c r="U39" s="137"/>
      <c r="V39" s="137"/>
      <c r="W39" s="141"/>
      <c r="X39" s="140"/>
      <c r="Y39" s="138"/>
      <c r="Z39" s="140"/>
      <c r="AA39" s="137"/>
      <c r="AB39" s="140"/>
      <c r="AC39" s="137"/>
      <c r="AD39" s="137"/>
      <c r="AE39" s="140"/>
      <c r="AF39" s="143"/>
    </row>
    <row r="40" spans="1:32" ht="15" customHeight="1" x14ac:dyDescent="0.2">
      <c r="A40" s="341">
        <v>34</v>
      </c>
      <c r="B40" s="135" t="s">
        <v>37</v>
      </c>
      <c r="C40" s="136"/>
      <c r="D40" s="137"/>
      <c r="E40" s="138"/>
      <c r="F40" s="138"/>
      <c r="G40" s="138"/>
      <c r="H40" s="139"/>
      <c r="I40" s="137"/>
      <c r="J40" s="138"/>
      <c r="K40" s="139"/>
      <c r="L40" s="137"/>
      <c r="M40" s="138"/>
      <c r="N40" s="139"/>
      <c r="O40" s="137"/>
      <c r="P40" s="138"/>
      <c r="Q40" s="139"/>
      <c r="R40" s="137"/>
      <c r="S40" s="138"/>
      <c r="T40" s="140"/>
      <c r="U40" s="137"/>
      <c r="V40" s="137"/>
      <c r="W40" s="141"/>
      <c r="X40" s="140"/>
      <c r="Y40" s="138"/>
      <c r="Z40" s="140"/>
      <c r="AA40" s="137"/>
      <c r="AB40" s="140"/>
      <c r="AC40" s="137"/>
      <c r="AD40" s="137"/>
      <c r="AE40" s="140"/>
      <c r="AF40" s="143"/>
    </row>
    <row r="41" spans="1:32" ht="15" customHeight="1" x14ac:dyDescent="0.2">
      <c r="A41" s="346">
        <v>35</v>
      </c>
      <c r="B41" s="149" t="s">
        <v>38</v>
      </c>
      <c r="C41" s="150"/>
      <c r="D41" s="151"/>
      <c r="E41" s="152"/>
      <c r="F41" s="152"/>
      <c r="G41" s="152"/>
      <c r="H41" s="153"/>
      <c r="I41" s="151"/>
      <c r="J41" s="152"/>
      <c r="K41" s="153"/>
      <c r="L41" s="151"/>
      <c r="M41" s="152"/>
      <c r="N41" s="153"/>
      <c r="O41" s="151"/>
      <c r="P41" s="152"/>
      <c r="Q41" s="153"/>
      <c r="R41" s="151"/>
      <c r="S41" s="152"/>
      <c r="T41" s="154"/>
      <c r="U41" s="151"/>
      <c r="V41" s="151"/>
      <c r="W41" s="155"/>
      <c r="X41" s="154"/>
      <c r="Y41" s="152"/>
      <c r="Z41" s="154"/>
      <c r="AA41" s="151"/>
      <c r="AB41" s="154"/>
      <c r="AC41" s="157"/>
      <c r="AD41" s="151"/>
      <c r="AE41" s="158"/>
      <c r="AF41" s="158"/>
    </row>
    <row r="42" spans="1:32" ht="15" customHeight="1" x14ac:dyDescent="0.2">
      <c r="A42" s="336">
        <v>36</v>
      </c>
      <c r="B42" s="117" t="s">
        <v>39</v>
      </c>
      <c r="C42" s="118"/>
      <c r="D42" s="119"/>
      <c r="E42" s="120"/>
      <c r="F42" s="120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122"/>
      <c r="U42" s="119"/>
      <c r="V42" s="119"/>
      <c r="W42" s="123"/>
      <c r="X42" s="122"/>
      <c r="Y42" s="120"/>
      <c r="Z42" s="122"/>
      <c r="AA42" s="119"/>
      <c r="AB42" s="122"/>
      <c r="AC42" s="119"/>
      <c r="AD42" s="119"/>
      <c r="AE42" s="122"/>
      <c r="AF42" s="124"/>
    </row>
    <row r="43" spans="1:32" ht="15" customHeight="1" x14ac:dyDescent="0.2">
      <c r="A43" s="341">
        <v>37</v>
      </c>
      <c r="B43" s="135" t="s">
        <v>40</v>
      </c>
      <c r="C43" s="136"/>
      <c r="D43" s="137"/>
      <c r="E43" s="138"/>
      <c r="F43" s="138"/>
      <c r="G43" s="138"/>
      <c r="H43" s="139"/>
      <c r="I43" s="137"/>
      <c r="J43" s="138"/>
      <c r="K43" s="139"/>
      <c r="L43" s="137"/>
      <c r="M43" s="138"/>
      <c r="N43" s="139"/>
      <c r="O43" s="137"/>
      <c r="P43" s="138"/>
      <c r="Q43" s="139"/>
      <c r="R43" s="137"/>
      <c r="S43" s="138"/>
      <c r="T43" s="140"/>
      <c r="U43" s="137"/>
      <c r="V43" s="137"/>
      <c r="W43" s="141"/>
      <c r="X43" s="140"/>
      <c r="Y43" s="138"/>
      <c r="Z43" s="140"/>
      <c r="AA43" s="137"/>
      <c r="AB43" s="140"/>
      <c r="AC43" s="137"/>
      <c r="AD43" s="137"/>
      <c r="AE43" s="140"/>
      <c r="AF43" s="143"/>
    </row>
    <row r="44" spans="1:32" ht="15" customHeight="1" x14ac:dyDescent="0.2">
      <c r="A44" s="341">
        <v>38</v>
      </c>
      <c r="B44" s="135" t="s">
        <v>41</v>
      </c>
      <c r="C44" s="136"/>
      <c r="D44" s="137"/>
      <c r="E44" s="138"/>
      <c r="F44" s="138"/>
      <c r="G44" s="138"/>
      <c r="H44" s="139"/>
      <c r="I44" s="137"/>
      <c r="J44" s="138"/>
      <c r="K44" s="139"/>
      <c r="L44" s="137"/>
      <c r="M44" s="138"/>
      <c r="N44" s="139"/>
      <c r="O44" s="137"/>
      <c r="P44" s="138"/>
      <c r="Q44" s="139"/>
      <c r="R44" s="137"/>
      <c r="S44" s="138"/>
      <c r="T44" s="140"/>
      <c r="U44" s="137"/>
      <c r="V44" s="137"/>
      <c r="W44" s="141"/>
      <c r="X44" s="140"/>
      <c r="Y44" s="138"/>
      <c r="Z44" s="140"/>
      <c r="AA44" s="137"/>
      <c r="AB44" s="140"/>
      <c r="AC44" s="137"/>
      <c r="AD44" s="137"/>
      <c r="AE44" s="140"/>
      <c r="AF44" s="143"/>
    </row>
    <row r="45" spans="1:32" ht="15" customHeight="1" x14ac:dyDescent="0.2">
      <c r="A45" s="341">
        <v>39</v>
      </c>
      <c r="B45" s="135" t="s">
        <v>42</v>
      </c>
      <c r="C45" s="136"/>
      <c r="D45" s="137"/>
      <c r="E45" s="138"/>
      <c r="F45" s="138"/>
      <c r="G45" s="138"/>
      <c r="H45" s="139"/>
      <c r="I45" s="137"/>
      <c r="J45" s="138"/>
      <c r="K45" s="139"/>
      <c r="L45" s="137"/>
      <c r="M45" s="138"/>
      <c r="N45" s="139"/>
      <c r="O45" s="137"/>
      <c r="P45" s="138"/>
      <c r="Q45" s="139"/>
      <c r="R45" s="137"/>
      <c r="S45" s="138"/>
      <c r="T45" s="140"/>
      <c r="U45" s="137"/>
      <c r="V45" s="137"/>
      <c r="W45" s="141"/>
      <c r="X45" s="140"/>
      <c r="Y45" s="138"/>
      <c r="Z45" s="140"/>
      <c r="AA45" s="137"/>
      <c r="AB45" s="140"/>
      <c r="AC45" s="137"/>
      <c r="AD45" s="137"/>
      <c r="AE45" s="140"/>
      <c r="AF45" s="143"/>
    </row>
    <row r="46" spans="1:32" ht="15" customHeight="1" x14ac:dyDescent="0.2">
      <c r="A46" s="346">
        <v>40</v>
      </c>
      <c r="B46" s="149" t="s">
        <v>43</v>
      </c>
      <c r="C46" s="150"/>
      <c r="D46" s="151"/>
      <c r="E46" s="152"/>
      <c r="F46" s="152"/>
      <c r="G46" s="152"/>
      <c r="H46" s="153"/>
      <c r="I46" s="151"/>
      <c r="J46" s="152"/>
      <c r="K46" s="153"/>
      <c r="L46" s="151"/>
      <c r="M46" s="152"/>
      <c r="N46" s="153"/>
      <c r="O46" s="151"/>
      <c r="P46" s="152"/>
      <c r="Q46" s="153"/>
      <c r="R46" s="151"/>
      <c r="S46" s="152"/>
      <c r="T46" s="154"/>
      <c r="U46" s="151"/>
      <c r="V46" s="151"/>
      <c r="W46" s="155"/>
      <c r="X46" s="154"/>
      <c r="Y46" s="152"/>
      <c r="Z46" s="154"/>
      <c r="AA46" s="151"/>
      <c r="AB46" s="154"/>
      <c r="AC46" s="157"/>
      <c r="AD46" s="151"/>
      <c r="AE46" s="158"/>
      <c r="AF46" s="158"/>
    </row>
    <row r="47" spans="1:32" ht="15" customHeight="1" x14ac:dyDescent="0.2">
      <c r="A47" s="336">
        <v>41</v>
      </c>
      <c r="B47" s="117" t="s">
        <v>44</v>
      </c>
      <c r="C47" s="118"/>
      <c r="D47" s="119"/>
      <c r="E47" s="120"/>
      <c r="F47" s="120"/>
      <c r="G47" s="120"/>
      <c r="H47" s="121"/>
      <c r="I47" s="119"/>
      <c r="J47" s="120"/>
      <c r="K47" s="121"/>
      <c r="L47" s="119"/>
      <c r="M47" s="120"/>
      <c r="N47" s="121"/>
      <c r="O47" s="119"/>
      <c r="P47" s="120"/>
      <c r="Q47" s="121"/>
      <c r="R47" s="119"/>
      <c r="S47" s="120"/>
      <c r="T47" s="122"/>
      <c r="U47" s="119"/>
      <c r="V47" s="119"/>
      <c r="W47" s="123"/>
      <c r="X47" s="122"/>
      <c r="Y47" s="120"/>
      <c r="Z47" s="122"/>
      <c r="AA47" s="119"/>
      <c r="AB47" s="122"/>
      <c r="AC47" s="119"/>
      <c r="AD47" s="119"/>
      <c r="AE47" s="122"/>
      <c r="AF47" s="124"/>
    </row>
    <row r="48" spans="1:32" ht="15" customHeight="1" x14ac:dyDescent="0.2">
      <c r="A48" s="341">
        <v>42</v>
      </c>
      <c r="B48" s="135" t="s">
        <v>45</v>
      </c>
      <c r="C48" s="136"/>
      <c r="D48" s="137"/>
      <c r="E48" s="138"/>
      <c r="F48" s="138"/>
      <c r="G48" s="138"/>
      <c r="H48" s="139"/>
      <c r="I48" s="137"/>
      <c r="J48" s="138"/>
      <c r="K48" s="139"/>
      <c r="L48" s="137"/>
      <c r="M48" s="138"/>
      <c r="N48" s="139"/>
      <c r="O48" s="137"/>
      <c r="P48" s="138"/>
      <c r="Q48" s="139"/>
      <c r="R48" s="137"/>
      <c r="S48" s="138"/>
      <c r="T48" s="140"/>
      <c r="U48" s="137"/>
      <c r="V48" s="137"/>
      <c r="W48" s="141"/>
      <c r="X48" s="140"/>
      <c r="Y48" s="138"/>
      <c r="Z48" s="140"/>
      <c r="AA48" s="137"/>
      <c r="AB48" s="140"/>
      <c r="AC48" s="137"/>
      <c r="AD48" s="137"/>
      <c r="AE48" s="140"/>
      <c r="AF48" s="143"/>
    </row>
    <row r="49" spans="1:32" ht="15" customHeight="1" x14ac:dyDescent="0.2">
      <c r="A49" s="341">
        <v>43</v>
      </c>
      <c r="B49" s="135" t="s">
        <v>46</v>
      </c>
      <c r="C49" s="136"/>
      <c r="D49" s="137"/>
      <c r="E49" s="138"/>
      <c r="F49" s="138"/>
      <c r="G49" s="138"/>
      <c r="H49" s="139"/>
      <c r="I49" s="137"/>
      <c r="J49" s="138"/>
      <c r="K49" s="139"/>
      <c r="L49" s="137"/>
      <c r="M49" s="138"/>
      <c r="N49" s="139"/>
      <c r="O49" s="137"/>
      <c r="P49" s="138"/>
      <c r="Q49" s="139"/>
      <c r="R49" s="137"/>
      <c r="S49" s="138"/>
      <c r="T49" s="140"/>
      <c r="U49" s="137"/>
      <c r="V49" s="137"/>
      <c r="W49" s="141"/>
      <c r="X49" s="140"/>
      <c r="Y49" s="138"/>
      <c r="Z49" s="140"/>
      <c r="AA49" s="137"/>
      <c r="AB49" s="140"/>
      <c r="AC49" s="137"/>
      <c r="AD49" s="137"/>
      <c r="AE49" s="140"/>
      <c r="AF49" s="143"/>
    </row>
    <row r="50" spans="1:32" ht="15" customHeight="1" x14ac:dyDescent="0.2">
      <c r="A50" s="341">
        <v>44</v>
      </c>
      <c r="B50" s="135" t="s">
        <v>47</v>
      </c>
      <c r="C50" s="136"/>
      <c r="D50" s="137"/>
      <c r="E50" s="138"/>
      <c r="F50" s="138"/>
      <c r="G50" s="138"/>
      <c r="H50" s="139"/>
      <c r="I50" s="137"/>
      <c r="J50" s="138"/>
      <c r="K50" s="139"/>
      <c r="L50" s="137"/>
      <c r="M50" s="138"/>
      <c r="N50" s="139"/>
      <c r="O50" s="137"/>
      <c r="P50" s="138"/>
      <c r="Q50" s="139"/>
      <c r="R50" s="137"/>
      <c r="S50" s="138"/>
      <c r="T50" s="140"/>
      <c r="U50" s="137"/>
      <c r="V50" s="137"/>
      <c r="W50" s="141"/>
      <c r="X50" s="140"/>
      <c r="Y50" s="138"/>
      <c r="Z50" s="140"/>
      <c r="AA50" s="137"/>
      <c r="AB50" s="140"/>
      <c r="AC50" s="137"/>
      <c r="AD50" s="137"/>
      <c r="AE50" s="140"/>
      <c r="AF50" s="143"/>
    </row>
    <row r="51" spans="1:32" ht="15" customHeight="1" x14ac:dyDescent="0.2">
      <c r="A51" s="346">
        <v>45</v>
      </c>
      <c r="B51" s="149" t="s">
        <v>48</v>
      </c>
      <c r="C51" s="150"/>
      <c r="D51" s="151"/>
      <c r="E51" s="152"/>
      <c r="F51" s="152"/>
      <c r="G51" s="152"/>
      <c r="H51" s="153"/>
      <c r="I51" s="151"/>
      <c r="J51" s="152"/>
      <c r="K51" s="153"/>
      <c r="L51" s="151"/>
      <c r="M51" s="152"/>
      <c r="N51" s="153"/>
      <c r="O51" s="151"/>
      <c r="P51" s="152"/>
      <c r="Q51" s="153"/>
      <c r="R51" s="151"/>
      <c r="S51" s="152"/>
      <c r="T51" s="154"/>
      <c r="U51" s="151"/>
      <c r="V51" s="151"/>
      <c r="W51" s="155"/>
      <c r="X51" s="154"/>
      <c r="Y51" s="152"/>
      <c r="Z51" s="154"/>
      <c r="AA51" s="151"/>
      <c r="AB51" s="154"/>
      <c r="AC51" s="157"/>
      <c r="AD51" s="151"/>
      <c r="AE51" s="158"/>
      <c r="AF51" s="158"/>
    </row>
    <row r="52" spans="1:32" ht="15" customHeight="1" x14ac:dyDescent="0.2">
      <c r="A52" s="336">
        <v>46</v>
      </c>
      <c r="B52" s="117" t="s">
        <v>49</v>
      </c>
      <c r="C52" s="118"/>
      <c r="D52" s="119"/>
      <c r="E52" s="120"/>
      <c r="F52" s="120"/>
      <c r="G52" s="120"/>
      <c r="H52" s="121"/>
      <c r="I52" s="119"/>
      <c r="J52" s="120"/>
      <c r="K52" s="121"/>
      <c r="L52" s="119"/>
      <c r="M52" s="120"/>
      <c r="N52" s="121"/>
      <c r="O52" s="119"/>
      <c r="P52" s="120"/>
      <c r="Q52" s="121"/>
      <c r="R52" s="119"/>
      <c r="S52" s="120"/>
      <c r="T52" s="122"/>
      <c r="U52" s="119"/>
      <c r="V52" s="119"/>
      <c r="W52" s="123"/>
      <c r="X52" s="122"/>
      <c r="Y52" s="120"/>
      <c r="Z52" s="122"/>
      <c r="AA52" s="119"/>
      <c r="AB52" s="122"/>
      <c r="AC52" s="119"/>
      <c r="AD52" s="119"/>
      <c r="AE52" s="122"/>
      <c r="AF52" s="124"/>
    </row>
    <row r="53" spans="1:32" ht="15" customHeight="1" x14ac:dyDescent="0.2">
      <c r="A53" s="341">
        <v>47</v>
      </c>
      <c r="B53" s="135" t="s">
        <v>50</v>
      </c>
      <c r="C53" s="136"/>
      <c r="D53" s="137"/>
      <c r="E53" s="138"/>
      <c r="F53" s="138"/>
      <c r="G53" s="138"/>
      <c r="H53" s="139"/>
      <c r="I53" s="137"/>
      <c r="J53" s="138"/>
      <c r="K53" s="139"/>
      <c r="L53" s="137"/>
      <c r="M53" s="138"/>
      <c r="N53" s="139"/>
      <c r="O53" s="137"/>
      <c r="P53" s="138"/>
      <c r="Q53" s="139"/>
      <c r="R53" s="137"/>
      <c r="S53" s="138"/>
      <c r="T53" s="140"/>
      <c r="U53" s="137"/>
      <c r="V53" s="137"/>
      <c r="W53" s="141"/>
      <c r="X53" s="140"/>
      <c r="Y53" s="138"/>
      <c r="Z53" s="140"/>
      <c r="AA53" s="137"/>
      <c r="AB53" s="140"/>
      <c r="AC53" s="137"/>
      <c r="AD53" s="137"/>
      <c r="AE53" s="140"/>
      <c r="AF53" s="143"/>
    </row>
    <row r="54" spans="1:32" ht="15" customHeight="1" x14ac:dyDescent="0.2">
      <c r="A54" s="341">
        <v>48</v>
      </c>
      <c r="B54" s="135" t="s">
        <v>73</v>
      </c>
      <c r="C54" s="136"/>
      <c r="D54" s="137"/>
      <c r="E54" s="138"/>
      <c r="F54" s="138"/>
      <c r="G54" s="138"/>
      <c r="H54" s="139"/>
      <c r="I54" s="137"/>
      <c r="J54" s="138"/>
      <c r="K54" s="139"/>
      <c r="L54" s="137"/>
      <c r="M54" s="138"/>
      <c r="N54" s="139"/>
      <c r="O54" s="137"/>
      <c r="P54" s="138"/>
      <c r="Q54" s="139"/>
      <c r="R54" s="137"/>
      <c r="S54" s="138"/>
      <c r="T54" s="140"/>
      <c r="U54" s="137"/>
      <c r="V54" s="137"/>
      <c r="W54" s="141"/>
      <c r="X54" s="140"/>
      <c r="Y54" s="138"/>
      <c r="Z54" s="140"/>
      <c r="AA54" s="137"/>
      <c r="AB54" s="140"/>
      <c r="AC54" s="137"/>
      <c r="AD54" s="137"/>
      <c r="AE54" s="140"/>
      <c r="AF54" s="143"/>
    </row>
    <row r="55" spans="1:32" ht="15" customHeight="1" x14ac:dyDescent="0.2">
      <c r="A55" s="341">
        <v>49</v>
      </c>
      <c r="B55" s="135" t="s">
        <v>51</v>
      </c>
      <c r="C55" s="136"/>
      <c r="D55" s="137"/>
      <c r="E55" s="138"/>
      <c r="F55" s="138"/>
      <c r="G55" s="138"/>
      <c r="H55" s="139"/>
      <c r="I55" s="137"/>
      <c r="J55" s="138"/>
      <c r="K55" s="139"/>
      <c r="L55" s="137"/>
      <c r="M55" s="138"/>
      <c r="N55" s="139"/>
      <c r="O55" s="137"/>
      <c r="P55" s="138"/>
      <c r="Q55" s="139"/>
      <c r="R55" s="137"/>
      <c r="S55" s="138"/>
      <c r="T55" s="140"/>
      <c r="U55" s="137"/>
      <c r="V55" s="137"/>
      <c r="W55" s="141"/>
      <c r="X55" s="140"/>
      <c r="Y55" s="138"/>
      <c r="Z55" s="140"/>
      <c r="AA55" s="137"/>
      <c r="AB55" s="140"/>
      <c r="AC55" s="137"/>
      <c r="AD55" s="137"/>
      <c r="AE55" s="140"/>
      <c r="AF55" s="143"/>
    </row>
    <row r="56" spans="1:32" ht="15" customHeight="1" x14ac:dyDescent="0.2">
      <c r="A56" s="346">
        <v>50</v>
      </c>
      <c r="B56" s="149" t="s">
        <v>52</v>
      </c>
      <c r="C56" s="150"/>
      <c r="D56" s="151"/>
      <c r="E56" s="152"/>
      <c r="F56" s="152"/>
      <c r="G56" s="152"/>
      <c r="H56" s="153"/>
      <c r="I56" s="151"/>
      <c r="J56" s="152"/>
      <c r="K56" s="153"/>
      <c r="L56" s="151"/>
      <c r="M56" s="152"/>
      <c r="N56" s="153"/>
      <c r="O56" s="151"/>
      <c r="P56" s="152"/>
      <c r="Q56" s="153"/>
      <c r="R56" s="151"/>
      <c r="S56" s="152"/>
      <c r="T56" s="154"/>
      <c r="U56" s="151"/>
      <c r="V56" s="151"/>
      <c r="W56" s="155"/>
      <c r="X56" s="154"/>
      <c r="Y56" s="152"/>
      <c r="Z56" s="154"/>
      <c r="AA56" s="151"/>
      <c r="AB56" s="154"/>
      <c r="AC56" s="157"/>
      <c r="AD56" s="151"/>
      <c r="AE56" s="158"/>
      <c r="AF56" s="158"/>
    </row>
    <row r="57" spans="1:32" ht="15" customHeight="1" x14ac:dyDescent="0.2">
      <c r="A57" s="336">
        <v>51</v>
      </c>
      <c r="B57" s="117" t="s">
        <v>53</v>
      </c>
      <c r="C57" s="118"/>
      <c r="D57" s="119"/>
      <c r="E57" s="120"/>
      <c r="F57" s="120"/>
      <c r="G57" s="120"/>
      <c r="H57" s="121"/>
      <c r="I57" s="119"/>
      <c r="J57" s="120"/>
      <c r="K57" s="121"/>
      <c r="L57" s="119"/>
      <c r="M57" s="120"/>
      <c r="N57" s="121"/>
      <c r="O57" s="119"/>
      <c r="P57" s="120"/>
      <c r="Q57" s="121"/>
      <c r="R57" s="119"/>
      <c r="S57" s="120"/>
      <c r="T57" s="122"/>
      <c r="U57" s="119"/>
      <c r="V57" s="119"/>
      <c r="W57" s="123"/>
      <c r="X57" s="122"/>
      <c r="Y57" s="120"/>
      <c r="Z57" s="122"/>
      <c r="AA57" s="119"/>
      <c r="AB57" s="122"/>
      <c r="AC57" s="119"/>
      <c r="AD57" s="119"/>
      <c r="AE57" s="122"/>
      <c r="AF57" s="124"/>
    </row>
    <row r="58" spans="1:32" ht="15" customHeight="1" x14ac:dyDescent="0.2">
      <c r="A58" s="341">
        <v>52</v>
      </c>
      <c r="B58" s="135" t="s">
        <v>54</v>
      </c>
      <c r="C58" s="136"/>
      <c r="D58" s="137"/>
      <c r="E58" s="138"/>
      <c r="F58" s="138"/>
      <c r="G58" s="138"/>
      <c r="H58" s="139"/>
      <c r="I58" s="137"/>
      <c r="J58" s="138"/>
      <c r="K58" s="139"/>
      <c r="L58" s="137"/>
      <c r="M58" s="138"/>
      <c r="N58" s="139"/>
      <c r="O58" s="137"/>
      <c r="P58" s="138"/>
      <c r="Q58" s="139"/>
      <c r="R58" s="137"/>
      <c r="S58" s="138"/>
      <c r="T58" s="140"/>
      <c r="U58" s="137"/>
      <c r="V58" s="137"/>
      <c r="W58" s="141"/>
      <c r="X58" s="140"/>
      <c r="Y58" s="138"/>
      <c r="Z58" s="140"/>
      <c r="AA58" s="137"/>
      <c r="AB58" s="140"/>
      <c r="AC58" s="137"/>
      <c r="AD58" s="137"/>
      <c r="AE58" s="140"/>
      <c r="AF58" s="143"/>
    </row>
    <row r="59" spans="1:32" ht="15" customHeight="1" x14ac:dyDescent="0.2">
      <c r="A59" s="341">
        <v>53</v>
      </c>
      <c r="B59" s="135" t="s">
        <v>55</v>
      </c>
      <c r="C59" s="136"/>
      <c r="D59" s="137"/>
      <c r="E59" s="138"/>
      <c r="F59" s="138"/>
      <c r="G59" s="138"/>
      <c r="H59" s="139"/>
      <c r="I59" s="137"/>
      <c r="J59" s="138"/>
      <c r="K59" s="139"/>
      <c r="L59" s="137"/>
      <c r="M59" s="138"/>
      <c r="N59" s="139"/>
      <c r="O59" s="137"/>
      <c r="P59" s="138"/>
      <c r="Q59" s="139"/>
      <c r="R59" s="137"/>
      <c r="S59" s="138"/>
      <c r="T59" s="140"/>
      <c r="U59" s="137"/>
      <c r="V59" s="137"/>
      <c r="W59" s="141"/>
      <c r="X59" s="140"/>
      <c r="Y59" s="138"/>
      <c r="Z59" s="140"/>
      <c r="AA59" s="137"/>
      <c r="AB59" s="140"/>
      <c r="AC59" s="137"/>
      <c r="AD59" s="137"/>
      <c r="AE59" s="140"/>
      <c r="AF59" s="143"/>
    </row>
    <row r="60" spans="1:32" ht="15" customHeight="1" x14ac:dyDescent="0.2">
      <c r="A60" s="341">
        <v>54</v>
      </c>
      <c r="B60" s="135" t="s">
        <v>56</v>
      </c>
      <c r="C60" s="136"/>
      <c r="D60" s="137"/>
      <c r="E60" s="138"/>
      <c r="F60" s="138"/>
      <c r="G60" s="138"/>
      <c r="H60" s="139"/>
      <c r="I60" s="137"/>
      <c r="J60" s="138"/>
      <c r="K60" s="139"/>
      <c r="L60" s="137"/>
      <c r="M60" s="138"/>
      <c r="N60" s="139"/>
      <c r="O60" s="137"/>
      <c r="P60" s="138"/>
      <c r="Q60" s="139"/>
      <c r="R60" s="137"/>
      <c r="S60" s="138"/>
      <c r="T60" s="140"/>
      <c r="U60" s="137"/>
      <c r="V60" s="137"/>
      <c r="W60" s="141"/>
      <c r="X60" s="140"/>
      <c r="Y60" s="138"/>
      <c r="Z60" s="140"/>
      <c r="AA60" s="137"/>
      <c r="AB60" s="140"/>
      <c r="AC60" s="137"/>
      <c r="AD60" s="137"/>
      <c r="AE60" s="140"/>
      <c r="AF60" s="143"/>
    </row>
    <row r="61" spans="1:32" ht="15" customHeight="1" x14ac:dyDescent="0.2">
      <c r="A61" s="346">
        <v>55</v>
      </c>
      <c r="B61" s="149" t="s">
        <v>57</v>
      </c>
      <c r="C61" s="150"/>
      <c r="D61" s="151"/>
      <c r="E61" s="152"/>
      <c r="F61" s="152"/>
      <c r="G61" s="152"/>
      <c r="H61" s="153"/>
      <c r="I61" s="151"/>
      <c r="J61" s="152"/>
      <c r="K61" s="153"/>
      <c r="L61" s="151"/>
      <c r="M61" s="152"/>
      <c r="N61" s="153"/>
      <c r="O61" s="151"/>
      <c r="P61" s="152"/>
      <c r="Q61" s="153"/>
      <c r="R61" s="151"/>
      <c r="S61" s="152"/>
      <c r="T61" s="154"/>
      <c r="U61" s="151"/>
      <c r="V61" s="151"/>
      <c r="W61" s="155"/>
      <c r="X61" s="154"/>
      <c r="Y61" s="152"/>
      <c r="Z61" s="154"/>
      <c r="AA61" s="151"/>
      <c r="AB61" s="154"/>
      <c r="AC61" s="157"/>
      <c r="AD61" s="151"/>
      <c r="AE61" s="158"/>
      <c r="AF61" s="158"/>
    </row>
    <row r="62" spans="1:32" ht="15" customHeight="1" x14ac:dyDescent="0.2">
      <c r="A62" s="336">
        <v>56</v>
      </c>
      <c r="B62" s="117" t="s">
        <v>58</v>
      </c>
      <c r="C62" s="118"/>
      <c r="D62" s="119"/>
      <c r="E62" s="120"/>
      <c r="F62" s="120"/>
      <c r="G62" s="120"/>
      <c r="H62" s="121"/>
      <c r="I62" s="119"/>
      <c r="J62" s="120"/>
      <c r="K62" s="121"/>
      <c r="L62" s="119"/>
      <c r="M62" s="120"/>
      <c r="N62" s="121"/>
      <c r="O62" s="119"/>
      <c r="P62" s="120"/>
      <c r="Q62" s="121"/>
      <c r="R62" s="119"/>
      <c r="S62" s="120"/>
      <c r="T62" s="122"/>
      <c r="U62" s="119"/>
      <c r="V62" s="119"/>
      <c r="W62" s="123"/>
      <c r="X62" s="122"/>
      <c r="Y62" s="120"/>
      <c r="Z62" s="122"/>
      <c r="AA62" s="119"/>
      <c r="AB62" s="122"/>
      <c r="AC62" s="119"/>
      <c r="AD62" s="119"/>
      <c r="AE62" s="122"/>
      <c r="AF62" s="124"/>
    </row>
    <row r="63" spans="1:32" ht="15" customHeight="1" x14ac:dyDescent="0.2">
      <c r="A63" s="341">
        <v>57</v>
      </c>
      <c r="B63" s="135" t="s">
        <v>59</v>
      </c>
      <c r="C63" s="136"/>
      <c r="D63" s="137"/>
      <c r="E63" s="138"/>
      <c r="F63" s="138"/>
      <c r="G63" s="138"/>
      <c r="H63" s="139"/>
      <c r="I63" s="137"/>
      <c r="J63" s="138"/>
      <c r="K63" s="139"/>
      <c r="L63" s="137"/>
      <c r="M63" s="138"/>
      <c r="N63" s="139"/>
      <c r="O63" s="137"/>
      <c r="P63" s="138"/>
      <c r="Q63" s="139"/>
      <c r="R63" s="137"/>
      <c r="S63" s="138"/>
      <c r="T63" s="140"/>
      <c r="U63" s="137"/>
      <c r="V63" s="137"/>
      <c r="W63" s="141"/>
      <c r="X63" s="140"/>
      <c r="Y63" s="138"/>
      <c r="Z63" s="140"/>
      <c r="AA63" s="137"/>
      <c r="AB63" s="140"/>
      <c r="AC63" s="137"/>
      <c r="AD63" s="137"/>
      <c r="AE63" s="140"/>
      <c r="AF63" s="143"/>
    </row>
    <row r="64" spans="1:32" ht="15" customHeight="1" x14ac:dyDescent="0.2">
      <c r="A64" s="341">
        <v>58</v>
      </c>
      <c r="B64" s="135" t="s">
        <v>60</v>
      </c>
      <c r="C64" s="136"/>
      <c r="D64" s="137"/>
      <c r="E64" s="138"/>
      <c r="F64" s="138"/>
      <c r="G64" s="138"/>
      <c r="H64" s="139"/>
      <c r="I64" s="137"/>
      <c r="J64" s="138"/>
      <c r="K64" s="139"/>
      <c r="L64" s="137"/>
      <c r="M64" s="138"/>
      <c r="N64" s="139"/>
      <c r="O64" s="137"/>
      <c r="P64" s="138"/>
      <c r="Q64" s="139"/>
      <c r="R64" s="137"/>
      <c r="S64" s="138"/>
      <c r="T64" s="140"/>
      <c r="U64" s="137"/>
      <c r="V64" s="137"/>
      <c r="W64" s="141"/>
      <c r="X64" s="140"/>
      <c r="Y64" s="138"/>
      <c r="Z64" s="140"/>
      <c r="AA64" s="137"/>
      <c r="AB64" s="140"/>
      <c r="AC64" s="137"/>
      <c r="AD64" s="137"/>
      <c r="AE64" s="140"/>
      <c r="AF64" s="143"/>
    </row>
    <row r="65" spans="1:32" ht="15" customHeight="1" x14ac:dyDescent="0.2">
      <c r="A65" s="341">
        <v>59</v>
      </c>
      <c r="B65" s="135" t="s">
        <v>61</v>
      </c>
      <c r="C65" s="136"/>
      <c r="D65" s="137"/>
      <c r="E65" s="138"/>
      <c r="F65" s="138"/>
      <c r="G65" s="138"/>
      <c r="H65" s="139"/>
      <c r="I65" s="137"/>
      <c r="J65" s="138"/>
      <c r="K65" s="139"/>
      <c r="L65" s="137"/>
      <c r="M65" s="138"/>
      <c r="N65" s="139"/>
      <c r="O65" s="137"/>
      <c r="P65" s="138"/>
      <c r="Q65" s="139"/>
      <c r="R65" s="137"/>
      <c r="S65" s="138"/>
      <c r="T65" s="140"/>
      <c r="U65" s="137"/>
      <c r="V65" s="137"/>
      <c r="W65" s="141"/>
      <c r="X65" s="140"/>
      <c r="Y65" s="138"/>
      <c r="Z65" s="140"/>
      <c r="AA65" s="137"/>
      <c r="AB65" s="140"/>
      <c r="AC65" s="137"/>
      <c r="AD65" s="137"/>
      <c r="AE65" s="140"/>
      <c r="AF65" s="143"/>
    </row>
    <row r="66" spans="1:32" ht="15" customHeight="1" x14ac:dyDescent="0.2">
      <c r="A66" s="346">
        <v>60</v>
      </c>
      <c r="B66" s="149" t="s">
        <v>62</v>
      </c>
      <c r="C66" s="150"/>
      <c r="D66" s="151"/>
      <c r="E66" s="152"/>
      <c r="F66" s="152"/>
      <c r="G66" s="152"/>
      <c r="H66" s="153"/>
      <c r="I66" s="151"/>
      <c r="J66" s="152"/>
      <c r="K66" s="153"/>
      <c r="L66" s="151"/>
      <c r="M66" s="152"/>
      <c r="N66" s="153"/>
      <c r="O66" s="151"/>
      <c r="P66" s="152"/>
      <c r="Q66" s="153"/>
      <c r="R66" s="151"/>
      <c r="S66" s="152"/>
      <c r="T66" s="154"/>
      <c r="U66" s="151"/>
      <c r="V66" s="151"/>
      <c r="W66" s="155"/>
      <c r="X66" s="154"/>
      <c r="Y66" s="152"/>
      <c r="Z66" s="154"/>
      <c r="AA66" s="151"/>
      <c r="AB66" s="154"/>
      <c r="AC66" s="157"/>
      <c r="AD66" s="151"/>
      <c r="AE66" s="158"/>
      <c r="AF66" s="158"/>
    </row>
    <row r="67" spans="1:32" ht="15" customHeight="1" x14ac:dyDescent="0.2">
      <c r="A67" s="336">
        <v>61</v>
      </c>
      <c r="B67" s="117" t="s">
        <v>63</v>
      </c>
      <c r="C67" s="118"/>
      <c r="D67" s="119"/>
      <c r="E67" s="120"/>
      <c r="F67" s="120"/>
      <c r="G67" s="120"/>
      <c r="H67" s="121"/>
      <c r="I67" s="119"/>
      <c r="J67" s="120"/>
      <c r="K67" s="121"/>
      <c r="L67" s="119"/>
      <c r="M67" s="120"/>
      <c r="N67" s="121"/>
      <c r="O67" s="119"/>
      <c r="P67" s="120"/>
      <c r="Q67" s="121"/>
      <c r="R67" s="119"/>
      <c r="S67" s="120"/>
      <c r="T67" s="122"/>
      <c r="U67" s="119"/>
      <c r="V67" s="119"/>
      <c r="W67" s="123"/>
      <c r="X67" s="122"/>
      <c r="Y67" s="120"/>
      <c r="Z67" s="122"/>
      <c r="AA67" s="119"/>
      <c r="AB67" s="122"/>
      <c r="AC67" s="119"/>
      <c r="AD67" s="119"/>
      <c r="AE67" s="122"/>
      <c r="AF67" s="124"/>
    </row>
    <row r="68" spans="1:32" ht="15" customHeight="1" x14ac:dyDescent="0.2">
      <c r="A68" s="341">
        <v>62</v>
      </c>
      <c r="B68" s="135" t="s">
        <v>64</v>
      </c>
      <c r="C68" s="136"/>
      <c r="D68" s="137"/>
      <c r="E68" s="138"/>
      <c r="F68" s="138"/>
      <c r="G68" s="138"/>
      <c r="H68" s="139"/>
      <c r="I68" s="137"/>
      <c r="J68" s="138"/>
      <c r="K68" s="139"/>
      <c r="L68" s="137"/>
      <c r="M68" s="138"/>
      <c r="N68" s="139"/>
      <c r="O68" s="137"/>
      <c r="P68" s="138"/>
      <c r="Q68" s="139"/>
      <c r="R68" s="137"/>
      <c r="S68" s="138"/>
      <c r="T68" s="140"/>
      <c r="U68" s="137"/>
      <c r="V68" s="137"/>
      <c r="W68" s="141"/>
      <c r="X68" s="140"/>
      <c r="Y68" s="138"/>
      <c r="Z68" s="140"/>
      <c r="AA68" s="137"/>
      <c r="AB68" s="140"/>
      <c r="AC68" s="137"/>
      <c r="AD68" s="137"/>
      <c r="AE68" s="140"/>
      <c r="AF68" s="143"/>
    </row>
    <row r="69" spans="1:32" ht="15" customHeight="1" x14ac:dyDescent="0.2">
      <c r="A69" s="341">
        <v>63</v>
      </c>
      <c r="B69" s="135" t="s">
        <v>65</v>
      </c>
      <c r="C69" s="136"/>
      <c r="D69" s="137"/>
      <c r="E69" s="138"/>
      <c r="F69" s="138"/>
      <c r="G69" s="138"/>
      <c r="H69" s="139"/>
      <c r="I69" s="137"/>
      <c r="J69" s="138"/>
      <c r="K69" s="139"/>
      <c r="L69" s="137"/>
      <c r="M69" s="138"/>
      <c r="N69" s="139"/>
      <c r="O69" s="137"/>
      <c r="P69" s="138"/>
      <c r="Q69" s="139"/>
      <c r="R69" s="137"/>
      <c r="S69" s="138"/>
      <c r="T69" s="140"/>
      <c r="U69" s="137"/>
      <c r="V69" s="137"/>
      <c r="W69" s="141"/>
      <c r="X69" s="140"/>
      <c r="Y69" s="138"/>
      <c r="Z69" s="140"/>
      <c r="AA69" s="137"/>
      <c r="AB69" s="140"/>
      <c r="AC69" s="137"/>
      <c r="AD69" s="137"/>
      <c r="AE69" s="140"/>
      <c r="AF69" s="143"/>
    </row>
    <row r="70" spans="1:32" ht="15" customHeight="1" x14ac:dyDescent="0.2">
      <c r="A70" s="341">
        <v>64</v>
      </c>
      <c r="B70" s="135" t="s">
        <v>66</v>
      </c>
      <c r="C70" s="136"/>
      <c r="D70" s="137"/>
      <c r="E70" s="138"/>
      <c r="F70" s="138"/>
      <c r="G70" s="138"/>
      <c r="H70" s="139"/>
      <c r="I70" s="137"/>
      <c r="J70" s="138"/>
      <c r="K70" s="139"/>
      <c r="L70" s="137"/>
      <c r="M70" s="138"/>
      <c r="N70" s="139"/>
      <c r="O70" s="137"/>
      <c r="P70" s="138"/>
      <c r="Q70" s="139"/>
      <c r="R70" s="137"/>
      <c r="S70" s="138"/>
      <c r="T70" s="140"/>
      <c r="U70" s="137"/>
      <c r="V70" s="137"/>
      <c r="W70" s="141"/>
      <c r="X70" s="140"/>
      <c r="Y70" s="138"/>
      <c r="Z70" s="140"/>
      <c r="AA70" s="137"/>
      <c r="AB70" s="140"/>
      <c r="AC70" s="137"/>
      <c r="AD70" s="137"/>
      <c r="AE70" s="140"/>
      <c r="AF70" s="143"/>
    </row>
    <row r="71" spans="1:32" ht="15" customHeight="1" x14ac:dyDescent="0.2">
      <c r="A71" s="346">
        <v>65</v>
      </c>
      <c r="B71" s="149" t="s">
        <v>67</v>
      </c>
      <c r="C71" s="150"/>
      <c r="D71" s="151"/>
      <c r="E71" s="152"/>
      <c r="F71" s="152"/>
      <c r="G71" s="152"/>
      <c r="H71" s="153"/>
      <c r="I71" s="151"/>
      <c r="J71" s="152"/>
      <c r="K71" s="153"/>
      <c r="L71" s="151"/>
      <c r="M71" s="152"/>
      <c r="N71" s="153"/>
      <c r="O71" s="151"/>
      <c r="P71" s="152"/>
      <c r="Q71" s="153"/>
      <c r="R71" s="151"/>
      <c r="S71" s="152"/>
      <c r="T71" s="154"/>
      <c r="U71" s="151"/>
      <c r="V71" s="151"/>
      <c r="W71" s="155"/>
      <c r="X71" s="154"/>
      <c r="Y71" s="152"/>
      <c r="Z71" s="154"/>
      <c r="AA71" s="151"/>
      <c r="AB71" s="154"/>
      <c r="AC71" s="157"/>
      <c r="AD71" s="151"/>
      <c r="AE71" s="158"/>
      <c r="AF71" s="158"/>
    </row>
    <row r="72" spans="1:32" ht="15" customHeight="1" x14ac:dyDescent="0.2">
      <c r="A72" s="336">
        <v>66</v>
      </c>
      <c r="B72" s="117" t="s">
        <v>68</v>
      </c>
      <c r="C72" s="118"/>
      <c r="D72" s="119"/>
      <c r="E72" s="120"/>
      <c r="F72" s="120"/>
      <c r="G72" s="120"/>
      <c r="H72" s="121"/>
      <c r="I72" s="119"/>
      <c r="J72" s="120"/>
      <c r="K72" s="121"/>
      <c r="L72" s="119"/>
      <c r="M72" s="120"/>
      <c r="N72" s="121"/>
      <c r="O72" s="119"/>
      <c r="P72" s="120"/>
      <c r="Q72" s="121"/>
      <c r="R72" s="119"/>
      <c r="S72" s="120"/>
      <c r="T72" s="122"/>
      <c r="U72" s="119"/>
      <c r="V72" s="119"/>
      <c r="W72" s="123"/>
      <c r="X72" s="122"/>
      <c r="Y72" s="120"/>
      <c r="Z72" s="122"/>
      <c r="AA72" s="119"/>
      <c r="AB72" s="122"/>
      <c r="AC72" s="119"/>
      <c r="AD72" s="119"/>
      <c r="AE72" s="122"/>
      <c r="AF72" s="124"/>
    </row>
    <row r="73" spans="1:32" ht="15" customHeight="1" x14ac:dyDescent="0.2">
      <c r="A73" s="341">
        <v>67</v>
      </c>
      <c r="B73" s="135" t="s">
        <v>2</v>
      </c>
      <c r="C73" s="136"/>
      <c r="D73" s="137"/>
      <c r="E73" s="138"/>
      <c r="F73" s="138"/>
      <c r="G73" s="138"/>
      <c r="H73" s="139"/>
      <c r="I73" s="137"/>
      <c r="J73" s="138"/>
      <c r="K73" s="139"/>
      <c r="L73" s="137"/>
      <c r="M73" s="138"/>
      <c r="N73" s="139"/>
      <c r="O73" s="137"/>
      <c r="P73" s="138"/>
      <c r="Q73" s="139"/>
      <c r="R73" s="137"/>
      <c r="S73" s="138"/>
      <c r="T73" s="140"/>
      <c r="U73" s="137"/>
      <c r="V73" s="137"/>
      <c r="W73" s="141"/>
      <c r="X73" s="140"/>
      <c r="Y73" s="138"/>
      <c r="Z73" s="140"/>
      <c r="AA73" s="137"/>
      <c r="AB73" s="140"/>
      <c r="AC73" s="137"/>
      <c r="AD73" s="137"/>
      <c r="AE73" s="140"/>
      <c r="AF73" s="143"/>
    </row>
    <row r="74" spans="1:32" ht="15" customHeight="1" x14ac:dyDescent="0.2">
      <c r="A74" s="341">
        <v>68</v>
      </c>
      <c r="B74" s="135" t="s">
        <v>1</v>
      </c>
      <c r="C74" s="136"/>
      <c r="D74" s="137"/>
      <c r="E74" s="138"/>
      <c r="F74" s="138"/>
      <c r="G74" s="138"/>
      <c r="H74" s="139"/>
      <c r="I74" s="137"/>
      <c r="J74" s="138"/>
      <c r="K74" s="139"/>
      <c r="L74" s="137"/>
      <c r="M74" s="138"/>
      <c r="N74" s="139"/>
      <c r="O74" s="137"/>
      <c r="P74" s="138"/>
      <c r="Q74" s="139"/>
      <c r="R74" s="137"/>
      <c r="S74" s="138"/>
      <c r="T74" s="140"/>
      <c r="U74" s="137"/>
      <c r="V74" s="137"/>
      <c r="W74" s="141"/>
      <c r="X74" s="140"/>
      <c r="Y74" s="138"/>
      <c r="Z74" s="140"/>
      <c r="AA74" s="137"/>
      <c r="AB74" s="140"/>
      <c r="AC74" s="137"/>
      <c r="AD74" s="137"/>
      <c r="AE74" s="140"/>
      <c r="AF74" s="143"/>
    </row>
    <row r="75" spans="1:32" ht="15" customHeight="1" x14ac:dyDescent="0.2">
      <c r="A75" s="341">
        <v>69</v>
      </c>
      <c r="B75" s="135" t="s">
        <v>74</v>
      </c>
      <c r="C75" s="136"/>
      <c r="D75" s="137"/>
      <c r="E75" s="138"/>
      <c r="F75" s="138"/>
      <c r="G75" s="138"/>
      <c r="H75" s="139"/>
      <c r="I75" s="137"/>
      <c r="J75" s="138"/>
      <c r="K75" s="139"/>
      <c r="L75" s="137"/>
      <c r="M75" s="138"/>
      <c r="N75" s="139"/>
      <c r="O75" s="137"/>
      <c r="P75" s="138"/>
      <c r="Q75" s="139"/>
      <c r="R75" s="137"/>
      <c r="S75" s="138"/>
      <c r="T75" s="140"/>
      <c r="U75" s="137"/>
      <c r="V75" s="137"/>
      <c r="W75" s="141"/>
      <c r="X75" s="140"/>
      <c r="Y75" s="138"/>
      <c r="Z75" s="140"/>
      <c r="AA75" s="137"/>
      <c r="AB75" s="140"/>
      <c r="AC75" s="137"/>
      <c r="AD75" s="137"/>
      <c r="AE75" s="140"/>
      <c r="AF75" s="143"/>
    </row>
    <row r="76" spans="1:32" s="19" customFormat="1" ht="15" customHeight="1" thickBot="1" x14ac:dyDescent="0.25">
      <c r="A76" s="1279" t="s">
        <v>363</v>
      </c>
      <c r="B76" s="1280"/>
      <c r="C76" s="164">
        <v>119</v>
      </c>
      <c r="D76" s="165">
        <v>9250.4553302959666</v>
      </c>
      <c r="E76" s="166">
        <v>1028339.2477583396</v>
      </c>
      <c r="F76" s="166">
        <v>659.21</v>
      </c>
      <c r="G76" s="166">
        <v>78445.990000000005</v>
      </c>
      <c r="H76" s="164">
        <v>45</v>
      </c>
      <c r="I76" s="165">
        <v>570.35224473434255</v>
      </c>
      <c r="J76" s="166">
        <v>26417.797369237931</v>
      </c>
      <c r="K76" s="164">
        <v>16</v>
      </c>
      <c r="L76" s="165">
        <v>158.37628411149953</v>
      </c>
      <c r="M76" s="166">
        <v>2545.6830517511999</v>
      </c>
      <c r="N76" s="164">
        <v>23</v>
      </c>
      <c r="O76" s="165">
        <v>3936.5780458287281</v>
      </c>
      <c r="P76" s="166">
        <v>93910.060714577659</v>
      </c>
      <c r="Q76" s="164">
        <v>0</v>
      </c>
      <c r="R76" s="165">
        <v>1527.9418817790604</v>
      </c>
      <c r="S76" s="166">
        <v>0</v>
      </c>
      <c r="T76" s="167">
        <v>1229659</v>
      </c>
      <c r="U76" s="165">
        <v>41740</v>
      </c>
      <c r="V76" s="165">
        <v>-3959</v>
      </c>
      <c r="W76" s="168">
        <v>37781</v>
      </c>
      <c r="X76" s="167">
        <v>1267440</v>
      </c>
      <c r="Y76" s="166">
        <v>-3169</v>
      </c>
      <c r="Z76" s="167">
        <v>1264271</v>
      </c>
      <c r="AA76" s="166">
        <v>0</v>
      </c>
      <c r="AB76" s="167">
        <v>1264271</v>
      </c>
      <c r="AC76" s="165">
        <v>1150419</v>
      </c>
      <c r="AD76" s="165">
        <v>113852</v>
      </c>
      <c r="AE76" s="167">
        <v>113852</v>
      </c>
      <c r="AF76" s="170">
        <v>1264271</v>
      </c>
    </row>
    <row r="77" spans="1:3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0"/>
      <c r="G77" s="910"/>
      <c r="H77" s="911"/>
      <c r="I77" s="860"/>
      <c r="J77" s="910"/>
      <c r="K77" s="911"/>
      <c r="L77" s="860"/>
      <c r="M77" s="910"/>
      <c r="N77" s="911"/>
      <c r="O77" s="860"/>
      <c r="P77" s="910"/>
      <c r="Q77" s="911"/>
      <c r="R77" s="860"/>
      <c r="S77" s="910"/>
      <c r="T77" s="861">
        <v>23254</v>
      </c>
      <c r="U77" s="860"/>
      <c r="V77" s="860"/>
      <c r="W77" s="860"/>
      <c r="X77" s="861">
        <v>23254</v>
      </c>
      <c r="Y77" s="910">
        <v>-58</v>
      </c>
      <c r="Z77" s="861">
        <v>23196</v>
      </c>
      <c r="AA77" s="860"/>
      <c r="AB77" s="861">
        <v>23196</v>
      </c>
      <c r="AC77" s="860">
        <v>21270</v>
      </c>
      <c r="AD77" s="860">
        <v>1926</v>
      </c>
      <c r="AE77" s="861">
        <v>1926</v>
      </c>
      <c r="AF77" s="912">
        <v>23196</v>
      </c>
    </row>
    <row r="78" spans="1:32" s="19" customFormat="1" ht="15" customHeight="1" x14ac:dyDescent="0.2">
      <c r="A78" s="1434" t="s">
        <v>333</v>
      </c>
      <c r="B78" s="1435"/>
      <c r="C78" s="704"/>
      <c r="D78" s="705"/>
      <c r="E78" s="705"/>
      <c r="F78" s="705"/>
      <c r="G78" s="705"/>
      <c r="H78" s="704"/>
      <c r="I78" s="705"/>
      <c r="J78" s="705"/>
      <c r="K78" s="704"/>
      <c r="L78" s="705"/>
      <c r="M78" s="705"/>
      <c r="N78" s="704"/>
      <c r="O78" s="705"/>
      <c r="P78" s="705"/>
      <c r="Q78" s="704"/>
      <c r="R78" s="705"/>
      <c r="S78" s="705"/>
      <c r="T78" s="705"/>
      <c r="U78" s="705"/>
      <c r="V78" s="705"/>
      <c r="W78" s="705"/>
      <c r="X78" s="705"/>
      <c r="Y78" s="705"/>
      <c r="Z78" s="705"/>
      <c r="AA78" s="705"/>
      <c r="AB78" s="706"/>
      <c r="AC78" s="706"/>
      <c r="AD78" s="705"/>
      <c r="AE78" s="706"/>
      <c r="AF78" s="706"/>
    </row>
    <row r="79" spans="1:32" s="19" customFormat="1" ht="15" customHeight="1" x14ac:dyDescent="0.2">
      <c r="A79" s="1281" t="s">
        <v>334</v>
      </c>
      <c r="B79" s="1282"/>
      <c r="C79" s="704"/>
      <c r="D79" s="705"/>
      <c r="E79" s="705"/>
      <c r="F79" s="705"/>
      <c r="G79" s="705"/>
      <c r="H79" s="704"/>
      <c r="I79" s="705"/>
      <c r="J79" s="705"/>
      <c r="K79" s="704"/>
      <c r="L79" s="705"/>
      <c r="M79" s="705"/>
      <c r="N79" s="704"/>
      <c r="O79" s="705"/>
      <c r="P79" s="705"/>
      <c r="Q79" s="704"/>
      <c r="R79" s="705"/>
      <c r="S79" s="705"/>
      <c r="T79" s="705"/>
      <c r="U79" s="705"/>
      <c r="V79" s="705"/>
      <c r="W79" s="705"/>
      <c r="X79" s="705"/>
      <c r="Y79" s="705"/>
      <c r="Z79" s="705"/>
      <c r="AA79" s="705"/>
      <c r="AB79" s="143">
        <v>0</v>
      </c>
      <c r="AC79" s="706">
        <v>0</v>
      </c>
      <c r="AD79" s="705">
        <v>0</v>
      </c>
      <c r="AE79" s="143">
        <v>0</v>
      </c>
      <c r="AF79" s="143">
        <v>0</v>
      </c>
    </row>
    <row r="80" spans="1:32" s="19" customFormat="1" ht="15" customHeight="1" x14ac:dyDescent="0.2">
      <c r="A80" s="1283" t="s">
        <v>345</v>
      </c>
      <c r="B80" s="1284"/>
      <c r="C80" s="704"/>
      <c r="D80" s="705"/>
      <c r="E80" s="705"/>
      <c r="F80" s="705"/>
      <c r="G80" s="705"/>
      <c r="H80" s="704"/>
      <c r="I80" s="705"/>
      <c r="J80" s="705"/>
      <c r="K80" s="704"/>
      <c r="L80" s="705"/>
      <c r="M80" s="705"/>
      <c r="N80" s="704"/>
      <c r="O80" s="705"/>
      <c r="P80" s="705"/>
      <c r="Q80" s="704"/>
      <c r="R80" s="705"/>
      <c r="S80" s="705"/>
      <c r="T80" s="705"/>
      <c r="U80" s="705"/>
      <c r="V80" s="705"/>
      <c r="W80" s="705"/>
      <c r="X80" s="705"/>
      <c r="Y80" s="705"/>
      <c r="Z80" s="705"/>
      <c r="AA80" s="705"/>
      <c r="AB80" s="708"/>
      <c r="AC80" s="706"/>
      <c r="AD80" s="705"/>
      <c r="AE80" s="708"/>
      <c r="AF80" s="143">
        <v>0</v>
      </c>
    </row>
    <row r="81" spans="1:32" ht="15" customHeight="1" x14ac:dyDescent="0.2">
      <c r="A81" s="1285" t="s">
        <v>1158</v>
      </c>
      <c r="B81" s="1286"/>
      <c r="C81" s="704"/>
      <c r="D81" s="705"/>
      <c r="E81" s="705"/>
      <c r="F81" s="705"/>
      <c r="G81" s="705"/>
      <c r="H81" s="704"/>
      <c r="I81" s="705"/>
      <c r="J81" s="705"/>
      <c r="K81" s="704"/>
      <c r="L81" s="705"/>
      <c r="M81" s="705"/>
      <c r="N81" s="704"/>
      <c r="O81" s="705"/>
      <c r="P81" s="705"/>
      <c r="Q81" s="704"/>
      <c r="R81" s="705"/>
      <c r="S81" s="705"/>
      <c r="T81" s="705"/>
      <c r="U81" s="705"/>
      <c r="V81" s="705"/>
      <c r="W81" s="705"/>
      <c r="X81" s="705"/>
      <c r="Y81" s="705"/>
      <c r="Z81" s="705"/>
      <c r="AA81" s="705"/>
      <c r="AB81" s="706"/>
      <c r="AC81" s="706"/>
      <c r="AD81" s="705"/>
      <c r="AE81" s="706"/>
      <c r="AF81" s="143">
        <v>2892</v>
      </c>
    </row>
    <row r="82" spans="1:32" s="19" customFormat="1" ht="15" customHeight="1" x14ac:dyDescent="0.2">
      <c r="A82" s="1285" t="s">
        <v>344</v>
      </c>
      <c r="B82" s="1286"/>
      <c r="C82" s="704"/>
      <c r="D82" s="705"/>
      <c r="E82" s="705"/>
      <c r="F82" s="705"/>
      <c r="G82" s="705"/>
      <c r="H82" s="704"/>
      <c r="I82" s="705"/>
      <c r="J82" s="705"/>
      <c r="K82" s="704"/>
      <c r="L82" s="705"/>
      <c r="M82" s="705"/>
      <c r="N82" s="704"/>
      <c r="O82" s="705"/>
      <c r="P82" s="705"/>
      <c r="Q82" s="704"/>
      <c r="R82" s="705"/>
      <c r="S82" s="705"/>
      <c r="T82" s="705"/>
      <c r="U82" s="705"/>
      <c r="V82" s="705"/>
      <c r="W82" s="705"/>
      <c r="X82" s="705"/>
      <c r="Y82" s="705"/>
      <c r="Z82" s="705"/>
      <c r="AA82" s="705"/>
      <c r="AB82" s="708"/>
      <c r="AC82" s="706"/>
      <c r="AD82" s="705"/>
      <c r="AE82" s="708"/>
      <c r="AF82" s="143">
        <v>0</v>
      </c>
    </row>
    <row r="83" spans="1:32" s="19" customFormat="1" ht="15" customHeight="1" x14ac:dyDescent="0.2">
      <c r="A83" s="1277" t="s">
        <v>242</v>
      </c>
      <c r="B83" s="1278"/>
      <c r="C83" s="709"/>
      <c r="D83" s="710"/>
      <c r="E83" s="710"/>
      <c r="F83" s="710"/>
      <c r="G83" s="710"/>
      <c r="H83" s="709"/>
      <c r="I83" s="710"/>
      <c r="J83" s="710"/>
      <c r="K83" s="709"/>
      <c r="L83" s="710"/>
      <c r="M83" s="710"/>
      <c r="N83" s="709"/>
      <c r="O83" s="710"/>
      <c r="P83" s="710"/>
      <c r="Q83" s="709"/>
      <c r="R83" s="710"/>
      <c r="S83" s="710"/>
      <c r="T83" s="710"/>
      <c r="U83" s="710"/>
      <c r="V83" s="710"/>
      <c r="W83" s="710"/>
      <c r="X83" s="710"/>
      <c r="Y83" s="710"/>
      <c r="Z83" s="710"/>
      <c r="AA83" s="710"/>
      <c r="AB83" s="158">
        <v>1180</v>
      </c>
      <c r="AC83" s="157">
        <v>1279</v>
      </c>
      <c r="AD83" s="710">
        <v>-99</v>
      </c>
      <c r="AE83" s="158">
        <v>-99</v>
      </c>
      <c r="AF83" s="158">
        <v>1180</v>
      </c>
    </row>
    <row r="84" spans="1:32" s="19" customFormat="1" ht="15" customHeight="1" thickBot="1" x14ac:dyDescent="0.25">
      <c r="A84" s="1279" t="s">
        <v>364</v>
      </c>
      <c r="B84" s="1280"/>
      <c r="C84" s="164">
        <v>119</v>
      </c>
      <c r="D84" s="165">
        <v>9250.4553302959666</v>
      </c>
      <c r="E84" s="166">
        <v>1028339.2477583396</v>
      </c>
      <c r="F84" s="166">
        <v>659.21</v>
      </c>
      <c r="G84" s="166">
        <v>78445.990000000005</v>
      </c>
      <c r="H84" s="164">
        <v>45</v>
      </c>
      <c r="I84" s="165">
        <v>570.35224473434255</v>
      </c>
      <c r="J84" s="166">
        <v>26417.797369237931</v>
      </c>
      <c r="K84" s="164">
        <v>16</v>
      </c>
      <c r="L84" s="165">
        <v>158.37628411149953</v>
      </c>
      <c r="M84" s="166">
        <v>2545.6830517511999</v>
      </c>
      <c r="N84" s="164">
        <v>23</v>
      </c>
      <c r="O84" s="165">
        <v>3936.5780458287281</v>
      </c>
      <c r="P84" s="166">
        <v>93910.060714577659</v>
      </c>
      <c r="Q84" s="164">
        <v>0</v>
      </c>
      <c r="R84" s="165">
        <v>1527.9418817790604</v>
      </c>
      <c r="S84" s="166">
        <v>0</v>
      </c>
      <c r="T84" s="167">
        <v>1252913</v>
      </c>
      <c r="U84" s="165">
        <v>41740</v>
      </c>
      <c r="V84" s="165">
        <v>-3959</v>
      </c>
      <c r="W84" s="168">
        <v>37781</v>
      </c>
      <c r="X84" s="167">
        <v>1290694</v>
      </c>
      <c r="Y84" s="166">
        <v>-3227</v>
      </c>
      <c r="Z84" s="167">
        <v>1287467</v>
      </c>
      <c r="AA84" s="166">
        <v>0</v>
      </c>
      <c r="AB84" s="167">
        <v>1288647</v>
      </c>
      <c r="AC84" s="165">
        <v>1172968</v>
      </c>
      <c r="AD84" s="165">
        <v>115679</v>
      </c>
      <c r="AE84" s="167">
        <v>115679</v>
      </c>
      <c r="AF84" s="170">
        <v>1291539</v>
      </c>
    </row>
    <row r="85" spans="1:32" ht="8.4499999999999993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AA85" s="13"/>
      <c r="AB85" s="13"/>
      <c r="AC85" s="13"/>
      <c r="AD85" s="13"/>
      <c r="AE85" s="13"/>
      <c r="AF85" s="13"/>
    </row>
    <row r="86" spans="1:32" ht="15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AA86" s="13"/>
      <c r="AB86" s="13"/>
      <c r="AC86" s="13"/>
      <c r="AD86" s="13"/>
      <c r="AE86" s="13"/>
      <c r="AF86" s="13"/>
    </row>
    <row r="87" spans="1:32" ht="15" customHeight="1" x14ac:dyDescent="0.2"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AA87" s="13"/>
      <c r="AB87" s="13"/>
      <c r="AC87" s="13"/>
      <c r="AD87" s="13"/>
      <c r="AE87" s="13"/>
      <c r="AF87" s="13"/>
    </row>
    <row r="88" spans="1:32" ht="13.9" customHeight="1" x14ac:dyDescent="0.2">
      <c r="A88" s="10"/>
      <c r="B88" s="10"/>
      <c r="C88" s="10"/>
      <c r="D88" s="10"/>
      <c r="E88" s="10"/>
      <c r="F88" s="1137"/>
      <c r="G88" s="1137"/>
      <c r="H88" s="10"/>
      <c r="I88" s="10"/>
      <c r="J88" s="10"/>
      <c r="K88" s="10"/>
      <c r="L88" s="754"/>
      <c r="M88" s="754"/>
      <c r="N88" s="754"/>
      <c r="O88" s="754"/>
      <c r="P88" s="754"/>
      <c r="Q88" s="754"/>
      <c r="R88" s="754"/>
      <c r="S88" s="754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</row>
    <row r="89" spans="1:32" x14ac:dyDescent="0.2">
      <c r="A89" s="10"/>
      <c r="B89" s="10"/>
      <c r="C89" s="10"/>
      <c r="D89" s="10"/>
      <c r="E89" s="10"/>
      <c r="F89" s="1137"/>
      <c r="G89" s="1137"/>
      <c r="H89" s="10"/>
      <c r="I89" s="10"/>
      <c r="J89" s="10"/>
      <c r="K89" s="10"/>
      <c r="L89" s="754"/>
      <c r="M89" s="754"/>
      <c r="N89" s="754"/>
      <c r="O89" s="754"/>
      <c r="P89" s="754"/>
      <c r="Q89" s="754"/>
      <c r="R89" s="754"/>
      <c r="S89" s="754"/>
      <c r="T89" s="10"/>
      <c r="U89" s="10"/>
      <c r="V89" s="10"/>
      <c r="W89" s="10"/>
      <c r="X89" s="10"/>
      <c r="Y89" s="461"/>
      <c r="Z89" s="755"/>
      <c r="AA89" s="10"/>
      <c r="AB89" s="10"/>
      <c r="AC89" s="10"/>
      <c r="AD89" s="10"/>
      <c r="AE89" s="10"/>
      <c r="AF89" s="10"/>
    </row>
    <row r="90" spans="1:32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461"/>
      <c r="Z90" s="755"/>
      <c r="AA90" s="10"/>
      <c r="AB90" s="10"/>
      <c r="AC90" s="10"/>
      <c r="AD90" s="10"/>
      <c r="AE90" s="10"/>
      <c r="AF90" s="10"/>
    </row>
    <row r="91" spans="1:32" x14ac:dyDescent="0.2">
      <c r="A91" s="10"/>
      <c r="B91" s="757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>
        <v>1</v>
      </c>
      <c r="AF91" s="10"/>
    </row>
    <row r="92" spans="1:32" x14ac:dyDescent="0.2">
      <c r="A92" s="10"/>
      <c r="B92" s="757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</row>
    <row r="93" spans="1:32" x14ac:dyDescent="0.2">
      <c r="A93" s="10"/>
      <c r="B93" s="757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</row>
    <row r="94" spans="1:32" x14ac:dyDescent="0.2">
      <c r="A94" s="10"/>
      <c r="B94" s="757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10" max="1048575" man="1"/>
        <brk id="20" max="1048575" man="1"/>
        <brk id="27" max="1048575" man="1"/>
      </colBreaks>
      <pageMargins left="0.3" right="0.3" top="0.55000000000000004" bottom="0.45" header="0.25" footer="0.25"/>
      <printOptions horizontalCentered="1"/>
      <pageSetup paperSize="5" scale="65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31">
    <mergeCell ref="AB1:AF1"/>
    <mergeCell ref="AD2:AD3"/>
    <mergeCell ref="AE2:AE3"/>
    <mergeCell ref="AF2:AF3"/>
    <mergeCell ref="C1:J1"/>
    <mergeCell ref="AB2:AB3"/>
    <mergeCell ref="AC2:AC3"/>
    <mergeCell ref="C2:C3"/>
    <mergeCell ref="Z2:Z3"/>
    <mergeCell ref="AA2:AA3"/>
    <mergeCell ref="Q2:S2"/>
    <mergeCell ref="A80:B80"/>
    <mergeCell ref="A81:B81"/>
    <mergeCell ref="A82:B82"/>
    <mergeCell ref="A83:B83"/>
    <mergeCell ref="A84:B84"/>
    <mergeCell ref="A79:B79"/>
    <mergeCell ref="X2:X3"/>
    <mergeCell ref="Y2:Y3"/>
    <mergeCell ref="A1:B3"/>
    <mergeCell ref="N2:P2"/>
    <mergeCell ref="K1:T1"/>
    <mergeCell ref="U1:AA1"/>
    <mergeCell ref="A76:B76"/>
    <mergeCell ref="A78:B78"/>
    <mergeCell ref="T2:T3"/>
    <mergeCell ref="U2:W2"/>
    <mergeCell ref="D2:G2"/>
    <mergeCell ref="H2:J2"/>
    <mergeCell ref="K2:M2"/>
    <mergeCell ref="A77:B77"/>
  </mergeCells>
  <printOptions horizontalCentered="1"/>
  <pageMargins left="0.3" right="0.3" top="0.75" bottom="0.45" header="0.25" footer="0.25"/>
  <pageSetup paperSize="5" scale="65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3" manualBreakCount="3">
    <brk id="10" max="1048575" man="1"/>
    <brk id="20" max="1048575" man="1"/>
    <brk id="2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34"/>
  <dimension ref="A1:S86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12.5703125" defaultRowHeight="12.75" x14ac:dyDescent="0.2"/>
  <cols>
    <col min="1" max="1" width="3.85546875" style="278" customWidth="1"/>
    <col min="2" max="2" width="27" style="278" customWidth="1"/>
    <col min="3" max="3" width="12.140625" style="1127" customWidth="1"/>
    <col min="4" max="4" width="12" style="1127" customWidth="1"/>
    <col min="5" max="5" width="11.7109375" style="1127" bestFit="1" customWidth="1"/>
    <col min="6" max="6" width="12.85546875" style="1127" bestFit="1" customWidth="1"/>
    <col min="7" max="7" width="13.42578125" style="1127" customWidth="1"/>
    <col min="8" max="9" width="11.42578125" style="1127" customWidth="1"/>
    <col min="10" max="10" width="11.28515625" style="1127" customWidth="1"/>
    <col min="11" max="11" width="12.7109375" style="1127" customWidth="1"/>
    <col min="12" max="12" width="15.7109375" style="1127" customWidth="1"/>
    <col min="13" max="14" width="12.7109375" style="1127" customWidth="1"/>
    <col min="15" max="16" width="15.7109375" style="1127" customWidth="1"/>
    <col min="17" max="18" width="14" style="1127" customWidth="1"/>
    <col min="19" max="19" width="15.7109375" style="1127" customWidth="1"/>
    <col min="20" max="16384" width="12.5703125" style="278"/>
  </cols>
  <sheetData>
    <row r="1" spans="1:19" s="1128" customFormat="1" ht="30" customHeight="1" x14ac:dyDescent="0.2">
      <c r="A1" s="1428" t="s">
        <v>453</v>
      </c>
      <c r="B1" s="1429"/>
      <c r="C1" s="1459" t="s">
        <v>1363</v>
      </c>
      <c r="D1" s="1459"/>
      <c r="E1" s="1459"/>
      <c r="F1" s="1459"/>
      <c r="G1" s="1459"/>
      <c r="H1" s="1459"/>
      <c r="I1" s="1459"/>
      <c r="J1" s="1459"/>
      <c r="K1" s="1459"/>
      <c r="L1" s="1451" t="s">
        <v>300</v>
      </c>
      <c r="M1" s="1451"/>
      <c r="N1" s="1451"/>
      <c r="O1" s="1451"/>
      <c r="P1" s="1451"/>
      <c r="Q1" s="1451"/>
      <c r="R1" s="1451"/>
      <c r="S1" s="1451"/>
    </row>
    <row r="2" spans="1:19" ht="99" customHeight="1" x14ac:dyDescent="0.2">
      <c r="A2" s="1430"/>
      <c r="B2" s="1431"/>
      <c r="C2" s="1454" t="s">
        <v>1364</v>
      </c>
      <c r="D2" s="1454" t="s">
        <v>1014</v>
      </c>
      <c r="E2" s="1121" t="s">
        <v>468</v>
      </c>
      <c r="F2" s="1121" t="s">
        <v>467</v>
      </c>
      <c r="G2" s="1454" t="s">
        <v>913</v>
      </c>
      <c r="H2" s="1454" t="s">
        <v>1312</v>
      </c>
      <c r="I2" s="1454" t="s">
        <v>258</v>
      </c>
      <c r="J2" s="1454" t="s">
        <v>337</v>
      </c>
      <c r="K2" s="1454" t="s">
        <v>1315</v>
      </c>
      <c r="L2" s="1450" t="s">
        <v>1121</v>
      </c>
      <c r="M2" s="1450" t="s">
        <v>1316</v>
      </c>
      <c r="N2" s="1450" t="s">
        <v>1317</v>
      </c>
      <c r="O2" s="1450" t="s">
        <v>301</v>
      </c>
      <c r="P2" s="1450" t="s">
        <v>1318</v>
      </c>
      <c r="Q2" s="1450" t="s">
        <v>1319</v>
      </c>
      <c r="R2" s="1450" t="s">
        <v>258</v>
      </c>
      <c r="S2" s="1450" t="s">
        <v>1320</v>
      </c>
    </row>
    <row r="3" spans="1:19" ht="13.15" customHeight="1" x14ac:dyDescent="0.2">
      <c r="A3" s="1432"/>
      <c r="B3" s="1433"/>
      <c r="C3" s="1454"/>
      <c r="D3" s="1454"/>
      <c r="E3" s="31">
        <v>0.31638418079096048</v>
      </c>
      <c r="F3" s="32">
        <v>1470.3473918621949</v>
      </c>
      <c r="G3" s="1454"/>
      <c r="H3" s="1454"/>
      <c r="I3" s="1454"/>
      <c r="J3" s="1454"/>
      <c r="K3" s="1454"/>
      <c r="L3" s="1450"/>
      <c r="M3" s="1450"/>
      <c r="N3" s="1450"/>
      <c r="O3" s="1450"/>
      <c r="P3" s="1450"/>
      <c r="Q3" s="1450"/>
      <c r="R3" s="1450"/>
      <c r="S3" s="1450"/>
    </row>
    <row r="4" spans="1:19" s="1129" customFormat="1" ht="14.25" customHeight="1" x14ac:dyDescent="0.2">
      <c r="A4" s="2"/>
      <c r="B4" s="3"/>
      <c r="C4" s="862">
        <v>1</v>
      </c>
      <c r="D4" s="862">
        <f t="shared" ref="D4:S4" si="0">C4+1</f>
        <v>2</v>
      </c>
      <c r="E4" s="862">
        <f t="shared" si="0"/>
        <v>3</v>
      </c>
      <c r="F4" s="862">
        <f t="shared" si="0"/>
        <v>4</v>
      </c>
      <c r="G4" s="862">
        <f t="shared" si="0"/>
        <v>5</v>
      </c>
      <c r="H4" s="862">
        <f t="shared" si="0"/>
        <v>6</v>
      </c>
      <c r="I4" s="862">
        <f t="shared" si="0"/>
        <v>7</v>
      </c>
      <c r="J4" s="862">
        <f t="shared" si="0"/>
        <v>8</v>
      </c>
      <c r="K4" s="862">
        <f t="shared" si="0"/>
        <v>9</v>
      </c>
      <c r="L4" s="862">
        <f t="shared" si="0"/>
        <v>10</v>
      </c>
      <c r="M4" s="862">
        <f t="shared" si="0"/>
        <v>11</v>
      </c>
      <c r="N4" s="862">
        <f t="shared" si="0"/>
        <v>12</v>
      </c>
      <c r="O4" s="862">
        <f t="shared" si="0"/>
        <v>13</v>
      </c>
      <c r="P4" s="862">
        <f t="shared" si="0"/>
        <v>14</v>
      </c>
      <c r="Q4" s="862">
        <f t="shared" si="0"/>
        <v>15</v>
      </c>
      <c r="R4" s="862">
        <f t="shared" si="0"/>
        <v>16</v>
      </c>
      <c r="S4" s="862">
        <f t="shared" si="0"/>
        <v>17</v>
      </c>
    </row>
    <row r="5" spans="1:19" s="1130" customFormat="1" ht="33" customHeight="1" x14ac:dyDescent="0.2">
      <c r="A5" s="863"/>
      <c r="B5" s="863"/>
      <c r="C5" s="537" t="s">
        <v>909</v>
      </c>
      <c r="D5" s="537" t="s">
        <v>372</v>
      </c>
      <c r="E5" s="537" t="s">
        <v>910</v>
      </c>
      <c r="F5" s="537" t="s">
        <v>911</v>
      </c>
      <c r="G5" s="537" t="s">
        <v>1185</v>
      </c>
      <c r="H5" s="537" t="s">
        <v>912</v>
      </c>
      <c r="I5" s="537" t="s">
        <v>785</v>
      </c>
      <c r="J5" s="537" t="s">
        <v>916</v>
      </c>
      <c r="K5" s="537" t="s">
        <v>1184</v>
      </c>
      <c r="L5" s="537" t="s">
        <v>1120</v>
      </c>
      <c r="M5" s="537" t="s">
        <v>228</v>
      </c>
      <c r="N5" s="537" t="s">
        <v>786</v>
      </c>
      <c r="O5" s="537" t="s">
        <v>908</v>
      </c>
      <c r="P5" s="537" t="s">
        <v>664</v>
      </c>
      <c r="Q5" s="537" t="s">
        <v>914</v>
      </c>
      <c r="R5" s="537" t="s">
        <v>787</v>
      </c>
      <c r="S5" s="537" t="s">
        <v>915</v>
      </c>
    </row>
    <row r="6" spans="1:19" s="1130" customFormat="1" ht="22.5" hidden="1" customHeight="1" x14ac:dyDescent="0.2">
      <c r="A6" s="863"/>
      <c r="B6" s="863"/>
      <c r="C6" s="537" t="s">
        <v>788</v>
      </c>
      <c r="D6" s="537" t="s">
        <v>555</v>
      </c>
      <c r="E6" s="537" t="s">
        <v>556</v>
      </c>
      <c r="F6" s="537" t="s">
        <v>556</v>
      </c>
      <c r="G6" s="624" t="s">
        <v>783</v>
      </c>
      <c r="H6" s="537" t="s">
        <v>767</v>
      </c>
      <c r="I6" s="537" t="s">
        <v>556</v>
      </c>
      <c r="J6" s="537" t="s">
        <v>556</v>
      </c>
      <c r="K6" s="624" t="s">
        <v>784</v>
      </c>
      <c r="L6" s="537" t="s">
        <v>555</v>
      </c>
      <c r="M6" s="537" t="s">
        <v>555</v>
      </c>
      <c r="N6" s="537" t="s">
        <v>556</v>
      </c>
      <c r="O6" s="537" t="s">
        <v>556</v>
      </c>
      <c r="P6" s="537" t="s">
        <v>556</v>
      </c>
      <c r="Q6" s="537" t="s">
        <v>767</v>
      </c>
      <c r="R6" s="537" t="s">
        <v>556</v>
      </c>
      <c r="S6" s="537" t="s">
        <v>556</v>
      </c>
    </row>
    <row r="7" spans="1:19" ht="16.149999999999999" customHeight="1" x14ac:dyDescent="0.2">
      <c r="A7" s="864">
        <v>1</v>
      </c>
      <c r="B7" s="865" t="s">
        <v>4</v>
      </c>
      <c r="C7" s="1147">
        <v>2.4683670000000002</v>
      </c>
      <c r="D7" s="866">
        <f>'3_Levels 1&amp;2'!AQ7</f>
        <v>5875.0561916878714</v>
      </c>
      <c r="E7" s="866">
        <f>D7*(1+$E$3)</f>
        <v>7733.8310319958982</v>
      </c>
      <c r="F7" s="866">
        <f>E7+$F$3</f>
        <v>9204.1784238580931</v>
      </c>
      <c r="G7" s="867">
        <f t="shared" ref="G7:G38" si="1">ROUND(C7*F7,0)</f>
        <v>22719</v>
      </c>
      <c r="H7" s="868">
        <v>21262</v>
      </c>
      <c r="I7" s="868">
        <f t="shared" ref="I7:I70" si="2">G7-H7</f>
        <v>1457</v>
      </c>
      <c r="J7" s="869">
        <f t="shared" ref="J7:J38" si="3">ROUND(I7/$J$86,0)</f>
        <v>1457</v>
      </c>
      <c r="K7" s="867">
        <f>G7</f>
        <v>22719</v>
      </c>
      <c r="L7" s="870">
        <f>'3_Levels 1&amp;2'!AW7</f>
        <v>24614229</v>
      </c>
      <c r="M7" s="1154">
        <f>'3_Levels 1&amp;2'!C7</f>
        <v>9432</v>
      </c>
      <c r="N7" s="1154">
        <f t="shared" ref="N7:N38" si="4">C7+M7</f>
        <v>9434.4683669999995</v>
      </c>
      <c r="O7" s="871">
        <f>L7/N7</f>
        <v>2608.9683109327025</v>
      </c>
      <c r="P7" s="872">
        <f>ROUND(C7*O7,0)</f>
        <v>6440</v>
      </c>
      <c r="Q7" s="871">
        <v>6027</v>
      </c>
      <c r="R7" s="871">
        <f>P7-Q7</f>
        <v>413</v>
      </c>
      <c r="S7" s="872">
        <f t="shared" ref="S7:S38" si="5">ROUND(R7/$S$86,0)</f>
        <v>413</v>
      </c>
    </row>
    <row r="8" spans="1:19" ht="16.149999999999999" customHeight="1" x14ac:dyDescent="0.2">
      <c r="A8" s="873">
        <v>2</v>
      </c>
      <c r="B8" s="874" t="s">
        <v>5</v>
      </c>
      <c r="C8" s="1148">
        <v>0</v>
      </c>
      <c r="D8" s="875">
        <f>'3_Levels 1&amp;2'!AQ8</f>
        <v>7291.1254117050921</v>
      </c>
      <c r="E8" s="875">
        <f t="shared" ref="E8:E71" si="6">D8*(1+$E$3)</f>
        <v>9597.9221521315612</v>
      </c>
      <c r="F8" s="875">
        <f t="shared" ref="F8:F71" si="7">E8+$F$3</f>
        <v>11068.269543993756</v>
      </c>
      <c r="G8" s="876">
        <f t="shared" si="1"/>
        <v>0</v>
      </c>
      <c r="H8" s="875">
        <v>0</v>
      </c>
      <c r="I8" s="875">
        <f t="shared" si="2"/>
        <v>0</v>
      </c>
      <c r="J8" s="876">
        <f t="shared" si="3"/>
        <v>0</v>
      </c>
      <c r="K8" s="876">
        <f t="shared" ref="K8:K71" si="8">G8</f>
        <v>0</v>
      </c>
      <c r="L8" s="877">
        <f>'3_Levels 1&amp;2'!AW8</f>
        <v>11474884.699999999</v>
      </c>
      <c r="M8" s="1155">
        <f>'3_Levels 1&amp;2'!C8</f>
        <v>3947</v>
      </c>
      <c r="N8" s="1155">
        <f t="shared" si="4"/>
        <v>3947</v>
      </c>
      <c r="O8" s="878">
        <f t="shared" ref="O8:O71" si="9">L8/N8</f>
        <v>2907.2421332657714</v>
      </c>
      <c r="P8" s="879">
        <f t="shared" ref="P8:P71" si="10">ROUND(C8*O8,0)</f>
        <v>0</v>
      </c>
      <c r="Q8" s="878">
        <v>0</v>
      </c>
      <c r="R8" s="878">
        <f t="shared" ref="R8:R71" si="11">P8-Q8</f>
        <v>0</v>
      </c>
      <c r="S8" s="879">
        <f t="shared" si="5"/>
        <v>0</v>
      </c>
    </row>
    <row r="9" spans="1:19" ht="16.149999999999999" customHeight="1" x14ac:dyDescent="0.2">
      <c r="A9" s="873">
        <v>3</v>
      </c>
      <c r="B9" s="874" t="s">
        <v>6</v>
      </c>
      <c r="C9" s="1148">
        <v>3.6554000000000003E-2</v>
      </c>
      <c r="D9" s="875">
        <f>'3_Levels 1&amp;2'!AQ9</f>
        <v>4738.2538305741455</v>
      </c>
      <c r="E9" s="875">
        <f t="shared" si="6"/>
        <v>6237.3623871399768</v>
      </c>
      <c r="F9" s="875">
        <f t="shared" si="7"/>
        <v>7707.7097790021717</v>
      </c>
      <c r="G9" s="876">
        <f t="shared" si="1"/>
        <v>282</v>
      </c>
      <c r="H9" s="875">
        <v>252</v>
      </c>
      <c r="I9" s="875">
        <f t="shared" si="2"/>
        <v>30</v>
      </c>
      <c r="J9" s="876">
        <f t="shared" si="3"/>
        <v>30</v>
      </c>
      <c r="K9" s="876">
        <f t="shared" si="8"/>
        <v>282</v>
      </c>
      <c r="L9" s="877">
        <f>'3_Levels 1&amp;2'!AW9</f>
        <v>86229235.5</v>
      </c>
      <c r="M9" s="1155">
        <f>'3_Levels 1&amp;2'!C9</f>
        <v>22712</v>
      </c>
      <c r="N9" s="1155">
        <f t="shared" si="4"/>
        <v>22712.036553999998</v>
      </c>
      <c r="O9" s="878">
        <f t="shared" si="9"/>
        <v>3796.6315920187035</v>
      </c>
      <c r="P9" s="879">
        <f t="shared" si="10"/>
        <v>139</v>
      </c>
      <c r="Q9" s="878">
        <v>125</v>
      </c>
      <c r="R9" s="878">
        <f t="shared" si="11"/>
        <v>14</v>
      </c>
      <c r="S9" s="879">
        <f t="shared" si="5"/>
        <v>14</v>
      </c>
    </row>
    <row r="10" spans="1:19" ht="16.149999999999999" customHeight="1" x14ac:dyDescent="0.2">
      <c r="A10" s="873">
        <v>4</v>
      </c>
      <c r="B10" s="874" t="s">
        <v>7</v>
      </c>
      <c r="C10" s="1148">
        <v>0</v>
      </c>
      <c r="D10" s="875">
        <f>'3_Levels 1&amp;2'!AQ10</f>
        <v>6551.0888598497222</v>
      </c>
      <c r="E10" s="875">
        <f t="shared" si="6"/>
        <v>8623.7497420620639</v>
      </c>
      <c r="F10" s="875">
        <f t="shared" si="7"/>
        <v>10094.097133924259</v>
      </c>
      <c r="G10" s="876">
        <f t="shared" si="1"/>
        <v>0</v>
      </c>
      <c r="H10" s="875">
        <v>0</v>
      </c>
      <c r="I10" s="875">
        <f t="shared" si="2"/>
        <v>0</v>
      </c>
      <c r="J10" s="876">
        <f t="shared" si="3"/>
        <v>0</v>
      </c>
      <c r="K10" s="876">
        <f t="shared" si="8"/>
        <v>0</v>
      </c>
      <c r="L10" s="877">
        <f>'3_Levels 1&amp;2'!AW10</f>
        <v>11289414.039999999</v>
      </c>
      <c r="M10" s="1155">
        <f>'3_Levels 1&amp;2'!C10</f>
        <v>3061</v>
      </c>
      <c r="N10" s="1155">
        <f t="shared" si="4"/>
        <v>3061</v>
      </c>
      <c r="O10" s="878">
        <f t="shared" si="9"/>
        <v>3688.1457170859194</v>
      </c>
      <c r="P10" s="879">
        <f t="shared" si="10"/>
        <v>0</v>
      </c>
      <c r="Q10" s="878">
        <v>0</v>
      </c>
      <c r="R10" s="878">
        <f t="shared" si="11"/>
        <v>0</v>
      </c>
      <c r="S10" s="879">
        <f t="shared" si="5"/>
        <v>0</v>
      </c>
    </row>
    <row r="11" spans="1:19" ht="16.149999999999999" customHeight="1" x14ac:dyDescent="0.2">
      <c r="A11" s="880">
        <v>5</v>
      </c>
      <c r="B11" s="881" t="s">
        <v>8</v>
      </c>
      <c r="C11" s="1149">
        <v>1.9576910000000001</v>
      </c>
      <c r="D11" s="882">
        <f>'3_Levels 1&amp;2'!AQ11</f>
        <v>6207.798800541691</v>
      </c>
      <c r="E11" s="882">
        <f t="shared" si="6"/>
        <v>8171.8481385661808</v>
      </c>
      <c r="F11" s="882">
        <f t="shared" si="7"/>
        <v>9642.1955304283765</v>
      </c>
      <c r="G11" s="883">
        <f t="shared" si="1"/>
        <v>18876</v>
      </c>
      <c r="H11" s="882">
        <v>15134</v>
      </c>
      <c r="I11" s="882">
        <f t="shared" si="2"/>
        <v>3742</v>
      </c>
      <c r="J11" s="883">
        <f t="shared" si="3"/>
        <v>3742</v>
      </c>
      <c r="K11" s="883">
        <f t="shared" si="8"/>
        <v>18876</v>
      </c>
      <c r="L11" s="884">
        <f>'3_Levels 1&amp;2'!AW11</f>
        <v>11807856</v>
      </c>
      <c r="M11" s="1156">
        <f>'3_Levels 1&amp;2'!C11</f>
        <v>5169</v>
      </c>
      <c r="N11" s="1156">
        <f t="shared" si="4"/>
        <v>5170.9576909999996</v>
      </c>
      <c r="O11" s="885">
        <f t="shared" si="9"/>
        <v>2283.4949936936159</v>
      </c>
      <c r="P11" s="886">
        <f t="shared" si="10"/>
        <v>4470</v>
      </c>
      <c r="Q11" s="885">
        <v>3584</v>
      </c>
      <c r="R11" s="885">
        <f t="shared" si="11"/>
        <v>886</v>
      </c>
      <c r="S11" s="886">
        <f t="shared" si="5"/>
        <v>886</v>
      </c>
    </row>
    <row r="12" spans="1:19" ht="16.149999999999999" customHeight="1" x14ac:dyDescent="0.2">
      <c r="A12" s="864">
        <v>6</v>
      </c>
      <c r="B12" s="865" t="s">
        <v>9</v>
      </c>
      <c r="C12" s="1147">
        <v>1.3812009999999999</v>
      </c>
      <c r="D12" s="866">
        <f>'3_Levels 1&amp;2'!AQ12</f>
        <v>6339.0674157303374</v>
      </c>
      <c r="E12" s="866">
        <f t="shared" si="6"/>
        <v>8344.6480670348501</v>
      </c>
      <c r="F12" s="866">
        <f t="shared" si="7"/>
        <v>9814.995458897045</v>
      </c>
      <c r="G12" s="867">
        <f t="shared" si="1"/>
        <v>13556</v>
      </c>
      <c r="H12" s="868">
        <v>12560</v>
      </c>
      <c r="I12" s="868">
        <f t="shared" si="2"/>
        <v>996</v>
      </c>
      <c r="J12" s="869">
        <f t="shared" si="3"/>
        <v>996</v>
      </c>
      <c r="K12" s="867">
        <f t="shared" si="8"/>
        <v>13556</v>
      </c>
      <c r="L12" s="870">
        <f>'3_Levels 1&amp;2'!AW12</f>
        <v>19636838.32</v>
      </c>
      <c r="M12" s="1154">
        <f>'3_Levels 1&amp;2'!C12</f>
        <v>5785</v>
      </c>
      <c r="N12" s="1154">
        <f t="shared" si="4"/>
        <v>5786.3812010000001</v>
      </c>
      <c r="O12" s="871">
        <f t="shared" si="9"/>
        <v>3393.6302566112254</v>
      </c>
      <c r="P12" s="872">
        <f t="shared" si="10"/>
        <v>4687</v>
      </c>
      <c r="Q12" s="871">
        <v>4343</v>
      </c>
      <c r="R12" s="871">
        <f t="shared" si="11"/>
        <v>344</v>
      </c>
      <c r="S12" s="872">
        <f t="shared" si="5"/>
        <v>344</v>
      </c>
    </row>
    <row r="13" spans="1:19" ht="16.149999999999999" customHeight="1" x14ac:dyDescent="0.2">
      <c r="A13" s="873">
        <v>7</v>
      </c>
      <c r="B13" s="874" t="s">
        <v>10</v>
      </c>
      <c r="C13" s="1148">
        <v>0.89556100000000005</v>
      </c>
      <c r="D13" s="875">
        <f>'3_Levels 1&amp;2'!AQ13</f>
        <v>4160.4356388088372</v>
      </c>
      <c r="E13" s="875">
        <f t="shared" si="6"/>
        <v>5476.7316601268876</v>
      </c>
      <c r="F13" s="875">
        <f t="shared" si="7"/>
        <v>6947.0790519890825</v>
      </c>
      <c r="G13" s="876">
        <f t="shared" si="1"/>
        <v>6222</v>
      </c>
      <c r="H13" s="875">
        <v>5719</v>
      </c>
      <c r="I13" s="875">
        <f t="shared" si="2"/>
        <v>503</v>
      </c>
      <c r="J13" s="876">
        <f t="shared" si="3"/>
        <v>503</v>
      </c>
      <c r="K13" s="876">
        <f t="shared" si="8"/>
        <v>6222</v>
      </c>
      <c r="L13" s="877">
        <f>'3_Levels 1&amp;2'!AW13</f>
        <v>11228164.939999999</v>
      </c>
      <c r="M13" s="1155">
        <f>'3_Levels 1&amp;2'!C13</f>
        <v>2082</v>
      </c>
      <c r="N13" s="1155">
        <f t="shared" si="4"/>
        <v>2082.8955609999998</v>
      </c>
      <c r="O13" s="878">
        <f t="shared" si="9"/>
        <v>5390.6519127676993</v>
      </c>
      <c r="P13" s="879">
        <f t="shared" si="10"/>
        <v>4828</v>
      </c>
      <c r="Q13" s="878">
        <v>4439</v>
      </c>
      <c r="R13" s="878">
        <f t="shared" si="11"/>
        <v>389</v>
      </c>
      <c r="S13" s="879">
        <f t="shared" si="5"/>
        <v>389</v>
      </c>
    </row>
    <row r="14" spans="1:19" ht="16.149999999999999" customHeight="1" x14ac:dyDescent="0.2">
      <c r="A14" s="873">
        <v>8</v>
      </c>
      <c r="B14" s="874" t="s">
        <v>11</v>
      </c>
      <c r="C14" s="1148">
        <v>1.723238</v>
      </c>
      <c r="D14" s="875">
        <f>'3_Levels 1&amp;2'!AQ14</f>
        <v>5934.2938810172973</v>
      </c>
      <c r="E14" s="875">
        <f t="shared" si="6"/>
        <v>7811.8105891357636</v>
      </c>
      <c r="F14" s="875">
        <f t="shared" si="7"/>
        <v>9282.1579809979594</v>
      </c>
      <c r="G14" s="876">
        <f t="shared" si="1"/>
        <v>15995</v>
      </c>
      <c r="H14" s="875">
        <v>14515</v>
      </c>
      <c r="I14" s="875">
        <f t="shared" si="2"/>
        <v>1480</v>
      </c>
      <c r="J14" s="876">
        <f t="shared" si="3"/>
        <v>1480</v>
      </c>
      <c r="K14" s="876">
        <f t="shared" si="8"/>
        <v>15995</v>
      </c>
      <c r="L14" s="877">
        <f>'3_Levels 1&amp;2'!AW14</f>
        <v>77547012.079999998</v>
      </c>
      <c r="M14" s="1155">
        <f>'3_Levels 1&amp;2'!C14</f>
        <v>22373</v>
      </c>
      <c r="N14" s="1155">
        <f t="shared" si="4"/>
        <v>22374.723237999999</v>
      </c>
      <c r="O14" s="878">
        <f t="shared" si="9"/>
        <v>3465.8311191218859</v>
      </c>
      <c r="P14" s="879">
        <f t="shared" si="10"/>
        <v>5972</v>
      </c>
      <c r="Q14" s="878">
        <v>5420</v>
      </c>
      <c r="R14" s="878">
        <f t="shared" si="11"/>
        <v>552</v>
      </c>
      <c r="S14" s="879">
        <f t="shared" si="5"/>
        <v>552</v>
      </c>
    </row>
    <row r="15" spans="1:19" ht="16.149999999999999" customHeight="1" x14ac:dyDescent="0.2">
      <c r="A15" s="873">
        <v>9</v>
      </c>
      <c r="B15" s="874" t="s">
        <v>12</v>
      </c>
      <c r="C15" s="1148">
        <v>26.2285</v>
      </c>
      <c r="D15" s="875">
        <f>'3_Levels 1&amp;2'!AQ15</f>
        <v>5568.0634166930467</v>
      </c>
      <c r="E15" s="875">
        <f t="shared" si="6"/>
        <v>7329.7105993755922</v>
      </c>
      <c r="F15" s="875">
        <f t="shared" si="7"/>
        <v>8800.0579912377871</v>
      </c>
      <c r="G15" s="876">
        <f t="shared" si="1"/>
        <v>230812</v>
      </c>
      <c r="H15" s="875">
        <v>211533</v>
      </c>
      <c r="I15" s="875">
        <f t="shared" si="2"/>
        <v>19279</v>
      </c>
      <c r="J15" s="876">
        <f t="shared" si="3"/>
        <v>19279</v>
      </c>
      <c r="K15" s="876">
        <f t="shared" si="8"/>
        <v>230812</v>
      </c>
      <c r="L15" s="877">
        <f>'3_Levels 1&amp;2'!AW15</f>
        <v>138577397.13999999</v>
      </c>
      <c r="M15" s="1155">
        <f>'3_Levels 1&amp;2'!C15</f>
        <v>37908</v>
      </c>
      <c r="N15" s="1155">
        <f t="shared" si="4"/>
        <v>37934.228499999997</v>
      </c>
      <c r="O15" s="878">
        <f t="shared" si="9"/>
        <v>3653.0964941068987</v>
      </c>
      <c r="P15" s="879">
        <f t="shared" si="10"/>
        <v>95815</v>
      </c>
      <c r="Q15" s="878">
        <v>87812</v>
      </c>
      <c r="R15" s="878">
        <f t="shared" si="11"/>
        <v>8003</v>
      </c>
      <c r="S15" s="879">
        <f t="shared" si="5"/>
        <v>8003</v>
      </c>
    </row>
    <row r="16" spans="1:19" ht="16.149999999999999" customHeight="1" x14ac:dyDescent="0.2">
      <c r="A16" s="880">
        <v>10</v>
      </c>
      <c r="B16" s="881" t="s">
        <v>13</v>
      </c>
      <c r="C16" s="1149">
        <v>12.616242</v>
      </c>
      <c r="D16" s="882">
        <f>'3_Levels 1&amp;2'!AQ16</f>
        <v>4320.5261163238483</v>
      </c>
      <c r="E16" s="882">
        <f t="shared" si="6"/>
        <v>5687.472232222919</v>
      </c>
      <c r="F16" s="882">
        <f t="shared" si="7"/>
        <v>7157.8196240851139</v>
      </c>
      <c r="G16" s="883">
        <f t="shared" si="1"/>
        <v>90305</v>
      </c>
      <c r="H16" s="882">
        <v>81803</v>
      </c>
      <c r="I16" s="882">
        <f t="shared" si="2"/>
        <v>8502</v>
      </c>
      <c r="J16" s="883">
        <f t="shared" si="3"/>
        <v>8502</v>
      </c>
      <c r="K16" s="883">
        <f t="shared" si="8"/>
        <v>90305</v>
      </c>
      <c r="L16" s="884">
        <f>'3_Levels 1&amp;2'!AW16</f>
        <v>149680844.02000001</v>
      </c>
      <c r="M16" s="1156">
        <f>'3_Levels 1&amp;2'!C16</f>
        <v>32719</v>
      </c>
      <c r="N16" s="1156">
        <f t="shared" si="4"/>
        <v>32731.616242</v>
      </c>
      <c r="O16" s="885">
        <f t="shared" si="9"/>
        <v>4572.9744267236974</v>
      </c>
      <c r="P16" s="886">
        <f t="shared" si="10"/>
        <v>57694</v>
      </c>
      <c r="Q16" s="885">
        <v>52263</v>
      </c>
      <c r="R16" s="885">
        <f t="shared" si="11"/>
        <v>5431</v>
      </c>
      <c r="S16" s="886">
        <f t="shared" si="5"/>
        <v>5431</v>
      </c>
    </row>
    <row r="17" spans="1:19" ht="16.149999999999999" customHeight="1" x14ac:dyDescent="0.2">
      <c r="A17" s="864">
        <v>11</v>
      </c>
      <c r="B17" s="865" t="s">
        <v>14</v>
      </c>
      <c r="C17" s="1147">
        <v>0</v>
      </c>
      <c r="D17" s="866">
        <f>'3_Levels 1&amp;2'!AQ17</f>
        <v>7872.6414239482201</v>
      </c>
      <c r="E17" s="866">
        <f t="shared" si="6"/>
        <v>10363.420631525058</v>
      </c>
      <c r="F17" s="866">
        <f t="shared" si="7"/>
        <v>11833.768023387252</v>
      </c>
      <c r="G17" s="867">
        <f t="shared" si="1"/>
        <v>0</v>
      </c>
      <c r="H17" s="868">
        <v>0</v>
      </c>
      <c r="I17" s="868">
        <f t="shared" si="2"/>
        <v>0</v>
      </c>
      <c r="J17" s="869">
        <f t="shared" si="3"/>
        <v>0</v>
      </c>
      <c r="K17" s="867">
        <f t="shared" si="8"/>
        <v>0</v>
      </c>
      <c r="L17" s="870">
        <f>'3_Levels 1&amp;2'!AW17</f>
        <v>5291284.42</v>
      </c>
      <c r="M17" s="1154">
        <f>'3_Levels 1&amp;2'!C17</f>
        <v>1545</v>
      </c>
      <c r="N17" s="1154">
        <f t="shared" si="4"/>
        <v>1545</v>
      </c>
      <c r="O17" s="871">
        <f t="shared" si="9"/>
        <v>3424.7795598705502</v>
      </c>
      <c r="P17" s="872">
        <f t="shared" si="10"/>
        <v>0</v>
      </c>
      <c r="Q17" s="871">
        <v>0</v>
      </c>
      <c r="R17" s="871">
        <f t="shared" si="11"/>
        <v>0</v>
      </c>
      <c r="S17" s="872">
        <f t="shared" si="5"/>
        <v>0</v>
      </c>
    </row>
    <row r="18" spans="1:19" ht="16.149999999999999" customHeight="1" x14ac:dyDescent="0.2">
      <c r="A18" s="873">
        <v>12</v>
      </c>
      <c r="B18" s="874" t="s">
        <v>15</v>
      </c>
      <c r="C18" s="1148">
        <v>0</v>
      </c>
      <c r="D18" s="875">
        <f>'3_Levels 1&amp;2'!AQ18</f>
        <v>2858.7020280811234</v>
      </c>
      <c r="E18" s="875">
        <f t="shared" si="6"/>
        <v>3763.150127361027</v>
      </c>
      <c r="F18" s="875">
        <f t="shared" si="7"/>
        <v>5233.4975192232214</v>
      </c>
      <c r="G18" s="876">
        <f t="shared" si="1"/>
        <v>0</v>
      </c>
      <c r="H18" s="875">
        <v>0</v>
      </c>
      <c r="I18" s="875">
        <f t="shared" si="2"/>
        <v>0</v>
      </c>
      <c r="J18" s="876">
        <f t="shared" si="3"/>
        <v>0</v>
      </c>
      <c r="K18" s="876">
        <f t="shared" si="8"/>
        <v>0</v>
      </c>
      <c r="L18" s="877">
        <f>'3_Levels 1&amp;2'!AW18</f>
        <v>8822217.0800000001</v>
      </c>
      <c r="M18" s="1155">
        <f>'3_Levels 1&amp;2'!C18</f>
        <v>1282</v>
      </c>
      <c r="N18" s="1155">
        <f t="shared" si="4"/>
        <v>1282</v>
      </c>
      <c r="O18" s="878">
        <f t="shared" si="9"/>
        <v>6881.6045865834631</v>
      </c>
      <c r="P18" s="879">
        <f t="shared" si="10"/>
        <v>0</v>
      </c>
      <c r="Q18" s="878">
        <v>0</v>
      </c>
      <c r="R18" s="878">
        <f t="shared" si="11"/>
        <v>0</v>
      </c>
      <c r="S18" s="879">
        <f t="shared" si="5"/>
        <v>0</v>
      </c>
    </row>
    <row r="19" spans="1:19" ht="16.149999999999999" customHeight="1" x14ac:dyDescent="0.2">
      <c r="A19" s="873">
        <v>13</v>
      </c>
      <c r="B19" s="874" t="s">
        <v>16</v>
      </c>
      <c r="C19" s="1148">
        <v>0</v>
      </c>
      <c r="D19" s="875">
        <f>'3_Levels 1&amp;2'!AQ19</f>
        <v>7512.4259567387689</v>
      </c>
      <c r="E19" s="875">
        <f t="shared" si="6"/>
        <v>9889.2386888143119</v>
      </c>
      <c r="F19" s="875">
        <f t="shared" si="7"/>
        <v>11359.586080676507</v>
      </c>
      <c r="G19" s="876">
        <f t="shared" si="1"/>
        <v>0</v>
      </c>
      <c r="H19" s="875">
        <v>0</v>
      </c>
      <c r="I19" s="875">
        <f t="shared" si="2"/>
        <v>0</v>
      </c>
      <c r="J19" s="876">
        <f t="shared" si="3"/>
        <v>0</v>
      </c>
      <c r="K19" s="876">
        <f t="shared" si="8"/>
        <v>0</v>
      </c>
      <c r="L19" s="877">
        <f>'3_Levels 1&amp;2'!AW19</f>
        <v>3670203</v>
      </c>
      <c r="M19" s="1155">
        <f>'3_Levels 1&amp;2'!C19</f>
        <v>1202</v>
      </c>
      <c r="N19" s="1155">
        <f t="shared" si="4"/>
        <v>1202</v>
      </c>
      <c r="O19" s="878">
        <f t="shared" si="9"/>
        <v>3053.4134775374378</v>
      </c>
      <c r="P19" s="879">
        <f t="shared" si="10"/>
        <v>0</v>
      </c>
      <c r="Q19" s="878">
        <v>0</v>
      </c>
      <c r="R19" s="878">
        <f t="shared" si="11"/>
        <v>0</v>
      </c>
      <c r="S19" s="879">
        <f t="shared" si="5"/>
        <v>0</v>
      </c>
    </row>
    <row r="20" spans="1:19" ht="16.149999999999999" customHeight="1" x14ac:dyDescent="0.2">
      <c r="A20" s="873">
        <v>14</v>
      </c>
      <c r="B20" s="874" t="s">
        <v>17</v>
      </c>
      <c r="C20" s="1148">
        <v>0</v>
      </c>
      <c r="D20" s="875">
        <f>'3_Levels 1&amp;2'!AQ20</f>
        <v>7706.5679156908664</v>
      </c>
      <c r="E20" s="875">
        <f t="shared" si="6"/>
        <v>10144.804092406621</v>
      </c>
      <c r="F20" s="875">
        <f t="shared" si="7"/>
        <v>11615.151484268816</v>
      </c>
      <c r="G20" s="876">
        <f t="shared" si="1"/>
        <v>0</v>
      </c>
      <c r="H20" s="875">
        <v>0</v>
      </c>
      <c r="I20" s="875">
        <f t="shared" si="2"/>
        <v>0</v>
      </c>
      <c r="J20" s="876">
        <f t="shared" si="3"/>
        <v>0</v>
      </c>
      <c r="K20" s="876">
        <f t="shared" si="8"/>
        <v>0</v>
      </c>
      <c r="L20" s="877">
        <f>'3_Levels 1&amp;2'!AW20</f>
        <v>7124038</v>
      </c>
      <c r="M20" s="1155">
        <f>'3_Levels 1&amp;2'!C20</f>
        <v>1708</v>
      </c>
      <c r="N20" s="1155">
        <f t="shared" si="4"/>
        <v>1708</v>
      </c>
      <c r="O20" s="878">
        <f t="shared" si="9"/>
        <v>4170.9824355971896</v>
      </c>
      <c r="P20" s="879">
        <f t="shared" si="10"/>
        <v>0</v>
      </c>
      <c r="Q20" s="878">
        <v>0</v>
      </c>
      <c r="R20" s="878">
        <f t="shared" si="11"/>
        <v>0</v>
      </c>
      <c r="S20" s="879">
        <f t="shared" si="5"/>
        <v>0</v>
      </c>
    </row>
    <row r="21" spans="1:19" ht="16.149999999999999" customHeight="1" x14ac:dyDescent="0.2">
      <c r="A21" s="880">
        <v>15</v>
      </c>
      <c r="B21" s="881" t="s">
        <v>18</v>
      </c>
      <c r="C21" s="1149">
        <v>0.24804200000000001</v>
      </c>
      <c r="D21" s="882">
        <f>'3_Levels 1&amp;2'!AQ21</f>
        <v>6898.2549687677456</v>
      </c>
      <c r="E21" s="882">
        <f t="shared" si="6"/>
        <v>9080.7537159485018</v>
      </c>
      <c r="F21" s="882">
        <f t="shared" si="7"/>
        <v>10551.101107810697</v>
      </c>
      <c r="G21" s="883">
        <f t="shared" si="1"/>
        <v>2617</v>
      </c>
      <c r="H21" s="882">
        <v>2342</v>
      </c>
      <c r="I21" s="882">
        <f t="shared" si="2"/>
        <v>275</v>
      </c>
      <c r="J21" s="883">
        <f t="shared" si="3"/>
        <v>275</v>
      </c>
      <c r="K21" s="883">
        <f t="shared" si="8"/>
        <v>2617</v>
      </c>
      <c r="L21" s="884">
        <f>'3_Levels 1&amp;2'!AW21</f>
        <v>10908378</v>
      </c>
      <c r="M21" s="1156">
        <f>'3_Levels 1&amp;2'!C21</f>
        <v>3522</v>
      </c>
      <c r="N21" s="1156">
        <f t="shared" si="4"/>
        <v>3522.2480420000002</v>
      </c>
      <c r="O21" s="885">
        <f t="shared" si="9"/>
        <v>3096.9931333416293</v>
      </c>
      <c r="P21" s="886">
        <f t="shared" si="10"/>
        <v>768</v>
      </c>
      <c r="Q21" s="885">
        <v>688</v>
      </c>
      <c r="R21" s="885">
        <f t="shared" si="11"/>
        <v>80</v>
      </c>
      <c r="S21" s="886">
        <f t="shared" si="5"/>
        <v>80</v>
      </c>
    </row>
    <row r="22" spans="1:19" ht="16.149999999999999" customHeight="1" x14ac:dyDescent="0.2">
      <c r="A22" s="864">
        <v>16</v>
      </c>
      <c r="B22" s="865" t="s">
        <v>19</v>
      </c>
      <c r="C22" s="1147">
        <v>1.170002</v>
      </c>
      <c r="D22" s="866">
        <f>'3_Levels 1&amp;2'!AQ22</f>
        <v>2614.076346993967</v>
      </c>
      <c r="E22" s="866">
        <f t="shared" si="6"/>
        <v>3441.1287505626797</v>
      </c>
      <c r="F22" s="866">
        <f t="shared" si="7"/>
        <v>4911.4761424248745</v>
      </c>
      <c r="G22" s="867">
        <f t="shared" si="1"/>
        <v>5746</v>
      </c>
      <c r="H22" s="868">
        <v>5353</v>
      </c>
      <c r="I22" s="868">
        <f t="shared" si="2"/>
        <v>393</v>
      </c>
      <c r="J22" s="869">
        <f t="shared" si="3"/>
        <v>393</v>
      </c>
      <c r="K22" s="867">
        <f t="shared" si="8"/>
        <v>5746</v>
      </c>
      <c r="L22" s="870">
        <f>'3_Levels 1&amp;2'!AW22</f>
        <v>28385983.280000001</v>
      </c>
      <c r="M22" s="1154">
        <f>'3_Levels 1&amp;2'!C22</f>
        <v>4807</v>
      </c>
      <c r="N22" s="1154">
        <f t="shared" si="4"/>
        <v>4808.1700019999998</v>
      </c>
      <c r="O22" s="871">
        <f t="shared" si="9"/>
        <v>5903.6979283579003</v>
      </c>
      <c r="P22" s="872">
        <f t="shared" si="10"/>
        <v>6907</v>
      </c>
      <c r="Q22" s="871">
        <v>6435</v>
      </c>
      <c r="R22" s="871">
        <f t="shared" si="11"/>
        <v>472</v>
      </c>
      <c r="S22" s="872">
        <f t="shared" si="5"/>
        <v>472</v>
      </c>
    </row>
    <row r="23" spans="1:19" ht="16.149999999999999" customHeight="1" x14ac:dyDescent="0.2">
      <c r="A23" s="873">
        <v>17</v>
      </c>
      <c r="B23" s="874" t="s">
        <v>20</v>
      </c>
      <c r="C23" s="1148">
        <v>22.405006</v>
      </c>
      <c r="D23" s="875">
        <f>'3_Levels 1&amp;2'!AQ23</f>
        <v>4311.256149354097</v>
      </c>
      <c r="E23" s="875">
        <f t="shared" si="6"/>
        <v>5675.2693943474833</v>
      </c>
      <c r="F23" s="875">
        <f t="shared" si="7"/>
        <v>7145.6167862096781</v>
      </c>
      <c r="G23" s="876">
        <f t="shared" si="1"/>
        <v>160098</v>
      </c>
      <c r="H23" s="875">
        <v>146442</v>
      </c>
      <c r="I23" s="875">
        <f t="shared" si="2"/>
        <v>13656</v>
      </c>
      <c r="J23" s="876">
        <f t="shared" si="3"/>
        <v>13656</v>
      </c>
      <c r="K23" s="876">
        <f t="shared" si="8"/>
        <v>160098</v>
      </c>
      <c r="L23" s="877">
        <f>'3_Levels 1&amp;2'!AW23</f>
        <v>212378547.86000001</v>
      </c>
      <c r="M23" s="1155">
        <f>'3_Levels 1&amp;2'!C23</f>
        <v>45208</v>
      </c>
      <c r="N23" s="1155">
        <f t="shared" si="4"/>
        <v>45230.405006000001</v>
      </c>
      <c r="O23" s="878">
        <f t="shared" si="9"/>
        <v>4695.4818961233514</v>
      </c>
      <c r="P23" s="879">
        <f t="shared" si="10"/>
        <v>105202</v>
      </c>
      <c r="Q23" s="878">
        <v>96228</v>
      </c>
      <c r="R23" s="878">
        <f t="shared" si="11"/>
        <v>8974</v>
      </c>
      <c r="S23" s="879">
        <f t="shared" si="5"/>
        <v>8974</v>
      </c>
    </row>
    <row r="24" spans="1:19" ht="16.149999999999999" customHeight="1" x14ac:dyDescent="0.2">
      <c r="A24" s="873">
        <v>18</v>
      </c>
      <c r="B24" s="874" t="s">
        <v>21</v>
      </c>
      <c r="C24" s="1148">
        <v>1</v>
      </c>
      <c r="D24" s="875">
        <f>'3_Levels 1&amp;2'!AQ24</f>
        <v>6973.6530147895337</v>
      </c>
      <c r="E24" s="875">
        <f t="shared" si="6"/>
        <v>9180.0065109941315</v>
      </c>
      <c r="F24" s="875">
        <f t="shared" si="7"/>
        <v>10650.353902856326</v>
      </c>
      <c r="G24" s="876">
        <f t="shared" si="1"/>
        <v>10650</v>
      </c>
      <c r="H24" s="875">
        <v>9763</v>
      </c>
      <c r="I24" s="875">
        <f t="shared" si="2"/>
        <v>887</v>
      </c>
      <c r="J24" s="876">
        <f t="shared" si="3"/>
        <v>887</v>
      </c>
      <c r="K24" s="876">
        <f t="shared" si="8"/>
        <v>10650</v>
      </c>
      <c r="L24" s="877">
        <f>'3_Levels 1&amp;2'!AW24</f>
        <v>2652311</v>
      </c>
      <c r="M24" s="1155">
        <f>'3_Levels 1&amp;2'!C24</f>
        <v>879</v>
      </c>
      <c r="N24" s="1155">
        <f t="shared" si="4"/>
        <v>880</v>
      </c>
      <c r="O24" s="878">
        <f t="shared" si="9"/>
        <v>3013.9897727272728</v>
      </c>
      <c r="P24" s="879">
        <f t="shared" si="10"/>
        <v>3014</v>
      </c>
      <c r="Q24" s="878">
        <v>2763</v>
      </c>
      <c r="R24" s="878">
        <f t="shared" si="11"/>
        <v>251</v>
      </c>
      <c r="S24" s="879">
        <f t="shared" si="5"/>
        <v>251</v>
      </c>
    </row>
    <row r="25" spans="1:19" ht="16.149999999999999" customHeight="1" x14ac:dyDescent="0.2">
      <c r="A25" s="873">
        <v>19</v>
      </c>
      <c r="B25" s="874" t="s">
        <v>22</v>
      </c>
      <c r="C25" s="1148">
        <v>0</v>
      </c>
      <c r="D25" s="875">
        <f>'3_Levels 1&amp;2'!AQ25</f>
        <v>6020.3685092127307</v>
      </c>
      <c r="E25" s="875">
        <f t="shared" si="6"/>
        <v>7925.1178680596959</v>
      </c>
      <c r="F25" s="875">
        <f t="shared" si="7"/>
        <v>9395.4652599218898</v>
      </c>
      <c r="G25" s="876">
        <f t="shared" si="1"/>
        <v>0</v>
      </c>
      <c r="H25" s="875">
        <v>0</v>
      </c>
      <c r="I25" s="875">
        <f t="shared" si="2"/>
        <v>0</v>
      </c>
      <c r="J25" s="876">
        <f t="shared" si="3"/>
        <v>0</v>
      </c>
      <c r="K25" s="876">
        <f t="shared" si="8"/>
        <v>0</v>
      </c>
      <c r="L25" s="877">
        <f>'3_Levels 1&amp;2'!AW25</f>
        <v>7558955</v>
      </c>
      <c r="M25" s="1155">
        <f>'3_Levels 1&amp;2'!C25</f>
        <v>1791</v>
      </c>
      <c r="N25" s="1155">
        <f t="shared" si="4"/>
        <v>1791</v>
      </c>
      <c r="O25" s="878">
        <f t="shared" si="9"/>
        <v>4220.5220547180343</v>
      </c>
      <c r="P25" s="879">
        <f t="shared" si="10"/>
        <v>0</v>
      </c>
      <c r="Q25" s="878">
        <v>0</v>
      </c>
      <c r="R25" s="878">
        <f t="shared" si="11"/>
        <v>0</v>
      </c>
      <c r="S25" s="879">
        <f t="shared" si="5"/>
        <v>0</v>
      </c>
    </row>
    <row r="26" spans="1:19" ht="16.149999999999999" customHeight="1" x14ac:dyDescent="0.2">
      <c r="A26" s="880">
        <v>20</v>
      </c>
      <c r="B26" s="881" t="s">
        <v>23</v>
      </c>
      <c r="C26" s="1149">
        <v>2.2497090000000002</v>
      </c>
      <c r="D26" s="882">
        <f>'3_Levels 1&amp;2'!AQ26</f>
        <v>6446.5221223021581</v>
      </c>
      <c r="E26" s="882">
        <f t="shared" si="6"/>
        <v>8486.0997429175295</v>
      </c>
      <c r="F26" s="882">
        <f t="shared" si="7"/>
        <v>9956.4471347797244</v>
      </c>
      <c r="G26" s="883">
        <f t="shared" si="1"/>
        <v>22399</v>
      </c>
      <c r="H26" s="882">
        <v>21164</v>
      </c>
      <c r="I26" s="882">
        <f t="shared" si="2"/>
        <v>1235</v>
      </c>
      <c r="J26" s="883">
        <f t="shared" si="3"/>
        <v>1235</v>
      </c>
      <c r="K26" s="883">
        <f t="shared" si="8"/>
        <v>22399</v>
      </c>
      <c r="L26" s="884">
        <f>'3_Levels 1&amp;2'!AW26</f>
        <v>15158989</v>
      </c>
      <c r="M26" s="1156">
        <f>'3_Levels 1&amp;2'!C26</f>
        <v>5560</v>
      </c>
      <c r="N26" s="1156">
        <f t="shared" si="4"/>
        <v>5562.2497089999997</v>
      </c>
      <c r="O26" s="885">
        <f t="shared" si="9"/>
        <v>2725.3341351201825</v>
      </c>
      <c r="P26" s="886">
        <f t="shared" si="10"/>
        <v>6131</v>
      </c>
      <c r="Q26" s="885">
        <v>5793</v>
      </c>
      <c r="R26" s="885">
        <f t="shared" si="11"/>
        <v>338</v>
      </c>
      <c r="S26" s="886">
        <f t="shared" si="5"/>
        <v>338</v>
      </c>
    </row>
    <row r="27" spans="1:19" ht="16.149999999999999" customHeight="1" x14ac:dyDescent="0.2">
      <c r="A27" s="864">
        <v>21</v>
      </c>
      <c r="B27" s="865" t="s">
        <v>24</v>
      </c>
      <c r="C27" s="1147">
        <v>1.9399470000000001</v>
      </c>
      <c r="D27" s="866">
        <f>'3_Levels 1&amp;2'!AQ27</f>
        <v>7100.9732453092429</v>
      </c>
      <c r="E27" s="866">
        <f t="shared" si="6"/>
        <v>9347.6088483449348</v>
      </c>
      <c r="F27" s="866">
        <f t="shared" si="7"/>
        <v>10817.95624020713</v>
      </c>
      <c r="G27" s="867">
        <f t="shared" si="1"/>
        <v>20986</v>
      </c>
      <c r="H27" s="868">
        <v>19014</v>
      </c>
      <c r="I27" s="868">
        <f t="shared" si="2"/>
        <v>1972</v>
      </c>
      <c r="J27" s="869">
        <f t="shared" si="3"/>
        <v>1972</v>
      </c>
      <c r="K27" s="867">
        <f t="shared" si="8"/>
        <v>20986</v>
      </c>
      <c r="L27" s="870">
        <f>'3_Levels 1&amp;2'!AW27</f>
        <v>7854161</v>
      </c>
      <c r="M27" s="1154">
        <f>'3_Levels 1&amp;2'!C27</f>
        <v>2878</v>
      </c>
      <c r="N27" s="1154">
        <f t="shared" si="4"/>
        <v>2879.9399469999998</v>
      </c>
      <c r="O27" s="871">
        <f t="shared" si="9"/>
        <v>2727.1961028845717</v>
      </c>
      <c r="P27" s="872">
        <f t="shared" si="10"/>
        <v>5291</v>
      </c>
      <c r="Q27" s="871">
        <v>4795</v>
      </c>
      <c r="R27" s="871">
        <f t="shared" si="11"/>
        <v>496</v>
      </c>
      <c r="S27" s="872">
        <f t="shared" si="5"/>
        <v>496</v>
      </c>
    </row>
    <row r="28" spans="1:19" ht="16.149999999999999" customHeight="1" x14ac:dyDescent="0.2">
      <c r="A28" s="873">
        <v>22</v>
      </c>
      <c r="B28" s="874" t="s">
        <v>25</v>
      </c>
      <c r="C28" s="1148">
        <v>0.25326399999999999</v>
      </c>
      <c r="D28" s="875">
        <f>'3_Levels 1&amp;2'!AQ28</f>
        <v>7599.2275765036929</v>
      </c>
      <c r="E28" s="875">
        <f t="shared" si="6"/>
        <v>10003.502967939889</v>
      </c>
      <c r="F28" s="875">
        <f t="shared" si="7"/>
        <v>11473.850359802083</v>
      </c>
      <c r="G28" s="876">
        <f t="shared" si="1"/>
        <v>2906</v>
      </c>
      <c r="H28" s="875">
        <v>2600</v>
      </c>
      <c r="I28" s="875">
        <f t="shared" si="2"/>
        <v>306</v>
      </c>
      <c r="J28" s="876">
        <f t="shared" si="3"/>
        <v>306</v>
      </c>
      <c r="K28" s="876">
        <f t="shared" si="8"/>
        <v>2906</v>
      </c>
      <c r="L28" s="877">
        <f>'3_Levels 1&amp;2'!AW28</f>
        <v>6341541</v>
      </c>
      <c r="M28" s="1155">
        <f>'3_Levels 1&amp;2'!C28</f>
        <v>2843</v>
      </c>
      <c r="N28" s="1155">
        <f t="shared" si="4"/>
        <v>2843.2532639999999</v>
      </c>
      <c r="O28" s="878">
        <f t="shared" si="9"/>
        <v>2230.3820346550738</v>
      </c>
      <c r="P28" s="879">
        <f t="shared" si="10"/>
        <v>565</v>
      </c>
      <c r="Q28" s="878">
        <v>506</v>
      </c>
      <c r="R28" s="878">
        <f t="shared" si="11"/>
        <v>59</v>
      </c>
      <c r="S28" s="879">
        <f t="shared" si="5"/>
        <v>59</v>
      </c>
    </row>
    <row r="29" spans="1:19" ht="16.149999999999999" customHeight="1" x14ac:dyDescent="0.2">
      <c r="A29" s="873">
        <v>23</v>
      </c>
      <c r="B29" s="874" t="s">
        <v>26</v>
      </c>
      <c r="C29" s="1148">
        <v>4.3007330000000001</v>
      </c>
      <c r="D29" s="875">
        <f>'3_Levels 1&amp;2'!AQ29</f>
        <v>6088.4927367809414</v>
      </c>
      <c r="E29" s="875">
        <f t="shared" si="6"/>
        <v>8014.7955235590925</v>
      </c>
      <c r="F29" s="875">
        <f t="shared" si="7"/>
        <v>9485.1429154212874</v>
      </c>
      <c r="G29" s="876">
        <f t="shared" si="1"/>
        <v>40793</v>
      </c>
      <c r="H29" s="875">
        <v>37348</v>
      </c>
      <c r="I29" s="875">
        <f t="shared" si="2"/>
        <v>3445</v>
      </c>
      <c r="J29" s="876">
        <f t="shared" si="3"/>
        <v>3445</v>
      </c>
      <c r="K29" s="876">
        <f t="shared" si="8"/>
        <v>40793</v>
      </c>
      <c r="L29" s="877">
        <f>'3_Levels 1&amp;2'!AW29</f>
        <v>42509073.619999997</v>
      </c>
      <c r="M29" s="1155">
        <f>'3_Levels 1&amp;2'!C29</f>
        <v>12047</v>
      </c>
      <c r="N29" s="1155">
        <f t="shared" si="4"/>
        <v>12051.300733</v>
      </c>
      <c r="O29" s="878">
        <f t="shared" si="9"/>
        <v>3527.3431940502214</v>
      </c>
      <c r="P29" s="879">
        <f t="shared" si="10"/>
        <v>15170</v>
      </c>
      <c r="Q29" s="878">
        <v>13889</v>
      </c>
      <c r="R29" s="878">
        <f t="shared" si="11"/>
        <v>1281</v>
      </c>
      <c r="S29" s="879">
        <f t="shared" si="5"/>
        <v>1281</v>
      </c>
    </row>
    <row r="30" spans="1:19" ht="16.149999999999999" customHeight="1" x14ac:dyDescent="0.2">
      <c r="A30" s="873">
        <v>24</v>
      </c>
      <c r="B30" s="874" t="s">
        <v>27</v>
      </c>
      <c r="C30" s="1148">
        <v>0.18276800000000001</v>
      </c>
      <c r="D30" s="875">
        <f>'3_Levels 1&amp;2'!AQ30</f>
        <v>3022.7957827183131</v>
      </c>
      <c r="E30" s="875">
        <f t="shared" si="6"/>
        <v>3979.1605501320169</v>
      </c>
      <c r="F30" s="875">
        <f t="shared" si="7"/>
        <v>5449.5079419942122</v>
      </c>
      <c r="G30" s="876">
        <f t="shared" si="1"/>
        <v>996</v>
      </c>
      <c r="H30" s="875">
        <v>891</v>
      </c>
      <c r="I30" s="875">
        <f t="shared" si="2"/>
        <v>105</v>
      </c>
      <c r="J30" s="876">
        <f t="shared" si="3"/>
        <v>105</v>
      </c>
      <c r="K30" s="876">
        <f t="shared" si="8"/>
        <v>996</v>
      </c>
      <c r="L30" s="877">
        <f>'3_Levels 1&amp;2'!AW30</f>
        <v>27181128.140000001</v>
      </c>
      <c r="M30" s="1155">
        <f>'3_Levels 1&amp;2'!C30</f>
        <v>4363</v>
      </c>
      <c r="N30" s="1155">
        <f t="shared" si="4"/>
        <v>4363.1827679999997</v>
      </c>
      <c r="O30" s="878">
        <f t="shared" si="9"/>
        <v>6229.6560986051281</v>
      </c>
      <c r="P30" s="879">
        <f t="shared" si="10"/>
        <v>1139</v>
      </c>
      <c r="Q30" s="878">
        <v>1019</v>
      </c>
      <c r="R30" s="878">
        <f t="shared" si="11"/>
        <v>120</v>
      </c>
      <c r="S30" s="879">
        <f t="shared" si="5"/>
        <v>120</v>
      </c>
    </row>
    <row r="31" spans="1:19" ht="16.149999999999999" customHeight="1" x14ac:dyDescent="0.2">
      <c r="A31" s="880">
        <v>25</v>
      </c>
      <c r="B31" s="881" t="s">
        <v>28</v>
      </c>
      <c r="C31" s="1149">
        <v>1</v>
      </c>
      <c r="D31" s="882">
        <f>'3_Levels 1&amp;2'!AQ31</f>
        <v>5751.4137618832046</v>
      </c>
      <c r="E31" s="882">
        <f t="shared" si="6"/>
        <v>7571.0700933264779</v>
      </c>
      <c r="F31" s="882">
        <f t="shared" si="7"/>
        <v>9041.4174851886728</v>
      </c>
      <c r="G31" s="883">
        <f t="shared" si="1"/>
        <v>9041</v>
      </c>
      <c r="H31" s="882">
        <v>8288</v>
      </c>
      <c r="I31" s="882">
        <f t="shared" si="2"/>
        <v>753</v>
      </c>
      <c r="J31" s="883">
        <f t="shared" si="3"/>
        <v>753</v>
      </c>
      <c r="K31" s="883">
        <f t="shared" si="8"/>
        <v>9041</v>
      </c>
      <c r="L31" s="884">
        <f>'3_Levels 1&amp;2'!AW31</f>
        <v>9048750.0199999996</v>
      </c>
      <c r="M31" s="1156">
        <f>'3_Levels 1&amp;2'!C31</f>
        <v>2209</v>
      </c>
      <c r="N31" s="1156">
        <f t="shared" si="4"/>
        <v>2210</v>
      </c>
      <c r="O31" s="885">
        <f t="shared" si="9"/>
        <v>4094.4570226244341</v>
      </c>
      <c r="P31" s="886">
        <f t="shared" si="10"/>
        <v>4094</v>
      </c>
      <c r="Q31" s="885">
        <v>3753</v>
      </c>
      <c r="R31" s="885">
        <f t="shared" si="11"/>
        <v>341</v>
      </c>
      <c r="S31" s="886">
        <f t="shared" si="5"/>
        <v>341</v>
      </c>
    </row>
    <row r="32" spans="1:19" ht="16.149999999999999" customHeight="1" x14ac:dyDescent="0.2">
      <c r="A32" s="864">
        <v>26</v>
      </c>
      <c r="B32" s="865" t="s">
        <v>29</v>
      </c>
      <c r="C32" s="1147">
        <v>4.6792870000000004</v>
      </c>
      <c r="D32" s="866">
        <f>'3_Levels 1&amp;2'!AQ32</f>
        <v>4861.4907525698227</v>
      </c>
      <c r="E32" s="866">
        <f t="shared" si="6"/>
        <v>6399.5895217444559</v>
      </c>
      <c r="F32" s="866">
        <f t="shared" si="7"/>
        <v>7869.9369136066507</v>
      </c>
      <c r="G32" s="867">
        <f t="shared" si="1"/>
        <v>36826</v>
      </c>
      <c r="H32" s="868">
        <v>33786</v>
      </c>
      <c r="I32" s="868">
        <f t="shared" si="2"/>
        <v>3040</v>
      </c>
      <c r="J32" s="869">
        <f t="shared" si="3"/>
        <v>3040</v>
      </c>
      <c r="K32" s="867">
        <f t="shared" si="8"/>
        <v>36826</v>
      </c>
      <c r="L32" s="870">
        <f>'3_Levels 1&amp;2'!AW32</f>
        <v>231005008.5</v>
      </c>
      <c r="M32" s="1154">
        <f>'3_Levels 1&amp;2'!C32</f>
        <v>50879</v>
      </c>
      <c r="N32" s="1154">
        <f t="shared" si="4"/>
        <v>50883.679286999999</v>
      </c>
      <c r="O32" s="871">
        <f t="shared" si="9"/>
        <v>4539.8644857628888</v>
      </c>
      <c r="P32" s="872">
        <f t="shared" si="10"/>
        <v>21243</v>
      </c>
      <c r="Q32" s="871">
        <v>19489</v>
      </c>
      <c r="R32" s="871">
        <f t="shared" si="11"/>
        <v>1754</v>
      </c>
      <c r="S32" s="872">
        <f t="shared" si="5"/>
        <v>1754</v>
      </c>
    </row>
    <row r="33" spans="1:19" ht="16.149999999999999" customHeight="1" x14ac:dyDescent="0.2">
      <c r="A33" s="873">
        <v>27</v>
      </c>
      <c r="B33" s="874" t="s">
        <v>30</v>
      </c>
      <c r="C33" s="1148">
        <v>1.5550010000000001</v>
      </c>
      <c r="D33" s="875">
        <f>'3_Levels 1&amp;2'!AQ33</f>
        <v>6709.3224631080338</v>
      </c>
      <c r="E33" s="875">
        <f t="shared" si="6"/>
        <v>8832.0459542608587</v>
      </c>
      <c r="F33" s="875">
        <f t="shared" si="7"/>
        <v>10302.393346123054</v>
      </c>
      <c r="G33" s="876">
        <f t="shared" si="1"/>
        <v>16020</v>
      </c>
      <c r="H33" s="875">
        <v>14527</v>
      </c>
      <c r="I33" s="875">
        <f t="shared" si="2"/>
        <v>1493</v>
      </c>
      <c r="J33" s="876">
        <f t="shared" si="3"/>
        <v>1493</v>
      </c>
      <c r="K33" s="876">
        <f t="shared" si="8"/>
        <v>16020</v>
      </c>
      <c r="L33" s="877">
        <f>'3_Levels 1&amp;2'!AW33</f>
        <v>17807176.600000001</v>
      </c>
      <c r="M33" s="1155">
        <f>'3_Levels 1&amp;2'!C33</f>
        <v>5489</v>
      </c>
      <c r="N33" s="1155">
        <f t="shared" si="4"/>
        <v>5490.5550009999997</v>
      </c>
      <c r="O33" s="878">
        <f t="shared" si="9"/>
        <v>3243.2379962966884</v>
      </c>
      <c r="P33" s="879">
        <f t="shared" si="10"/>
        <v>5043</v>
      </c>
      <c r="Q33" s="878">
        <v>4573</v>
      </c>
      <c r="R33" s="878">
        <f t="shared" si="11"/>
        <v>470</v>
      </c>
      <c r="S33" s="879">
        <f t="shared" si="5"/>
        <v>470</v>
      </c>
    </row>
    <row r="34" spans="1:19" ht="16.149999999999999" customHeight="1" x14ac:dyDescent="0.2">
      <c r="A34" s="873">
        <v>28</v>
      </c>
      <c r="B34" s="874" t="s">
        <v>31</v>
      </c>
      <c r="C34" s="1148">
        <v>9.6981169999999999</v>
      </c>
      <c r="D34" s="875">
        <f>'3_Levels 1&amp;2'!AQ34</f>
        <v>4389.7359056677369</v>
      </c>
      <c r="E34" s="875">
        <f t="shared" si="6"/>
        <v>5778.5789040710888</v>
      </c>
      <c r="F34" s="875">
        <f t="shared" si="7"/>
        <v>7248.9262959332837</v>
      </c>
      <c r="G34" s="876">
        <f t="shared" si="1"/>
        <v>70301</v>
      </c>
      <c r="H34" s="875">
        <v>64236</v>
      </c>
      <c r="I34" s="875">
        <f t="shared" si="2"/>
        <v>6065</v>
      </c>
      <c r="J34" s="876">
        <f t="shared" si="3"/>
        <v>6065</v>
      </c>
      <c r="K34" s="876">
        <f t="shared" si="8"/>
        <v>70301</v>
      </c>
      <c r="L34" s="877">
        <f>'3_Levels 1&amp;2'!AW34</f>
        <v>140226774.08000001</v>
      </c>
      <c r="M34" s="1155">
        <f>'3_Levels 1&amp;2'!C34</f>
        <v>33329</v>
      </c>
      <c r="N34" s="1155">
        <f t="shared" si="4"/>
        <v>33338.698117</v>
      </c>
      <c r="O34" s="878">
        <f t="shared" si="9"/>
        <v>4206.1262736740118</v>
      </c>
      <c r="P34" s="879">
        <f t="shared" si="10"/>
        <v>40792</v>
      </c>
      <c r="Q34" s="878">
        <v>37272</v>
      </c>
      <c r="R34" s="878">
        <f t="shared" si="11"/>
        <v>3520</v>
      </c>
      <c r="S34" s="879">
        <f t="shared" si="5"/>
        <v>3520</v>
      </c>
    </row>
    <row r="35" spans="1:19" ht="16.149999999999999" customHeight="1" x14ac:dyDescent="0.2">
      <c r="A35" s="873">
        <v>29</v>
      </c>
      <c r="B35" s="874" t="s">
        <v>32</v>
      </c>
      <c r="C35" s="1148">
        <v>2.1576110000000002</v>
      </c>
      <c r="D35" s="875">
        <f>'3_Levels 1&amp;2'!AQ35</f>
        <v>5232.4796540479228</v>
      </c>
      <c r="E35" s="875">
        <f t="shared" si="6"/>
        <v>6887.9534428992429</v>
      </c>
      <c r="F35" s="875">
        <f t="shared" si="7"/>
        <v>8358.3008347614377</v>
      </c>
      <c r="G35" s="876">
        <f t="shared" si="1"/>
        <v>18034</v>
      </c>
      <c r="H35" s="875">
        <v>16488</v>
      </c>
      <c r="I35" s="875">
        <f t="shared" si="2"/>
        <v>1546</v>
      </c>
      <c r="J35" s="876">
        <f t="shared" si="3"/>
        <v>1546</v>
      </c>
      <c r="K35" s="876">
        <f t="shared" si="8"/>
        <v>18034</v>
      </c>
      <c r="L35" s="877">
        <f>'3_Levels 1&amp;2'!AW35</f>
        <v>51749080.240000002</v>
      </c>
      <c r="M35" s="1155">
        <f>'3_Levels 1&amp;2'!C35</f>
        <v>14106</v>
      </c>
      <c r="N35" s="1155">
        <f t="shared" si="4"/>
        <v>14108.157611000001</v>
      </c>
      <c r="O35" s="878">
        <f t="shared" si="9"/>
        <v>3668.0253840977593</v>
      </c>
      <c r="P35" s="879">
        <f t="shared" si="10"/>
        <v>7914</v>
      </c>
      <c r="Q35" s="878">
        <v>7236</v>
      </c>
      <c r="R35" s="878">
        <f t="shared" si="11"/>
        <v>678</v>
      </c>
      <c r="S35" s="879">
        <f t="shared" si="5"/>
        <v>678</v>
      </c>
    </row>
    <row r="36" spans="1:19" ht="16.149999999999999" customHeight="1" x14ac:dyDescent="0.2">
      <c r="A36" s="880">
        <v>30</v>
      </c>
      <c r="B36" s="881" t="s">
        <v>33</v>
      </c>
      <c r="C36" s="1149">
        <v>0</v>
      </c>
      <c r="D36" s="882">
        <f>'3_Levels 1&amp;2'!AQ36</f>
        <v>6706.9952229299361</v>
      </c>
      <c r="E36" s="882">
        <f t="shared" si="6"/>
        <v>8828.982412105508</v>
      </c>
      <c r="F36" s="882">
        <f t="shared" si="7"/>
        <v>10299.329803967703</v>
      </c>
      <c r="G36" s="883">
        <f t="shared" si="1"/>
        <v>0</v>
      </c>
      <c r="H36" s="882">
        <v>0</v>
      </c>
      <c r="I36" s="882">
        <f t="shared" si="2"/>
        <v>0</v>
      </c>
      <c r="J36" s="883">
        <f t="shared" si="3"/>
        <v>0</v>
      </c>
      <c r="K36" s="883">
        <f t="shared" si="8"/>
        <v>0</v>
      </c>
      <c r="L36" s="884">
        <f>'3_Levels 1&amp;2'!AW36</f>
        <v>8247928.9199999999</v>
      </c>
      <c r="M36" s="1156">
        <f>'3_Levels 1&amp;2'!C36</f>
        <v>2512</v>
      </c>
      <c r="N36" s="1156">
        <f t="shared" si="4"/>
        <v>2512</v>
      </c>
      <c r="O36" s="885">
        <f t="shared" si="9"/>
        <v>3283.4111942675158</v>
      </c>
      <c r="P36" s="886">
        <f t="shared" si="10"/>
        <v>0</v>
      </c>
      <c r="Q36" s="885">
        <v>0</v>
      </c>
      <c r="R36" s="885">
        <f t="shared" si="11"/>
        <v>0</v>
      </c>
      <c r="S36" s="886">
        <f t="shared" si="5"/>
        <v>0</v>
      </c>
    </row>
    <row r="37" spans="1:19" ht="16.149999999999999" customHeight="1" x14ac:dyDescent="0.2">
      <c r="A37" s="864">
        <v>31</v>
      </c>
      <c r="B37" s="865" t="s">
        <v>34</v>
      </c>
      <c r="C37" s="1147">
        <v>0.172324</v>
      </c>
      <c r="D37" s="866">
        <f>'3_Levels 1&amp;2'!AQ37</f>
        <v>5338.3492629191642</v>
      </c>
      <c r="E37" s="866">
        <f t="shared" si="6"/>
        <v>7027.3185212438711</v>
      </c>
      <c r="F37" s="866">
        <f t="shared" si="7"/>
        <v>8497.665913106066</v>
      </c>
      <c r="G37" s="867">
        <f t="shared" si="1"/>
        <v>1464</v>
      </c>
      <c r="H37" s="868">
        <v>1098</v>
      </c>
      <c r="I37" s="868">
        <f t="shared" si="2"/>
        <v>366</v>
      </c>
      <c r="J37" s="869">
        <f t="shared" si="3"/>
        <v>366</v>
      </c>
      <c r="K37" s="867">
        <f t="shared" si="8"/>
        <v>1464</v>
      </c>
      <c r="L37" s="870">
        <f>'3_Levels 1&amp;2'!AW37</f>
        <v>26420182.960000001</v>
      </c>
      <c r="M37" s="1154">
        <f>'3_Levels 1&amp;2'!C37</f>
        <v>6173</v>
      </c>
      <c r="N37" s="1154">
        <f t="shared" si="4"/>
        <v>6173.1723240000001</v>
      </c>
      <c r="O37" s="871">
        <f t="shared" si="9"/>
        <v>4279.8388856380807</v>
      </c>
      <c r="P37" s="872">
        <f t="shared" si="10"/>
        <v>738</v>
      </c>
      <c r="Q37" s="871">
        <v>554</v>
      </c>
      <c r="R37" s="871">
        <f t="shared" si="11"/>
        <v>184</v>
      </c>
      <c r="S37" s="872">
        <f t="shared" si="5"/>
        <v>184</v>
      </c>
    </row>
    <row r="38" spans="1:19" ht="16.149999999999999" customHeight="1" x14ac:dyDescent="0.2">
      <c r="A38" s="873">
        <v>32</v>
      </c>
      <c r="B38" s="874" t="s">
        <v>35</v>
      </c>
      <c r="C38" s="1148">
        <v>0</v>
      </c>
      <c r="D38" s="875">
        <f>'3_Levels 1&amp;2'!AQ38</f>
        <v>6577.1710901936576</v>
      </c>
      <c r="E38" s="875">
        <f t="shared" si="6"/>
        <v>8658.0839774865653</v>
      </c>
      <c r="F38" s="875">
        <f t="shared" si="7"/>
        <v>10128.43136934876</v>
      </c>
      <c r="G38" s="876">
        <f t="shared" si="1"/>
        <v>0</v>
      </c>
      <c r="H38" s="875">
        <v>0</v>
      </c>
      <c r="I38" s="875">
        <f t="shared" si="2"/>
        <v>0</v>
      </c>
      <c r="J38" s="876">
        <f t="shared" si="3"/>
        <v>0</v>
      </c>
      <c r="K38" s="876">
        <f t="shared" si="8"/>
        <v>0</v>
      </c>
      <c r="L38" s="877">
        <f>'3_Levels 1&amp;2'!AW38</f>
        <v>67830651</v>
      </c>
      <c r="M38" s="1155">
        <f>'3_Levels 1&amp;2'!C38</f>
        <v>25922</v>
      </c>
      <c r="N38" s="1155">
        <f t="shared" si="4"/>
        <v>25922</v>
      </c>
      <c r="O38" s="878">
        <f t="shared" si="9"/>
        <v>2616.7213563768228</v>
      </c>
      <c r="P38" s="879">
        <f t="shared" si="10"/>
        <v>0</v>
      </c>
      <c r="Q38" s="878">
        <v>0</v>
      </c>
      <c r="R38" s="878">
        <f t="shared" si="11"/>
        <v>0</v>
      </c>
      <c r="S38" s="879">
        <f t="shared" si="5"/>
        <v>0</v>
      </c>
    </row>
    <row r="39" spans="1:19" ht="16.149999999999999" customHeight="1" x14ac:dyDescent="0.2">
      <c r="A39" s="873">
        <v>33</v>
      </c>
      <c r="B39" s="874" t="s">
        <v>36</v>
      </c>
      <c r="C39" s="1148">
        <v>3.0522200000000002</v>
      </c>
      <c r="D39" s="875">
        <f>'3_Levels 1&amp;2'!AQ39</f>
        <v>6646.8866855524084</v>
      </c>
      <c r="E39" s="875">
        <f t="shared" si="6"/>
        <v>8749.8564843712484</v>
      </c>
      <c r="F39" s="875">
        <f t="shared" si="7"/>
        <v>10220.203876233443</v>
      </c>
      <c r="G39" s="876">
        <f t="shared" ref="G39:G70" si="12">ROUND(C39*F39,0)</f>
        <v>31194</v>
      </c>
      <c r="H39" s="875">
        <v>29008</v>
      </c>
      <c r="I39" s="875">
        <f t="shared" si="2"/>
        <v>2186</v>
      </c>
      <c r="J39" s="876">
        <f t="shared" ref="J39:J70" si="13">ROUND(I39/$J$86,0)</f>
        <v>2186</v>
      </c>
      <c r="K39" s="876">
        <f t="shared" si="8"/>
        <v>31194</v>
      </c>
      <c r="L39" s="877">
        <f>'3_Levels 1&amp;2'!AW39</f>
        <v>5718661</v>
      </c>
      <c r="M39" s="1155">
        <f>'3_Levels 1&amp;2'!C39</f>
        <v>1412</v>
      </c>
      <c r="N39" s="1155">
        <f t="shared" ref="N39:N70" si="14">C39+M39</f>
        <v>1415.05222</v>
      </c>
      <c r="O39" s="878">
        <f t="shared" si="9"/>
        <v>4041.3073942953142</v>
      </c>
      <c r="P39" s="879">
        <f t="shared" si="10"/>
        <v>12335</v>
      </c>
      <c r="Q39" s="878">
        <v>11470</v>
      </c>
      <c r="R39" s="878">
        <f t="shared" si="11"/>
        <v>865</v>
      </c>
      <c r="S39" s="879">
        <f t="shared" ref="S39:S70" si="15">ROUND(R39/$S$86,0)</f>
        <v>865</v>
      </c>
    </row>
    <row r="40" spans="1:19" ht="16.149999999999999" customHeight="1" x14ac:dyDescent="0.2">
      <c r="A40" s="873">
        <v>34</v>
      </c>
      <c r="B40" s="874" t="s">
        <v>37</v>
      </c>
      <c r="C40" s="1148">
        <v>2.052219</v>
      </c>
      <c r="D40" s="875">
        <f>'3_Levels 1&amp;2'!AQ40</f>
        <v>7227.4076858813705</v>
      </c>
      <c r="E40" s="875">
        <f t="shared" si="6"/>
        <v>9514.0451458212392</v>
      </c>
      <c r="F40" s="875">
        <f t="shared" si="7"/>
        <v>10984.392537683434</v>
      </c>
      <c r="G40" s="876">
        <f t="shared" si="12"/>
        <v>22542</v>
      </c>
      <c r="H40" s="875">
        <v>20676</v>
      </c>
      <c r="I40" s="875">
        <f t="shared" si="2"/>
        <v>1866</v>
      </c>
      <c r="J40" s="876">
        <f t="shared" si="13"/>
        <v>1866</v>
      </c>
      <c r="K40" s="876">
        <f t="shared" si="8"/>
        <v>22542</v>
      </c>
      <c r="L40" s="877">
        <f>'3_Levels 1&amp;2'!AW40</f>
        <v>11804207</v>
      </c>
      <c r="M40" s="1155">
        <f>'3_Levels 1&amp;2'!C40</f>
        <v>3591</v>
      </c>
      <c r="N40" s="1155">
        <f t="shared" si="14"/>
        <v>3593.0522190000002</v>
      </c>
      <c r="O40" s="878">
        <f t="shared" si="9"/>
        <v>3285.2867925435512</v>
      </c>
      <c r="P40" s="879">
        <f t="shared" si="10"/>
        <v>6742</v>
      </c>
      <c r="Q40" s="878">
        <v>6184</v>
      </c>
      <c r="R40" s="878">
        <f t="shared" si="11"/>
        <v>558</v>
      </c>
      <c r="S40" s="879">
        <f t="shared" si="15"/>
        <v>558</v>
      </c>
    </row>
    <row r="41" spans="1:19" ht="16.149999999999999" customHeight="1" x14ac:dyDescent="0.2">
      <c r="A41" s="880">
        <v>35</v>
      </c>
      <c r="B41" s="881" t="s">
        <v>38</v>
      </c>
      <c r="C41" s="1149">
        <v>0</v>
      </c>
      <c r="D41" s="882">
        <f>'3_Levels 1&amp;2'!AQ41</f>
        <v>5538.0670112279449</v>
      </c>
      <c r="E41" s="882">
        <f t="shared" si="6"/>
        <v>7290.2238057407412</v>
      </c>
      <c r="F41" s="882">
        <f t="shared" si="7"/>
        <v>8760.5711976029361</v>
      </c>
      <c r="G41" s="883">
        <f t="shared" si="12"/>
        <v>0</v>
      </c>
      <c r="H41" s="882">
        <v>0</v>
      </c>
      <c r="I41" s="882">
        <f t="shared" si="2"/>
        <v>0</v>
      </c>
      <c r="J41" s="883">
        <f t="shared" si="13"/>
        <v>0</v>
      </c>
      <c r="K41" s="883">
        <f t="shared" si="8"/>
        <v>0</v>
      </c>
      <c r="L41" s="884">
        <f>'3_Levels 1&amp;2'!AW41</f>
        <v>21572086.140000001</v>
      </c>
      <c r="M41" s="1156">
        <f>'3_Levels 1&amp;2'!C41</f>
        <v>5611</v>
      </c>
      <c r="N41" s="1156">
        <f t="shared" si="14"/>
        <v>5611</v>
      </c>
      <c r="O41" s="885">
        <f t="shared" si="9"/>
        <v>3844.6063339868119</v>
      </c>
      <c r="P41" s="886">
        <f t="shared" si="10"/>
        <v>0</v>
      </c>
      <c r="Q41" s="885">
        <v>0</v>
      </c>
      <c r="R41" s="885">
        <f t="shared" si="11"/>
        <v>0</v>
      </c>
      <c r="S41" s="886">
        <f t="shared" si="15"/>
        <v>0</v>
      </c>
    </row>
    <row r="42" spans="1:19" ht="16.149999999999999" customHeight="1" x14ac:dyDescent="0.2">
      <c r="A42" s="864">
        <v>36</v>
      </c>
      <c r="B42" s="865" t="s">
        <v>39</v>
      </c>
      <c r="C42" s="1147">
        <v>28.930263</v>
      </c>
      <c r="D42" s="866">
        <f>'3_Levels 1&amp;2'!AQ42</f>
        <v>4293.2624906467126</v>
      </c>
      <c r="E42" s="866">
        <f t="shared" si="6"/>
        <v>5651.5828266705312</v>
      </c>
      <c r="F42" s="866">
        <f t="shared" si="7"/>
        <v>7121.930218532726</v>
      </c>
      <c r="G42" s="867">
        <f t="shared" si="12"/>
        <v>206039</v>
      </c>
      <c r="H42" s="868">
        <v>188818</v>
      </c>
      <c r="I42" s="868">
        <f t="shared" si="2"/>
        <v>17221</v>
      </c>
      <c r="J42" s="869">
        <f t="shared" si="13"/>
        <v>17221</v>
      </c>
      <c r="K42" s="867">
        <f t="shared" si="8"/>
        <v>206039</v>
      </c>
      <c r="L42" s="870">
        <f>'3_Levels 1&amp;2'!AW42</f>
        <v>225108330.41999999</v>
      </c>
      <c r="M42" s="1154">
        <f>'3_Levels 1&amp;2'!C42</f>
        <v>46775</v>
      </c>
      <c r="N42" s="1154">
        <f t="shared" si="14"/>
        <v>46803.930263000002</v>
      </c>
      <c r="O42" s="871">
        <f t="shared" si="9"/>
        <v>4809.6031498866514</v>
      </c>
      <c r="P42" s="872">
        <f t="shared" si="10"/>
        <v>139143</v>
      </c>
      <c r="Q42" s="871">
        <v>127514</v>
      </c>
      <c r="R42" s="871">
        <f t="shared" si="11"/>
        <v>11629</v>
      </c>
      <c r="S42" s="872">
        <f t="shared" si="15"/>
        <v>11629</v>
      </c>
    </row>
    <row r="43" spans="1:19" ht="16.149999999999999" customHeight="1" x14ac:dyDescent="0.2">
      <c r="A43" s="873">
        <v>37</v>
      </c>
      <c r="B43" s="874" t="s">
        <v>40</v>
      </c>
      <c r="C43" s="1148">
        <v>6.2532639999999997</v>
      </c>
      <c r="D43" s="875">
        <f>'3_Levels 1&amp;2'!AQ43</f>
        <v>6485.7960674760934</v>
      </c>
      <c r="E43" s="875">
        <f t="shared" si="6"/>
        <v>8537.7993430617498</v>
      </c>
      <c r="F43" s="875">
        <f t="shared" si="7"/>
        <v>10008.146734923945</v>
      </c>
      <c r="G43" s="876">
        <f t="shared" si="12"/>
        <v>62584</v>
      </c>
      <c r="H43" s="875">
        <v>57556</v>
      </c>
      <c r="I43" s="875">
        <f t="shared" si="2"/>
        <v>5028</v>
      </c>
      <c r="J43" s="876">
        <f t="shared" si="13"/>
        <v>5028</v>
      </c>
      <c r="K43" s="876">
        <f t="shared" si="8"/>
        <v>62584</v>
      </c>
      <c r="L43" s="877">
        <f>'3_Levels 1&amp;2'!AW43</f>
        <v>58323738.380000003</v>
      </c>
      <c r="M43" s="1155">
        <f>'3_Levels 1&amp;2'!C43</f>
        <v>18614</v>
      </c>
      <c r="N43" s="1155">
        <f t="shared" si="14"/>
        <v>18620.253263999999</v>
      </c>
      <c r="O43" s="878">
        <f t="shared" si="9"/>
        <v>3132.274172272505</v>
      </c>
      <c r="P43" s="879">
        <f t="shared" si="10"/>
        <v>19587</v>
      </c>
      <c r="Q43" s="878">
        <v>18013</v>
      </c>
      <c r="R43" s="878">
        <f t="shared" si="11"/>
        <v>1574</v>
      </c>
      <c r="S43" s="879">
        <f t="shared" si="15"/>
        <v>1574</v>
      </c>
    </row>
    <row r="44" spans="1:19" ht="16.149999999999999" customHeight="1" x14ac:dyDescent="0.2">
      <c r="A44" s="873">
        <v>38</v>
      </c>
      <c r="B44" s="874" t="s">
        <v>41</v>
      </c>
      <c r="C44" s="1148">
        <v>0</v>
      </c>
      <c r="D44" s="875">
        <f>'3_Levels 1&amp;2'!AQ44</f>
        <v>2818.509667440062</v>
      </c>
      <c r="E44" s="875">
        <f t="shared" si="6"/>
        <v>3710.2415396244883</v>
      </c>
      <c r="F44" s="875">
        <f t="shared" si="7"/>
        <v>5180.5889314866836</v>
      </c>
      <c r="G44" s="876">
        <f t="shared" si="12"/>
        <v>0</v>
      </c>
      <c r="H44" s="875">
        <v>0</v>
      </c>
      <c r="I44" s="875">
        <f t="shared" si="2"/>
        <v>0</v>
      </c>
      <c r="J44" s="876">
        <f t="shared" si="13"/>
        <v>0</v>
      </c>
      <c r="K44" s="876">
        <f t="shared" si="8"/>
        <v>0</v>
      </c>
      <c r="L44" s="877">
        <f>'3_Levels 1&amp;2'!AW44</f>
        <v>26455676.079999998</v>
      </c>
      <c r="M44" s="1155">
        <f>'3_Levels 1&amp;2'!C44</f>
        <v>3879</v>
      </c>
      <c r="N44" s="1155">
        <f t="shared" si="14"/>
        <v>3879</v>
      </c>
      <c r="O44" s="878">
        <f t="shared" si="9"/>
        <v>6820.2310079917497</v>
      </c>
      <c r="P44" s="879">
        <f t="shared" si="10"/>
        <v>0</v>
      </c>
      <c r="Q44" s="878">
        <v>0</v>
      </c>
      <c r="R44" s="878">
        <f t="shared" si="11"/>
        <v>0</v>
      </c>
      <c r="S44" s="879">
        <f t="shared" si="15"/>
        <v>0</v>
      </c>
    </row>
    <row r="45" spans="1:19" ht="16.149999999999999" customHeight="1" x14ac:dyDescent="0.2">
      <c r="A45" s="873">
        <v>39</v>
      </c>
      <c r="B45" s="874" t="s">
        <v>42</v>
      </c>
      <c r="C45" s="1148">
        <v>2.052219</v>
      </c>
      <c r="D45" s="875">
        <f>'3_Levels 1&amp;2'!AQ45</f>
        <v>3727.5221507004921</v>
      </c>
      <c r="E45" s="875">
        <f t="shared" si="6"/>
        <v>4906.851192730026</v>
      </c>
      <c r="F45" s="875">
        <f t="shared" si="7"/>
        <v>6377.1985845922209</v>
      </c>
      <c r="G45" s="876">
        <f t="shared" si="12"/>
        <v>13087</v>
      </c>
      <c r="H45" s="875">
        <v>12082</v>
      </c>
      <c r="I45" s="875">
        <f t="shared" si="2"/>
        <v>1005</v>
      </c>
      <c r="J45" s="876">
        <f t="shared" si="13"/>
        <v>1005</v>
      </c>
      <c r="K45" s="876">
        <f t="shared" si="8"/>
        <v>13087</v>
      </c>
      <c r="L45" s="877">
        <f>'3_Levels 1&amp;2'!AW45</f>
        <v>15277010</v>
      </c>
      <c r="M45" s="1155">
        <f>'3_Levels 1&amp;2'!C45</f>
        <v>2641</v>
      </c>
      <c r="N45" s="1155">
        <f t="shared" si="14"/>
        <v>2643.0522190000002</v>
      </c>
      <c r="O45" s="878">
        <f t="shared" si="9"/>
        <v>5780.0636287769084</v>
      </c>
      <c r="P45" s="879">
        <f t="shared" si="10"/>
        <v>11862</v>
      </c>
      <c r="Q45" s="878">
        <v>10950</v>
      </c>
      <c r="R45" s="878">
        <f t="shared" si="11"/>
        <v>912</v>
      </c>
      <c r="S45" s="879">
        <f t="shared" si="15"/>
        <v>912</v>
      </c>
    </row>
    <row r="46" spans="1:19" ht="16.149999999999999" customHeight="1" x14ac:dyDescent="0.2">
      <c r="A46" s="880">
        <v>40</v>
      </c>
      <c r="B46" s="881" t="s">
        <v>43</v>
      </c>
      <c r="C46" s="1149">
        <v>3.2961580000000001</v>
      </c>
      <c r="D46" s="882">
        <f>'3_Levels 1&amp;2'!AQ46</f>
        <v>6103.4250709901989</v>
      </c>
      <c r="E46" s="882">
        <f t="shared" si="6"/>
        <v>8034.4522120944421</v>
      </c>
      <c r="F46" s="882">
        <f t="shared" si="7"/>
        <v>9504.7996039566369</v>
      </c>
      <c r="G46" s="883">
        <f t="shared" si="12"/>
        <v>31329</v>
      </c>
      <c r="H46" s="882">
        <v>28348</v>
      </c>
      <c r="I46" s="882">
        <f t="shared" si="2"/>
        <v>2981</v>
      </c>
      <c r="J46" s="883">
        <f t="shared" si="13"/>
        <v>2981</v>
      </c>
      <c r="K46" s="883">
        <f t="shared" si="8"/>
        <v>31329</v>
      </c>
      <c r="L46" s="884">
        <f>'3_Levels 1&amp;2'!AW46</f>
        <v>74413510.060000002</v>
      </c>
      <c r="M46" s="1156">
        <f>'3_Levels 1&amp;2'!C46</f>
        <v>21834</v>
      </c>
      <c r="N46" s="1156">
        <f t="shared" si="14"/>
        <v>21837.296158000001</v>
      </c>
      <c r="O46" s="885">
        <f t="shared" si="9"/>
        <v>3407.6338719589571</v>
      </c>
      <c r="P46" s="886">
        <f t="shared" si="10"/>
        <v>11232</v>
      </c>
      <c r="Q46" s="885">
        <v>10164</v>
      </c>
      <c r="R46" s="885">
        <f t="shared" si="11"/>
        <v>1068</v>
      </c>
      <c r="S46" s="886">
        <f t="shared" si="15"/>
        <v>1068</v>
      </c>
    </row>
    <row r="47" spans="1:19" ht="16.149999999999999" customHeight="1" x14ac:dyDescent="0.2">
      <c r="A47" s="864">
        <v>41</v>
      </c>
      <c r="B47" s="865" t="s">
        <v>44</v>
      </c>
      <c r="C47" s="1147">
        <v>0</v>
      </c>
      <c r="D47" s="866">
        <f>'3_Levels 1&amp;2'!AQ47</f>
        <v>3525.7266409266408</v>
      </c>
      <c r="E47" s="866">
        <f t="shared" si="6"/>
        <v>4641.2107759090804</v>
      </c>
      <c r="F47" s="866">
        <f t="shared" si="7"/>
        <v>6111.5581677712753</v>
      </c>
      <c r="G47" s="867">
        <f t="shared" si="12"/>
        <v>0</v>
      </c>
      <c r="H47" s="868">
        <v>0</v>
      </c>
      <c r="I47" s="868">
        <f t="shared" si="2"/>
        <v>0</v>
      </c>
      <c r="J47" s="869">
        <f t="shared" si="13"/>
        <v>0</v>
      </c>
      <c r="K47" s="867">
        <f t="shared" si="8"/>
        <v>0</v>
      </c>
      <c r="L47" s="870">
        <f>'3_Levels 1&amp;2'!AW47</f>
        <v>8116922.4199999999</v>
      </c>
      <c r="M47" s="1154">
        <f>'3_Levels 1&amp;2'!C47</f>
        <v>1295</v>
      </c>
      <c r="N47" s="1154">
        <f t="shared" si="14"/>
        <v>1295</v>
      </c>
      <c r="O47" s="871">
        <f t="shared" si="9"/>
        <v>6267.8937606177606</v>
      </c>
      <c r="P47" s="872">
        <f t="shared" si="10"/>
        <v>0</v>
      </c>
      <c r="Q47" s="871">
        <v>0</v>
      </c>
      <c r="R47" s="871">
        <f t="shared" si="11"/>
        <v>0</v>
      </c>
      <c r="S47" s="872">
        <f t="shared" si="15"/>
        <v>0</v>
      </c>
    </row>
    <row r="48" spans="1:19" ht="16.149999999999999" customHeight="1" x14ac:dyDescent="0.2">
      <c r="A48" s="873">
        <v>42</v>
      </c>
      <c r="B48" s="874" t="s">
        <v>45</v>
      </c>
      <c r="C48" s="1148">
        <v>2.579634</v>
      </c>
      <c r="D48" s="875">
        <f>'3_Levels 1&amp;2'!AQ48</f>
        <v>5754.5016501650161</v>
      </c>
      <c r="E48" s="875">
        <f t="shared" si="6"/>
        <v>7575.1349406127047</v>
      </c>
      <c r="F48" s="875">
        <f t="shared" si="7"/>
        <v>9045.4823324748995</v>
      </c>
      <c r="G48" s="876">
        <f t="shared" si="12"/>
        <v>23334</v>
      </c>
      <c r="H48" s="875">
        <v>21473</v>
      </c>
      <c r="I48" s="875">
        <f t="shared" si="2"/>
        <v>1861</v>
      </c>
      <c r="J48" s="876">
        <f t="shared" si="13"/>
        <v>1861</v>
      </c>
      <c r="K48" s="876">
        <f t="shared" si="8"/>
        <v>23334</v>
      </c>
      <c r="L48" s="877">
        <f>'3_Levels 1&amp;2'!AW48</f>
        <v>11310466</v>
      </c>
      <c r="M48" s="1155">
        <f>'3_Levels 1&amp;2'!C48</f>
        <v>2727</v>
      </c>
      <c r="N48" s="1155">
        <f t="shared" si="14"/>
        <v>2729.5796340000002</v>
      </c>
      <c r="O48" s="878">
        <f t="shared" si="9"/>
        <v>4143.6658814109542</v>
      </c>
      <c r="P48" s="879">
        <f t="shared" si="10"/>
        <v>10689</v>
      </c>
      <c r="Q48" s="878">
        <v>9837</v>
      </c>
      <c r="R48" s="878">
        <f t="shared" si="11"/>
        <v>852</v>
      </c>
      <c r="S48" s="879">
        <f t="shared" si="15"/>
        <v>852</v>
      </c>
    </row>
    <row r="49" spans="1:19" ht="16.149999999999999" customHeight="1" x14ac:dyDescent="0.2">
      <c r="A49" s="873">
        <v>43</v>
      </c>
      <c r="B49" s="874" t="s">
        <v>46</v>
      </c>
      <c r="C49" s="1148">
        <v>0.91644999999999999</v>
      </c>
      <c r="D49" s="875">
        <f>'3_Levels 1&amp;2'!AQ49</f>
        <v>6490.3963156584514</v>
      </c>
      <c r="E49" s="875">
        <f t="shared" si="6"/>
        <v>8543.8550369967179</v>
      </c>
      <c r="F49" s="875">
        <f t="shared" si="7"/>
        <v>10014.202428858913</v>
      </c>
      <c r="G49" s="876">
        <f t="shared" si="12"/>
        <v>9178</v>
      </c>
      <c r="H49" s="875">
        <v>8212</v>
      </c>
      <c r="I49" s="875">
        <f t="shared" si="2"/>
        <v>966</v>
      </c>
      <c r="J49" s="876">
        <f t="shared" si="13"/>
        <v>966</v>
      </c>
      <c r="K49" s="876">
        <f t="shared" si="8"/>
        <v>9178</v>
      </c>
      <c r="L49" s="877">
        <f>'3_Levels 1&amp;2'!AW49</f>
        <v>14353112.1</v>
      </c>
      <c r="M49" s="1155">
        <f>'3_Levels 1&amp;2'!C49</f>
        <v>4017</v>
      </c>
      <c r="N49" s="1155">
        <f t="shared" si="14"/>
        <v>4017.9164500000002</v>
      </c>
      <c r="O49" s="878">
        <f t="shared" si="9"/>
        <v>3572.2773926769928</v>
      </c>
      <c r="P49" s="879">
        <f t="shared" si="10"/>
        <v>3274</v>
      </c>
      <c r="Q49" s="878">
        <v>2930</v>
      </c>
      <c r="R49" s="878">
        <f t="shared" si="11"/>
        <v>344</v>
      </c>
      <c r="S49" s="879">
        <f t="shared" si="15"/>
        <v>344</v>
      </c>
    </row>
    <row r="50" spans="1:19" ht="16.149999999999999" customHeight="1" x14ac:dyDescent="0.2">
      <c r="A50" s="873">
        <v>44</v>
      </c>
      <c r="B50" s="874" t="s">
        <v>47</v>
      </c>
      <c r="C50" s="1148">
        <v>1.8620380000000001</v>
      </c>
      <c r="D50" s="875">
        <f>'3_Levels 1&amp;2'!AQ50</f>
        <v>5991.060874229016</v>
      </c>
      <c r="E50" s="875">
        <f t="shared" si="6"/>
        <v>7886.5377609907382</v>
      </c>
      <c r="F50" s="875">
        <f t="shared" si="7"/>
        <v>9356.885152852934</v>
      </c>
      <c r="G50" s="876">
        <f t="shared" si="12"/>
        <v>17423</v>
      </c>
      <c r="H50" s="875">
        <v>15579</v>
      </c>
      <c r="I50" s="875">
        <f t="shared" si="2"/>
        <v>1844</v>
      </c>
      <c r="J50" s="876">
        <f t="shared" si="13"/>
        <v>1844</v>
      </c>
      <c r="K50" s="876">
        <f t="shared" si="8"/>
        <v>17423</v>
      </c>
      <c r="L50" s="877">
        <f>'3_Levels 1&amp;2'!AW50</f>
        <v>24867648.559999999</v>
      </c>
      <c r="M50" s="1155">
        <f>'3_Levels 1&amp;2'!C50</f>
        <v>7458</v>
      </c>
      <c r="N50" s="1155">
        <f t="shared" si="14"/>
        <v>7459.8620380000002</v>
      </c>
      <c r="O50" s="878">
        <f t="shared" si="9"/>
        <v>3333.526603216787</v>
      </c>
      <c r="P50" s="879">
        <f t="shared" si="10"/>
        <v>6207</v>
      </c>
      <c r="Q50" s="878">
        <v>5550</v>
      </c>
      <c r="R50" s="878">
        <f t="shared" si="11"/>
        <v>657</v>
      </c>
      <c r="S50" s="879">
        <f t="shared" si="15"/>
        <v>657</v>
      </c>
    </row>
    <row r="51" spans="1:19" ht="16.149999999999999" customHeight="1" x14ac:dyDescent="0.2">
      <c r="A51" s="880">
        <v>45</v>
      </c>
      <c r="B51" s="881" t="s">
        <v>48</v>
      </c>
      <c r="C51" s="1149">
        <v>0.328982</v>
      </c>
      <c r="D51" s="882">
        <f>'3_Levels 1&amp;2'!AQ51</f>
        <v>3059.3762271719625</v>
      </c>
      <c r="E51" s="882">
        <f t="shared" si="6"/>
        <v>4027.314468537103</v>
      </c>
      <c r="F51" s="882">
        <f t="shared" si="7"/>
        <v>5497.6618603992974</v>
      </c>
      <c r="G51" s="883">
        <f t="shared" si="12"/>
        <v>1809</v>
      </c>
      <c r="H51" s="882">
        <v>1619</v>
      </c>
      <c r="I51" s="882">
        <f t="shared" si="2"/>
        <v>190</v>
      </c>
      <c r="J51" s="883">
        <f t="shared" si="13"/>
        <v>190</v>
      </c>
      <c r="K51" s="883">
        <f t="shared" si="8"/>
        <v>1809</v>
      </c>
      <c r="L51" s="884">
        <f>'3_Levels 1&amp;2'!AW51</f>
        <v>52552592.18</v>
      </c>
      <c r="M51" s="1156">
        <f>'3_Levels 1&amp;2'!C51</f>
        <v>9473</v>
      </c>
      <c r="N51" s="1156">
        <f t="shared" si="14"/>
        <v>9473.3289820000009</v>
      </c>
      <c r="O51" s="885">
        <f t="shared" si="9"/>
        <v>5547.4260716432063</v>
      </c>
      <c r="P51" s="886">
        <f t="shared" si="10"/>
        <v>1825</v>
      </c>
      <c r="Q51" s="885">
        <v>1633</v>
      </c>
      <c r="R51" s="885">
        <f t="shared" si="11"/>
        <v>192</v>
      </c>
      <c r="S51" s="886">
        <f t="shared" si="15"/>
        <v>192</v>
      </c>
    </row>
    <row r="52" spans="1:19" ht="16.149999999999999" customHeight="1" x14ac:dyDescent="0.2">
      <c r="A52" s="864">
        <v>46</v>
      </c>
      <c r="B52" s="865" t="s">
        <v>49</v>
      </c>
      <c r="C52" s="1147">
        <v>0</v>
      </c>
      <c r="D52" s="866">
        <f>'3_Levels 1&amp;2'!AQ52</f>
        <v>7986.7974683544307</v>
      </c>
      <c r="E52" s="866">
        <f t="shared" si="6"/>
        <v>10513.693842523064</v>
      </c>
      <c r="F52" s="866">
        <f t="shared" si="7"/>
        <v>11984.041234385259</v>
      </c>
      <c r="G52" s="867">
        <f t="shared" si="12"/>
        <v>0</v>
      </c>
      <c r="H52" s="868">
        <v>0</v>
      </c>
      <c r="I52" s="868">
        <f t="shared" si="2"/>
        <v>0</v>
      </c>
      <c r="J52" s="869">
        <f t="shared" si="13"/>
        <v>0</v>
      </c>
      <c r="K52" s="867">
        <f t="shared" si="8"/>
        <v>0</v>
      </c>
      <c r="L52" s="870">
        <f>'3_Levels 1&amp;2'!AW52</f>
        <v>3604274</v>
      </c>
      <c r="M52" s="1154">
        <f>'3_Levels 1&amp;2'!C52</f>
        <v>1185</v>
      </c>
      <c r="N52" s="1154">
        <f t="shared" si="14"/>
        <v>1185</v>
      </c>
      <c r="O52" s="871">
        <f t="shared" si="9"/>
        <v>3041.5814345991562</v>
      </c>
      <c r="P52" s="872">
        <f t="shared" si="10"/>
        <v>0</v>
      </c>
      <c r="Q52" s="871">
        <v>0</v>
      </c>
      <c r="R52" s="871">
        <f t="shared" si="11"/>
        <v>0</v>
      </c>
      <c r="S52" s="872">
        <f t="shared" si="15"/>
        <v>0</v>
      </c>
    </row>
    <row r="53" spans="1:19" ht="16.149999999999999" customHeight="1" x14ac:dyDescent="0.2">
      <c r="A53" s="873">
        <v>47</v>
      </c>
      <c r="B53" s="874" t="s">
        <v>50</v>
      </c>
      <c r="C53" s="1148">
        <v>0</v>
      </c>
      <c r="D53" s="875">
        <f>'3_Levels 1&amp;2'!AQ53</f>
        <v>3022.6299572039943</v>
      </c>
      <c r="E53" s="875">
        <f t="shared" si="6"/>
        <v>3978.9422600481957</v>
      </c>
      <c r="F53" s="875">
        <f t="shared" si="7"/>
        <v>5449.2896519103906</v>
      </c>
      <c r="G53" s="876">
        <f t="shared" si="12"/>
        <v>0</v>
      </c>
      <c r="H53" s="875">
        <v>0</v>
      </c>
      <c r="I53" s="875">
        <f t="shared" si="2"/>
        <v>0</v>
      </c>
      <c r="J53" s="876">
        <f t="shared" si="13"/>
        <v>0</v>
      </c>
      <c r="K53" s="876">
        <f t="shared" si="8"/>
        <v>0</v>
      </c>
      <c r="L53" s="877">
        <f>'3_Levels 1&amp;2'!AW53</f>
        <v>22828632.539999999</v>
      </c>
      <c r="M53" s="1155">
        <f>'3_Levels 1&amp;2'!C53</f>
        <v>3505</v>
      </c>
      <c r="N53" s="1155">
        <f t="shared" si="14"/>
        <v>3505</v>
      </c>
      <c r="O53" s="878">
        <f t="shared" si="9"/>
        <v>6513.1619229671896</v>
      </c>
      <c r="P53" s="879">
        <f t="shared" si="10"/>
        <v>0</v>
      </c>
      <c r="Q53" s="878">
        <v>0</v>
      </c>
      <c r="R53" s="878">
        <f t="shared" si="11"/>
        <v>0</v>
      </c>
      <c r="S53" s="879">
        <f t="shared" si="15"/>
        <v>0</v>
      </c>
    </row>
    <row r="54" spans="1:19" ht="16.149999999999999" customHeight="1" x14ac:dyDescent="0.2">
      <c r="A54" s="873">
        <v>48</v>
      </c>
      <c r="B54" s="874" t="s">
        <v>73</v>
      </c>
      <c r="C54" s="1148">
        <v>0.44386399999999998</v>
      </c>
      <c r="D54" s="875">
        <f>'3_Levels 1&amp;2'!AQ54</f>
        <v>5122.6339362618428</v>
      </c>
      <c r="E54" s="875">
        <f t="shared" si="6"/>
        <v>6743.3542776780187</v>
      </c>
      <c r="F54" s="875">
        <f t="shared" si="7"/>
        <v>8213.7016695402126</v>
      </c>
      <c r="G54" s="876">
        <f t="shared" si="12"/>
        <v>3646</v>
      </c>
      <c r="H54" s="875">
        <v>3443</v>
      </c>
      <c r="I54" s="875">
        <f t="shared" si="2"/>
        <v>203</v>
      </c>
      <c r="J54" s="876">
        <f t="shared" si="13"/>
        <v>203</v>
      </c>
      <c r="K54" s="876">
        <f t="shared" si="8"/>
        <v>3646</v>
      </c>
      <c r="L54" s="877">
        <f>'3_Levels 1&amp;2'!AW54</f>
        <v>26307912.440000001</v>
      </c>
      <c r="M54" s="1155">
        <f>'3_Levels 1&amp;2'!C54</f>
        <v>5805</v>
      </c>
      <c r="N54" s="1155">
        <f t="shared" si="14"/>
        <v>5805.4438639999998</v>
      </c>
      <c r="O54" s="878">
        <f t="shared" si="9"/>
        <v>4531.5936311325604</v>
      </c>
      <c r="P54" s="879">
        <f t="shared" si="10"/>
        <v>2011</v>
      </c>
      <c r="Q54" s="878">
        <v>1899</v>
      </c>
      <c r="R54" s="878">
        <f t="shared" si="11"/>
        <v>112</v>
      </c>
      <c r="S54" s="879">
        <f t="shared" si="15"/>
        <v>112</v>
      </c>
    </row>
    <row r="55" spans="1:19" ht="16.149999999999999" customHeight="1" x14ac:dyDescent="0.2">
      <c r="A55" s="873">
        <v>49</v>
      </c>
      <c r="B55" s="874" t="s">
        <v>51</v>
      </c>
      <c r="C55" s="1148">
        <v>2.4736359999999999</v>
      </c>
      <c r="D55" s="875">
        <f>'3_Levels 1&amp;2'!AQ55</f>
        <v>5961.4994982632188</v>
      </c>
      <c r="E55" s="875">
        <f t="shared" si="6"/>
        <v>7847.6236333069492</v>
      </c>
      <c r="F55" s="875">
        <f t="shared" si="7"/>
        <v>9317.9710251691431</v>
      </c>
      <c r="G55" s="876">
        <f t="shared" si="12"/>
        <v>23049</v>
      </c>
      <c r="H55" s="875">
        <v>21219</v>
      </c>
      <c r="I55" s="875">
        <f t="shared" si="2"/>
        <v>1830</v>
      </c>
      <c r="J55" s="876">
        <f t="shared" si="13"/>
        <v>1830</v>
      </c>
      <c r="K55" s="876">
        <f t="shared" si="8"/>
        <v>23049</v>
      </c>
      <c r="L55" s="877">
        <f>'3_Levels 1&amp;2'!AW55</f>
        <v>37320622</v>
      </c>
      <c r="M55" s="1155">
        <f>'3_Levels 1&amp;2'!C55</f>
        <v>12955</v>
      </c>
      <c r="N55" s="1155">
        <f t="shared" si="14"/>
        <v>12957.473636000001</v>
      </c>
      <c r="O55" s="878">
        <f t="shared" si="9"/>
        <v>2880.2390842850255</v>
      </c>
      <c r="P55" s="879">
        <f t="shared" si="10"/>
        <v>7125</v>
      </c>
      <c r="Q55" s="878">
        <v>6560</v>
      </c>
      <c r="R55" s="878">
        <f t="shared" si="11"/>
        <v>565</v>
      </c>
      <c r="S55" s="879">
        <f t="shared" si="15"/>
        <v>565</v>
      </c>
    </row>
    <row r="56" spans="1:19" ht="16.149999999999999" customHeight="1" x14ac:dyDescent="0.2">
      <c r="A56" s="880">
        <v>50</v>
      </c>
      <c r="B56" s="881" t="s">
        <v>52</v>
      </c>
      <c r="C56" s="1149">
        <v>0.26631899999999997</v>
      </c>
      <c r="D56" s="882">
        <f>'3_Levels 1&amp;2'!AQ56</f>
        <v>5819.5148890092041</v>
      </c>
      <c r="E56" s="882">
        <f t="shared" si="6"/>
        <v>7660.7173397691786</v>
      </c>
      <c r="F56" s="882">
        <f t="shared" si="7"/>
        <v>9131.0647316313734</v>
      </c>
      <c r="G56" s="883">
        <f t="shared" si="12"/>
        <v>2432</v>
      </c>
      <c r="H56" s="882">
        <v>2376</v>
      </c>
      <c r="I56" s="882">
        <f t="shared" si="2"/>
        <v>56</v>
      </c>
      <c r="J56" s="883">
        <f t="shared" si="13"/>
        <v>56</v>
      </c>
      <c r="K56" s="883">
        <f t="shared" si="8"/>
        <v>2432</v>
      </c>
      <c r="L56" s="884">
        <f>'3_Levels 1&amp;2'!AW56</f>
        <v>26049729.760000002</v>
      </c>
      <c r="M56" s="1156">
        <f>'3_Levels 1&amp;2'!C56</f>
        <v>7388</v>
      </c>
      <c r="N56" s="1156">
        <f t="shared" si="14"/>
        <v>7388.2663190000003</v>
      </c>
      <c r="O56" s="885">
        <f t="shared" si="9"/>
        <v>3525.8244133687135</v>
      </c>
      <c r="P56" s="886">
        <f t="shared" si="10"/>
        <v>939</v>
      </c>
      <c r="Q56" s="885">
        <v>918</v>
      </c>
      <c r="R56" s="885">
        <f t="shared" si="11"/>
        <v>21</v>
      </c>
      <c r="S56" s="886">
        <f t="shared" si="15"/>
        <v>21</v>
      </c>
    </row>
    <row r="57" spans="1:19" ht="16.149999999999999" customHeight="1" x14ac:dyDescent="0.2">
      <c r="A57" s="864">
        <v>51</v>
      </c>
      <c r="B57" s="865" t="s">
        <v>53</v>
      </c>
      <c r="C57" s="1147">
        <v>0.754158</v>
      </c>
      <c r="D57" s="866">
        <f>'3_Levels 1&amp;2'!AQ57</f>
        <v>5919.2544631939345</v>
      </c>
      <c r="E57" s="866">
        <f t="shared" si="6"/>
        <v>7792.0129374247836</v>
      </c>
      <c r="F57" s="866">
        <f t="shared" si="7"/>
        <v>9262.3603292869775</v>
      </c>
      <c r="G57" s="867">
        <f t="shared" si="12"/>
        <v>6985</v>
      </c>
      <c r="H57" s="868">
        <v>6241</v>
      </c>
      <c r="I57" s="868">
        <f t="shared" si="2"/>
        <v>744</v>
      </c>
      <c r="J57" s="869">
        <f t="shared" si="13"/>
        <v>744</v>
      </c>
      <c r="K57" s="867">
        <f t="shared" si="8"/>
        <v>6985</v>
      </c>
      <c r="L57" s="870">
        <f>'3_Levels 1&amp;2'!AW57</f>
        <v>32268307.18</v>
      </c>
      <c r="M57" s="1154">
        <f>'3_Levels 1&amp;2'!C57</f>
        <v>8178</v>
      </c>
      <c r="N57" s="1154">
        <f t="shared" si="14"/>
        <v>8178.7541579999997</v>
      </c>
      <c r="O57" s="871">
        <f t="shared" si="9"/>
        <v>3945.3817239923942</v>
      </c>
      <c r="P57" s="872">
        <f t="shared" si="10"/>
        <v>2975</v>
      </c>
      <c r="Q57" s="871">
        <v>2658</v>
      </c>
      <c r="R57" s="871">
        <f t="shared" si="11"/>
        <v>317</v>
      </c>
      <c r="S57" s="872">
        <f t="shared" si="15"/>
        <v>317</v>
      </c>
    </row>
    <row r="58" spans="1:19" ht="16.149999999999999" customHeight="1" x14ac:dyDescent="0.2">
      <c r="A58" s="873">
        <v>52</v>
      </c>
      <c r="B58" s="874" t="s">
        <v>54</v>
      </c>
      <c r="C58" s="1148">
        <v>4.6866849999999998</v>
      </c>
      <c r="D58" s="875">
        <f>'3_Levels 1&amp;2'!AQ58</f>
        <v>5851.2456633725824</v>
      </c>
      <c r="E58" s="875">
        <f t="shared" si="6"/>
        <v>7702.4872291853762</v>
      </c>
      <c r="F58" s="875">
        <f t="shared" si="7"/>
        <v>9172.834621047572</v>
      </c>
      <c r="G58" s="876">
        <f t="shared" si="12"/>
        <v>42990</v>
      </c>
      <c r="H58" s="875">
        <v>39745</v>
      </c>
      <c r="I58" s="875">
        <f t="shared" si="2"/>
        <v>3245</v>
      </c>
      <c r="J58" s="876">
        <f t="shared" si="13"/>
        <v>3245</v>
      </c>
      <c r="K58" s="876">
        <f t="shared" si="8"/>
        <v>42990</v>
      </c>
      <c r="L58" s="877">
        <f>'3_Levels 1&amp;2'!AW58</f>
        <v>146577215.38</v>
      </c>
      <c r="M58" s="1155">
        <f>'3_Levels 1&amp;2'!C58</f>
        <v>38048</v>
      </c>
      <c r="N58" s="1155">
        <f t="shared" si="14"/>
        <v>38052.686685000001</v>
      </c>
      <c r="O58" s="878">
        <f>L58/N58</f>
        <v>3851.9544386803918</v>
      </c>
      <c r="P58" s="879">
        <f t="shared" si="10"/>
        <v>18053</v>
      </c>
      <c r="Q58" s="878">
        <v>16691</v>
      </c>
      <c r="R58" s="878">
        <f t="shared" si="11"/>
        <v>1362</v>
      </c>
      <c r="S58" s="879">
        <f t="shared" si="15"/>
        <v>1362</v>
      </c>
    </row>
    <row r="59" spans="1:19" ht="16.149999999999999" customHeight="1" x14ac:dyDescent="0.2">
      <c r="A59" s="873">
        <v>53</v>
      </c>
      <c r="B59" s="874" t="s">
        <v>55</v>
      </c>
      <c r="C59" s="1148">
        <v>3.1174940000000002</v>
      </c>
      <c r="D59" s="875">
        <f>'3_Levels 1&amp;2'!AQ59</f>
        <v>6086.6274215269868</v>
      </c>
      <c r="E59" s="875">
        <f t="shared" si="6"/>
        <v>8012.3400520665982</v>
      </c>
      <c r="F59" s="875">
        <f t="shared" si="7"/>
        <v>9482.6874439287931</v>
      </c>
      <c r="G59" s="876">
        <f t="shared" si="12"/>
        <v>29562</v>
      </c>
      <c r="H59" s="875">
        <v>27282</v>
      </c>
      <c r="I59" s="875">
        <f t="shared" si="2"/>
        <v>2280</v>
      </c>
      <c r="J59" s="876">
        <f t="shared" si="13"/>
        <v>2280</v>
      </c>
      <c r="K59" s="876">
        <f t="shared" si="8"/>
        <v>29562</v>
      </c>
      <c r="L59" s="877">
        <f>'3_Levels 1&amp;2'!AW59</f>
        <v>52238918</v>
      </c>
      <c r="M59" s="1155">
        <f>'3_Levels 1&amp;2'!C59</f>
        <v>19306</v>
      </c>
      <c r="N59" s="1155">
        <f t="shared" si="14"/>
        <v>19309.117493999998</v>
      </c>
      <c r="O59" s="878">
        <f t="shared" si="9"/>
        <v>2705.4016329970759</v>
      </c>
      <c r="P59" s="879">
        <f t="shared" si="10"/>
        <v>8434</v>
      </c>
      <c r="Q59" s="878">
        <v>7784</v>
      </c>
      <c r="R59" s="878">
        <f t="shared" si="11"/>
        <v>650</v>
      </c>
      <c r="S59" s="879">
        <f t="shared" si="15"/>
        <v>650</v>
      </c>
    </row>
    <row r="60" spans="1:19" ht="16.149999999999999" customHeight="1" x14ac:dyDescent="0.2">
      <c r="A60" s="873">
        <v>54</v>
      </c>
      <c r="B60" s="874" t="s">
        <v>56</v>
      </c>
      <c r="C60" s="1148">
        <v>0</v>
      </c>
      <c r="D60" s="875">
        <f>'3_Levels 1&amp;2'!AQ60</f>
        <v>6318.4628820960697</v>
      </c>
      <c r="E60" s="875">
        <f t="shared" si="6"/>
        <v>8317.5245849061248</v>
      </c>
      <c r="F60" s="875">
        <f t="shared" si="7"/>
        <v>9787.8719767683197</v>
      </c>
      <c r="G60" s="876">
        <f t="shared" si="12"/>
        <v>0</v>
      </c>
      <c r="H60" s="875">
        <v>0</v>
      </c>
      <c r="I60" s="875">
        <f t="shared" si="2"/>
        <v>0</v>
      </c>
      <c r="J60" s="876">
        <f t="shared" si="13"/>
        <v>0</v>
      </c>
      <c r="K60" s="876">
        <f t="shared" si="8"/>
        <v>0</v>
      </c>
      <c r="L60" s="877">
        <f>'3_Levels 1&amp;2'!AW60</f>
        <v>2292606.2000000002</v>
      </c>
      <c r="M60" s="1155">
        <f>'3_Levels 1&amp;2'!C60</f>
        <v>458</v>
      </c>
      <c r="N60" s="1155">
        <f t="shared" si="14"/>
        <v>458</v>
      </c>
      <c r="O60" s="878">
        <f t="shared" si="9"/>
        <v>5005.6903930131011</v>
      </c>
      <c r="P60" s="879">
        <f t="shared" si="10"/>
        <v>0</v>
      </c>
      <c r="Q60" s="878">
        <v>0</v>
      </c>
      <c r="R60" s="878">
        <f t="shared" si="11"/>
        <v>0</v>
      </c>
      <c r="S60" s="879">
        <f t="shared" si="15"/>
        <v>0</v>
      </c>
    </row>
    <row r="61" spans="1:19" ht="16.149999999999999" customHeight="1" x14ac:dyDescent="0.2">
      <c r="A61" s="880">
        <v>55</v>
      </c>
      <c r="B61" s="881" t="s">
        <v>57</v>
      </c>
      <c r="C61" s="1149">
        <v>5.6116349999999997</v>
      </c>
      <c r="D61" s="882">
        <f>'3_Levels 1&amp;2'!AQ61</f>
        <v>5565.2042835595776</v>
      </c>
      <c r="E61" s="882">
        <f t="shared" si="6"/>
        <v>7325.9468817479183</v>
      </c>
      <c r="F61" s="882">
        <f t="shared" si="7"/>
        <v>8796.294273610114</v>
      </c>
      <c r="G61" s="883">
        <f t="shared" si="12"/>
        <v>49362</v>
      </c>
      <c r="H61" s="882">
        <v>44946</v>
      </c>
      <c r="I61" s="882">
        <f t="shared" si="2"/>
        <v>4416</v>
      </c>
      <c r="J61" s="883">
        <f t="shared" si="13"/>
        <v>4416</v>
      </c>
      <c r="K61" s="883">
        <f t="shared" si="8"/>
        <v>49362</v>
      </c>
      <c r="L61" s="884">
        <f>'3_Levels 1&amp;2'!AW61</f>
        <v>61892684.32</v>
      </c>
      <c r="M61" s="1156">
        <f>'3_Levels 1&amp;2'!C61</f>
        <v>16575</v>
      </c>
      <c r="N61" s="1156">
        <f t="shared" si="14"/>
        <v>16580.611635000001</v>
      </c>
      <c r="O61" s="885">
        <f t="shared" si="9"/>
        <v>3732.8348122786242</v>
      </c>
      <c r="P61" s="886">
        <f t="shared" si="10"/>
        <v>20947</v>
      </c>
      <c r="Q61" s="885">
        <v>19073</v>
      </c>
      <c r="R61" s="885">
        <f t="shared" si="11"/>
        <v>1874</v>
      </c>
      <c r="S61" s="886">
        <f t="shared" si="15"/>
        <v>1874</v>
      </c>
    </row>
    <row r="62" spans="1:19" ht="16.149999999999999" customHeight="1" x14ac:dyDescent="0.2">
      <c r="A62" s="864">
        <v>56</v>
      </c>
      <c r="B62" s="865" t="s">
        <v>58</v>
      </c>
      <c r="C62" s="1147">
        <v>0</v>
      </c>
      <c r="D62" s="866">
        <f>'3_Levels 1&amp;2'!AQ62</f>
        <v>6780.6988313856427</v>
      </c>
      <c r="E62" s="866">
        <f t="shared" si="6"/>
        <v>8926.0046763438113</v>
      </c>
      <c r="F62" s="866">
        <f t="shared" si="7"/>
        <v>10396.352068206006</v>
      </c>
      <c r="G62" s="867">
        <f t="shared" si="12"/>
        <v>0</v>
      </c>
      <c r="H62" s="868">
        <v>0</v>
      </c>
      <c r="I62" s="868">
        <f t="shared" si="2"/>
        <v>0</v>
      </c>
      <c r="J62" s="869">
        <f t="shared" si="13"/>
        <v>0</v>
      </c>
      <c r="K62" s="867">
        <f t="shared" si="8"/>
        <v>0</v>
      </c>
      <c r="L62" s="870">
        <f>'3_Levels 1&amp;2'!AW62</f>
        <v>10412406.48</v>
      </c>
      <c r="M62" s="1154">
        <f>'3_Levels 1&amp;2'!C62</f>
        <v>2995</v>
      </c>
      <c r="N62" s="1154">
        <f t="shared" si="14"/>
        <v>2995</v>
      </c>
      <c r="O62" s="871">
        <f t="shared" si="9"/>
        <v>3476.5964874791321</v>
      </c>
      <c r="P62" s="872">
        <f t="shared" si="10"/>
        <v>0</v>
      </c>
      <c r="Q62" s="871">
        <v>0</v>
      </c>
      <c r="R62" s="871">
        <f t="shared" si="11"/>
        <v>0</v>
      </c>
      <c r="S62" s="872">
        <f t="shared" si="15"/>
        <v>0</v>
      </c>
    </row>
    <row r="63" spans="1:19" ht="16.149999999999999" customHeight="1" x14ac:dyDescent="0.2">
      <c r="A63" s="873">
        <v>57</v>
      </c>
      <c r="B63" s="874" t="s">
        <v>59</v>
      </c>
      <c r="C63" s="1148">
        <v>2.525795</v>
      </c>
      <c r="D63" s="875">
        <f>'3_Levels 1&amp;2'!AQ63</f>
        <v>6200.3039699570818</v>
      </c>
      <c r="E63" s="875">
        <f t="shared" si="6"/>
        <v>8161.9820621468925</v>
      </c>
      <c r="F63" s="875">
        <f t="shared" si="7"/>
        <v>9632.3294540090865</v>
      </c>
      <c r="G63" s="876">
        <f t="shared" si="12"/>
        <v>24329</v>
      </c>
      <c r="H63" s="875">
        <v>22207</v>
      </c>
      <c r="I63" s="875">
        <f t="shared" si="2"/>
        <v>2122</v>
      </c>
      <c r="J63" s="876">
        <f t="shared" si="13"/>
        <v>2122</v>
      </c>
      <c r="K63" s="876">
        <f t="shared" si="8"/>
        <v>24329</v>
      </c>
      <c r="L63" s="877">
        <f>'3_Levels 1&amp;2'!AW63</f>
        <v>24230039</v>
      </c>
      <c r="M63" s="1155">
        <f>'3_Levels 1&amp;2'!C63</f>
        <v>9320</v>
      </c>
      <c r="N63" s="1155">
        <f t="shared" si="14"/>
        <v>9322.5257949999996</v>
      </c>
      <c r="O63" s="878">
        <f t="shared" si="9"/>
        <v>2599.0852192648722</v>
      </c>
      <c r="P63" s="879">
        <f t="shared" si="10"/>
        <v>6565</v>
      </c>
      <c r="Q63" s="878">
        <v>5992</v>
      </c>
      <c r="R63" s="878">
        <f t="shared" si="11"/>
        <v>573</v>
      </c>
      <c r="S63" s="879">
        <f t="shared" si="15"/>
        <v>573</v>
      </c>
    </row>
    <row r="64" spans="1:19" ht="16.149999999999999" customHeight="1" x14ac:dyDescent="0.2">
      <c r="A64" s="873">
        <v>58</v>
      </c>
      <c r="B64" s="874" t="s">
        <v>60</v>
      </c>
      <c r="C64" s="1148">
        <v>1.045148</v>
      </c>
      <c r="D64" s="875">
        <f>'3_Levels 1&amp;2'!AQ64</f>
        <v>6783.3416489958836</v>
      </c>
      <c r="E64" s="875">
        <f t="shared" si="6"/>
        <v>8929.483639638649</v>
      </c>
      <c r="F64" s="875">
        <f t="shared" si="7"/>
        <v>10399.831031500844</v>
      </c>
      <c r="G64" s="876">
        <f t="shared" si="12"/>
        <v>10869</v>
      </c>
      <c r="H64" s="875">
        <v>9942</v>
      </c>
      <c r="I64" s="875">
        <f t="shared" si="2"/>
        <v>927</v>
      </c>
      <c r="J64" s="876">
        <f t="shared" si="13"/>
        <v>927</v>
      </c>
      <c r="K64" s="876">
        <f t="shared" si="8"/>
        <v>10869</v>
      </c>
      <c r="L64" s="877">
        <f>'3_Levels 1&amp;2'!AW64</f>
        <v>20160668</v>
      </c>
      <c r="M64" s="1155">
        <f>'3_Levels 1&amp;2'!C64</f>
        <v>8017</v>
      </c>
      <c r="N64" s="1155">
        <f t="shared" si="14"/>
        <v>8018.0451480000002</v>
      </c>
      <c r="O64" s="878">
        <f t="shared" si="9"/>
        <v>2514.4118831793835</v>
      </c>
      <c r="P64" s="879">
        <f t="shared" si="10"/>
        <v>2628</v>
      </c>
      <c r="Q64" s="878">
        <v>2404</v>
      </c>
      <c r="R64" s="878">
        <f t="shared" si="11"/>
        <v>224</v>
      </c>
      <c r="S64" s="879">
        <f t="shared" si="15"/>
        <v>224</v>
      </c>
    </row>
    <row r="65" spans="1:19" ht="16.149999999999999" customHeight="1" x14ac:dyDescent="0.2">
      <c r="A65" s="873">
        <v>59</v>
      </c>
      <c r="B65" s="874" t="s">
        <v>61</v>
      </c>
      <c r="C65" s="1148">
        <v>0.81723199999999996</v>
      </c>
      <c r="D65" s="875">
        <f>'3_Levels 1&amp;2'!AQ65</f>
        <v>7384.2284284284287</v>
      </c>
      <c r="E65" s="875">
        <f t="shared" si="6"/>
        <v>9720.4814905300791</v>
      </c>
      <c r="F65" s="875">
        <f t="shared" si="7"/>
        <v>11190.828882392274</v>
      </c>
      <c r="G65" s="876">
        <f t="shared" si="12"/>
        <v>9146</v>
      </c>
      <c r="H65" s="875">
        <v>8184</v>
      </c>
      <c r="I65" s="875">
        <f t="shared" si="2"/>
        <v>962</v>
      </c>
      <c r="J65" s="876">
        <f t="shared" si="13"/>
        <v>962</v>
      </c>
      <c r="K65" s="876">
        <f t="shared" si="8"/>
        <v>9146</v>
      </c>
      <c r="L65" s="877">
        <f>'3_Levels 1&amp;2'!AW65</f>
        <v>8011466</v>
      </c>
      <c r="M65" s="1155">
        <f>'3_Levels 1&amp;2'!C65</f>
        <v>4995</v>
      </c>
      <c r="N65" s="1155">
        <f t="shared" si="14"/>
        <v>4995.8172320000003</v>
      </c>
      <c r="O65" s="878">
        <f t="shared" si="9"/>
        <v>1603.6347264034578</v>
      </c>
      <c r="P65" s="879">
        <f t="shared" si="10"/>
        <v>1311</v>
      </c>
      <c r="Q65" s="878">
        <v>1174</v>
      </c>
      <c r="R65" s="878">
        <f t="shared" si="11"/>
        <v>137</v>
      </c>
      <c r="S65" s="879">
        <f t="shared" si="15"/>
        <v>137</v>
      </c>
    </row>
    <row r="66" spans="1:19" ht="16.149999999999999" customHeight="1" x14ac:dyDescent="0.2">
      <c r="A66" s="880">
        <v>60</v>
      </c>
      <c r="B66" s="881" t="s">
        <v>62</v>
      </c>
      <c r="C66" s="1149">
        <v>0.16188</v>
      </c>
      <c r="D66" s="882">
        <f>'3_Levels 1&amp;2'!AQ66</f>
        <v>6430.8981338811845</v>
      </c>
      <c r="E66" s="882">
        <f t="shared" si="6"/>
        <v>8465.5325717192991</v>
      </c>
      <c r="F66" s="882">
        <f t="shared" si="7"/>
        <v>9935.8799635814939</v>
      </c>
      <c r="G66" s="883">
        <f t="shared" si="12"/>
        <v>1608</v>
      </c>
      <c r="H66" s="882">
        <v>1439</v>
      </c>
      <c r="I66" s="882">
        <f t="shared" si="2"/>
        <v>169</v>
      </c>
      <c r="J66" s="883">
        <f t="shared" si="13"/>
        <v>169</v>
      </c>
      <c r="K66" s="883">
        <f t="shared" si="8"/>
        <v>1608</v>
      </c>
      <c r="L66" s="884">
        <f>'3_Levels 1&amp;2'!AW66</f>
        <v>20652635.460000001</v>
      </c>
      <c r="M66" s="1156">
        <f>'3_Levels 1&amp;2'!C66</f>
        <v>5841</v>
      </c>
      <c r="N66" s="1156">
        <f t="shared" si="14"/>
        <v>5841.1618799999997</v>
      </c>
      <c r="O66" s="885">
        <f t="shared" si="9"/>
        <v>3535.7067453847044</v>
      </c>
      <c r="P66" s="886">
        <f t="shared" si="10"/>
        <v>572</v>
      </c>
      <c r="Q66" s="885">
        <v>512</v>
      </c>
      <c r="R66" s="885">
        <f t="shared" si="11"/>
        <v>60</v>
      </c>
      <c r="S66" s="886">
        <f t="shared" si="15"/>
        <v>60</v>
      </c>
    </row>
    <row r="67" spans="1:19" ht="16.149999999999999" customHeight="1" x14ac:dyDescent="0.2">
      <c r="A67" s="864">
        <v>61</v>
      </c>
      <c r="B67" s="865" t="s">
        <v>63</v>
      </c>
      <c r="C67" s="1147">
        <v>0</v>
      </c>
      <c r="D67" s="866">
        <f>'3_Levels 1&amp;2'!AQ67</f>
        <v>3990.6392657621709</v>
      </c>
      <c r="E67" s="866">
        <f t="shared" si="6"/>
        <v>5253.2144006925755</v>
      </c>
      <c r="F67" s="866">
        <f t="shared" si="7"/>
        <v>6723.5617925547704</v>
      </c>
      <c r="G67" s="867">
        <f t="shared" si="12"/>
        <v>0</v>
      </c>
      <c r="H67" s="868">
        <v>0</v>
      </c>
      <c r="I67" s="868">
        <f t="shared" si="2"/>
        <v>0</v>
      </c>
      <c r="J67" s="869">
        <f t="shared" si="13"/>
        <v>0</v>
      </c>
      <c r="K67" s="867">
        <f t="shared" si="8"/>
        <v>0</v>
      </c>
      <c r="L67" s="870">
        <f>'3_Levels 1&amp;2'!AW67</f>
        <v>19932166.02</v>
      </c>
      <c r="M67" s="1154">
        <f>'3_Levels 1&amp;2'!C67</f>
        <v>3759</v>
      </c>
      <c r="N67" s="1154">
        <f t="shared" si="14"/>
        <v>3759</v>
      </c>
      <c r="O67" s="871">
        <f t="shared" si="9"/>
        <v>5302.5182282521946</v>
      </c>
      <c r="P67" s="872">
        <f t="shared" si="10"/>
        <v>0</v>
      </c>
      <c r="Q67" s="871">
        <v>0</v>
      </c>
      <c r="R67" s="871">
        <f t="shared" si="11"/>
        <v>0</v>
      </c>
      <c r="S67" s="872">
        <f t="shared" si="15"/>
        <v>0</v>
      </c>
    </row>
    <row r="68" spans="1:19" ht="16.149999999999999" customHeight="1" x14ac:dyDescent="0.2">
      <c r="A68" s="873">
        <v>62</v>
      </c>
      <c r="B68" s="874" t="s">
        <v>64</v>
      </c>
      <c r="C68" s="1148">
        <v>0.73368100000000003</v>
      </c>
      <c r="D68" s="875">
        <f>'3_Levels 1&amp;2'!AQ68</f>
        <v>6814.9654088050311</v>
      </c>
      <c r="E68" s="875">
        <f t="shared" si="6"/>
        <v>8971.112656788544</v>
      </c>
      <c r="F68" s="875">
        <f t="shared" si="7"/>
        <v>10441.460048650739</v>
      </c>
      <c r="G68" s="876">
        <f t="shared" si="12"/>
        <v>7661</v>
      </c>
      <c r="H68" s="875">
        <v>6855</v>
      </c>
      <c r="I68" s="875">
        <f t="shared" si="2"/>
        <v>806</v>
      </c>
      <c r="J68" s="876">
        <f t="shared" si="13"/>
        <v>806</v>
      </c>
      <c r="K68" s="876">
        <f t="shared" si="8"/>
        <v>7661</v>
      </c>
      <c r="L68" s="877">
        <f>'3_Levels 1&amp;2'!AW68</f>
        <v>4493926</v>
      </c>
      <c r="M68" s="1155">
        <f>'3_Levels 1&amp;2'!C68</f>
        <v>1908</v>
      </c>
      <c r="N68" s="1155">
        <f t="shared" si="14"/>
        <v>1908.7336809999999</v>
      </c>
      <c r="O68" s="878">
        <f t="shared" si="9"/>
        <v>2354.4017925253975</v>
      </c>
      <c r="P68" s="879">
        <f t="shared" si="10"/>
        <v>1727</v>
      </c>
      <c r="Q68" s="878">
        <v>1546</v>
      </c>
      <c r="R68" s="878">
        <f t="shared" si="11"/>
        <v>181</v>
      </c>
      <c r="S68" s="879">
        <f t="shared" si="15"/>
        <v>181</v>
      </c>
    </row>
    <row r="69" spans="1:19" ht="16.149999999999999" customHeight="1" x14ac:dyDescent="0.2">
      <c r="A69" s="873">
        <v>63</v>
      </c>
      <c r="B69" s="874" t="s">
        <v>65</v>
      </c>
      <c r="C69" s="1148">
        <v>0</v>
      </c>
      <c r="D69" s="875">
        <f>'3_Levels 1&amp;2'!AQ69</f>
        <v>4415.4486025580291</v>
      </c>
      <c r="E69" s="875">
        <f t="shared" si="6"/>
        <v>5812.426691502942</v>
      </c>
      <c r="F69" s="875">
        <f t="shared" si="7"/>
        <v>7282.7740833651369</v>
      </c>
      <c r="G69" s="876">
        <f t="shared" si="12"/>
        <v>0</v>
      </c>
      <c r="H69" s="875">
        <v>0</v>
      </c>
      <c r="I69" s="875">
        <f t="shared" si="2"/>
        <v>0</v>
      </c>
      <c r="J69" s="876">
        <f t="shared" si="13"/>
        <v>0</v>
      </c>
      <c r="K69" s="876">
        <f t="shared" si="8"/>
        <v>0</v>
      </c>
      <c r="L69" s="877">
        <f>'3_Levels 1&amp;2'!AW69</f>
        <v>11151073.76</v>
      </c>
      <c r="M69" s="1155">
        <f>'3_Levels 1&amp;2'!C69</f>
        <v>2111</v>
      </c>
      <c r="N69" s="1155">
        <f t="shared" si="14"/>
        <v>2111</v>
      </c>
      <c r="O69" s="878">
        <f t="shared" si="9"/>
        <v>5282.3655897678827</v>
      </c>
      <c r="P69" s="879">
        <f t="shared" si="10"/>
        <v>0</v>
      </c>
      <c r="Q69" s="878">
        <v>0</v>
      </c>
      <c r="R69" s="878">
        <f t="shared" si="11"/>
        <v>0</v>
      </c>
      <c r="S69" s="879">
        <f t="shared" si="15"/>
        <v>0</v>
      </c>
    </row>
    <row r="70" spans="1:19" ht="16.149999999999999" customHeight="1" x14ac:dyDescent="0.2">
      <c r="A70" s="873">
        <v>64</v>
      </c>
      <c r="B70" s="874" t="s">
        <v>66</v>
      </c>
      <c r="C70" s="1148">
        <v>0</v>
      </c>
      <c r="D70" s="875">
        <f>'3_Levels 1&amp;2'!AQ70</f>
        <v>7230.3039408866998</v>
      </c>
      <c r="E70" s="875">
        <f t="shared" si="6"/>
        <v>9517.8577300937905</v>
      </c>
      <c r="F70" s="875">
        <f t="shared" si="7"/>
        <v>10988.205121955985</v>
      </c>
      <c r="G70" s="876">
        <f t="shared" si="12"/>
        <v>0</v>
      </c>
      <c r="H70" s="875">
        <v>0</v>
      </c>
      <c r="I70" s="875">
        <f t="shared" si="2"/>
        <v>0</v>
      </c>
      <c r="J70" s="876">
        <f t="shared" si="13"/>
        <v>0</v>
      </c>
      <c r="K70" s="876">
        <f t="shared" si="8"/>
        <v>0</v>
      </c>
      <c r="L70" s="877">
        <f>'3_Levels 1&amp;2'!AW70</f>
        <v>7373487.4000000004</v>
      </c>
      <c r="M70" s="1155">
        <f>'3_Levels 1&amp;2'!C70</f>
        <v>2030</v>
      </c>
      <c r="N70" s="1155">
        <f t="shared" si="14"/>
        <v>2030</v>
      </c>
      <c r="O70" s="878">
        <f t="shared" si="9"/>
        <v>3632.2598029556652</v>
      </c>
      <c r="P70" s="879">
        <f t="shared" si="10"/>
        <v>0</v>
      </c>
      <c r="Q70" s="878">
        <v>0</v>
      </c>
      <c r="R70" s="878">
        <f t="shared" si="11"/>
        <v>0</v>
      </c>
      <c r="S70" s="879">
        <f t="shared" si="15"/>
        <v>0</v>
      </c>
    </row>
    <row r="71" spans="1:19" ht="16.149999999999999" customHeight="1" x14ac:dyDescent="0.2">
      <c r="A71" s="880">
        <v>65</v>
      </c>
      <c r="B71" s="881" t="s">
        <v>67</v>
      </c>
      <c r="C71" s="1149">
        <v>1.548303</v>
      </c>
      <c r="D71" s="882">
        <f>'3_Levels 1&amp;2'!AQ71</f>
        <v>5840.2426415094342</v>
      </c>
      <c r="E71" s="882">
        <f t="shared" si="6"/>
        <v>7688.0030252638317</v>
      </c>
      <c r="F71" s="882">
        <f t="shared" si="7"/>
        <v>9158.3504171260265</v>
      </c>
      <c r="G71" s="883">
        <f>ROUND(C71*F71,0)</f>
        <v>14180</v>
      </c>
      <c r="H71" s="882">
        <v>13089</v>
      </c>
      <c r="I71" s="882">
        <f>G71-H71</f>
        <v>1091</v>
      </c>
      <c r="J71" s="883">
        <f>ROUND(I71/$J$86,0)</f>
        <v>1091</v>
      </c>
      <c r="K71" s="883">
        <f t="shared" si="8"/>
        <v>14180</v>
      </c>
      <c r="L71" s="884">
        <f>'3_Levels 1&amp;2'!AW71</f>
        <v>32930608.600000001</v>
      </c>
      <c r="M71" s="1156">
        <f>'3_Levels 1&amp;2'!C71</f>
        <v>7950</v>
      </c>
      <c r="N71" s="1156">
        <f>C71+M71</f>
        <v>7951.5483029999996</v>
      </c>
      <c r="O71" s="885">
        <f t="shared" si="9"/>
        <v>4141.4083578635591</v>
      </c>
      <c r="P71" s="886">
        <f t="shared" si="10"/>
        <v>6412</v>
      </c>
      <c r="Q71" s="885">
        <v>5919</v>
      </c>
      <c r="R71" s="885">
        <f t="shared" si="11"/>
        <v>493</v>
      </c>
      <c r="S71" s="886">
        <f>ROUND(R71/$S$86,0)</f>
        <v>493</v>
      </c>
    </row>
    <row r="72" spans="1:19" ht="16.149999999999999" customHeight="1" x14ac:dyDescent="0.2">
      <c r="A72" s="864">
        <v>66</v>
      </c>
      <c r="B72" s="865" t="s">
        <v>68</v>
      </c>
      <c r="C72" s="1147">
        <v>0</v>
      </c>
      <c r="D72" s="866">
        <f>'3_Levels 1&amp;2'!AQ72</f>
        <v>7211.2939279957009</v>
      </c>
      <c r="E72" s="866">
        <f>D72*(1+$E$3)</f>
        <v>9492.8332498474483</v>
      </c>
      <c r="F72" s="866">
        <f>E72+$F$3</f>
        <v>10963.180641709643</v>
      </c>
      <c r="G72" s="867">
        <f>ROUND(C72*F72,0)</f>
        <v>0</v>
      </c>
      <c r="H72" s="868">
        <v>0</v>
      </c>
      <c r="I72" s="868">
        <f>G72-H72</f>
        <v>0</v>
      </c>
      <c r="J72" s="869">
        <f>ROUND(I72/$J$86,0)</f>
        <v>0</v>
      </c>
      <c r="K72" s="867">
        <f>G72</f>
        <v>0</v>
      </c>
      <c r="L72" s="870">
        <f>'3_Levels 1&amp;2'!AW72</f>
        <v>8001732.3799999999</v>
      </c>
      <c r="M72" s="1154">
        <f>'3_Levels 1&amp;2'!C72</f>
        <v>1861</v>
      </c>
      <c r="N72" s="1154">
        <f>C72+M72</f>
        <v>1861</v>
      </c>
      <c r="O72" s="871">
        <f>L72/N72</f>
        <v>4299.6949919398176</v>
      </c>
      <c r="P72" s="872">
        <f>ROUND(C72*O72,0)</f>
        <v>0</v>
      </c>
      <c r="Q72" s="871">
        <v>0</v>
      </c>
      <c r="R72" s="871">
        <f>P72-Q72</f>
        <v>0</v>
      </c>
      <c r="S72" s="872">
        <f>ROUND(R72/$S$86,0)</f>
        <v>0</v>
      </c>
    </row>
    <row r="73" spans="1:19" ht="16.149999999999999" customHeight="1" x14ac:dyDescent="0.2">
      <c r="A73" s="873">
        <v>67</v>
      </c>
      <c r="B73" s="874" t="s">
        <v>2</v>
      </c>
      <c r="C73" s="1148">
        <v>0.221057</v>
      </c>
      <c r="D73" s="875">
        <f>'3_Levels 1&amp;2'!AQ73</f>
        <v>6130.0120724346079</v>
      </c>
      <c r="E73" s="875">
        <f>D73*(1+$E$3)</f>
        <v>8069.4509202105291</v>
      </c>
      <c r="F73" s="875">
        <f>E73+$F$3</f>
        <v>9539.798312072724</v>
      </c>
      <c r="G73" s="876">
        <f>ROUND(C73*F73,0)</f>
        <v>2109</v>
      </c>
      <c r="H73" s="875">
        <v>1885</v>
      </c>
      <c r="I73" s="875">
        <f>G73-H73</f>
        <v>224</v>
      </c>
      <c r="J73" s="876">
        <f>ROUND(I73/$J$86,0)</f>
        <v>224</v>
      </c>
      <c r="K73" s="876">
        <f>G73</f>
        <v>2109</v>
      </c>
      <c r="L73" s="877">
        <f>'3_Levels 1&amp;2'!AW73</f>
        <v>18286550.039999999</v>
      </c>
      <c r="M73" s="1155">
        <f>'3_Levels 1&amp;2'!C73</f>
        <v>5467</v>
      </c>
      <c r="N73" s="1155">
        <f>C73+M73</f>
        <v>5467.2210569999997</v>
      </c>
      <c r="O73" s="878">
        <f>L73/N73</f>
        <v>3344.7614152324554</v>
      </c>
      <c r="P73" s="879">
        <f>ROUND(C73*O73,0)</f>
        <v>739</v>
      </c>
      <c r="Q73" s="878">
        <v>661</v>
      </c>
      <c r="R73" s="878">
        <f>P73-Q73</f>
        <v>78</v>
      </c>
      <c r="S73" s="879">
        <f>ROUND(R73/$S$86,0)</f>
        <v>78</v>
      </c>
    </row>
    <row r="74" spans="1:19" ht="16.149999999999999" customHeight="1" x14ac:dyDescent="0.2">
      <c r="A74" s="873">
        <v>68</v>
      </c>
      <c r="B74" s="887" t="s">
        <v>1</v>
      </c>
      <c r="C74" s="1148">
        <v>0.65796299999999996</v>
      </c>
      <c r="D74" s="875">
        <f>'3_Levels 1&amp;2'!AQ74</f>
        <v>7508.8761467889908</v>
      </c>
      <c r="E74" s="875">
        <f>D74*(1+$E$3)</f>
        <v>9884.5657751516082</v>
      </c>
      <c r="F74" s="875">
        <f>E74+$F$3</f>
        <v>11354.913167013803</v>
      </c>
      <c r="G74" s="876">
        <f>ROUND(C74*F74,0)</f>
        <v>7471</v>
      </c>
      <c r="H74" s="875">
        <v>6934</v>
      </c>
      <c r="I74" s="875">
        <f>G74-H74</f>
        <v>537</v>
      </c>
      <c r="J74" s="876">
        <f>ROUND(I74/$J$86,0)</f>
        <v>537</v>
      </c>
      <c r="K74" s="876">
        <f>G74</f>
        <v>7471</v>
      </c>
      <c r="L74" s="877">
        <f>'3_Levels 1&amp;2'!AW74</f>
        <v>5622569</v>
      </c>
      <c r="M74" s="1155">
        <f>'3_Levels 1&amp;2'!C74</f>
        <v>1744</v>
      </c>
      <c r="N74" s="1155">
        <f>C74+M74</f>
        <v>1744.6579630000001</v>
      </c>
      <c r="O74" s="878">
        <f>L74/N74</f>
        <v>3222.7342661089838</v>
      </c>
      <c r="P74" s="879">
        <f>ROUND(C74*O74,0)</f>
        <v>2120</v>
      </c>
      <c r="Q74" s="878">
        <v>1968</v>
      </c>
      <c r="R74" s="878">
        <f>P74-Q74</f>
        <v>152</v>
      </c>
      <c r="S74" s="879">
        <f>ROUND(R74/$S$86,0)</f>
        <v>152</v>
      </c>
    </row>
    <row r="75" spans="1:19" ht="16.149999999999999" customHeight="1" x14ac:dyDescent="0.2">
      <c r="A75" s="873">
        <v>69</v>
      </c>
      <c r="B75" s="874" t="s">
        <v>74</v>
      </c>
      <c r="C75" s="1148">
        <v>0</v>
      </c>
      <c r="D75" s="875">
        <f>'3_Levels 1&amp;2'!AQ75</f>
        <v>6790.4046386415403</v>
      </c>
      <c r="E75" s="875">
        <f>D75*(1+$E$3)</f>
        <v>8938.7812474772818</v>
      </c>
      <c r="F75" s="875">
        <f>E75+$F$3</f>
        <v>10409.128639339477</v>
      </c>
      <c r="G75" s="876">
        <f>ROUND(C75*F75,0)</f>
        <v>0</v>
      </c>
      <c r="H75" s="875">
        <v>0</v>
      </c>
      <c r="I75" s="875">
        <f>G75-H75</f>
        <v>0</v>
      </c>
      <c r="J75" s="876">
        <f>ROUND(I75/$J$86,0)</f>
        <v>0</v>
      </c>
      <c r="K75" s="876">
        <f>G75</f>
        <v>0</v>
      </c>
      <c r="L75" s="877">
        <f>'3_Levels 1&amp;2'!AW75</f>
        <v>14385604.4</v>
      </c>
      <c r="M75" s="1155">
        <f>'3_Levels 1&amp;2'!C75</f>
        <v>4829</v>
      </c>
      <c r="N75" s="1155">
        <f>C75+M75</f>
        <v>4829</v>
      </c>
      <c r="O75" s="878">
        <f>L75/N75</f>
        <v>2979.0027749016358</v>
      </c>
      <c r="P75" s="879">
        <f>ROUND(C75*O75,0)</f>
        <v>0</v>
      </c>
      <c r="Q75" s="878">
        <v>0</v>
      </c>
      <c r="R75" s="878">
        <f>P75-Q75</f>
        <v>0</v>
      </c>
      <c r="S75" s="879">
        <f>ROUND(R75/$S$86,0)</f>
        <v>0</v>
      </c>
    </row>
    <row r="76" spans="1:19" s="270" customFormat="1" ht="16.149999999999999" customHeight="1" thickBot="1" x14ac:dyDescent="0.25">
      <c r="A76" s="1279" t="s">
        <v>363</v>
      </c>
      <c r="B76" s="1280"/>
      <c r="C76" s="1150">
        <f>SUM(C7:C75)</f>
        <v>176.70746199999999</v>
      </c>
      <c r="D76" s="370"/>
      <c r="E76" s="370">
        <f>D76*(1+$E$3)</f>
        <v>0</v>
      </c>
      <c r="F76" s="370"/>
      <c r="G76" s="375">
        <f t="shared" ref="G76:N76" si="16">SUM(G7:G75)</f>
        <v>1471562</v>
      </c>
      <c r="H76" s="373">
        <f t="shared" si="16"/>
        <v>1345276</v>
      </c>
      <c r="I76" s="373">
        <f t="shared" si="16"/>
        <v>126286</v>
      </c>
      <c r="J76" s="375">
        <f t="shared" si="16"/>
        <v>126286</v>
      </c>
      <c r="K76" s="888">
        <f t="shared" si="16"/>
        <v>1471562</v>
      </c>
      <c r="L76" s="1157">
        <f t="shared" si="16"/>
        <v>2647158033.1600003</v>
      </c>
      <c r="M76" s="1158">
        <f t="shared" si="16"/>
        <v>680999</v>
      </c>
      <c r="N76" s="1158">
        <f t="shared" si="16"/>
        <v>681175.70746200008</v>
      </c>
      <c r="O76" s="390"/>
      <c r="P76" s="889">
        <f t="shared" ref="P76:S76" si="17">SUM(P7:P75)</f>
        <v>709510</v>
      </c>
      <c r="Q76" s="165">
        <f t="shared" si="17"/>
        <v>649010</v>
      </c>
      <c r="R76" s="890">
        <f t="shared" si="17"/>
        <v>60500</v>
      </c>
      <c r="S76" s="889">
        <f t="shared" si="17"/>
        <v>60500</v>
      </c>
    </row>
    <row r="77" spans="1:19" s="270" customFormat="1" ht="16.149999999999999" customHeight="1" thickTop="1" x14ac:dyDescent="0.2">
      <c r="A77" s="1462" t="s">
        <v>1075</v>
      </c>
      <c r="B77" s="1463"/>
      <c r="C77" s="1151"/>
      <c r="D77" s="891"/>
      <c r="E77" s="891"/>
      <c r="F77" s="891"/>
      <c r="G77" s="892">
        <v>64566</v>
      </c>
      <c r="H77" s="891">
        <v>59444</v>
      </c>
      <c r="I77" s="891">
        <f>G77-H77</f>
        <v>5122</v>
      </c>
      <c r="J77" s="892">
        <f>ROUND(I77/$J$86,0)</f>
        <v>5122</v>
      </c>
      <c r="K77" s="892">
        <v>64566</v>
      </c>
      <c r="L77" s="893"/>
      <c r="M77" s="1159"/>
      <c r="N77" s="1159"/>
      <c r="O77" s="894"/>
      <c r="P77" s="894"/>
      <c r="Q77" s="894"/>
      <c r="R77" s="894"/>
      <c r="S77" s="894"/>
    </row>
    <row r="78" spans="1:19" s="270" customFormat="1" ht="16.149999999999999" customHeight="1" x14ac:dyDescent="0.2">
      <c r="A78" s="1434" t="s">
        <v>333</v>
      </c>
      <c r="B78" s="1435"/>
      <c r="C78" s="895"/>
      <c r="D78" s="896"/>
      <c r="E78" s="896"/>
      <c r="F78" s="896"/>
      <c r="G78" s="706"/>
      <c r="H78" s="706"/>
      <c r="I78" s="705"/>
      <c r="J78" s="706"/>
      <c r="K78" s="706"/>
      <c r="L78" s="897"/>
      <c r="M78" s="898"/>
      <c r="N78" s="898"/>
      <c r="O78" s="899"/>
      <c r="P78" s="900"/>
      <c r="Q78" s="899"/>
      <c r="R78" s="900"/>
      <c r="S78" s="900"/>
    </row>
    <row r="79" spans="1:19" s="270" customFormat="1" ht="16.149999999999999" customHeight="1" x14ac:dyDescent="0.2">
      <c r="A79" s="1460" t="s">
        <v>334</v>
      </c>
      <c r="B79" s="1461"/>
      <c r="C79" s="901"/>
      <c r="D79" s="379"/>
      <c r="E79" s="379"/>
      <c r="F79" s="379"/>
      <c r="G79" s="143">
        <v>0</v>
      </c>
      <c r="H79" s="706">
        <v>0</v>
      </c>
      <c r="I79" s="705">
        <f>G79-H79</f>
        <v>0</v>
      </c>
      <c r="J79" s="143">
        <f>ROUND(I79/$J$86,0)</f>
        <v>0</v>
      </c>
      <c r="K79" s="143">
        <v>0</v>
      </c>
      <c r="L79" s="902"/>
      <c r="M79" s="854"/>
      <c r="N79" s="854"/>
      <c r="O79" s="367"/>
      <c r="P79" s="381"/>
      <c r="Q79" s="367"/>
      <c r="R79" s="381"/>
      <c r="S79" s="381"/>
    </row>
    <row r="80" spans="1:19" s="270" customFormat="1" ht="16.149999999999999" customHeight="1" x14ac:dyDescent="0.2">
      <c r="A80" s="1457" t="s">
        <v>345</v>
      </c>
      <c r="B80" s="1458"/>
      <c r="C80" s="1152"/>
      <c r="D80" s="383"/>
      <c r="E80" s="383"/>
      <c r="F80" s="383"/>
      <c r="G80" s="706"/>
      <c r="H80" s="706"/>
      <c r="I80" s="705"/>
      <c r="J80" s="706"/>
      <c r="K80" s="143">
        <v>0</v>
      </c>
      <c r="L80" s="903"/>
      <c r="M80" s="1160"/>
      <c r="N80" s="1160"/>
      <c r="O80" s="367"/>
      <c r="P80" s="904"/>
      <c r="Q80" s="367"/>
      <c r="R80" s="385"/>
      <c r="S80" s="385"/>
    </row>
    <row r="81" spans="1:19" s="270" customFormat="1" ht="16.149999999999999" customHeight="1" x14ac:dyDescent="0.2">
      <c r="A81" s="1455" t="s">
        <v>1158</v>
      </c>
      <c r="B81" s="1456"/>
      <c r="C81" s="1152"/>
      <c r="D81" s="383"/>
      <c r="E81" s="383"/>
      <c r="F81" s="383"/>
      <c r="G81" s="706"/>
      <c r="H81" s="706"/>
      <c r="I81" s="705"/>
      <c r="J81" s="706"/>
      <c r="K81" s="143">
        <v>38078</v>
      </c>
      <c r="L81" s="903"/>
      <c r="M81" s="1161"/>
      <c r="N81" s="1161"/>
      <c r="O81" s="367"/>
      <c r="P81" s="904"/>
      <c r="Q81" s="367"/>
      <c r="R81" s="385"/>
      <c r="S81" s="385"/>
    </row>
    <row r="82" spans="1:19" s="270" customFormat="1" ht="16.149999999999999" customHeight="1" x14ac:dyDescent="0.2">
      <c r="A82" s="1455" t="s">
        <v>344</v>
      </c>
      <c r="B82" s="1456"/>
      <c r="C82" s="1152"/>
      <c r="D82" s="383"/>
      <c r="E82" s="383"/>
      <c r="F82" s="383"/>
      <c r="G82" s="706"/>
      <c r="H82" s="706"/>
      <c r="I82" s="705"/>
      <c r="J82" s="706"/>
      <c r="K82" s="143">
        <v>0</v>
      </c>
      <c r="L82" s="903"/>
      <c r="M82" s="1161"/>
      <c r="N82" s="1161"/>
      <c r="O82" s="367"/>
      <c r="P82" s="904"/>
      <c r="Q82" s="367"/>
      <c r="R82" s="385"/>
      <c r="S82" s="385"/>
    </row>
    <row r="83" spans="1:19" s="270" customFormat="1" ht="16.149999999999999" customHeight="1" x14ac:dyDescent="0.2">
      <c r="A83" s="1452" t="s">
        <v>242</v>
      </c>
      <c r="B83" s="1453"/>
      <c r="C83" s="1153"/>
      <c r="D83" s="387"/>
      <c r="E83" s="387"/>
      <c r="F83" s="387"/>
      <c r="G83" s="158">
        <v>0</v>
      </c>
      <c r="H83" s="157">
        <v>4400</v>
      </c>
      <c r="I83" s="710">
        <f>G83-H83</f>
        <v>-4400</v>
      </c>
      <c r="J83" s="158">
        <f>ROUND(I83/$J$86,0)</f>
        <v>-4400</v>
      </c>
      <c r="K83" s="158">
        <v>0</v>
      </c>
      <c r="L83" s="905"/>
      <c r="M83" s="1162"/>
      <c r="N83" s="1162"/>
      <c r="O83" s="906"/>
      <c r="P83" s="907"/>
      <c r="Q83" s="906"/>
      <c r="R83" s="389"/>
      <c r="S83" s="389"/>
    </row>
    <row r="84" spans="1:19" s="270" customFormat="1" ht="16.149999999999999" customHeight="1" thickBot="1" x14ac:dyDescent="0.25">
      <c r="A84" s="1279" t="s">
        <v>364</v>
      </c>
      <c r="B84" s="1280"/>
      <c r="C84" s="1150">
        <f>SUM(C76:C83)</f>
        <v>176.70746199999999</v>
      </c>
      <c r="D84" s="370"/>
      <c r="E84" s="370">
        <f t="shared" ref="D84:S84" si="18">SUM(E76:E83)</f>
        <v>0</v>
      </c>
      <c r="F84" s="370"/>
      <c r="G84" s="375">
        <f t="shared" si="18"/>
        <v>1536128</v>
      </c>
      <c r="H84" s="373">
        <f t="shared" si="18"/>
        <v>1409120</v>
      </c>
      <c r="I84" s="373">
        <f t="shared" si="18"/>
        <v>127008</v>
      </c>
      <c r="J84" s="375">
        <f t="shared" si="18"/>
        <v>127008</v>
      </c>
      <c r="K84" s="888">
        <f t="shared" si="18"/>
        <v>1574206</v>
      </c>
      <c r="L84" s="1157">
        <f t="shared" si="18"/>
        <v>2647158033.1600003</v>
      </c>
      <c r="M84" s="1158">
        <f t="shared" si="18"/>
        <v>680999</v>
      </c>
      <c r="N84" s="1158">
        <f t="shared" si="18"/>
        <v>681175.70746200008</v>
      </c>
      <c r="O84" s="390"/>
      <c r="P84" s="889">
        <f t="shared" si="18"/>
        <v>709510</v>
      </c>
      <c r="Q84" s="165">
        <f t="shared" si="18"/>
        <v>649010</v>
      </c>
      <c r="R84" s="890">
        <f t="shared" si="18"/>
        <v>60500</v>
      </c>
      <c r="S84" s="889">
        <f t="shared" si="18"/>
        <v>60500</v>
      </c>
    </row>
    <row r="85" spans="1:19" ht="21" thickTop="1" x14ac:dyDescent="0.2">
      <c r="A85" s="1"/>
      <c r="C85" s="278"/>
      <c r="G85" s="1131"/>
      <c r="H85" s="1131"/>
      <c r="I85" s="1131"/>
      <c r="J85" s="1131"/>
      <c r="K85" s="1131"/>
      <c r="M85" s="278"/>
    </row>
    <row r="86" spans="1:19" ht="12.75" customHeight="1" x14ac:dyDescent="0.2">
      <c r="E86" s="278"/>
      <c r="F86" s="278"/>
      <c r="J86" s="1127">
        <v>1</v>
      </c>
      <c r="S86" s="1127">
        <f>J86</f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81" man="1"/>
      </colBreaks>
      <pageMargins left="0.27" right="0.25" top="0.6" bottom="0.5" header="0.25" footer="0.2"/>
      <printOptions horizontalCentered="1"/>
      <pageSetup paperSize="5" scale="65" firstPageNumber="9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27">
    <mergeCell ref="O2:O3"/>
    <mergeCell ref="P2:P3"/>
    <mergeCell ref="Q2:Q3"/>
    <mergeCell ref="R2:R3"/>
    <mergeCell ref="S2:S3"/>
    <mergeCell ref="A79:B79"/>
    <mergeCell ref="L2:L3"/>
    <mergeCell ref="M2:M3"/>
    <mergeCell ref="D2:D3"/>
    <mergeCell ref="A1:B3"/>
    <mergeCell ref="A77:B77"/>
    <mergeCell ref="N2:N3"/>
    <mergeCell ref="L1:S1"/>
    <mergeCell ref="A83:B83"/>
    <mergeCell ref="A84:B84"/>
    <mergeCell ref="K2:K3"/>
    <mergeCell ref="A81:B81"/>
    <mergeCell ref="A82:B82"/>
    <mergeCell ref="A78:B78"/>
    <mergeCell ref="G2:G3"/>
    <mergeCell ref="H2:H3"/>
    <mergeCell ref="A80:B80"/>
    <mergeCell ref="I2:I3"/>
    <mergeCell ref="J2:J3"/>
    <mergeCell ref="C2:C3"/>
    <mergeCell ref="C1:K1"/>
    <mergeCell ref="A76:B76"/>
  </mergeCells>
  <printOptions horizontalCentered="1"/>
  <pageMargins left="0.25" right="0.25" top="0.7" bottom="0.4" header="0.25" footer="0.2"/>
  <pageSetup paperSize="5" scale="65" firstPageNumber="90" fitToWidth="0" fitToHeight="0" orientation="portrait" r:id="rId2"/>
  <headerFooter alignWithMargins="0">
    <oddHeader xml:space="preserve">&amp;L&amp;"Arial,Bold"&amp;20&amp;K000000FY2020-21 Budget Letter
June 2021&amp;R&amp;"Arial,Bold"&amp;12&amp;KFF0000
</oddHeader>
    <oddFooter>&amp;R&amp;9&amp;P</oddFooter>
  </headerFooter>
  <colBreaks count="1" manualBreakCount="1">
    <brk id="11" max="8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R86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69" t="s">
        <v>1160</v>
      </c>
      <c r="B1" s="1469"/>
      <c r="C1" s="1464" t="s">
        <v>293</v>
      </c>
      <c r="D1" s="1465"/>
      <c r="E1" s="1465"/>
      <c r="F1" s="1465"/>
      <c r="G1" s="1465"/>
      <c r="H1" s="1465"/>
      <c r="I1" s="1465"/>
      <c r="J1" s="1465"/>
      <c r="K1" s="1466"/>
      <c r="L1" s="1464" t="s">
        <v>293</v>
      </c>
      <c r="M1" s="1465"/>
      <c r="N1" s="1465"/>
      <c r="O1" s="1465"/>
      <c r="P1" s="1465"/>
      <c r="Q1" s="1465"/>
      <c r="R1" s="1466"/>
    </row>
    <row r="2" spans="1:18" s="391" customFormat="1" ht="17.45" customHeight="1" x14ac:dyDescent="0.2">
      <c r="A2" s="1469"/>
      <c r="B2" s="1469"/>
      <c r="C2" s="28"/>
      <c r="D2" s="29"/>
      <c r="E2" s="29"/>
      <c r="F2" s="29"/>
      <c r="G2" s="29"/>
      <c r="H2" s="29"/>
      <c r="I2" s="1470" t="s">
        <v>223</v>
      </c>
      <c r="J2" s="1471"/>
      <c r="K2" s="1472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69"/>
      <c r="B3" s="1469"/>
      <c r="C3" s="178" t="s">
        <v>1308</v>
      </c>
      <c r="D3" s="177" t="s">
        <v>464</v>
      </c>
      <c r="E3" s="177" t="s">
        <v>465</v>
      </c>
      <c r="F3" s="177" t="s">
        <v>1309</v>
      </c>
      <c r="G3" s="177" t="s">
        <v>291</v>
      </c>
      <c r="H3" s="177" t="s">
        <v>1118</v>
      </c>
      <c r="I3" s="25" t="s">
        <v>1253</v>
      </c>
      <c r="J3" s="25" t="s">
        <v>1254</v>
      </c>
      <c r="K3" s="25" t="s">
        <v>224</v>
      </c>
      <c r="L3" s="177" t="s">
        <v>466</v>
      </c>
      <c r="M3" s="736" t="s">
        <v>1310</v>
      </c>
      <c r="N3" s="27" t="s">
        <v>917</v>
      </c>
      <c r="O3" s="27" t="s">
        <v>1312</v>
      </c>
      <c r="P3" s="27" t="s">
        <v>258</v>
      </c>
      <c r="Q3" s="27" t="s">
        <v>1313</v>
      </c>
      <c r="R3" s="27" t="s">
        <v>918</v>
      </c>
    </row>
    <row r="4" spans="1:18" ht="14.25" customHeight="1" x14ac:dyDescent="0.2">
      <c r="A4" s="392"/>
      <c r="B4" s="393"/>
      <c r="C4" s="394">
        <v>1</v>
      </c>
      <c r="D4" s="394">
        <f>C4+1</f>
        <v>2</v>
      </c>
      <c r="E4" s="394">
        <f>D4+1</f>
        <v>3</v>
      </c>
      <c r="F4" s="394">
        <f t="shared" ref="F4:R4" si="0"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>M4+1</f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</row>
    <row r="5" spans="1:18" s="438" customFormat="1" ht="27.75" customHeight="1" x14ac:dyDescent="0.2">
      <c r="A5" s="654"/>
      <c r="B5" s="654"/>
      <c r="C5" s="537" t="s">
        <v>761</v>
      </c>
      <c r="D5" s="537" t="s">
        <v>1119</v>
      </c>
      <c r="E5" s="537" t="s">
        <v>762</v>
      </c>
      <c r="F5" s="537" t="s">
        <v>682</v>
      </c>
      <c r="G5" s="537" t="s">
        <v>657</v>
      </c>
      <c r="H5" s="537" t="s">
        <v>1186</v>
      </c>
      <c r="I5" s="537" t="s">
        <v>887</v>
      </c>
      <c r="J5" s="537" t="s">
        <v>888</v>
      </c>
      <c r="K5" s="537" t="s">
        <v>763</v>
      </c>
      <c r="L5" s="537" t="s">
        <v>764</v>
      </c>
      <c r="M5" s="540" t="s">
        <v>766</v>
      </c>
      <c r="N5" s="537" t="s">
        <v>1175</v>
      </c>
      <c r="O5" s="537" t="s">
        <v>920</v>
      </c>
      <c r="P5" s="537" t="s">
        <v>789</v>
      </c>
      <c r="Q5" s="537" t="s">
        <v>919</v>
      </c>
      <c r="R5" s="537" t="s">
        <v>1176</v>
      </c>
    </row>
    <row r="6" spans="1:18" s="438" customFormat="1" ht="22.5" hidden="1" x14ac:dyDescent="0.2">
      <c r="A6" s="655"/>
      <c r="B6" s="655"/>
      <c r="C6" s="540" t="s">
        <v>555</v>
      </c>
      <c r="D6" s="540" t="s">
        <v>555</v>
      </c>
      <c r="E6" s="540" t="s">
        <v>556</v>
      </c>
      <c r="F6" s="540" t="s">
        <v>790</v>
      </c>
      <c r="G6" s="540" t="s">
        <v>556</v>
      </c>
      <c r="H6" s="540" t="s">
        <v>556</v>
      </c>
      <c r="I6" s="540" t="s">
        <v>765</v>
      </c>
      <c r="J6" s="540" t="s">
        <v>765</v>
      </c>
      <c r="K6" s="540" t="s">
        <v>556</v>
      </c>
      <c r="L6" s="540" t="s">
        <v>556</v>
      </c>
      <c r="M6" s="540" t="s">
        <v>766</v>
      </c>
      <c r="N6" s="540" t="s">
        <v>783</v>
      </c>
      <c r="O6" s="540" t="s">
        <v>791</v>
      </c>
      <c r="P6" s="540" t="s">
        <v>556</v>
      </c>
      <c r="Q6" s="540" t="s">
        <v>556</v>
      </c>
      <c r="R6" s="540" t="s">
        <v>784</v>
      </c>
    </row>
    <row r="7" spans="1:18" ht="15.6" customHeight="1" x14ac:dyDescent="0.2">
      <c r="A7" s="336">
        <v>1</v>
      </c>
      <c r="B7" s="117" t="s">
        <v>4</v>
      </c>
      <c r="C7" s="337">
        <f>'8_2.1.20 SIS'!BG7</f>
        <v>0</v>
      </c>
      <c r="D7" s="338">
        <f>'9_Per Pupil Summary'!Q7</f>
        <v>7707.2262298558107</v>
      </c>
      <c r="E7" s="339">
        <f>C7*D7</f>
        <v>0</v>
      </c>
      <c r="F7" s="339">
        <f>'9_Per Pupil Summary'!G7</f>
        <v>777.48</v>
      </c>
      <c r="G7" s="339">
        <f>C7*F7</f>
        <v>0</v>
      </c>
      <c r="H7" s="340">
        <f>ROUND(E7+G7,0)</f>
        <v>0</v>
      </c>
      <c r="I7" s="119">
        <v>0</v>
      </c>
      <c r="J7" s="119">
        <v>0</v>
      </c>
      <c r="K7" s="123">
        <f t="shared" ref="K7:K38" si="1">I7+J7</f>
        <v>0</v>
      </c>
      <c r="L7" s="340">
        <f t="shared" ref="L7:L70" si="2">K7+H7</f>
        <v>0</v>
      </c>
      <c r="M7" s="338">
        <v>0</v>
      </c>
      <c r="N7" s="122">
        <f>ROUND(SUM(L7:M7),0)</f>
        <v>0</v>
      </c>
      <c r="O7" s="119">
        <v>0</v>
      </c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341">
        <v>2</v>
      </c>
      <c r="B8" s="135" t="s">
        <v>5</v>
      </c>
      <c r="C8" s="342">
        <f>'8_2.1.20 SIS'!BG8</f>
        <v>0</v>
      </c>
      <c r="D8" s="343">
        <f>'9_Per Pupil Summary'!Q8</f>
        <v>9356.0454218393716</v>
      </c>
      <c r="E8" s="344">
        <f t="shared" ref="E8:E71" si="5">C8*D8</f>
        <v>0</v>
      </c>
      <c r="F8" s="344">
        <f>'9_Per Pupil Summary'!G8</f>
        <v>842.32</v>
      </c>
      <c r="G8" s="344">
        <f t="shared" ref="G8:G71" si="6">C8*F8</f>
        <v>0</v>
      </c>
      <c r="H8" s="345">
        <f t="shared" ref="H8:H71" si="7">ROUND(E8+G8,0)</f>
        <v>0</v>
      </c>
      <c r="I8" s="137">
        <v>0</v>
      </c>
      <c r="J8" s="137">
        <v>0</v>
      </c>
      <c r="K8" s="141">
        <f t="shared" si="1"/>
        <v>0</v>
      </c>
      <c r="L8" s="345">
        <f t="shared" si="2"/>
        <v>0</v>
      </c>
      <c r="M8" s="343">
        <v>0</v>
      </c>
      <c r="N8" s="140">
        <f t="shared" ref="N8:N71" si="8">ROUND(SUM(L8:M8),0)</f>
        <v>0</v>
      </c>
      <c r="O8" s="137">
        <v>0</v>
      </c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341">
        <v>3</v>
      </c>
      <c r="B9" s="135" t="s">
        <v>6</v>
      </c>
      <c r="C9" s="342">
        <f>'8_2.1.20 SIS'!BG9</f>
        <v>0</v>
      </c>
      <c r="D9" s="343">
        <f>'9_Per Pupil Summary'!Q9</f>
        <v>7938.0538340965122</v>
      </c>
      <c r="E9" s="344">
        <f t="shared" si="5"/>
        <v>0</v>
      </c>
      <c r="F9" s="344">
        <f>'9_Per Pupil Summary'!G9</f>
        <v>596.84</v>
      </c>
      <c r="G9" s="344">
        <f t="shared" si="6"/>
        <v>0</v>
      </c>
      <c r="H9" s="345">
        <f t="shared" si="7"/>
        <v>0</v>
      </c>
      <c r="I9" s="137">
        <v>0</v>
      </c>
      <c r="J9" s="137">
        <v>0</v>
      </c>
      <c r="K9" s="141">
        <f t="shared" si="1"/>
        <v>0</v>
      </c>
      <c r="L9" s="345">
        <f t="shared" si="2"/>
        <v>0</v>
      </c>
      <c r="M9" s="343">
        <v>0</v>
      </c>
      <c r="N9" s="140">
        <f t="shared" si="8"/>
        <v>0</v>
      </c>
      <c r="O9" s="137">
        <v>0</v>
      </c>
      <c r="P9" s="137">
        <f t="shared" si="9"/>
        <v>0</v>
      </c>
      <c r="Q9" s="140">
        <f t="shared" si="3"/>
        <v>0</v>
      </c>
      <c r="R9" s="140">
        <f t="shared" si="4"/>
        <v>0</v>
      </c>
    </row>
    <row r="10" spans="1:18" ht="15.6" customHeight="1" x14ac:dyDescent="0.2">
      <c r="A10" s="341">
        <v>4</v>
      </c>
      <c r="B10" s="135" t="s">
        <v>7</v>
      </c>
      <c r="C10" s="342">
        <f>'8_2.1.20 SIS'!BG10</f>
        <v>0</v>
      </c>
      <c r="D10" s="343">
        <f>'9_Per Pupil Summary'!Q10</f>
        <v>9653.4789774583478</v>
      </c>
      <c r="E10" s="344">
        <f t="shared" si="5"/>
        <v>0</v>
      </c>
      <c r="F10" s="344">
        <f>'9_Per Pupil Summary'!G10</f>
        <v>585.76</v>
      </c>
      <c r="G10" s="344">
        <f t="shared" si="6"/>
        <v>0</v>
      </c>
      <c r="H10" s="345">
        <f t="shared" si="7"/>
        <v>0</v>
      </c>
      <c r="I10" s="137">
        <v>0</v>
      </c>
      <c r="J10" s="137">
        <v>0</v>
      </c>
      <c r="K10" s="141">
        <f t="shared" si="1"/>
        <v>0</v>
      </c>
      <c r="L10" s="345">
        <f t="shared" si="2"/>
        <v>0</v>
      </c>
      <c r="M10" s="343">
        <v>0</v>
      </c>
      <c r="N10" s="140">
        <f t="shared" si="8"/>
        <v>0</v>
      </c>
      <c r="O10" s="137">
        <v>0</v>
      </c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346">
        <v>5</v>
      </c>
      <c r="B11" s="149" t="s">
        <v>8</v>
      </c>
      <c r="C11" s="347">
        <f>'8_2.1.20 SIS'!BG11</f>
        <v>0</v>
      </c>
      <c r="D11" s="348">
        <f>'9_Per Pupil Summary'!Q11</f>
        <v>7936.2487599148772</v>
      </c>
      <c r="E11" s="349">
        <f t="shared" si="5"/>
        <v>0</v>
      </c>
      <c r="F11" s="349">
        <f>'9_Per Pupil Summary'!G11</f>
        <v>555.91</v>
      </c>
      <c r="G11" s="349">
        <f t="shared" si="6"/>
        <v>0</v>
      </c>
      <c r="H11" s="350">
        <f t="shared" si="7"/>
        <v>0</v>
      </c>
      <c r="I11" s="151">
        <v>0</v>
      </c>
      <c r="J11" s="151">
        <v>0</v>
      </c>
      <c r="K11" s="155">
        <f t="shared" si="1"/>
        <v>0</v>
      </c>
      <c r="L11" s="350">
        <f t="shared" si="2"/>
        <v>0</v>
      </c>
      <c r="M11" s="348">
        <v>0</v>
      </c>
      <c r="N11" s="154">
        <f t="shared" si="8"/>
        <v>0</v>
      </c>
      <c r="O11" s="157">
        <v>0</v>
      </c>
      <c r="P11" s="151">
        <f t="shared" si="9"/>
        <v>0</v>
      </c>
      <c r="Q11" s="158">
        <f t="shared" si="3"/>
        <v>0</v>
      </c>
      <c r="R11" s="158">
        <f t="shared" si="4"/>
        <v>0</v>
      </c>
    </row>
    <row r="12" spans="1:18" ht="15.6" customHeight="1" x14ac:dyDescent="0.2">
      <c r="A12" s="336">
        <v>6</v>
      </c>
      <c r="B12" s="117" t="s">
        <v>9</v>
      </c>
      <c r="C12" s="337">
        <f>'8_2.1.20 SIS'!BG12</f>
        <v>0</v>
      </c>
      <c r="D12" s="338">
        <f>'9_Per Pupil Summary'!Q12</f>
        <v>9188.0273811581683</v>
      </c>
      <c r="E12" s="339">
        <f t="shared" si="5"/>
        <v>0</v>
      </c>
      <c r="F12" s="339">
        <f>'9_Per Pupil Summary'!G12</f>
        <v>545.4799999999999</v>
      </c>
      <c r="G12" s="339">
        <f t="shared" si="6"/>
        <v>0</v>
      </c>
      <c r="H12" s="340">
        <f t="shared" si="7"/>
        <v>0</v>
      </c>
      <c r="I12" s="119">
        <v>0</v>
      </c>
      <c r="J12" s="119">
        <v>0</v>
      </c>
      <c r="K12" s="123">
        <f t="shared" si="1"/>
        <v>0</v>
      </c>
      <c r="L12" s="340">
        <f t="shared" si="2"/>
        <v>0</v>
      </c>
      <c r="M12" s="338">
        <v>0</v>
      </c>
      <c r="N12" s="122">
        <f t="shared" si="8"/>
        <v>0</v>
      </c>
      <c r="O12" s="119">
        <v>0</v>
      </c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341">
        <v>7</v>
      </c>
      <c r="B13" s="135" t="s">
        <v>10</v>
      </c>
      <c r="C13" s="342">
        <f>'8_2.1.20 SIS'!BG13</f>
        <v>0</v>
      </c>
      <c r="D13" s="343">
        <f>'9_Per Pupil Summary'!Q13</f>
        <v>8796.4858501440922</v>
      </c>
      <c r="E13" s="344">
        <f t="shared" si="5"/>
        <v>0</v>
      </c>
      <c r="F13" s="344">
        <f>'9_Per Pupil Summary'!G13</f>
        <v>756.91999999999985</v>
      </c>
      <c r="G13" s="344">
        <f t="shared" si="6"/>
        <v>0</v>
      </c>
      <c r="H13" s="345">
        <f t="shared" si="7"/>
        <v>0</v>
      </c>
      <c r="I13" s="137">
        <v>0</v>
      </c>
      <c r="J13" s="137">
        <v>0</v>
      </c>
      <c r="K13" s="141">
        <f t="shared" si="1"/>
        <v>0</v>
      </c>
      <c r="L13" s="345">
        <f t="shared" si="2"/>
        <v>0</v>
      </c>
      <c r="M13" s="343">
        <v>0</v>
      </c>
      <c r="N13" s="140">
        <f t="shared" si="8"/>
        <v>0</v>
      </c>
      <c r="O13" s="137">
        <v>0</v>
      </c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341">
        <v>8</v>
      </c>
      <c r="B14" s="135" t="s">
        <v>11</v>
      </c>
      <c r="C14" s="342">
        <f>'8_2.1.20 SIS'!BG14</f>
        <v>0</v>
      </c>
      <c r="D14" s="343">
        <f>'9_Per Pupil Summary'!Q14</f>
        <v>8674.633902471729</v>
      </c>
      <c r="E14" s="344">
        <f t="shared" si="5"/>
        <v>0</v>
      </c>
      <c r="F14" s="344">
        <f>'9_Per Pupil Summary'!G14</f>
        <v>725.76</v>
      </c>
      <c r="G14" s="344">
        <f t="shared" si="6"/>
        <v>0</v>
      </c>
      <c r="H14" s="345">
        <f t="shared" si="7"/>
        <v>0</v>
      </c>
      <c r="I14" s="137">
        <v>0</v>
      </c>
      <c r="J14" s="137">
        <v>0</v>
      </c>
      <c r="K14" s="141">
        <f t="shared" si="1"/>
        <v>0</v>
      </c>
      <c r="L14" s="345">
        <f t="shared" si="2"/>
        <v>0</v>
      </c>
      <c r="M14" s="343">
        <v>0</v>
      </c>
      <c r="N14" s="140">
        <f t="shared" si="8"/>
        <v>0</v>
      </c>
      <c r="O14" s="137">
        <v>0</v>
      </c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341">
        <v>9</v>
      </c>
      <c r="B15" s="135" t="s">
        <v>12</v>
      </c>
      <c r="C15" s="342">
        <f>'8_2.1.20 SIS'!BG15</f>
        <v>0</v>
      </c>
      <c r="D15" s="343">
        <f>'9_Per Pupil Summary'!Q15</f>
        <v>8478.9234188034188</v>
      </c>
      <c r="E15" s="344">
        <f t="shared" si="5"/>
        <v>0</v>
      </c>
      <c r="F15" s="344">
        <f>'9_Per Pupil Summary'!G15</f>
        <v>744.76</v>
      </c>
      <c r="G15" s="344">
        <f t="shared" si="6"/>
        <v>0</v>
      </c>
      <c r="H15" s="345">
        <f t="shared" si="7"/>
        <v>0</v>
      </c>
      <c r="I15" s="137">
        <v>0</v>
      </c>
      <c r="J15" s="137">
        <v>0</v>
      </c>
      <c r="K15" s="141">
        <f t="shared" si="1"/>
        <v>0</v>
      </c>
      <c r="L15" s="345">
        <f t="shared" si="2"/>
        <v>0</v>
      </c>
      <c r="M15" s="343">
        <v>0</v>
      </c>
      <c r="N15" s="140">
        <f t="shared" si="8"/>
        <v>0</v>
      </c>
      <c r="O15" s="137">
        <v>0</v>
      </c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346">
        <v>10</v>
      </c>
      <c r="B16" s="149" t="s">
        <v>13</v>
      </c>
      <c r="C16" s="347">
        <f>'8_2.1.20 SIS'!BG16</f>
        <v>0</v>
      </c>
      <c r="D16" s="348">
        <f>'9_Per Pupil Summary'!Q16</f>
        <v>8287.2261089886597</v>
      </c>
      <c r="E16" s="349">
        <f t="shared" si="5"/>
        <v>0</v>
      </c>
      <c r="F16" s="349">
        <f>'9_Per Pupil Summary'!G16</f>
        <v>608.04000000000008</v>
      </c>
      <c r="G16" s="349">
        <f t="shared" si="6"/>
        <v>0</v>
      </c>
      <c r="H16" s="350">
        <f t="shared" si="7"/>
        <v>0</v>
      </c>
      <c r="I16" s="151">
        <v>0</v>
      </c>
      <c r="J16" s="151">
        <v>0</v>
      </c>
      <c r="K16" s="155">
        <f t="shared" si="1"/>
        <v>0</v>
      </c>
      <c r="L16" s="350">
        <f t="shared" si="2"/>
        <v>0</v>
      </c>
      <c r="M16" s="348">
        <v>0</v>
      </c>
      <c r="N16" s="154">
        <f t="shared" si="8"/>
        <v>0</v>
      </c>
      <c r="O16" s="157">
        <v>0</v>
      </c>
      <c r="P16" s="151">
        <f t="shared" si="9"/>
        <v>0</v>
      </c>
      <c r="Q16" s="158">
        <f t="shared" si="3"/>
        <v>0</v>
      </c>
      <c r="R16" s="158">
        <f t="shared" si="4"/>
        <v>0</v>
      </c>
    </row>
    <row r="17" spans="1:18" ht="15.6" customHeight="1" x14ac:dyDescent="0.2">
      <c r="A17" s="336">
        <v>11</v>
      </c>
      <c r="B17" s="117" t="s">
        <v>14</v>
      </c>
      <c r="C17" s="337">
        <f>'8_2.1.20 SIS'!BG17</f>
        <v>0</v>
      </c>
      <c r="D17" s="338">
        <f>'9_Per Pupil Summary'!Q17</f>
        <v>10590.871262135923</v>
      </c>
      <c r="E17" s="339">
        <f t="shared" si="5"/>
        <v>0</v>
      </c>
      <c r="F17" s="339">
        <f>'9_Per Pupil Summary'!G17</f>
        <v>706.55</v>
      </c>
      <c r="G17" s="339">
        <f t="shared" si="6"/>
        <v>0</v>
      </c>
      <c r="H17" s="340">
        <f t="shared" si="7"/>
        <v>0</v>
      </c>
      <c r="I17" s="119">
        <v>0</v>
      </c>
      <c r="J17" s="119">
        <v>0</v>
      </c>
      <c r="K17" s="123">
        <f t="shared" si="1"/>
        <v>0</v>
      </c>
      <c r="L17" s="340">
        <f t="shared" si="2"/>
        <v>0</v>
      </c>
      <c r="M17" s="338">
        <v>0</v>
      </c>
      <c r="N17" s="122">
        <f t="shared" si="8"/>
        <v>0</v>
      </c>
      <c r="O17" s="119">
        <v>0</v>
      </c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341">
        <v>12</v>
      </c>
      <c r="B18" s="135" t="s">
        <v>15</v>
      </c>
      <c r="C18" s="342">
        <f>'8_2.1.20 SIS'!BG18</f>
        <v>0</v>
      </c>
      <c r="D18" s="343">
        <f>'9_Per Pupil Summary'!Q18</f>
        <v>8676.9923556942285</v>
      </c>
      <c r="E18" s="344">
        <f t="shared" si="5"/>
        <v>0</v>
      </c>
      <c r="F18" s="344">
        <f>'9_Per Pupil Summary'!G18</f>
        <v>1063.31</v>
      </c>
      <c r="G18" s="344">
        <f t="shared" si="6"/>
        <v>0</v>
      </c>
      <c r="H18" s="345">
        <f t="shared" si="7"/>
        <v>0</v>
      </c>
      <c r="I18" s="137">
        <v>0</v>
      </c>
      <c r="J18" s="137">
        <v>0</v>
      </c>
      <c r="K18" s="141">
        <f t="shared" si="1"/>
        <v>0</v>
      </c>
      <c r="L18" s="345">
        <f t="shared" si="2"/>
        <v>0</v>
      </c>
      <c r="M18" s="343">
        <v>0</v>
      </c>
      <c r="N18" s="140">
        <f t="shared" si="8"/>
        <v>0</v>
      </c>
      <c r="O18" s="137">
        <v>0</v>
      </c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341">
        <v>13</v>
      </c>
      <c r="B19" s="135" t="s">
        <v>16</v>
      </c>
      <c r="C19" s="342">
        <f>'8_2.1.20 SIS'!BG19</f>
        <v>0</v>
      </c>
      <c r="D19" s="343">
        <f>'9_Per Pupil Summary'!Q19</f>
        <v>9816.4058402662231</v>
      </c>
      <c r="E19" s="344">
        <f t="shared" si="5"/>
        <v>0</v>
      </c>
      <c r="F19" s="344">
        <f>'9_Per Pupil Summary'!G19</f>
        <v>749.43000000000006</v>
      </c>
      <c r="G19" s="344">
        <f t="shared" si="6"/>
        <v>0</v>
      </c>
      <c r="H19" s="345">
        <f t="shared" si="7"/>
        <v>0</v>
      </c>
      <c r="I19" s="137">
        <v>0</v>
      </c>
      <c r="J19" s="137">
        <v>0</v>
      </c>
      <c r="K19" s="141">
        <f t="shared" si="1"/>
        <v>0</v>
      </c>
      <c r="L19" s="345">
        <f t="shared" si="2"/>
        <v>0</v>
      </c>
      <c r="M19" s="343">
        <v>0</v>
      </c>
      <c r="N19" s="140">
        <f t="shared" si="8"/>
        <v>0</v>
      </c>
      <c r="O19" s="137">
        <v>0</v>
      </c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341">
        <v>14</v>
      </c>
      <c r="B20" s="135" t="s">
        <v>17</v>
      </c>
      <c r="C20" s="342">
        <f>'8_2.1.20 SIS'!BG20</f>
        <v>0</v>
      </c>
      <c r="D20" s="343">
        <f>'9_Per Pupil Summary'!Q20</f>
        <v>11067.567822014051</v>
      </c>
      <c r="E20" s="344">
        <f t="shared" si="5"/>
        <v>0</v>
      </c>
      <c r="F20" s="344">
        <f>'9_Per Pupil Summary'!G20</f>
        <v>809.9799999999999</v>
      </c>
      <c r="G20" s="344">
        <f t="shared" si="6"/>
        <v>0</v>
      </c>
      <c r="H20" s="345">
        <f t="shared" si="7"/>
        <v>0</v>
      </c>
      <c r="I20" s="137">
        <v>0</v>
      </c>
      <c r="J20" s="137">
        <v>0</v>
      </c>
      <c r="K20" s="141">
        <f t="shared" si="1"/>
        <v>0</v>
      </c>
      <c r="L20" s="345">
        <f t="shared" si="2"/>
        <v>0</v>
      </c>
      <c r="M20" s="343">
        <v>0</v>
      </c>
      <c r="N20" s="140">
        <f t="shared" si="8"/>
        <v>0</v>
      </c>
      <c r="O20" s="137">
        <v>0</v>
      </c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346">
        <v>15</v>
      </c>
      <c r="B21" s="149" t="s">
        <v>18</v>
      </c>
      <c r="C21" s="347">
        <f>'8_2.1.20 SIS'!BG21</f>
        <v>0</v>
      </c>
      <c r="D21" s="348">
        <f>'9_Per Pupil Summary'!Q21</f>
        <v>9441.6648551959115</v>
      </c>
      <c r="E21" s="349">
        <f t="shared" si="5"/>
        <v>0</v>
      </c>
      <c r="F21" s="349">
        <f>'9_Per Pupil Summary'!G21</f>
        <v>553.79999999999995</v>
      </c>
      <c r="G21" s="349">
        <f t="shared" si="6"/>
        <v>0</v>
      </c>
      <c r="H21" s="350">
        <f t="shared" si="7"/>
        <v>0</v>
      </c>
      <c r="I21" s="151">
        <v>0</v>
      </c>
      <c r="J21" s="151">
        <v>0</v>
      </c>
      <c r="K21" s="155">
        <f t="shared" si="1"/>
        <v>0</v>
      </c>
      <c r="L21" s="350">
        <f t="shared" si="2"/>
        <v>0</v>
      </c>
      <c r="M21" s="348">
        <v>0</v>
      </c>
      <c r="N21" s="154">
        <f t="shared" si="8"/>
        <v>0</v>
      </c>
      <c r="O21" s="157">
        <v>0</v>
      </c>
      <c r="P21" s="151">
        <f t="shared" si="9"/>
        <v>0</v>
      </c>
      <c r="Q21" s="158">
        <f t="shared" si="3"/>
        <v>0</v>
      </c>
      <c r="R21" s="158">
        <f t="shared" si="4"/>
        <v>0</v>
      </c>
    </row>
    <row r="22" spans="1:18" ht="15.6" customHeight="1" x14ac:dyDescent="0.2">
      <c r="A22" s="336">
        <v>16</v>
      </c>
      <c r="B22" s="117" t="s">
        <v>19</v>
      </c>
      <c r="C22" s="337">
        <f>'8_2.1.20 SIS'!BG22</f>
        <v>0</v>
      </c>
      <c r="D22" s="338">
        <f>'9_Per Pupil Summary'!Q22</f>
        <v>7832.4763698772622</v>
      </c>
      <c r="E22" s="339">
        <f t="shared" si="5"/>
        <v>0</v>
      </c>
      <c r="F22" s="339">
        <f>'9_Per Pupil Summary'!G22</f>
        <v>686.73</v>
      </c>
      <c r="G22" s="339">
        <f t="shared" si="6"/>
        <v>0</v>
      </c>
      <c r="H22" s="340">
        <f t="shared" si="7"/>
        <v>0</v>
      </c>
      <c r="I22" s="119">
        <v>0</v>
      </c>
      <c r="J22" s="119">
        <v>0</v>
      </c>
      <c r="K22" s="123">
        <f t="shared" si="1"/>
        <v>0</v>
      </c>
      <c r="L22" s="340">
        <f t="shared" si="2"/>
        <v>0</v>
      </c>
      <c r="M22" s="338">
        <v>0</v>
      </c>
      <c r="N22" s="122">
        <f t="shared" si="8"/>
        <v>0</v>
      </c>
      <c r="O22" s="119">
        <v>0</v>
      </c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341">
        <v>17</v>
      </c>
      <c r="B23" s="135" t="s">
        <v>20</v>
      </c>
      <c r="C23" s="342">
        <f>'8_2.1.20 SIS'!BG23</f>
        <v>0</v>
      </c>
      <c r="D23" s="343">
        <f>'9_Per Pupil Summary'!Q23</f>
        <v>8207.5861458149011</v>
      </c>
      <c r="E23" s="344">
        <f t="shared" si="5"/>
        <v>0</v>
      </c>
      <c r="F23" s="344">
        <f>'9_Per Pupil Summary'!G23</f>
        <v>801.48</v>
      </c>
      <c r="G23" s="344">
        <f t="shared" si="6"/>
        <v>0</v>
      </c>
      <c r="H23" s="345">
        <f t="shared" si="7"/>
        <v>0</v>
      </c>
      <c r="I23" s="137">
        <v>0</v>
      </c>
      <c r="J23" s="137">
        <v>0</v>
      </c>
      <c r="K23" s="141">
        <f t="shared" si="1"/>
        <v>0</v>
      </c>
      <c r="L23" s="345">
        <f t="shared" si="2"/>
        <v>0</v>
      </c>
      <c r="M23" s="343">
        <v>0</v>
      </c>
      <c r="N23" s="140">
        <f t="shared" si="8"/>
        <v>0</v>
      </c>
      <c r="O23" s="137">
        <v>0</v>
      </c>
      <c r="P23" s="137">
        <f t="shared" si="9"/>
        <v>0</v>
      </c>
      <c r="Q23" s="140">
        <f t="shared" si="3"/>
        <v>0</v>
      </c>
      <c r="R23" s="140">
        <f t="shared" si="4"/>
        <v>0</v>
      </c>
    </row>
    <row r="24" spans="1:18" ht="15.6" customHeight="1" x14ac:dyDescent="0.2">
      <c r="A24" s="341">
        <v>18</v>
      </c>
      <c r="B24" s="135" t="s">
        <v>21</v>
      </c>
      <c r="C24" s="342">
        <f>'8_2.1.20 SIS'!BG24</f>
        <v>0</v>
      </c>
      <c r="D24" s="343">
        <f>'9_Per Pupil Summary'!Q24</f>
        <v>9145.1230716723549</v>
      </c>
      <c r="E24" s="344">
        <f t="shared" si="5"/>
        <v>0</v>
      </c>
      <c r="F24" s="344">
        <f>'9_Per Pupil Summary'!G24</f>
        <v>845.94999999999993</v>
      </c>
      <c r="G24" s="344">
        <f t="shared" si="6"/>
        <v>0</v>
      </c>
      <c r="H24" s="345">
        <f t="shared" si="7"/>
        <v>0</v>
      </c>
      <c r="I24" s="137">
        <v>0</v>
      </c>
      <c r="J24" s="137">
        <v>0</v>
      </c>
      <c r="K24" s="141">
        <f t="shared" si="1"/>
        <v>0</v>
      </c>
      <c r="L24" s="345">
        <f t="shared" si="2"/>
        <v>0</v>
      </c>
      <c r="M24" s="343">
        <v>0</v>
      </c>
      <c r="N24" s="140">
        <f t="shared" si="8"/>
        <v>0</v>
      </c>
      <c r="O24" s="137">
        <v>0</v>
      </c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341">
        <v>19</v>
      </c>
      <c r="B25" s="135" t="s">
        <v>22</v>
      </c>
      <c r="C25" s="342">
        <f>'8_2.1.20 SIS'!BG25</f>
        <v>0</v>
      </c>
      <c r="D25" s="343">
        <f>'9_Per Pupil Summary'!Q25</f>
        <v>9335.4585817978787</v>
      </c>
      <c r="E25" s="344">
        <f t="shared" si="5"/>
        <v>0</v>
      </c>
      <c r="F25" s="344">
        <f>'9_Per Pupil Summary'!G25</f>
        <v>905.43</v>
      </c>
      <c r="G25" s="344">
        <f t="shared" si="6"/>
        <v>0</v>
      </c>
      <c r="H25" s="345">
        <f t="shared" si="7"/>
        <v>0</v>
      </c>
      <c r="I25" s="137">
        <v>0</v>
      </c>
      <c r="J25" s="137">
        <v>0</v>
      </c>
      <c r="K25" s="141">
        <f t="shared" si="1"/>
        <v>0</v>
      </c>
      <c r="L25" s="345">
        <f t="shared" si="2"/>
        <v>0</v>
      </c>
      <c r="M25" s="343">
        <v>0</v>
      </c>
      <c r="N25" s="140">
        <f t="shared" si="8"/>
        <v>0</v>
      </c>
      <c r="O25" s="137">
        <v>0</v>
      </c>
      <c r="P25" s="137">
        <f t="shared" si="9"/>
        <v>0</v>
      </c>
      <c r="Q25" s="140">
        <f t="shared" si="3"/>
        <v>0</v>
      </c>
      <c r="R25" s="140">
        <f t="shared" si="4"/>
        <v>0</v>
      </c>
    </row>
    <row r="26" spans="1:18" ht="15.6" customHeight="1" x14ac:dyDescent="0.2">
      <c r="A26" s="346">
        <v>20</v>
      </c>
      <c r="B26" s="149" t="s">
        <v>23</v>
      </c>
      <c r="C26" s="347">
        <f>'8_2.1.20 SIS'!BG26</f>
        <v>0</v>
      </c>
      <c r="D26" s="348">
        <f>'9_Per Pupil Summary'!Q26</f>
        <v>8586.7921582733816</v>
      </c>
      <c r="E26" s="349">
        <f t="shared" si="5"/>
        <v>0</v>
      </c>
      <c r="F26" s="349">
        <f>'9_Per Pupil Summary'!G26</f>
        <v>586.16999999999996</v>
      </c>
      <c r="G26" s="349">
        <f t="shared" si="6"/>
        <v>0</v>
      </c>
      <c r="H26" s="350">
        <f t="shared" si="7"/>
        <v>0</v>
      </c>
      <c r="I26" s="151">
        <v>0</v>
      </c>
      <c r="J26" s="151">
        <v>0</v>
      </c>
      <c r="K26" s="155">
        <f t="shared" si="1"/>
        <v>0</v>
      </c>
      <c r="L26" s="350">
        <f t="shared" si="2"/>
        <v>0</v>
      </c>
      <c r="M26" s="348">
        <v>0</v>
      </c>
      <c r="N26" s="154">
        <f t="shared" si="8"/>
        <v>0</v>
      </c>
      <c r="O26" s="157">
        <v>0</v>
      </c>
      <c r="P26" s="151">
        <f t="shared" si="9"/>
        <v>0</v>
      </c>
      <c r="Q26" s="158">
        <f t="shared" si="3"/>
        <v>0</v>
      </c>
      <c r="R26" s="158">
        <f t="shared" si="4"/>
        <v>0</v>
      </c>
    </row>
    <row r="27" spans="1:18" ht="15.6" customHeight="1" x14ac:dyDescent="0.2">
      <c r="A27" s="336">
        <v>21</v>
      </c>
      <c r="B27" s="117" t="s">
        <v>24</v>
      </c>
      <c r="C27" s="337">
        <f>'8_2.1.20 SIS'!BG27</f>
        <v>0</v>
      </c>
      <c r="D27" s="338">
        <f>'9_Per Pupil Summary'!Q27</f>
        <v>9219.6533495482981</v>
      </c>
      <c r="E27" s="339">
        <f t="shared" si="5"/>
        <v>0</v>
      </c>
      <c r="F27" s="339">
        <f>'9_Per Pupil Summary'!G27</f>
        <v>610.35</v>
      </c>
      <c r="G27" s="339">
        <f t="shared" si="6"/>
        <v>0</v>
      </c>
      <c r="H27" s="340">
        <f t="shared" si="7"/>
        <v>0</v>
      </c>
      <c r="I27" s="119">
        <v>0</v>
      </c>
      <c r="J27" s="119">
        <v>0</v>
      </c>
      <c r="K27" s="123">
        <f t="shared" si="1"/>
        <v>0</v>
      </c>
      <c r="L27" s="340">
        <f t="shared" si="2"/>
        <v>0</v>
      </c>
      <c r="M27" s="338">
        <v>0</v>
      </c>
      <c r="N27" s="122">
        <f t="shared" si="8"/>
        <v>0</v>
      </c>
      <c r="O27" s="119">
        <v>0</v>
      </c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341">
        <v>22</v>
      </c>
      <c r="B28" s="135" t="s">
        <v>25</v>
      </c>
      <c r="C28" s="342">
        <f>'8_2.1.20 SIS'!BG28</f>
        <v>0</v>
      </c>
      <c r="D28" s="343">
        <f>'9_Per Pupil Summary'!Q28</f>
        <v>9333.4477453394302</v>
      </c>
      <c r="E28" s="344">
        <f t="shared" si="5"/>
        <v>0</v>
      </c>
      <c r="F28" s="344">
        <f>'9_Per Pupil Summary'!G28</f>
        <v>496.36</v>
      </c>
      <c r="G28" s="344">
        <f t="shared" si="6"/>
        <v>0</v>
      </c>
      <c r="H28" s="345">
        <f t="shared" si="7"/>
        <v>0</v>
      </c>
      <c r="I28" s="137">
        <v>0</v>
      </c>
      <c r="J28" s="137">
        <v>0</v>
      </c>
      <c r="K28" s="141">
        <f t="shared" si="1"/>
        <v>0</v>
      </c>
      <c r="L28" s="345">
        <f t="shared" si="2"/>
        <v>0</v>
      </c>
      <c r="M28" s="343">
        <v>0</v>
      </c>
      <c r="N28" s="140">
        <f t="shared" si="8"/>
        <v>0</v>
      </c>
      <c r="O28" s="137">
        <v>0</v>
      </c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341">
        <v>23</v>
      </c>
      <c r="B29" s="135" t="s">
        <v>26</v>
      </c>
      <c r="C29" s="342">
        <f>'8_2.1.20 SIS'!BG29</f>
        <v>0</v>
      </c>
      <c r="D29" s="343">
        <f>'9_Per Pupil Summary'!Q29</f>
        <v>8928.5127583630783</v>
      </c>
      <c r="E29" s="344">
        <f t="shared" si="5"/>
        <v>0</v>
      </c>
      <c r="F29" s="344">
        <f>'9_Per Pupil Summary'!G29</f>
        <v>688.58</v>
      </c>
      <c r="G29" s="344">
        <f t="shared" si="6"/>
        <v>0</v>
      </c>
      <c r="H29" s="345">
        <f t="shared" si="7"/>
        <v>0</v>
      </c>
      <c r="I29" s="137">
        <v>0</v>
      </c>
      <c r="J29" s="137">
        <v>0</v>
      </c>
      <c r="K29" s="141">
        <f t="shared" si="1"/>
        <v>0</v>
      </c>
      <c r="L29" s="345">
        <f t="shared" si="2"/>
        <v>0</v>
      </c>
      <c r="M29" s="343">
        <v>0</v>
      </c>
      <c r="N29" s="140">
        <f t="shared" si="8"/>
        <v>0</v>
      </c>
      <c r="O29" s="137">
        <v>0</v>
      </c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341">
        <v>24</v>
      </c>
      <c r="B30" s="135" t="s">
        <v>27</v>
      </c>
      <c r="C30" s="342">
        <f>'8_2.1.20 SIS'!BG30</f>
        <v>0</v>
      </c>
      <c r="D30" s="343">
        <f>'9_Per Pupil Summary'!Q30</f>
        <v>8398.4657254182894</v>
      </c>
      <c r="E30" s="344">
        <f t="shared" si="5"/>
        <v>0</v>
      </c>
      <c r="F30" s="344">
        <f>'9_Per Pupil Summary'!G30</f>
        <v>854.24999999999989</v>
      </c>
      <c r="G30" s="344">
        <f t="shared" si="6"/>
        <v>0</v>
      </c>
      <c r="H30" s="345">
        <f t="shared" si="7"/>
        <v>0</v>
      </c>
      <c r="I30" s="137">
        <v>0</v>
      </c>
      <c r="J30" s="137">
        <v>0</v>
      </c>
      <c r="K30" s="141">
        <f t="shared" si="1"/>
        <v>0</v>
      </c>
      <c r="L30" s="345">
        <f t="shared" si="2"/>
        <v>0</v>
      </c>
      <c r="M30" s="343">
        <v>0</v>
      </c>
      <c r="N30" s="140">
        <f t="shared" si="8"/>
        <v>0</v>
      </c>
      <c r="O30" s="137">
        <v>0</v>
      </c>
      <c r="P30" s="137">
        <f t="shared" si="9"/>
        <v>0</v>
      </c>
      <c r="Q30" s="140">
        <f t="shared" si="3"/>
        <v>0</v>
      </c>
      <c r="R30" s="140">
        <f t="shared" si="4"/>
        <v>0</v>
      </c>
    </row>
    <row r="31" spans="1:18" ht="15.6" customHeight="1" x14ac:dyDescent="0.2">
      <c r="A31" s="346">
        <v>25</v>
      </c>
      <c r="B31" s="149" t="s">
        <v>28</v>
      </c>
      <c r="C31" s="347">
        <f>'8_2.1.20 SIS'!BG31</f>
        <v>0</v>
      </c>
      <c r="D31" s="348">
        <f>'9_Per Pupil Summary'!Q31</f>
        <v>9193.9935672249885</v>
      </c>
      <c r="E31" s="349">
        <f t="shared" si="5"/>
        <v>0</v>
      </c>
      <c r="F31" s="349">
        <f>'9_Per Pupil Summary'!G31</f>
        <v>653.73</v>
      </c>
      <c r="G31" s="349">
        <f t="shared" si="6"/>
        <v>0</v>
      </c>
      <c r="H31" s="350">
        <f t="shared" si="7"/>
        <v>0</v>
      </c>
      <c r="I31" s="151">
        <v>0</v>
      </c>
      <c r="J31" s="151">
        <v>0</v>
      </c>
      <c r="K31" s="155">
        <f t="shared" si="1"/>
        <v>0</v>
      </c>
      <c r="L31" s="350">
        <f t="shared" si="2"/>
        <v>0</v>
      </c>
      <c r="M31" s="348">
        <v>0</v>
      </c>
      <c r="N31" s="154">
        <f t="shared" si="8"/>
        <v>0</v>
      </c>
      <c r="O31" s="157">
        <v>0</v>
      </c>
      <c r="P31" s="151">
        <f t="shared" si="9"/>
        <v>0</v>
      </c>
      <c r="Q31" s="158">
        <f t="shared" si="3"/>
        <v>0</v>
      </c>
      <c r="R31" s="158">
        <f t="shared" si="4"/>
        <v>0</v>
      </c>
    </row>
    <row r="32" spans="1:18" ht="15.6" customHeight="1" x14ac:dyDescent="0.2">
      <c r="A32" s="336">
        <v>26</v>
      </c>
      <c r="B32" s="117" t="s">
        <v>29</v>
      </c>
      <c r="C32" s="337">
        <f>'8_2.1.20 SIS'!BG32</f>
        <v>42</v>
      </c>
      <c r="D32" s="338">
        <f>'9_Per Pupil Summary'!Q32</f>
        <v>8564.9407441183976</v>
      </c>
      <c r="E32" s="339">
        <f t="shared" si="5"/>
        <v>359727.5112529727</v>
      </c>
      <c r="F32" s="339">
        <f>'9_Per Pupil Summary'!G32</f>
        <v>836.83</v>
      </c>
      <c r="G32" s="339">
        <f t="shared" si="6"/>
        <v>35146.86</v>
      </c>
      <c r="H32" s="340">
        <f t="shared" si="7"/>
        <v>394874</v>
      </c>
      <c r="I32" s="119">
        <v>-75214</v>
      </c>
      <c r="J32" s="119">
        <v>4701</v>
      </c>
      <c r="K32" s="123">
        <f t="shared" si="1"/>
        <v>-70513</v>
      </c>
      <c r="L32" s="340">
        <f t="shared" si="2"/>
        <v>324361</v>
      </c>
      <c r="M32" s="338">
        <v>0</v>
      </c>
      <c r="N32" s="122">
        <f t="shared" si="8"/>
        <v>324361</v>
      </c>
      <c r="O32" s="119">
        <v>302816</v>
      </c>
      <c r="P32" s="119">
        <f t="shared" si="9"/>
        <v>21545</v>
      </c>
      <c r="Q32" s="122">
        <f t="shared" si="3"/>
        <v>21545</v>
      </c>
      <c r="R32" s="124">
        <f t="shared" si="4"/>
        <v>324361</v>
      </c>
    </row>
    <row r="33" spans="1:18" ht="15.6" customHeight="1" x14ac:dyDescent="0.2">
      <c r="A33" s="341">
        <v>27</v>
      </c>
      <c r="B33" s="135" t="s">
        <v>30</v>
      </c>
      <c r="C33" s="342">
        <f>'8_2.1.20 SIS'!BG33</f>
        <v>0</v>
      </c>
      <c r="D33" s="343">
        <f>'9_Per Pupil Summary'!Q33</f>
        <v>9260.4225250501004</v>
      </c>
      <c r="E33" s="344">
        <f t="shared" si="5"/>
        <v>0</v>
      </c>
      <c r="F33" s="344">
        <f>'9_Per Pupil Summary'!G33</f>
        <v>693.06</v>
      </c>
      <c r="G33" s="344">
        <f t="shared" si="6"/>
        <v>0</v>
      </c>
      <c r="H33" s="345">
        <f t="shared" si="7"/>
        <v>0</v>
      </c>
      <c r="I33" s="137">
        <v>0</v>
      </c>
      <c r="J33" s="137">
        <v>0</v>
      </c>
      <c r="K33" s="141">
        <f t="shared" si="1"/>
        <v>0</v>
      </c>
      <c r="L33" s="345">
        <f t="shared" si="2"/>
        <v>0</v>
      </c>
      <c r="M33" s="343">
        <v>0</v>
      </c>
      <c r="N33" s="140">
        <f t="shared" si="8"/>
        <v>0</v>
      </c>
      <c r="O33" s="137">
        <v>0</v>
      </c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341">
        <v>28</v>
      </c>
      <c r="B34" s="135" t="s">
        <v>31</v>
      </c>
      <c r="C34" s="342">
        <f>'8_2.1.20 SIS'!BG34</f>
        <v>0</v>
      </c>
      <c r="D34" s="343">
        <f>'9_Per Pupil Summary'!Q34</f>
        <v>7902.6858936661774</v>
      </c>
      <c r="E34" s="344">
        <f t="shared" si="5"/>
        <v>0</v>
      </c>
      <c r="F34" s="344">
        <f>'9_Per Pupil Summary'!G34</f>
        <v>694.4</v>
      </c>
      <c r="G34" s="344">
        <f t="shared" si="6"/>
        <v>0</v>
      </c>
      <c r="H34" s="345">
        <f t="shared" si="7"/>
        <v>0</v>
      </c>
      <c r="I34" s="137">
        <v>0</v>
      </c>
      <c r="J34" s="137">
        <v>0</v>
      </c>
      <c r="K34" s="141">
        <f t="shared" si="1"/>
        <v>0</v>
      </c>
      <c r="L34" s="345">
        <f t="shared" si="2"/>
        <v>0</v>
      </c>
      <c r="M34" s="343">
        <v>0</v>
      </c>
      <c r="N34" s="140">
        <f t="shared" si="8"/>
        <v>0</v>
      </c>
      <c r="O34" s="137">
        <v>0</v>
      </c>
      <c r="P34" s="137">
        <f t="shared" si="9"/>
        <v>0</v>
      </c>
      <c r="Q34" s="140">
        <f t="shared" si="3"/>
        <v>0</v>
      </c>
      <c r="R34" s="140">
        <f t="shared" si="4"/>
        <v>0</v>
      </c>
    </row>
    <row r="35" spans="1:18" ht="15.6" customHeight="1" x14ac:dyDescent="0.2">
      <c r="A35" s="341">
        <v>29</v>
      </c>
      <c r="B35" s="135" t="s">
        <v>32</v>
      </c>
      <c r="C35" s="342">
        <f>'8_2.1.20 SIS'!BG35</f>
        <v>0</v>
      </c>
      <c r="D35" s="343">
        <f>'9_Per Pupil Summary'!Q35</f>
        <v>8146.1196327803773</v>
      </c>
      <c r="E35" s="344">
        <f t="shared" si="5"/>
        <v>0</v>
      </c>
      <c r="F35" s="344">
        <f>'9_Per Pupil Summary'!G35</f>
        <v>754.94999999999993</v>
      </c>
      <c r="G35" s="344">
        <f t="shared" si="6"/>
        <v>0</v>
      </c>
      <c r="H35" s="345">
        <f t="shared" si="7"/>
        <v>0</v>
      </c>
      <c r="I35" s="137">
        <v>0</v>
      </c>
      <c r="J35" s="137">
        <v>0</v>
      </c>
      <c r="K35" s="141">
        <f t="shared" si="1"/>
        <v>0</v>
      </c>
      <c r="L35" s="345">
        <f t="shared" si="2"/>
        <v>0</v>
      </c>
      <c r="M35" s="343">
        <v>0</v>
      </c>
      <c r="N35" s="140">
        <f t="shared" si="8"/>
        <v>0</v>
      </c>
      <c r="O35" s="137">
        <v>0</v>
      </c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346">
        <v>30</v>
      </c>
      <c r="B36" s="149" t="s">
        <v>33</v>
      </c>
      <c r="C36" s="347">
        <f>'8_2.1.20 SIS'!BG36</f>
        <v>0</v>
      </c>
      <c r="D36" s="348">
        <f>'9_Per Pupil Summary'!Q36</f>
        <v>9263.2352388535037</v>
      </c>
      <c r="E36" s="349">
        <f t="shared" si="5"/>
        <v>0</v>
      </c>
      <c r="F36" s="349">
        <f>'9_Per Pupil Summary'!G36</f>
        <v>727.17</v>
      </c>
      <c r="G36" s="349">
        <f t="shared" si="6"/>
        <v>0</v>
      </c>
      <c r="H36" s="350">
        <f t="shared" si="7"/>
        <v>0</v>
      </c>
      <c r="I36" s="151">
        <v>0</v>
      </c>
      <c r="J36" s="151">
        <v>0</v>
      </c>
      <c r="K36" s="155">
        <f t="shared" si="1"/>
        <v>0</v>
      </c>
      <c r="L36" s="350">
        <f t="shared" si="2"/>
        <v>0</v>
      </c>
      <c r="M36" s="348">
        <v>0</v>
      </c>
      <c r="N36" s="154">
        <f t="shared" si="8"/>
        <v>0</v>
      </c>
      <c r="O36" s="157">
        <v>0</v>
      </c>
      <c r="P36" s="151">
        <f t="shared" si="9"/>
        <v>0</v>
      </c>
      <c r="Q36" s="158">
        <f t="shared" si="3"/>
        <v>0</v>
      </c>
      <c r="R36" s="158">
        <f t="shared" si="4"/>
        <v>0</v>
      </c>
    </row>
    <row r="37" spans="1:18" ht="15.6" customHeight="1" x14ac:dyDescent="0.2">
      <c r="A37" s="336">
        <v>31</v>
      </c>
      <c r="B37" s="117" t="s">
        <v>34</v>
      </c>
      <c r="C37" s="337">
        <f>'8_2.1.20 SIS'!BG37</f>
        <v>0</v>
      </c>
      <c r="D37" s="338">
        <f>'9_Per Pupil Summary'!Q37</f>
        <v>8997.4791965008917</v>
      </c>
      <c r="E37" s="339">
        <f t="shared" si="5"/>
        <v>0</v>
      </c>
      <c r="F37" s="339">
        <f>'9_Per Pupil Summary'!G37</f>
        <v>620.83000000000004</v>
      </c>
      <c r="G37" s="339">
        <f t="shared" si="6"/>
        <v>0</v>
      </c>
      <c r="H37" s="340">
        <f t="shared" si="7"/>
        <v>0</v>
      </c>
      <c r="I37" s="119">
        <v>0</v>
      </c>
      <c r="J37" s="119">
        <v>0</v>
      </c>
      <c r="K37" s="123">
        <f t="shared" si="1"/>
        <v>0</v>
      </c>
      <c r="L37" s="340">
        <f t="shared" si="2"/>
        <v>0</v>
      </c>
      <c r="M37" s="338">
        <v>0</v>
      </c>
      <c r="N37" s="122">
        <f t="shared" si="8"/>
        <v>0</v>
      </c>
      <c r="O37" s="119">
        <v>0</v>
      </c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341">
        <v>32</v>
      </c>
      <c r="B38" s="135" t="s">
        <v>35</v>
      </c>
      <c r="C38" s="342">
        <f>'8_2.1.20 SIS'!BG38</f>
        <v>0</v>
      </c>
      <c r="D38" s="343">
        <f>'9_Per Pupil Summary'!Q38</f>
        <v>8634.1210878790207</v>
      </c>
      <c r="E38" s="344">
        <f t="shared" si="5"/>
        <v>0</v>
      </c>
      <c r="F38" s="344">
        <f>'9_Per Pupil Summary'!G38</f>
        <v>559.77</v>
      </c>
      <c r="G38" s="344">
        <f t="shared" si="6"/>
        <v>0</v>
      </c>
      <c r="H38" s="345">
        <f t="shared" si="7"/>
        <v>0</v>
      </c>
      <c r="I38" s="137">
        <v>0</v>
      </c>
      <c r="J38" s="137">
        <v>0</v>
      </c>
      <c r="K38" s="141">
        <f t="shared" si="1"/>
        <v>0</v>
      </c>
      <c r="L38" s="345">
        <f t="shared" si="2"/>
        <v>0</v>
      </c>
      <c r="M38" s="343">
        <v>0</v>
      </c>
      <c r="N38" s="140">
        <f t="shared" si="8"/>
        <v>0</v>
      </c>
      <c r="O38" s="137">
        <v>0</v>
      </c>
      <c r="P38" s="137">
        <f t="shared" si="9"/>
        <v>0</v>
      </c>
      <c r="Q38" s="140">
        <f t="shared" si="3"/>
        <v>0</v>
      </c>
      <c r="R38" s="140">
        <f t="shared" si="4"/>
        <v>0</v>
      </c>
    </row>
    <row r="39" spans="1:18" ht="15.6" customHeight="1" x14ac:dyDescent="0.2">
      <c r="A39" s="341">
        <v>33</v>
      </c>
      <c r="B39" s="135" t="s">
        <v>36</v>
      </c>
      <c r="C39" s="342">
        <f>'8_2.1.20 SIS'!BG39</f>
        <v>0</v>
      </c>
      <c r="D39" s="343">
        <f>'9_Per Pupil Summary'!Q39</f>
        <v>10041.616487252126</v>
      </c>
      <c r="E39" s="344">
        <f t="shared" si="5"/>
        <v>0</v>
      </c>
      <c r="F39" s="344">
        <f>'9_Per Pupil Summary'!G39</f>
        <v>655.31000000000006</v>
      </c>
      <c r="G39" s="344">
        <f t="shared" si="6"/>
        <v>0</v>
      </c>
      <c r="H39" s="345">
        <f t="shared" si="7"/>
        <v>0</v>
      </c>
      <c r="I39" s="137">
        <v>0</v>
      </c>
      <c r="J39" s="137">
        <v>0</v>
      </c>
      <c r="K39" s="141">
        <f t="shared" ref="K39:K70" si="10">I39+J39</f>
        <v>0</v>
      </c>
      <c r="L39" s="345">
        <f t="shared" si="2"/>
        <v>0</v>
      </c>
      <c r="M39" s="343">
        <v>0</v>
      </c>
      <c r="N39" s="140">
        <f t="shared" si="8"/>
        <v>0</v>
      </c>
      <c r="O39" s="137">
        <v>0</v>
      </c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341">
        <v>34</v>
      </c>
      <c r="B40" s="135" t="s">
        <v>37</v>
      </c>
      <c r="C40" s="342">
        <f>'8_2.1.20 SIS'!BG40</f>
        <v>0</v>
      </c>
      <c r="D40" s="343">
        <f>'9_Per Pupil Summary'!Q40</f>
        <v>9870.4576886661089</v>
      </c>
      <c r="E40" s="344">
        <f t="shared" si="5"/>
        <v>0</v>
      </c>
      <c r="F40" s="344">
        <f>'9_Per Pupil Summary'!G40</f>
        <v>644.11000000000013</v>
      </c>
      <c r="G40" s="344">
        <f t="shared" si="6"/>
        <v>0</v>
      </c>
      <c r="H40" s="345">
        <f t="shared" si="7"/>
        <v>0</v>
      </c>
      <c r="I40" s="137">
        <v>0</v>
      </c>
      <c r="J40" s="137">
        <v>0</v>
      </c>
      <c r="K40" s="141">
        <f t="shared" si="10"/>
        <v>0</v>
      </c>
      <c r="L40" s="345">
        <f t="shared" si="2"/>
        <v>0</v>
      </c>
      <c r="M40" s="343">
        <v>0</v>
      </c>
      <c r="N40" s="140">
        <f t="shared" si="8"/>
        <v>0</v>
      </c>
      <c r="O40" s="137">
        <v>0</v>
      </c>
      <c r="P40" s="137">
        <f t="shared" si="9"/>
        <v>0</v>
      </c>
      <c r="Q40" s="140">
        <f t="shared" si="11"/>
        <v>0</v>
      </c>
      <c r="R40" s="140">
        <f t="shared" si="12"/>
        <v>0</v>
      </c>
    </row>
    <row r="41" spans="1:18" ht="15.6" customHeight="1" x14ac:dyDescent="0.2">
      <c r="A41" s="346">
        <v>35</v>
      </c>
      <c r="B41" s="149" t="s">
        <v>38</v>
      </c>
      <c r="C41" s="347">
        <f>'8_2.1.20 SIS'!BG41</f>
        <v>0</v>
      </c>
      <c r="D41" s="348">
        <f>'9_Per Pupil Summary'!Q41</f>
        <v>8844.7169328105501</v>
      </c>
      <c r="E41" s="349">
        <f t="shared" si="5"/>
        <v>0</v>
      </c>
      <c r="F41" s="349">
        <f>'9_Per Pupil Summary'!G41</f>
        <v>537.96</v>
      </c>
      <c r="G41" s="349">
        <f t="shared" si="6"/>
        <v>0</v>
      </c>
      <c r="H41" s="350">
        <f t="shared" si="7"/>
        <v>0</v>
      </c>
      <c r="I41" s="151">
        <v>0</v>
      </c>
      <c r="J41" s="151">
        <v>0</v>
      </c>
      <c r="K41" s="155">
        <f t="shared" si="10"/>
        <v>0</v>
      </c>
      <c r="L41" s="350">
        <f t="shared" si="2"/>
        <v>0</v>
      </c>
      <c r="M41" s="348">
        <v>0</v>
      </c>
      <c r="N41" s="154">
        <f t="shared" si="8"/>
        <v>0</v>
      </c>
      <c r="O41" s="157">
        <v>0</v>
      </c>
      <c r="P41" s="151">
        <f t="shared" si="9"/>
        <v>0</v>
      </c>
      <c r="Q41" s="158">
        <f t="shared" si="11"/>
        <v>0</v>
      </c>
      <c r="R41" s="158">
        <f t="shared" si="12"/>
        <v>0</v>
      </c>
    </row>
    <row r="42" spans="1:18" ht="15.6" customHeight="1" x14ac:dyDescent="0.2">
      <c r="A42" s="336">
        <v>36</v>
      </c>
      <c r="B42" s="117" t="s">
        <v>39</v>
      </c>
      <c r="C42" s="337">
        <f>'8_2.1.20 SIS'!BG42</f>
        <v>117</v>
      </c>
      <c r="D42" s="338">
        <f>'9_Per Pupil Summary'!Q42</f>
        <v>8372.8678246926775</v>
      </c>
      <c r="E42" s="339">
        <f t="shared" si="5"/>
        <v>979625.53548904322</v>
      </c>
      <c r="F42" s="339">
        <f>'9_Per Pupil Summary'!G42</f>
        <v>746.03</v>
      </c>
      <c r="G42" s="339">
        <f t="shared" si="6"/>
        <v>87285.51</v>
      </c>
      <c r="H42" s="340">
        <f t="shared" si="7"/>
        <v>1066911</v>
      </c>
      <c r="I42" s="119">
        <v>182378</v>
      </c>
      <c r="J42" s="119">
        <v>-18238</v>
      </c>
      <c r="K42" s="123">
        <f t="shared" si="10"/>
        <v>164140</v>
      </c>
      <c r="L42" s="340">
        <f t="shared" si="2"/>
        <v>1231051</v>
      </c>
      <c r="M42" s="338">
        <v>4477</v>
      </c>
      <c r="N42" s="122">
        <f t="shared" si="8"/>
        <v>1235528</v>
      </c>
      <c r="O42" s="119">
        <v>1119649</v>
      </c>
      <c r="P42" s="119">
        <f t="shared" si="9"/>
        <v>115879</v>
      </c>
      <c r="Q42" s="122">
        <f t="shared" si="11"/>
        <v>115879</v>
      </c>
      <c r="R42" s="124">
        <f t="shared" si="12"/>
        <v>1235528</v>
      </c>
    </row>
    <row r="43" spans="1:18" ht="15.6" customHeight="1" x14ac:dyDescent="0.2">
      <c r="A43" s="341">
        <v>37</v>
      </c>
      <c r="B43" s="135" t="s">
        <v>40</v>
      </c>
      <c r="C43" s="342">
        <f>'8_2.1.20 SIS'!BG43</f>
        <v>0</v>
      </c>
      <c r="D43" s="343">
        <f>'9_Per Pupil Summary'!Q43</f>
        <v>8965.516042763511</v>
      </c>
      <c r="E43" s="344">
        <f t="shared" si="5"/>
        <v>0</v>
      </c>
      <c r="F43" s="344">
        <f>'9_Per Pupil Summary'!G43</f>
        <v>653.61</v>
      </c>
      <c r="G43" s="344">
        <f t="shared" si="6"/>
        <v>0</v>
      </c>
      <c r="H43" s="345">
        <f t="shared" si="7"/>
        <v>0</v>
      </c>
      <c r="I43" s="137">
        <v>0</v>
      </c>
      <c r="J43" s="137">
        <v>0</v>
      </c>
      <c r="K43" s="141">
        <f t="shared" si="10"/>
        <v>0</v>
      </c>
      <c r="L43" s="345">
        <f t="shared" si="2"/>
        <v>0</v>
      </c>
      <c r="M43" s="343">
        <v>0</v>
      </c>
      <c r="N43" s="140">
        <f t="shared" si="8"/>
        <v>0</v>
      </c>
      <c r="O43" s="137">
        <v>0</v>
      </c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341">
        <v>38</v>
      </c>
      <c r="B44" s="135" t="s">
        <v>41</v>
      </c>
      <c r="C44" s="342">
        <f>'8_2.1.20 SIS'!BG44</f>
        <v>4</v>
      </c>
      <c r="D44" s="343">
        <f>'9_Per Pupil Summary'!Q44</f>
        <v>8808.8195849445729</v>
      </c>
      <c r="E44" s="344">
        <f t="shared" si="5"/>
        <v>35235.278339778291</v>
      </c>
      <c r="F44" s="344">
        <f>'9_Per Pupil Summary'!G44</f>
        <v>829.92000000000007</v>
      </c>
      <c r="G44" s="344">
        <f t="shared" si="6"/>
        <v>3319.6800000000003</v>
      </c>
      <c r="H44" s="345">
        <f t="shared" si="7"/>
        <v>38555</v>
      </c>
      <c r="I44" s="137">
        <v>9639</v>
      </c>
      <c r="J44" s="137">
        <v>-9639</v>
      </c>
      <c r="K44" s="141">
        <f t="shared" si="10"/>
        <v>0</v>
      </c>
      <c r="L44" s="345">
        <f t="shared" si="2"/>
        <v>38555</v>
      </c>
      <c r="M44" s="343">
        <v>0</v>
      </c>
      <c r="N44" s="140">
        <f t="shared" si="8"/>
        <v>38555</v>
      </c>
      <c r="O44" s="137">
        <v>36146</v>
      </c>
      <c r="P44" s="137">
        <f t="shared" si="9"/>
        <v>2409</v>
      </c>
      <c r="Q44" s="140">
        <f t="shared" si="11"/>
        <v>2409</v>
      </c>
      <c r="R44" s="140">
        <f t="shared" si="12"/>
        <v>38555</v>
      </c>
    </row>
    <row r="45" spans="1:18" ht="15.6" customHeight="1" x14ac:dyDescent="0.2">
      <c r="A45" s="341">
        <v>39</v>
      </c>
      <c r="B45" s="135" t="s">
        <v>42</v>
      </c>
      <c r="C45" s="342">
        <f>'8_2.1.20 SIS'!BG45</f>
        <v>0</v>
      </c>
      <c r="D45" s="343">
        <f>'9_Per Pupil Summary'!Q45</f>
        <v>8732.4221734191597</v>
      </c>
      <c r="E45" s="344">
        <f t="shared" si="5"/>
        <v>0</v>
      </c>
      <c r="F45" s="344">
        <f>'9_Per Pupil Summary'!G45</f>
        <v>779.66</v>
      </c>
      <c r="G45" s="344">
        <f t="shared" si="6"/>
        <v>0</v>
      </c>
      <c r="H45" s="345">
        <f t="shared" si="7"/>
        <v>0</v>
      </c>
      <c r="I45" s="137">
        <v>0</v>
      </c>
      <c r="J45" s="137">
        <v>0</v>
      </c>
      <c r="K45" s="141">
        <f t="shared" si="10"/>
        <v>0</v>
      </c>
      <c r="L45" s="345">
        <f t="shared" si="2"/>
        <v>0</v>
      </c>
      <c r="M45" s="343">
        <v>0</v>
      </c>
      <c r="N45" s="140">
        <f t="shared" si="8"/>
        <v>0</v>
      </c>
      <c r="O45" s="137">
        <v>0</v>
      </c>
      <c r="P45" s="137">
        <f t="shared" si="9"/>
        <v>0</v>
      </c>
      <c r="Q45" s="140">
        <f t="shared" si="11"/>
        <v>0</v>
      </c>
      <c r="R45" s="140">
        <f t="shared" si="12"/>
        <v>0</v>
      </c>
    </row>
    <row r="46" spans="1:18" ht="15.6" customHeight="1" x14ac:dyDescent="0.2">
      <c r="A46" s="346">
        <v>40</v>
      </c>
      <c r="B46" s="149" t="s">
        <v>43</v>
      </c>
      <c r="C46" s="347">
        <f>'8_2.1.20 SIS'!BG46</f>
        <v>0</v>
      </c>
      <c r="D46" s="348">
        <f>'9_Per Pupil Summary'!Q46</f>
        <v>8811.3050792342219</v>
      </c>
      <c r="E46" s="349">
        <f t="shared" si="5"/>
        <v>0</v>
      </c>
      <c r="F46" s="349">
        <f>'9_Per Pupil Summary'!G46</f>
        <v>700.2700000000001</v>
      </c>
      <c r="G46" s="349">
        <f t="shared" si="6"/>
        <v>0</v>
      </c>
      <c r="H46" s="350">
        <f t="shared" si="7"/>
        <v>0</v>
      </c>
      <c r="I46" s="151">
        <v>0</v>
      </c>
      <c r="J46" s="151">
        <v>0</v>
      </c>
      <c r="K46" s="155">
        <f t="shared" si="10"/>
        <v>0</v>
      </c>
      <c r="L46" s="350">
        <f t="shared" si="2"/>
        <v>0</v>
      </c>
      <c r="M46" s="348">
        <v>0</v>
      </c>
      <c r="N46" s="154">
        <f t="shared" si="8"/>
        <v>0</v>
      </c>
      <c r="O46" s="157">
        <v>0</v>
      </c>
      <c r="P46" s="151">
        <f t="shared" si="9"/>
        <v>0</v>
      </c>
      <c r="Q46" s="158">
        <f t="shared" si="11"/>
        <v>0</v>
      </c>
      <c r="R46" s="158">
        <f t="shared" si="12"/>
        <v>0</v>
      </c>
    </row>
    <row r="47" spans="1:18" ht="15.6" customHeight="1" x14ac:dyDescent="0.2">
      <c r="A47" s="336">
        <v>41</v>
      </c>
      <c r="B47" s="117" t="s">
        <v>44</v>
      </c>
      <c r="C47" s="337">
        <f>'8_2.1.20 SIS'!BG47</f>
        <v>0</v>
      </c>
      <c r="D47" s="338">
        <f>'9_Per Pupil Summary'!Q47</f>
        <v>8907.396563706563</v>
      </c>
      <c r="E47" s="339">
        <f t="shared" si="5"/>
        <v>0</v>
      </c>
      <c r="F47" s="339">
        <f>'9_Per Pupil Summary'!G47</f>
        <v>886.22</v>
      </c>
      <c r="G47" s="339">
        <f t="shared" si="6"/>
        <v>0</v>
      </c>
      <c r="H47" s="340">
        <f t="shared" si="7"/>
        <v>0</v>
      </c>
      <c r="I47" s="119">
        <v>0</v>
      </c>
      <c r="J47" s="119">
        <v>0</v>
      </c>
      <c r="K47" s="123">
        <f t="shared" si="10"/>
        <v>0</v>
      </c>
      <c r="L47" s="340">
        <f t="shared" si="2"/>
        <v>0</v>
      </c>
      <c r="M47" s="338">
        <v>0</v>
      </c>
      <c r="N47" s="122">
        <f t="shared" si="8"/>
        <v>0</v>
      </c>
      <c r="O47" s="119">
        <v>0</v>
      </c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341">
        <v>42</v>
      </c>
      <c r="B48" s="135" t="s">
        <v>45</v>
      </c>
      <c r="C48" s="342">
        <f>'8_2.1.20 SIS'!BG48</f>
        <v>0</v>
      </c>
      <c r="D48" s="343">
        <f>'9_Per Pupil Summary'!Q48</f>
        <v>9367.8114888155487</v>
      </c>
      <c r="E48" s="344">
        <f t="shared" si="5"/>
        <v>0</v>
      </c>
      <c r="F48" s="344">
        <f>'9_Per Pupil Summary'!G48</f>
        <v>534.28</v>
      </c>
      <c r="G48" s="344">
        <f t="shared" si="6"/>
        <v>0</v>
      </c>
      <c r="H48" s="345">
        <f t="shared" si="7"/>
        <v>0</v>
      </c>
      <c r="I48" s="137">
        <v>0</v>
      </c>
      <c r="J48" s="137">
        <v>0</v>
      </c>
      <c r="K48" s="141">
        <f t="shared" si="10"/>
        <v>0</v>
      </c>
      <c r="L48" s="345">
        <f t="shared" si="2"/>
        <v>0</v>
      </c>
      <c r="M48" s="343">
        <v>0</v>
      </c>
      <c r="N48" s="140">
        <f t="shared" si="8"/>
        <v>0</v>
      </c>
      <c r="O48" s="137">
        <v>0</v>
      </c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341">
        <v>43</v>
      </c>
      <c r="B49" s="135" t="s">
        <v>46</v>
      </c>
      <c r="C49" s="342">
        <f>'8_2.1.20 SIS'!BG49</f>
        <v>0</v>
      </c>
      <c r="D49" s="343">
        <f>'9_Per Pupil Summary'!Q49</f>
        <v>9488.8764077669912</v>
      </c>
      <c r="E49" s="344">
        <f t="shared" si="5"/>
        <v>0</v>
      </c>
      <c r="F49" s="344">
        <f>'9_Per Pupil Summary'!G49</f>
        <v>574.6099999999999</v>
      </c>
      <c r="G49" s="344">
        <f t="shared" si="6"/>
        <v>0</v>
      </c>
      <c r="H49" s="345">
        <f t="shared" si="7"/>
        <v>0</v>
      </c>
      <c r="I49" s="137">
        <v>0</v>
      </c>
      <c r="J49" s="137">
        <v>0</v>
      </c>
      <c r="K49" s="141">
        <f t="shared" si="10"/>
        <v>0</v>
      </c>
      <c r="L49" s="345">
        <f t="shared" si="2"/>
        <v>0</v>
      </c>
      <c r="M49" s="343">
        <v>0</v>
      </c>
      <c r="N49" s="140">
        <f t="shared" si="8"/>
        <v>0</v>
      </c>
      <c r="O49" s="137">
        <v>0</v>
      </c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341">
        <v>44</v>
      </c>
      <c r="B50" s="135" t="s">
        <v>47</v>
      </c>
      <c r="C50" s="342">
        <f>'8_2.1.20 SIS'!BG50</f>
        <v>8</v>
      </c>
      <c r="D50" s="343">
        <f>'9_Per Pupil Summary'!Q50</f>
        <v>8662.2609117725933</v>
      </c>
      <c r="E50" s="344">
        <f t="shared" si="5"/>
        <v>69298.087294180747</v>
      </c>
      <c r="F50" s="344">
        <f>'9_Per Pupil Summary'!G50</f>
        <v>663.16000000000008</v>
      </c>
      <c r="G50" s="344">
        <f t="shared" si="6"/>
        <v>5305.2800000000007</v>
      </c>
      <c r="H50" s="345">
        <f t="shared" si="7"/>
        <v>74603</v>
      </c>
      <c r="I50" s="137">
        <v>27976</v>
      </c>
      <c r="J50" s="137">
        <v>0</v>
      </c>
      <c r="K50" s="141">
        <f t="shared" si="10"/>
        <v>27976</v>
      </c>
      <c r="L50" s="345">
        <f t="shared" si="2"/>
        <v>102579</v>
      </c>
      <c r="M50" s="343">
        <v>0</v>
      </c>
      <c r="N50" s="140">
        <f t="shared" si="8"/>
        <v>102579</v>
      </c>
      <c r="O50" s="137">
        <v>91700</v>
      </c>
      <c r="P50" s="137">
        <f t="shared" si="9"/>
        <v>10879</v>
      </c>
      <c r="Q50" s="140">
        <f t="shared" si="11"/>
        <v>10879</v>
      </c>
      <c r="R50" s="140">
        <f t="shared" si="12"/>
        <v>102579</v>
      </c>
    </row>
    <row r="51" spans="1:18" ht="15.6" customHeight="1" x14ac:dyDescent="0.2">
      <c r="A51" s="346">
        <v>45</v>
      </c>
      <c r="B51" s="149" t="s">
        <v>48</v>
      </c>
      <c r="C51" s="347">
        <f>'8_2.1.20 SIS'!BG51</f>
        <v>5</v>
      </c>
      <c r="D51" s="348">
        <f>'9_Per Pupil Summary'!Q51</f>
        <v>7853.0362356170172</v>
      </c>
      <c r="E51" s="349">
        <f t="shared" si="5"/>
        <v>39265.181178085084</v>
      </c>
      <c r="F51" s="349">
        <f>'9_Per Pupil Summary'!G51</f>
        <v>753.96000000000015</v>
      </c>
      <c r="G51" s="349">
        <f t="shared" si="6"/>
        <v>3769.8000000000006</v>
      </c>
      <c r="H51" s="350">
        <f t="shared" si="7"/>
        <v>43035</v>
      </c>
      <c r="I51" s="151">
        <v>0</v>
      </c>
      <c r="J51" s="151">
        <v>0</v>
      </c>
      <c r="K51" s="155">
        <f t="shared" si="10"/>
        <v>0</v>
      </c>
      <c r="L51" s="350">
        <f t="shared" si="2"/>
        <v>43035</v>
      </c>
      <c r="M51" s="348">
        <v>0</v>
      </c>
      <c r="N51" s="154">
        <f t="shared" si="8"/>
        <v>43035</v>
      </c>
      <c r="O51" s="157">
        <v>39449</v>
      </c>
      <c r="P51" s="151">
        <f t="shared" si="9"/>
        <v>3586</v>
      </c>
      <c r="Q51" s="158">
        <f t="shared" si="11"/>
        <v>3586</v>
      </c>
      <c r="R51" s="158">
        <f t="shared" si="12"/>
        <v>43035</v>
      </c>
    </row>
    <row r="52" spans="1:18" ht="15.6" customHeight="1" x14ac:dyDescent="0.2">
      <c r="A52" s="336">
        <v>46</v>
      </c>
      <c r="B52" s="117" t="s">
        <v>49</v>
      </c>
      <c r="C52" s="337">
        <f>'8_2.1.20 SIS'!BG52</f>
        <v>0</v>
      </c>
      <c r="D52" s="338">
        <f>'9_Per Pupil Summary'!Q52</f>
        <v>10300.317552742616</v>
      </c>
      <c r="E52" s="339">
        <f t="shared" si="5"/>
        <v>0</v>
      </c>
      <c r="F52" s="339">
        <f>'9_Per Pupil Summary'!G52</f>
        <v>728.06</v>
      </c>
      <c r="G52" s="339">
        <f t="shared" si="6"/>
        <v>0</v>
      </c>
      <c r="H52" s="340">
        <f t="shared" si="7"/>
        <v>0</v>
      </c>
      <c r="I52" s="119">
        <v>0</v>
      </c>
      <c r="J52" s="119">
        <v>0</v>
      </c>
      <c r="K52" s="123">
        <f t="shared" si="10"/>
        <v>0</v>
      </c>
      <c r="L52" s="340">
        <f t="shared" si="2"/>
        <v>0</v>
      </c>
      <c r="M52" s="338">
        <v>0</v>
      </c>
      <c r="N52" s="122">
        <f t="shared" si="8"/>
        <v>0</v>
      </c>
      <c r="O52" s="119">
        <v>0</v>
      </c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341">
        <v>47</v>
      </c>
      <c r="B53" s="135" t="s">
        <v>50</v>
      </c>
      <c r="C53" s="342">
        <f>'8_2.1.20 SIS'!BG53</f>
        <v>2</v>
      </c>
      <c r="D53" s="343">
        <f>'9_Per Pupil Summary'!Q53</f>
        <v>8625.0299001426538</v>
      </c>
      <c r="E53" s="344">
        <f t="shared" si="5"/>
        <v>17250.059800285308</v>
      </c>
      <c r="F53" s="344">
        <f>'9_Per Pupil Summary'!G53</f>
        <v>910.76</v>
      </c>
      <c r="G53" s="344">
        <f t="shared" si="6"/>
        <v>1821.52</v>
      </c>
      <c r="H53" s="345">
        <f t="shared" si="7"/>
        <v>19072</v>
      </c>
      <c r="I53" s="137">
        <v>0</v>
      </c>
      <c r="J53" s="137">
        <v>0</v>
      </c>
      <c r="K53" s="141">
        <f t="shared" si="10"/>
        <v>0</v>
      </c>
      <c r="L53" s="345">
        <f t="shared" si="2"/>
        <v>19072</v>
      </c>
      <c r="M53" s="343">
        <v>0</v>
      </c>
      <c r="N53" s="140">
        <f t="shared" si="8"/>
        <v>19072</v>
      </c>
      <c r="O53" s="137">
        <v>17483</v>
      </c>
      <c r="P53" s="137">
        <f t="shared" si="9"/>
        <v>1589</v>
      </c>
      <c r="Q53" s="140">
        <f t="shared" si="11"/>
        <v>1589</v>
      </c>
      <c r="R53" s="140">
        <f t="shared" si="12"/>
        <v>19072</v>
      </c>
    </row>
    <row r="54" spans="1:18" ht="15.6" customHeight="1" x14ac:dyDescent="0.2">
      <c r="A54" s="341">
        <v>48</v>
      </c>
      <c r="B54" s="135" t="s">
        <v>73</v>
      </c>
      <c r="C54" s="342">
        <f>'8_2.1.20 SIS'!BG54</f>
        <v>4</v>
      </c>
      <c r="D54" s="343">
        <f>'9_Per Pupil Summary'!Q54</f>
        <v>8783.503996554693</v>
      </c>
      <c r="E54" s="344">
        <f t="shared" si="5"/>
        <v>35134.015986218772</v>
      </c>
      <c r="F54" s="344">
        <f>'9_Per Pupil Summary'!G54</f>
        <v>871.07</v>
      </c>
      <c r="G54" s="344">
        <f t="shared" si="6"/>
        <v>3484.28</v>
      </c>
      <c r="H54" s="345">
        <f t="shared" si="7"/>
        <v>38618</v>
      </c>
      <c r="I54" s="137">
        <v>-19309</v>
      </c>
      <c r="J54" s="137">
        <v>0</v>
      </c>
      <c r="K54" s="141">
        <f t="shared" si="10"/>
        <v>-19309</v>
      </c>
      <c r="L54" s="345">
        <f t="shared" si="2"/>
        <v>19309</v>
      </c>
      <c r="M54" s="343">
        <v>0</v>
      </c>
      <c r="N54" s="140">
        <f t="shared" si="8"/>
        <v>19309</v>
      </c>
      <c r="O54" s="137">
        <v>19309</v>
      </c>
      <c r="P54" s="137">
        <f t="shared" si="9"/>
        <v>0</v>
      </c>
      <c r="Q54" s="140">
        <f t="shared" si="11"/>
        <v>0</v>
      </c>
      <c r="R54" s="140">
        <f t="shared" si="12"/>
        <v>19309</v>
      </c>
    </row>
    <row r="55" spans="1:18" ht="15.6" customHeight="1" x14ac:dyDescent="0.2">
      <c r="A55" s="341">
        <v>49</v>
      </c>
      <c r="B55" s="135" t="s">
        <v>51</v>
      </c>
      <c r="C55" s="342">
        <f>'8_2.1.20 SIS'!BG55</f>
        <v>0</v>
      </c>
      <c r="D55" s="343">
        <f>'9_Per Pupil Summary'!Q55</f>
        <v>8267.8495137012724</v>
      </c>
      <c r="E55" s="344">
        <f t="shared" si="5"/>
        <v>0</v>
      </c>
      <c r="F55" s="344">
        <f>'9_Per Pupil Summary'!G55</f>
        <v>574.43999999999994</v>
      </c>
      <c r="G55" s="344">
        <f t="shared" si="6"/>
        <v>0</v>
      </c>
      <c r="H55" s="345">
        <f t="shared" si="7"/>
        <v>0</v>
      </c>
      <c r="I55" s="137">
        <v>0</v>
      </c>
      <c r="J55" s="137">
        <v>0</v>
      </c>
      <c r="K55" s="141">
        <f t="shared" si="10"/>
        <v>0</v>
      </c>
      <c r="L55" s="345">
        <f t="shared" si="2"/>
        <v>0</v>
      </c>
      <c r="M55" s="343">
        <v>0</v>
      </c>
      <c r="N55" s="140">
        <f t="shared" si="8"/>
        <v>0</v>
      </c>
      <c r="O55" s="137">
        <v>0</v>
      </c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346">
        <v>50</v>
      </c>
      <c r="B56" s="149" t="s">
        <v>52</v>
      </c>
      <c r="C56" s="347">
        <f>'8_2.1.20 SIS'!BG56</f>
        <v>0</v>
      </c>
      <c r="D56" s="348">
        <f>'9_Per Pupil Summary'!Q56</f>
        <v>8711.0049539794272</v>
      </c>
      <c r="E56" s="349">
        <f t="shared" si="5"/>
        <v>0</v>
      </c>
      <c r="F56" s="349">
        <f>'9_Per Pupil Summary'!G56</f>
        <v>634.46</v>
      </c>
      <c r="G56" s="349">
        <f t="shared" si="6"/>
        <v>0</v>
      </c>
      <c r="H56" s="350">
        <f t="shared" si="7"/>
        <v>0</v>
      </c>
      <c r="I56" s="151">
        <v>9345</v>
      </c>
      <c r="J56" s="151">
        <v>-4673</v>
      </c>
      <c r="K56" s="155">
        <f t="shared" si="10"/>
        <v>4672</v>
      </c>
      <c r="L56" s="350">
        <f t="shared" si="2"/>
        <v>4672</v>
      </c>
      <c r="M56" s="348">
        <v>0</v>
      </c>
      <c r="N56" s="154">
        <f t="shared" si="8"/>
        <v>4672</v>
      </c>
      <c r="O56" s="157">
        <v>4283</v>
      </c>
      <c r="P56" s="151">
        <f t="shared" si="9"/>
        <v>389</v>
      </c>
      <c r="Q56" s="158">
        <f t="shared" si="11"/>
        <v>389</v>
      </c>
      <c r="R56" s="158">
        <f t="shared" si="12"/>
        <v>4672</v>
      </c>
    </row>
    <row r="57" spans="1:18" ht="15.6" customHeight="1" x14ac:dyDescent="0.2">
      <c r="A57" s="336">
        <v>51</v>
      </c>
      <c r="B57" s="117" t="s">
        <v>53</v>
      </c>
      <c r="C57" s="337">
        <f>'8_2.1.20 SIS'!BG57</f>
        <v>0</v>
      </c>
      <c r="D57" s="338">
        <f>'9_Per Pupil Summary'!Q57</f>
        <v>9158.3445218879933</v>
      </c>
      <c r="E57" s="339">
        <f t="shared" si="5"/>
        <v>0</v>
      </c>
      <c r="F57" s="339">
        <f>'9_Per Pupil Summary'!G57</f>
        <v>706.66</v>
      </c>
      <c r="G57" s="339">
        <f t="shared" si="6"/>
        <v>0</v>
      </c>
      <c r="H57" s="340">
        <f t="shared" si="7"/>
        <v>0</v>
      </c>
      <c r="I57" s="119">
        <v>0</v>
      </c>
      <c r="J57" s="119">
        <v>0</v>
      </c>
      <c r="K57" s="123">
        <f t="shared" si="10"/>
        <v>0</v>
      </c>
      <c r="L57" s="340">
        <f t="shared" si="2"/>
        <v>0</v>
      </c>
      <c r="M57" s="338">
        <v>0</v>
      </c>
      <c r="N57" s="122">
        <f t="shared" si="8"/>
        <v>0</v>
      </c>
      <c r="O57" s="119">
        <v>0</v>
      </c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341">
        <v>52</v>
      </c>
      <c r="B58" s="135" t="s">
        <v>54</v>
      </c>
      <c r="C58" s="342">
        <f>'8_2.1.20 SIS'!BG58</f>
        <v>39</v>
      </c>
      <c r="D58" s="343">
        <f>'9_Per Pupil Summary'!Q58</f>
        <v>9045.3056570647605</v>
      </c>
      <c r="E58" s="344">
        <f t="shared" si="5"/>
        <v>352766.92062552564</v>
      </c>
      <c r="F58" s="344">
        <f>'9_Per Pupil Summary'!G58</f>
        <v>658.37</v>
      </c>
      <c r="G58" s="344">
        <f t="shared" si="6"/>
        <v>25676.43</v>
      </c>
      <c r="H58" s="345">
        <f t="shared" si="7"/>
        <v>378443</v>
      </c>
      <c r="I58" s="137">
        <v>-29111</v>
      </c>
      <c r="J58" s="137">
        <v>9704</v>
      </c>
      <c r="K58" s="141">
        <f t="shared" si="10"/>
        <v>-19407</v>
      </c>
      <c r="L58" s="345">
        <f t="shared" si="2"/>
        <v>359036</v>
      </c>
      <c r="M58" s="343">
        <v>0</v>
      </c>
      <c r="N58" s="140">
        <f t="shared" si="8"/>
        <v>359036</v>
      </c>
      <c r="O58" s="137">
        <v>329925</v>
      </c>
      <c r="P58" s="137">
        <f t="shared" si="9"/>
        <v>29111</v>
      </c>
      <c r="Q58" s="140">
        <f t="shared" si="11"/>
        <v>29111</v>
      </c>
      <c r="R58" s="140">
        <f t="shared" si="12"/>
        <v>359036</v>
      </c>
    </row>
    <row r="59" spans="1:18" ht="15.6" customHeight="1" x14ac:dyDescent="0.2">
      <c r="A59" s="341">
        <v>53</v>
      </c>
      <c r="B59" s="135" t="s">
        <v>55</v>
      </c>
      <c r="C59" s="342">
        <f>'8_2.1.20 SIS'!BG59</f>
        <v>8</v>
      </c>
      <c r="D59" s="343">
        <f>'9_Per Pupil Summary'!Q59</f>
        <v>8102.7274443178285</v>
      </c>
      <c r="E59" s="344">
        <f t="shared" si="5"/>
        <v>64821.819554542628</v>
      </c>
      <c r="F59" s="344">
        <f>'9_Per Pupil Summary'!G59</f>
        <v>689.74</v>
      </c>
      <c r="G59" s="344">
        <f t="shared" si="6"/>
        <v>5517.92</v>
      </c>
      <c r="H59" s="345">
        <f t="shared" si="7"/>
        <v>70340</v>
      </c>
      <c r="I59" s="137">
        <v>0</v>
      </c>
      <c r="J59" s="137">
        <v>0</v>
      </c>
      <c r="K59" s="141">
        <f t="shared" si="10"/>
        <v>0</v>
      </c>
      <c r="L59" s="345">
        <f t="shared" si="2"/>
        <v>70340</v>
      </c>
      <c r="M59" s="343">
        <v>0</v>
      </c>
      <c r="N59" s="140">
        <f t="shared" si="8"/>
        <v>70340</v>
      </c>
      <c r="O59" s="137">
        <v>64479</v>
      </c>
      <c r="P59" s="137">
        <f t="shared" si="9"/>
        <v>5861</v>
      </c>
      <c r="Q59" s="140">
        <f t="shared" si="11"/>
        <v>5861</v>
      </c>
      <c r="R59" s="140">
        <f t="shared" si="12"/>
        <v>70340</v>
      </c>
    </row>
    <row r="60" spans="1:18" ht="15.6" customHeight="1" x14ac:dyDescent="0.2">
      <c r="A60" s="341">
        <v>54</v>
      </c>
      <c r="B60" s="135" t="s">
        <v>56</v>
      </c>
      <c r="C60" s="342">
        <f>'8_2.1.20 SIS'!BG60</f>
        <v>0</v>
      </c>
      <c r="D60" s="343">
        <f>'9_Per Pupil Summary'!Q60</f>
        <v>10372.70310043668</v>
      </c>
      <c r="E60" s="344">
        <f t="shared" si="5"/>
        <v>0</v>
      </c>
      <c r="F60" s="344">
        <f>'9_Per Pupil Summary'!G60</f>
        <v>951.45</v>
      </c>
      <c r="G60" s="344">
        <f t="shared" si="6"/>
        <v>0</v>
      </c>
      <c r="H60" s="345">
        <f t="shared" si="7"/>
        <v>0</v>
      </c>
      <c r="I60" s="137">
        <v>0</v>
      </c>
      <c r="J60" s="137">
        <v>0</v>
      </c>
      <c r="K60" s="141">
        <f t="shared" si="10"/>
        <v>0</v>
      </c>
      <c r="L60" s="345">
        <f t="shared" si="2"/>
        <v>0</v>
      </c>
      <c r="M60" s="343">
        <v>0</v>
      </c>
      <c r="N60" s="140">
        <f t="shared" si="8"/>
        <v>0</v>
      </c>
      <c r="O60" s="137">
        <v>0</v>
      </c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346">
        <v>55</v>
      </c>
      <c r="B61" s="149" t="s">
        <v>57</v>
      </c>
      <c r="C61" s="347">
        <f>'8_2.1.20 SIS'!BG61</f>
        <v>0</v>
      </c>
      <c r="D61" s="348">
        <f>'9_Per Pupil Summary'!Q61</f>
        <v>8504.1642533936647</v>
      </c>
      <c r="E61" s="349">
        <f t="shared" si="5"/>
        <v>0</v>
      </c>
      <c r="F61" s="349">
        <f>'9_Per Pupil Summary'!G61</f>
        <v>795.14</v>
      </c>
      <c r="G61" s="349">
        <f t="shared" si="6"/>
        <v>0</v>
      </c>
      <c r="H61" s="350">
        <f t="shared" si="7"/>
        <v>0</v>
      </c>
      <c r="I61" s="151">
        <v>0</v>
      </c>
      <c r="J61" s="151">
        <v>0</v>
      </c>
      <c r="K61" s="155">
        <f t="shared" si="10"/>
        <v>0</v>
      </c>
      <c r="L61" s="350">
        <f t="shared" si="2"/>
        <v>0</v>
      </c>
      <c r="M61" s="348">
        <v>0</v>
      </c>
      <c r="N61" s="154">
        <f t="shared" si="8"/>
        <v>0</v>
      </c>
      <c r="O61" s="157">
        <v>0</v>
      </c>
      <c r="P61" s="151">
        <f t="shared" si="9"/>
        <v>0</v>
      </c>
      <c r="Q61" s="158">
        <f t="shared" si="11"/>
        <v>0</v>
      </c>
      <c r="R61" s="158">
        <f t="shared" si="12"/>
        <v>0</v>
      </c>
    </row>
    <row r="62" spans="1:18" ht="15.6" customHeight="1" x14ac:dyDescent="0.2">
      <c r="A62" s="336">
        <v>56</v>
      </c>
      <c r="B62" s="117" t="s">
        <v>58</v>
      </c>
      <c r="C62" s="337">
        <f>'8_2.1.20 SIS'!BG62</f>
        <v>0</v>
      </c>
      <c r="D62" s="338">
        <f>'9_Per Pupil Summary'!Q62</f>
        <v>9642.638731218698</v>
      </c>
      <c r="E62" s="339">
        <f t="shared" si="5"/>
        <v>0</v>
      </c>
      <c r="F62" s="339">
        <f>'9_Per Pupil Summary'!G62</f>
        <v>614.66000000000008</v>
      </c>
      <c r="G62" s="339">
        <f t="shared" si="6"/>
        <v>0</v>
      </c>
      <c r="H62" s="340">
        <f t="shared" si="7"/>
        <v>0</v>
      </c>
      <c r="I62" s="119">
        <v>0</v>
      </c>
      <c r="J62" s="119">
        <v>0</v>
      </c>
      <c r="K62" s="123">
        <f t="shared" si="10"/>
        <v>0</v>
      </c>
      <c r="L62" s="340">
        <f t="shared" si="2"/>
        <v>0</v>
      </c>
      <c r="M62" s="338">
        <v>0</v>
      </c>
      <c r="N62" s="122">
        <f t="shared" si="8"/>
        <v>0</v>
      </c>
      <c r="O62" s="119">
        <v>0</v>
      </c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341">
        <v>57</v>
      </c>
      <c r="B63" s="135" t="s">
        <v>59</v>
      </c>
      <c r="C63" s="342">
        <f>'8_2.1.20 SIS'!BG63</f>
        <v>0</v>
      </c>
      <c r="D63" s="343">
        <f>'9_Per Pupil Summary'!Q63</f>
        <v>8035.5839914163089</v>
      </c>
      <c r="E63" s="344">
        <f t="shared" si="5"/>
        <v>0</v>
      </c>
      <c r="F63" s="344">
        <f>'9_Per Pupil Summary'!G63</f>
        <v>764.51</v>
      </c>
      <c r="G63" s="344">
        <f t="shared" si="6"/>
        <v>0</v>
      </c>
      <c r="H63" s="345">
        <f t="shared" si="7"/>
        <v>0</v>
      </c>
      <c r="I63" s="137">
        <v>0</v>
      </c>
      <c r="J63" s="137">
        <v>0</v>
      </c>
      <c r="K63" s="141">
        <f t="shared" si="10"/>
        <v>0</v>
      </c>
      <c r="L63" s="345">
        <f t="shared" si="2"/>
        <v>0</v>
      </c>
      <c r="M63" s="343">
        <v>0</v>
      </c>
      <c r="N63" s="140">
        <f t="shared" si="8"/>
        <v>0</v>
      </c>
      <c r="O63" s="137">
        <v>0</v>
      </c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341">
        <v>58</v>
      </c>
      <c r="B64" s="135" t="s">
        <v>60</v>
      </c>
      <c r="C64" s="342">
        <f>'8_2.1.20 SIS'!BG64</f>
        <v>0</v>
      </c>
      <c r="D64" s="343">
        <f>'9_Per Pupil Summary'!Q64</f>
        <v>8601.041609080703</v>
      </c>
      <c r="E64" s="344">
        <f t="shared" si="5"/>
        <v>0</v>
      </c>
      <c r="F64" s="344">
        <f>'9_Per Pupil Summary'!G64</f>
        <v>697.04</v>
      </c>
      <c r="G64" s="344">
        <f t="shared" si="6"/>
        <v>0</v>
      </c>
      <c r="H64" s="345">
        <f t="shared" si="7"/>
        <v>0</v>
      </c>
      <c r="I64" s="137">
        <v>0</v>
      </c>
      <c r="J64" s="137">
        <v>0</v>
      </c>
      <c r="K64" s="141">
        <f t="shared" si="10"/>
        <v>0</v>
      </c>
      <c r="L64" s="345">
        <f t="shared" si="2"/>
        <v>0</v>
      </c>
      <c r="M64" s="343">
        <v>0</v>
      </c>
      <c r="N64" s="140">
        <f t="shared" si="8"/>
        <v>0</v>
      </c>
      <c r="O64" s="137">
        <v>0</v>
      </c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341">
        <v>59</v>
      </c>
      <c r="B65" s="135" t="s">
        <v>61</v>
      </c>
      <c r="C65" s="342">
        <f>'8_2.1.20 SIS'!BG65</f>
        <v>0</v>
      </c>
      <c r="D65" s="343">
        <f>'9_Per Pupil Summary'!Q65</f>
        <v>8298.6085085085087</v>
      </c>
      <c r="E65" s="344">
        <f t="shared" si="5"/>
        <v>0</v>
      </c>
      <c r="F65" s="344">
        <f>'9_Per Pupil Summary'!G65</f>
        <v>689.52</v>
      </c>
      <c r="G65" s="344">
        <f t="shared" si="6"/>
        <v>0</v>
      </c>
      <c r="H65" s="345">
        <f t="shared" si="7"/>
        <v>0</v>
      </c>
      <c r="I65" s="137">
        <v>0</v>
      </c>
      <c r="J65" s="137">
        <v>0</v>
      </c>
      <c r="K65" s="141">
        <f t="shared" si="10"/>
        <v>0</v>
      </c>
      <c r="L65" s="345">
        <f t="shared" si="2"/>
        <v>0</v>
      </c>
      <c r="M65" s="343">
        <v>0</v>
      </c>
      <c r="N65" s="140">
        <f t="shared" si="8"/>
        <v>0</v>
      </c>
      <c r="O65" s="137">
        <v>0</v>
      </c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346">
        <v>60</v>
      </c>
      <c r="B66" s="149" t="s">
        <v>62</v>
      </c>
      <c r="C66" s="347">
        <f>'8_2.1.20 SIS'!BG66</f>
        <v>0</v>
      </c>
      <c r="D66" s="348">
        <f>'9_Per Pupil Summary'!Q66</f>
        <v>9372.658072247903</v>
      </c>
      <c r="E66" s="349">
        <f t="shared" si="5"/>
        <v>0</v>
      </c>
      <c r="F66" s="349">
        <f>'9_Per Pupil Summary'!G66</f>
        <v>594.04</v>
      </c>
      <c r="G66" s="349">
        <f t="shared" si="6"/>
        <v>0</v>
      </c>
      <c r="H66" s="350">
        <f t="shared" si="7"/>
        <v>0</v>
      </c>
      <c r="I66" s="151">
        <v>0</v>
      </c>
      <c r="J66" s="151">
        <v>0</v>
      </c>
      <c r="K66" s="155">
        <f t="shared" si="10"/>
        <v>0</v>
      </c>
      <c r="L66" s="350">
        <f t="shared" si="2"/>
        <v>0</v>
      </c>
      <c r="M66" s="348">
        <v>0</v>
      </c>
      <c r="N66" s="154">
        <f t="shared" si="8"/>
        <v>0</v>
      </c>
      <c r="O66" s="157">
        <v>0</v>
      </c>
      <c r="P66" s="151">
        <f t="shared" si="9"/>
        <v>0</v>
      </c>
      <c r="Q66" s="158">
        <f t="shared" si="11"/>
        <v>0</v>
      </c>
      <c r="R66" s="158">
        <f t="shared" si="12"/>
        <v>0</v>
      </c>
    </row>
    <row r="67" spans="1:18" ht="15.6" customHeight="1" x14ac:dyDescent="0.2">
      <c r="A67" s="336">
        <v>61</v>
      </c>
      <c r="B67" s="117" t="s">
        <v>63</v>
      </c>
      <c r="C67" s="337">
        <f>'8_2.1.20 SIS'!BG67</f>
        <v>0</v>
      </c>
      <c r="D67" s="338">
        <f>'9_Per Pupil Summary'!Q67</f>
        <v>8459.4492364990692</v>
      </c>
      <c r="E67" s="339">
        <f t="shared" si="5"/>
        <v>0</v>
      </c>
      <c r="F67" s="339">
        <f>'9_Per Pupil Summary'!G67</f>
        <v>833.70999999999992</v>
      </c>
      <c r="G67" s="339">
        <f t="shared" si="6"/>
        <v>0</v>
      </c>
      <c r="H67" s="340">
        <f t="shared" si="7"/>
        <v>0</v>
      </c>
      <c r="I67" s="119">
        <v>0</v>
      </c>
      <c r="J67" s="119">
        <v>0</v>
      </c>
      <c r="K67" s="123">
        <f t="shared" si="10"/>
        <v>0</v>
      </c>
      <c r="L67" s="340">
        <f t="shared" si="2"/>
        <v>0</v>
      </c>
      <c r="M67" s="338">
        <v>0</v>
      </c>
      <c r="N67" s="122">
        <f t="shared" si="8"/>
        <v>0</v>
      </c>
      <c r="O67" s="119">
        <v>0</v>
      </c>
      <c r="P67" s="119">
        <f t="shared" si="9"/>
        <v>0</v>
      </c>
      <c r="Q67" s="122">
        <f t="shared" si="11"/>
        <v>0</v>
      </c>
      <c r="R67" s="124">
        <f t="shared" si="12"/>
        <v>0</v>
      </c>
    </row>
    <row r="68" spans="1:18" ht="15.6" customHeight="1" x14ac:dyDescent="0.2">
      <c r="A68" s="341">
        <v>62</v>
      </c>
      <c r="B68" s="135" t="s">
        <v>64</v>
      </c>
      <c r="C68" s="342">
        <f>'8_2.1.20 SIS'!BG68</f>
        <v>0</v>
      </c>
      <c r="D68" s="343">
        <f>'9_Per Pupil Summary'!Q68</f>
        <v>8654.1952201257864</v>
      </c>
      <c r="E68" s="344">
        <f t="shared" si="5"/>
        <v>0</v>
      </c>
      <c r="F68" s="344">
        <f>'9_Per Pupil Summary'!G68</f>
        <v>516.08000000000004</v>
      </c>
      <c r="G68" s="344">
        <f t="shared" si="6"/>
        <v>0</v>
      </c>
      <c r="H68" s="345">
        <f t="shared" si="7"/>
        <v>0</v>
      </c>
      <c r="I68" s="137">
        <v>0</v>
      </c>
      <c r="J68" s="137">
        <v>0</v>
      </c>
      <c r="K68" s="141">
        <f t="shared" si="10"/>
        <v>0</v>
      </c>
      <c r="L68" s="345">
        <f t="shared" si="2"/>
        <v>0</v>
      </c>
      <c r="M68" s="343">
        <v>0</v>
      </c>
      <c r="N68" s="140">
        <f t="shared" si="8"/>
        <v>0</v>
      </c>
      <c r="O68" s="137">
        <v>0</v>
      </c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341">
        <v>63</v>
      </c>
      <c r="B69" s="135" t="s">
        <v>65</v>
      </c>
      <c r="C69" s="342">
        <f>'8_2.1.20 SIS'!BG69</f>
        <v>0</v>
      </c>
      <c r="D69" s="343">
        <f>'9_Per Pupil Summary'!Q69</f>
        <v>8941.0284557081941</v>
      </c>
      <c r="E69" s="344">
        <f t="shared" si="5"/>
        <v>0</v>
      </c>
      <c r="F69" s="344">
        <f>'9_Per Pupil Summary'!G69</f>
        <v>756.79</v>
      </c>
      <c r="G69" s="344">
        <f t="shared" si="6"/>
        <v>0</v>
      </c>
      <c r="H69" s="345">
        <f t="shared" si="7"/>
        <v>0</v>
      </c>
      <c r="I69" s="137">
        <v>0</v>
      </c>
      <c r="J69" s="137">
        <v>0</v>
      </c>
      <c r="K69" s="141">
        <f t="shared" si="10"/>
        <v>0</v>
      </c>
      <c r="L69" s="345">
        <f t="shared" si="2"/>
        <v>0</v>
      </c>
      <c r="M69" s="343">
        <v>0</v>
      </c>
      <c r="N69" s="140">
        <f t="shared" si="8"/>
        <v>0</v>
      </c>
      <c r="O69" s="137">
        <v>0</v>
      </c>
      <c r="P69" s="137">
        <f t="shared" si="9"/>
        <v>0</v>
      </c>
      <c r="Q69" s="140">
        <f t="shared" si="11"/>
        <v>0</v>
      </c>
      <c r="R69" s="140">
        <f t="shared" si="12"/>
        <v>0</v>
      </c>
    </row>
    <row r="70" spans="1:18" ht="15.6" customHeight="1" x14ac:dyDescent="0.2">
      <c r="A70" s="341">
        <v>64</v>
      </c>
      <c r="B70" s="135" t="s">
        <v>66</v>
      </c>
      <c r="C70" s="342">
        <f>'8_2.1.20 SIS'!BG70</f>
        <v>0</v>
      </c>
      <c r="D70" s="343">
        <f>'9_Per Pupil Summary'!Q70</f>
        <v>10269.903842364532</v>
      </c>
      <c r="E70" s="344">
        <f t="shared" si="5"/>
        <v>0</v>
      </c>
      <c r="F70" s="344">
        <f>'9_Per Pupil Summary'!G70</f>
        <v>592.66</v>
      </c>
      <c r="G70" s="344">
        <f t="shared" si="6"/>
        <v>0</v>
      </c>
      <c r="H70" s="345">
        <f t="shared" si="7"/>
        <v>0</v>
      </c>
      <c r="I70" s="137">
        <v>0</v>
      </c>
      <c r="J70" s="137">
        <v>0</v>
      </c>
      <c r="K70" s="141">
        <f t="shared" si="10"/>
        <v>0</v>
      </c>
      <c r="L70" s="345">
        <f t="shared" si="2"/>
        <v>0</v>
      </c>
      <c r="M70" s="343">
        <v>0</v>
      </c>
      <c r="N70" s="140">
        <f t="shared" si="8"/>
        <v>0</v>
      </c>
      <c r="O70" s="137">
        <v>0</v>
      </c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346">
        <v>65</v>
      </c>
      <c r="B71" s="149" t="s">
        <v>67</v>
      </c>
      <c r="C71" s="347">
        <f>'8_2.1.20 SIS'!BG71</f>
        <v>0</v>
      </c>
      <c r="D71" s="348">
        <f>'9_Per Pupil Summary'!Q71</f>
        <v>9153.3326415094343</v>
      </c>
      <c r="E71" s="349">
        <f t="shared" si="5"/>
        <v>0</v>
      </c>
      <c r="F71" s="349">
        <f>'9_Per Pupil Summary'!G71</f>
        <v>829.12</v>
      </c>
      <c r="G71" s="349">
        <f t="shared" si="6"/>
        <v>0</v>
      </c>
      <c r="H71" s="350">
        <f t="shared" si="7"/>
        <v>0</v>
      </c>
      <c r="I71" s="151">
        <v>0</v>
      </c>
      <c r="J71" s="151">
        <v>0</v>
      </c>
      <c r="K71" s="155">
        <f>I71+J71</f>
        <v>0</v>
      </c>
      <c r="L71" s="350">
        <f>K71+H71</f>
        <v>0</v>
      </c>
      <c r="M71" s="348">
        <v>0</v>
      </c>
      <c r="N71" s="154">
        <f t="shared" si="8"/>
        <v>0</v>
      </c>
      <c r="O71" s="157">
        <v>0</v>
      </c>
      <c r="P71" s="151">
        <f t="shared" si="9"/>
        <v>0</v>
      </c>
      <c r="Q71" s="158">
        <f>ROUND(P71/$Q$86,0)</f>
        <v>0</v>
      </c>
      <c r="R71" s="158">
        <f t="shared" si="12"/>
        <v>0</v>
      </c>
    </row>
    <row r="72" spans="1:18" ht="15.6" customHeight="1" x14ac:dyDescent="0.2">
      <c r="A72" s="341">
        <v>66</v>
      </c>
      <c r="B72" s="135" t="s">
        <v>68</v>
      </c>
      <c r="C72" s="351">
        <f>'8_2.1.20 SIS'!BG72</f>
        <v>0</v>
      </c>
      <c r="D72" s="352">
        <f>'9_Per Pupil Summary'!Q72</f>
        <v>10780.923745298227</v>
      </c>
      <c r="E72" s="353">
        <f>C72*D72</f>
        <v>0</v>
      </c>
      <c r="F72" s="353">
        <f>'9_Per Pupil Summary'!G72</f>
        <v>730.06</v>
      </c>
      <c r="G72" s="353">
        <f>C72*F72</f>
        <v>0</v>
      </c>
      <c r="H72" s="354">
        <f>ROUND(E72+G72,0)</f>
        <v>0</v>
      </c>
      <c r="I72" s="355">
        <v>0</v>
      </c>
      <c r="J72" s="355">
        <v>0</v>
      </c>
      <c r="K72" s="356">
        <f>I72+J72</f>
        <v>0</v>
      </c>
      <c r="L72" s="354">
        <f>K72+H72</f>
        <v>0</v>
      </c>
      <c r="M72" s="352">
        <v>0</v>
      </c>
      <c r="N72" s="357">
        <f>ROUND(SUM(L72:M72),0)</f>
        <v>0</v>
      </c>
      <c r="O72" s="137">
        <v>0</v>
      </c>
      <c r="P72" s="355">
        <f>N72-O72</f>
        <v>0</v>
      </c>
      <c r="Q72" s="140">
        <f>ROUND(P72/$Q$86,0)</f>
        <v>0</v>
      </c>
      <c r="R72" s="140">
        <f t="shared" si="12"/>
        <v>0</v>
      </c>
    </row>
    <row r="73" spans="1:18" ht="15.6" customHeight="1" x14ac:dyDescent="0.2">
      <c r="A73" s="341">
        <v>67</v>
      </c>
      <c r="B73" s="135" t="s">
        <v>2</v>
      </c>
      <c r="C73" s="351">
        <f>'8_2.1.20 SIS'!BG73</f>
        <v>0</v>
      </c>
      <c r="D73" s="352">
        <f>'9_Per Pupil Summary'!Q73</f>
        <v>8759.3020486555706</v>
      </c>
      <c r="E73" s="353">
        <f>C73*D73</f>
        <v>0</v>
      </c>
      <c r="F73" s="353">
        <f>'9_Per Pupil Summary'!G73</f>
        <v>715.61</v>
      </c>
      <c r="G73" s="353">
        <f>C73*F73</f>
        <v>0</v>
      </c>
      <c r="H73" s="354">
        <f>ROUND(E73+G73,0)</f>
        <v>0</v>
      </c>
      <c r="I73" s="355">
        <v>0</v>
      </c>
      <c r="J73" s="355">
        <v>0</v>
      </c>
      <c r="K73" s="356">
        <f>I73+J73</f>
        <v>0</v>
      </c>
      <c r="L73" s="354">
        <f>K73+H73</f>
        <v>0</v>
      </c>
      <c r="M73" s="352">
        <v>0</v>
      </c>
      <c r="N73" s="357">
        <f>ROUND(SUM(L73:M73),0)</f>
        <v>0</v>
      </c>
      <c r="O73" s="137">
        <v>0</v>
      </c>
      <c r="P73" s="355">
        <f>N73-O73</f>
        <v>0</v>
      </c>
      <c r="Q73" s="140">
        <f>ROUND(P73/$Q$86,0)</f>
        <v>0</v>
      </c>
      <c r="R73" s="140">
        <f t="shared" si="12"/>
        <v>0</v>
      </c>
    </row>
    <row r="74" spans="1:18" ht="15.6" customHeight="1" x14ac:dyDescent="0.2">
      <c r="A74" s="341">
        <v>68</v>
      </c>
      <c r="B74" s="135" t="s">
        <v>1</v>
      </c>
      <c r="C74" s="351">
        <f>'8_2.1.20 SIS'!BG74</f>
        <v>0</v>
      </c>
      <c r="D74" s="352">
        <f>'9_Per Pupil Summary'!Q74</f>
        <v>9934.1260321100926</v>
      </c>
      <c r="E74" s="353">
        <f>C74*D74</f>
        <v>0</v>
      </c>
      <c r="F74" s="353">
        <f>'9_Per Pupil Summary'!G74</f>
        <v>798.7</v>
      </c>
      <c r="G74" s="353">
        <f>C74*F74</f>
        <v>0</v>
      </c>
      <c r="H74" s="354">
        <f>ROUND(E74+G74,0)</f>
        <v>0</v>
      </c>
      <c r="I74" s="355">
        <v>0</v>
      </c>
      <c r="J74" s="355">
        <v>0</v>
      </c>
      <c r="K74" s="356">
        <f>I74+J74</f>
        <v>0</v>
      </c>
      <c r="L74" s="354">
        <f>K74+H74</f>
        <v>0</v>
      </c>
      <c r="M74" s="352">
        <v>0</v>
      </c>
      <c r="N74" s="357">
        <f>ROUND(SUM(L74:M74),0)</f>
        <v>0</v>
      </c>
      <c r="O74" s="137">
        <v>0</v>
      </c>
      <c r="P74" s="355">
        <f>N74-O74</f>
        <v>0</v>
      </c>
      <c r="Q74" s="140">
        <f>ROUND(P74/$Q$86,0)</f>
        <v>0</v>
      </c>
      <c r="R74" s="140">
        <f t="shared" si="12"/>
        <v>0</v>
      </c>
    </row>
    <row r="75" spans="1:18" ht="15.6" customHeight="1" x14ac:dyDescent="0.2">
      <c r="A75" s="358">
        <v>69</v>
      </c>
      <c r="B75" s="359" t="s">
        <v>74</v>
      </c>
      <c r="C75" s="360">
        <f>'8_2.1.20 SIS'!BG75</f>
        <v>0</v>
      </c>
      <c r="D75" s="361">
        <f>'9_Per Pupil Summary'!Q75</f>
        <v>9063.7347276868913</v>
      </c>
      <c r="E75" s="362">
        <f>C75*D75</f>
        <v>0</v>
      </c>
      <c r="F75" s="362">
        <f>'9_Per Pupil Summary'!G75</f>
        <v>705.67</v>
      </c>
      <c r="G75" s="362">
        <f>C75*F75</f>
        <v>0</v>
      </c>
      <c r="H75" s="363">
        <f>ROUND(E75+G75,0)</f>
        <v>0</v>
      </c>
      <c r="I75" s="364">
        <v>0</v>
      </c>
      <c r="J75" s="364">
        <v>0</v>
      </c>
      <c r="K75" s="365">
        <f>I75+J75</f>
        <v>0</v>
      </c>
      <c r="L75" s="363">
        <f>K75+H75</f>
        <v>0</v>
      </c>
      <c r="M75" s="361">
        <v>0</v>
      </c>
      <c r="N75" s="366">
        <f>ROUND(SUM(L75:M75),0)</f>
        <v>0</v>
      </c>
      <c r="O75" s="367">
        <v>0</v>
      </c>
      <c r="P75" s="364">
        <f>N75-O75</f>
        <v>0</v>
      </c>
      <c r="Q75" s="368">
        <f>ROUND(P75/$Q$86,0)</f>
        <v>0</v>
      </c>
      <c r="R75" s="368">
        <f t="shared" si="12"/>
        <v>0</v>
      </c>
    </row>
    <row r="76" spans="1:18" s="33" customFormat="1" ht="15.6" customHeight="1" thickBot="1" x14ac:dyDescent="0.25">
      <c r="A76" s="1279" t="s">
        <v>363</v>
      </c>
      <c r="B76" s="1280"/>
      <c r="C76" s="369">
        <f>SUM(C7:C75)</f>
        <v>229</v>
      </c>
      <c r="D76" s="370"/>
      <c r="E76" s="371">
        <f>SUM(E7:E75)</f>
        <v>1953124.4095206326</v>
      </c>
      <c r="F76" s="371"/>
      <c r="G76" s="371">
        <f t="shared" ref="G76:O76" si="13">SUM(G7:G75)</f>
        <v>171327.27999999997</v>
      </c>
      <c r="H76" s="372">
        <f t="shared" si="13"/>
        <v>2124451</v>
      </c>
      <c r="I76" s="373">
        <f t="shared" si="13"/>
        <v>105704</v>
      </c>
      <c r="J76" s="373">
        <f>SUM(J7:J75)</f>
        <v>-18145</v>
      </c>
      <c r="K76" s="374">
        <f t="shared" si="13"/>
        <v>87559</v>
      </c>
      <c r="L76" s="375">
        <f>SUM(L7:L75)</f>
        <v>2212010</v>
      </c>
      <c r="M76" s="376">
        <f t="shared" si="13"/>
        <v>4477</v>
      </c>
      <c r="N76" s="372">
        <f t="shared" si="13"/>
        <v>2216487</v>
      </c>
      <c r="O76" s="376">
        <f t="shared" si="13"/>
        <v>2025239</v>
      </c>
      <c r="P76" s="376">
        <f>SUM(P7:P75)</f>
        <v>191248</v>
      </c>
      <c r="Q76" s="377">
        <f>SUM(Q7:Q75)</f>
        <v>191248</v>
      </c>
      <c r="R76" s="377">
        <f>SUM(R7:R75)</f>
        <v>2216487</v>
      </c>
    </row>
    <row r="77" spans="1:18" s="33" customFormat="1" ht="15.6" customHeight="1" thickTop="1" x14ac:dyDescent="0.2">
      <c r="A77" s="1473" t="s">
        <v>1075</v>
      </c>
      <c r="B77" s="1474"/>
      <c r="C77" s="855"/>
      <c r="D77" s="856"/>
      <c r="E77" s="856"/>
      <c r="F77" s="856"/>
      <c r="G77" s="856"/>
      <c r="H77" s="857">
        <v>88951</v>
      </c>
      <c r="I77" s="858"/>
      <c r="J77" s="858"/>
      <c r="K77" s="858"/>
      <c r="L77" s="857">
        <f>K77+H77</f>
        <v>88951</v>
      </c>
      <c r="M77" s="856"/>
      <c r="N77" s="859">
        <v>88951</v>
      </c>
      <c r="O77" s="860">
        <v>81669</v>
      </c>
      <c r="P77" s="858">
        <f>N77-O77</f>
        <v>7282</v>
      </c>
      <c r="Q77" s="861">
        <f>ROUND(P77/$Q$86,0)</f>
        <v>7282</v>
      </c>
      <c r="R77" s="861">
        <v>88951</v>
      </c>
    </row>
    <row r="78" spans="1:18" ht="15.6" customHeight="1" x14ac:dyDescent="0.2">
      <c r="A78" s="1434" t="s">
        <v>333</v>
      </c>
      <c r="B78" s="1468"/>
      <c r="C78" s="854"/>
      <c r="D78" s="379"/>
      <c r="E78" s="379"/>
      <c r="F78" s="379"/>
      <c r="G78" s="379"/>
      <c r="H78" s="379"/>
      <c r="I78" s="381"/>
      <c r="J78" s="381"/>
      <c r="K78" s="381"/>
      <c r="L78" s="381"/>
      <c r="M78" s="381"/>
      <c r="N78" s="706"/>
      <c r="O78" s="706"/>
      <c r="P78" s="705"/>
      <c r="Q78" s="706"/>
      <c r="R78" s="706"/>
    </row>
    <row r="79" spans="1:18" ht="15.6" customHeight="1" x14ac:dyDescent="0.2">
      <c r="A79" s="1281" t="s">
        <v>334</v>
      </c>
      <c r="B79" s="1282"/>
      <c r="C79" s="378"/>
      <c r="D79" s="379"/>
      <c r="E79" s="380"/>
      <c r="F79" s="380"/>
      <c r="G79" s="380"/>
      <c r="H79" s="380"/>
      <c r="I79" s="381"/>
      <c r="J79" s="381"/>
      <c r="K79" s="381"/>
      <c r="L79" s="381"/>
      <c r="M79" s="381"/>
      <c r="N79" s="143">
        <v>0</v>
      </c>
      <c r="O79" s="706">
        <v>0</v>
      </c>
      <c r="P79" s="705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83" t="s">
        <v>345</v>
      </c>
      <c r="B80" s="1284"/>
      <c r="C80" s="382"/>
      <c r="D80" s="383"/>
      <c r="E80" s="384"/>
      <c r="F80" s="384"/>
      <c r="G80" s="384"/>
      <c r="H80" s="384"/>
      <c r="I80" s="385"/>
      <c r="J80" s="385"/>
      <c r="K80" s="385"/>
      <c r="L80" s="385"/>
      <c r="M80" s="385"/>
      <c r="N80" s="708"/>
      <c r="O80" s="706"/>
      <c r="P80" s="705"/>
      <c r="Q80" s="708"/>
      <c r="R80" s="143">
        <v>0</v>
      </c>
    </row>
    <row r="81" spans="1:18" ht="15.6" customHeight="1" x14ac:dyDescent="0.2">
      <c r="A81" s="1285" t="s">
        <v>1158</v>
      </c>
      <c r="B81" s="1286"/>
      <c r="C81" s="382"/>
      <c r="D81" s="383"/>
      <c r="E81" s="384"/>
      <c r="F81" s="384"/>
      <c r="G81" s="384"/>
      <c r="H81" s="384"/>
      <c r="I81" s="385"/>
      <c r="J81" s="385"/>
      <c r="K81" s="385"/>
      <c r="L81" s="385"/>
      <c r="M81" s="385"/>
      <c r="N81" s="706"/>
      <c r="O81" s="706"/>
      <c r="P81" s="705"/>
      <c r="Q81" s="706"/>
      <c r="R81" s="143">
        <v>10000</v>
      </c>
    </row>
    <row r="82" spans="1:18" ht="15.6" customHeight="1" x14ac:dyDescent="0.2">
      <c r="A82" s="1285" t="s">
        <v>344</v>
      </c>
      <c r="B82" s="1286"/>
      <c r="C82" s="382"/>
      <c r="D82" s="383"/>
      <c r="E82" s="384"/>
      <c r="F82" s="384"/>
      <c r="G82" s="384"/>
      <c r="H82" s="384"/>
      <c r="I82" s="385"/>
      <c r="J82" s="385"/>
      <c r="K82" s="385"/>
      <c r="L82" s="385"/>
      <c r="M82" s="385"/>
      <c r="N82" s="708"/>
      <c r="O82" s="706"/>
      <c r="P82" s="705"/>
      <c r="Q82" s="708"/>
      <c r="R82" s="143">
        <v>0</v>
      </c>
    </row>
    <row r="83" spans="1:18" ht="15.6" customHeight="1" x14ac:dyDescent="0.2">
      <c r="A83" s="1277" t="s">
        <v>242</v>
      </c>
      <c r="B83" s="1278"/>
      <c r="C83" s="386"/>
      <c r="D83" s="387"/>
      <c r="E83" s="388"/>
      <c r="F83" s="388"/>
      <c r="G83" s="388"/>
      <c r="H83" s="388"/>
      <c r="I83" s="389"/>
      <c r="J83" s="389"/>
      <c r="K83" s="389"/>
      <c r="L83" s="389"/>
      <c r="M83" s="389"/>
      <c r="N83" s="158">
        <v>4500</v>
      </c>
      <c r="O83" s="157">
        <v>7880</v>
      </c>
      <c r="P83" s="710">
        <f>N83-O83</f>
        <v>-3380</v>
      </c>
      <c r="Q83" s="158">
        <f>ROUND(P83/$Q$86,0)</f>
        <v>-3380</v>
      </c>
      <c r="R83" s="158">
        <v>4500</v>
      </c>
    </row>
    <row r="84" spans="1:18" s="33" customFormat="1" ht="15.6" customHeight="1" thickBot="1" x14ac:dyDescent="0.25">
      <c r="A84" s="1279" t="s">
        <v>364</v>
      </c>
      <c r="B84" s="1467"/>
      <c r="C84" s="369">
        <f>SUM(C76)</f>
        <v>229</v>
      </c>
      <c r="D84" s="370"/>
      <c r="E84" s="371">
        <f>SUM(E76:E83)</f>
        <v>1953124.4095206326</v>
      </c>
      <c r="F84" s="371"/>
      <c r="G84" s="371">
        <f t="shared" ref="G84:R84" si="14">SUM(G76:G83)</f>
        <v>171327.27999999997</v>
      </c>
      <c r="H84" s="372">
        <f t="shared" si="14"/>
        <v>2213402</v>
      </c>
      <c r="I84" s="373">
        <f t="shared" si="14"/>
        <v>105704</v>
      </c>
      <c r="J84" s="373">
        <f t="shared" si="14"/>
        <v>-18145</v>
      </c>
      <c r="K84" s="374">
        <f t="shared" si="14"/>
        <v>87559</v>
      </c>
      <c r="L84" s="375">
        <f t="shared" si="14"/>
        <v>2300961</v>
      </c>
      <c r="M84" s="390">
        <f t="shared" si="14"/>
        <v>4477</v>
      </c>
      <c r="N84" s="377">
        <f t="shared" si="14"/>
        <v>2309938</v>
      </c>
      <c r="O84" s="376">
        <f t="shared" si="14"/>
        <v>2114788</v>
      </c>
      <c r="P84" s="376">
        <f t="shared" si="14"/>
        <v>195150</v>
      </c>
      <c r="Q84" s="377">
        <f t="shared" si="14"/>
        <v>195150</v>
      </c>
      <c r="R84" s="377">
        <f t="shared" si="14"/>
        <v>2319938</v>
      </c>
    </row>
    <row r="85" spans="1:18" ht="13.5" thickTop="1" x14ac:dyDescent="0.2"/>
    <row r="86" spans="1:18" x14ac:dyDescent="0.2">
      <c r="G86" s="773"/>
      <c r="Q86" s="8"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D19" sqref="D19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fitToHeight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fitToHeight="0" orientation="portrait" r:id="rId2"/>
  <headerFooter alignWithMargins="0">
    <oddHeader xml:space="preserve">&amp;L&amp;"Arial,Bold"&amp;20&amp;K000000FY2020-21 Budget Letter
June 2021&amp;R&amp;"Arial,Bold"&amp;12&amp;KFF0000
</oddHeader>
    <oddFooter>&amp;R&amp;9&amp;P</oddFooter>
  </headerFooter>
  <colBreaks count="1" manualBreakCount="1">
    <brk id="11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G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" style="33" bestFit="1" customWidth="1"/>
    <col min="2" max="2" width="17.5703125" style="33" bestFit="1" customWidth="1"/>
    <col min="3" max="3" width="15.85546875" style="33" customWidth="1"/>
    <col min="4" max="39" width="15.28515625" style="33" customWidth="1"/>
    <col min="40" max="41" width="15.7109375" style="33" customWidth="1"/>
    <col min="42" max="42" width="16.42578125" style="33" customWidth="1"/>
    <col min="43" max="44" width="13.85546875" style="33" customWidth="1"/>
    <col min="45" max="47" width="15.5703125" style="33" customWidth="1"/>
    <col min="48" max="48" width="18" style="33" customWidth="1"/>
    <col min="49" max="50" width="17.5703125" style="33" customWidth="1"/>
    <col min="51" max="51" width="19" style="33" customWidth="1"/>
    <col min="52" max="54" width="16.7109375" style="33" customWidth="1"/>
    <col min="55" max="57" width="17.5703125" style="33" customWidth="1"/>
    <col min="58" max="58" width="19.28515625" style="33" customWidth="1"/>
    <col min="59" max="59" width="14.5703125" style="33" customWidth="1"/>
    <col min="60" max="16384" width="8.85546875" style="33"/>
  </cols>
  <sheetData>
    <row r="1" spans="1:59" s="279" customFormat="1" ht="30" customHeight="1" x14ac:dyDescent="0.2">
      <c r="A1" s="1323" t="s">
        <v>1260</v>
      </c>
      <c r="B1" s="1323"/>
      <c r="C1" s="1312" t="s">
        <v>405</v>
      </c>
      <c r="D1" s="1320" t="s">
        <v>406</v>
      </c>
      <c r="E1" s="1321"/>
      <c r="F1" s="1321"/>
      <c r="G1" s="1321"/>
      <c r="H1" s="1322"/>
      <c r="I1" s="1320" t="s">
        <v>406</v>
      </c>
      <c r="J1" s="1321"/>
      <c r="K1" s="1321"/>
      <c r="L1" s="1321"/>
      <c r="M1" s="1321"/>
      <c r="N1" s="1321"/>
      <c r="O1" s="1322"/>
      <c r="P1" s="1320" t="s">
        <v>406</v>
      </c>
      <c r="Q1" s="1321"/>
      <c r="R1" s="1321"/>
      <c r="S1" s="1321"/>
      <c r="T1" s="1321"/>
      <c r="U1" s="1322"/>
      <c r="V1" s="1320" t="s">
        <v>406</v>
      </c>
      <c r="W1" s="1321"/>
      <c r="X1" s="1321"/>
      <c r="Y1" s="1321"/>
      <c r="Z1" s="1321"/>
      <c r="AA1" s="1321"/>
      <c r="AB1" s="1322"/>
      <c r="AC1" s="1320" t="s">
        <v>406</v>
      </c>
      <c r="AD1" s="1321"/>
      <c r="AE1" s="1321"/>
      <c r="AF1" s="1321"/>
      <c r="AG1" s="1321"/>
      <c r="AH1" s="1322"/>
      <c r="AI1" s="1317" t="s">
        <v>406</v>
      </c>
      <c r="AJ1" s="1318"/>
      <c r="AK1" s="1318"/>
      <c r="AL1" s="1319"/>
      <c r="AM1" s="1312" t="s">
        <v>1266</v>
      </c>
      <c r="AN1" s="1312" t="s">
        <v>979</v>
      </c>
      <c r="AO1" s="1312" t="s">
        <v>1267</v>
      </c>
      <c r="AP1" s="1313" t="s">
        <v>992</v>
      </c>
      <c r="AQ1" s="1313"/>
      <c r="AR1" s="1313"/>
      <c r="AS1" s="1274" t="s">
        <v>223</v>
      </c>
      <c r="AT1" s="1274"/>
      <c r="AU1" s="1274"/>
      <c r="AV1" s="1312" t="s">
        <v>1277</v>
      </c>
      <c r="AW1" s="1314" t="s">
        <v>290</v>
      </c>
      <c r="AX1" s="1315"/>
      <c r="AY1" s="1312" t="s">
        <v>1278</v>
      </c>
      <c r="AZ1" s="1312" t="s">
        <v>264</v>
      </c>
      <c r="BA1" s="1312" t="s">
        <v>265</v>
      </c>
      <c r="BB1" s="1312" t="s">
        <v>257</v>
      </c>
      <c r="BC1" s="1314" t="s">
        <v>292</v>
      </c>
      <c r="BD1" s="1316"/>
      <c r="BE1" s="1315"/>
      <c r="BF1" s="1312" t="s">
        <v>1279</v>
      </c>
      <c r="BG1" s="1310" t="s">
        <v>1390</v>
      </c>
    </row>
    <row r="2" spans="1:59" s="279" customFormat="1" ht="103.5" customHeight="1" x14ac:dyDescent="0.2">
      <c r="A2" s="1323"/>
      <c r="B2" s="1323"/>
      <c r="C2" s="1312"/>
      <c r="D2" s="1120" t="s">
        <v>1122</v>
      </c>
      <c r="E2" s="1120" t="s">
        <v>1032</v>
      </c>
      <c r="F2" s="1120" t="s">
        <v>1033</v>
      </c>
      <c r="G2" s="1120" t="s">
        <v>1034</v>
      </c>
      <c r="H2" s="1120" t="s">
        <v>1035</v>
      </c>
      <c r="I2" s="1120" t="s">
        <v>1036</v>
      </c>
      <c r="J2" s="1120" t="s">
        <v>1037</v>
      </c>
      <c r="K2" s="1120" t="s">
        <v>1038</v>
      </c>
      <c r="L2" s="1120" t="s">
        <v>1039</v>
      </c>
      <c r="M2" s="1120" t="s">
        <v>1040</v>
      </c>
      <c r="N2" s="1120" t="s">
        <v>1041</v>
      </c>
      <c r="O2" s="1120" t="s">
        <v>1042</v>
      </c>
      <c r="P2" s="1120" t="s">
        <v>1043</v>
      </c>
      <c r="Q2" s="1120" t="s">
        <v>1044</v>
      </c>
      <c r="R2" s="1120" t="s">
        <v>1045</v>
      </c>
      <c r="S2" s="1120" t="s">
        <v>1046</v>
      </c>
      <c r="T2" s="1120" t="s">
        <v>1047</v>
      </c>
      <c r="U2" s="1120" t="s">
        <v>1048</v>
      </c>
      <c r="V2" s="1120" t="s">
        <v>1049</v>
      </c>
      <c r="W2" s="1120" t="s">
        <v>1050</v>
      </c>
      <c r="X2" s="1120" t="s">
        <v>1051</v>
      </c>
      <c r="Y2" s="1120" t="s">
        <v>1052</v>
      </c>
      <c r="Z2" s="1120" t="s">
        <v>1053</v>
      </c>
      <c r="AA2" s="1120" t="s">
        <v>1237</v>
      </c>
      <c r="AB2" s="1120" t="s">
        <v>1054</v>
      </c>
      <c r="AC2" s="1120" t="s">
        <v>1055</v>
      </c>
      <c r="AD2" s="1120" t="s">
        <v>1056</v>
      </c>
      <c r="AE2" s="769" t="s">
        <v>1057</v>
      </c>
      <c r="AF2" s="769" t="s">
        <v>1058</v>
      </c>
      <c r="AG2" s="1083" t="s">
        <v>1217</v>
      </c>
      <c r="AH2" s="1083" t="s">
        <v>1173</v>
      </c>
      <c r="AI2" s="1120" t="s">
        <v>1059</v>
      </c>
      <c r="AJ2" s="1120" t="s">
        <v>1060</v>
      </c>
      <c r="AK2" s="1120" t="s">
        <v>1261</v>
      </c>
      <c r="AL2" s="1120" t="s">
        <v>403</v>
      </c>
      <c r="AM2" s="1312"/>
      <c r="AN2" s="1312"/>
      <c r="AO2" s="1312"/>
      <c r="AP2" s="1118" t="s">
        <v>1262</v>
      </c>
      <c r="AQ2" s="533" t="s">
        <v>457</v>
      </c>
      <c r="AR2" s="533" t="s">
        <v>458</v>
      </c>
      <c r="AS2" s="1119" t="s">
        <v>1253</v>
      </c>
      <c r="AT2" s="1119" t="s">
        <v>1254</v>
      </c>
      <c r="AU2" s="1119" t="s">
        <v>224</v>
      </c>
      <c r="AV2" s="1312"/>
      <c r="AW2" s="26" t="s">
        <v>287</v>
      </c>
      <c r="AX2" s="26" t="s">
        <v>289</v>
      </c>
      <c r="AY2" s="1312"/>
      <c r="AZ2" s="1312"/>
      <c r="BA2" s="1312"/>
      <c r="BB2" s="1312"/>
      <c r="BC2" s="176" t="s">
        <v>1179</v>
      </c>
      <c r="BD2" s="176" t="s">
        <v>1015</v>
      </c>
      <c r="BE2" s="176" t="s">
        <v>339</v>
      </c>
      <c r="BF2" s="1312"/>
      <c r="BG2" s="1311"/>
    </row>
    <row r="3" spans="1:59" s="279" customFormat="1" ht="12.75" hidden="1" customHeight="1" x14ac:dyDescent="0.2">
      <c r="A3" s="468"/>
      <c r="B3" s="468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1120"/>
      <c r="AB3" s="1120"/>
      <c r="AC3" s="1120"/>
      <c r="AD3" s="1120"/>
      <c r="AE3" s="769"/>
      <c r="AF3" s="769"/>
      <c r="AG3" s="1083"/>
      <c r="AH3" s="1083"/>
      <c r="AI3" s="471"/>
      <c r="AJ3" s="471"/>
      <c r="AK3" s="471"/>
      <c r="AL3" s="471"/>
      <c r="AM3" s="471"/>
      <c r="AN3" s="471"/>
      <c r="AO3" s="952"/>
      <c r="AP3" s="303"/>
      <c r="AQ3" s="304"/>
      <c r="AR3" s="304"/>
      <c r="AS3" s="303"/>
      <c r="AT3" s="303"/>
      <c r="AU3" s="303"/>
      <c r="AV3" s="471"/>
      <c r="AW3" s="469"/>
      <c r="AX3" s="469"/>
      <c r="AY3" s="471"/>
      <c r="AZ3" s="471"/>
      <c r="BA3" s="471"/>
      <c r="BB3" s="471"/>
      <c r="BC3" s="469"/>
      <c r="BD3" s="469"/>
      <c r="BE3" s="469"/>
      <c r="BF3" s="471"/>
    </row>
    <row r="4" spans="1:59" s="269" customFormat="1" x14ac:dyDescent="0.2">
      <c r="A4" s="280"/>
      <c r="B4" s="281"/>
      <c r="C4" s="282">
        <f t="shared" ref="C4:M4" si="0">B4+1</f>
        <v>1</v>
      </c>
      <c r="D4" s="282">
        <f t="shared" si="0"/>
        <v>2</v>
      </c>
      <c r="E4" s="282">
        <f t="shared" si="0"/>
        <v>3</v>
      </c>
      <c r="F4" s="282">
        <f t="shared" si="0"/>
        <v>4</v>
      </c>
      <c r="G4" s="282">
        <f t="shared" si="0"/>
        <v>5</v>
      </c>
      <c r="H4" s="282">
        <f t="shared" si="0"/>
        <v>6</v>
      </c>
      <c r="I4" s="282">
        <f t="shared" si="0"/>
        <v>7</v>
      </c>
      <c r="J4" s="282">
        <f t="shared" si="0"/>
        <v>8</v>
      </c>
      <c r="K4" s="282">
        <f t="shared" si="0"/>
        <v>9</v>
      </c>
      <c r="L4" s="282">
        <f>K4+1</f>
        <v>10</v>
      </c>
      <c r="M4" s="282">
        <f t="shared" si="0"/>
        <v>11</v>
      </c>
      <c r="N4" s="282">
        <f t="shared" ref="N4:AP4" si="1">M4+1</f>
        <v>12</v>
      </c>
      <c r="O4" s="282">
        <f t="shared" si="1"/>
        <v>13</v>
      </c>
      <c r="P4" s="282">
        <f t="shared" si="1"/>
        <v>14</v>
      </c>
      <c r="Q4" s="282">
        <f t="shared" si="1"/>
        <v>15</v>
      </c>
      <c r="R4" s="282">
        <f t="shared" si="1"/>
        <v>16</v>
      </c>
      <c r="S4" s="282">
        <f t="shared" si="1"/>
        <v>17</v>
      </c>
      <c r="T4" s="282">
        <f t="shared" si="1"/>
        <v>18</v>
      </c>
      <c r="U4" s="282">
        <f t="shared" si="1"/>
        <v>19</v>
      </c>
      <c r="V4" s="282">
        <f t="shared" si="1"/>
        <v>20</v>
      </c>
      <c r="W4" s="282">
        <f t="shared" si="1"/>
        <v>21</v>
      </c>
      <c r="X4" s="282">
        <f t="shared" si="1"/>
        <v>22</v>
      </c>
      <c r="Y4" s="282">
        <f t="shared" si="1"/>
        <v>23</v>
      </c>
      <c r="Z4" s="282">
        <f t="shared" si="1"/>
        <v>24</v>
      </c>
      <c r="AA4" s="282">
        <f t="shared" ref="AA4:AL4" si="2">Z4+1</f>
        <v>25</v>
      </c>
      <c r="AB4" s="282">
        <f t="shared" si="2"/>
        <v>26</v>
      </c>
      <c r="AC4" s="282">
        <f t="shared" si="2"/>
        <v>27</v>
      </c>
      <c r="AD4" s="282">
        <f t="shared" si="2"/>
        <v>28</v>
      </c>
      <c r="AE4" s="282">
        <f t="shared" si="2"/>
        <v>29</v>
      </c>
      <c r="AF4" s="282">
        <f t="shared" si="2"/>
        <v>30</v>
      </c>
      <c r="AG4" s="282">
        <f t="shared" si="2"/>
        <v>31</v>
      </c>
      <c r="AH4" s="282">
        <f t="shared" si="2"/>
        <v>32</v>
      </c>
      <c r="AI4" s="282">
        <f t="shared" si="2"/>
        <v>33</v>
      </c>
      <c r="AJ4" s="282">
        <f t="shared" si="2"/>
        <v>34</v>
      </c>
      <c r="AK4" s="282">
        <f t="shared" si="2"/>
        <v>35</v>
      </c>
      <c r="AL4" s="282">
        <f t="shared" si="2"/>
        <v>36</v>
      </c>
      <c r="AM4" s="282">
        <f t="shared" si="1"/>
        <v>37</v>
      </c>
      <c r="AN4" s="282">
        <f t="shared" si="1"/>
        <v>38</v>
      </c>
      <c r="AO4" s="282">
        <f t="shared" si="1"/>
        <v>39</v>
      </c>
      <c r="AP4" s="282">
        <f t="shared" si="1"/>
        <v>40</v>
      </c>
      <c r="AQ4" s="282">
        <f t="shared" ref="AQ4:BG4" si="3">AP4+1</f>
        <v>41</v>
      </c>
      <c r="AR4" s="282">
        <f t="shared" si="3"/>
        <v>42</v>
      </c>
      <c r="AS4" s="282">
        <f t="shared" si="3"/>
        <v>43</v>
      </c>
      <c r="AT4" s="282">
        <f t="shared" si="3"/>
        <v>44</v>
      </c>
      <c r="AU4" s="282">
        <f t="shared" si="3"/>
        <v>45</v>
      </c>
      <c r="AV4" s="282">
        <f t="shared" si="3"/>
        <v>46</v>
      </c>
      <c r="AW4" s="282">
        <f t="shared" si="3"/>
        <v>47</v>
      </c>
      <c r="AX4" s="282">
        <f t="shared" si="3"/>
        <v>48</v>
      </c>
      <c r="AY4" s="282">
        <f t="shared" si="3"/>
        <v>49</v>
      </c>
      <c r="AZ4" s="282">
        <f t="shared" si="3"/>
        <v>50</v>
      </c>
      <c r="BA4" s="282">
        <f t="shared" si="3"/>
        <v>51</v>
      </c>
      <c r="BB4" s="282">
        <f t="shared" si="3"/>
        <v>52</v>
      </c>
      <c r="BC4" s="282">
        <f t="shared" si="3"/>
        <v>53</v>
      </c>
      <c r="BD4" s="282">
        <f t="shared" si="3"/>
        <v>54</v>
      </c>
      <c r="BE4" s="282">
        <f t="shared" si="3"/>
        <v>55</v>
      </c>
      <c r="BF4" s="282">
        <f t="shared" si="3"/>
        <v>56</v>
      </c>
      <c r="BG4" s="282">
        <f t="shared" si="3"/>
        <v>57</v>
      </c>
    </row>
    <row r="5" spans="1:59" s="269" customFormat="1" ht="25.5" hidden="1" x14ac:dyDescent="0.2">
      <c r="A5" s="280"/>
      <c r="B5" s="280"/>
      <c r="C5" s="1122" t="s">
        <v>555</v>
      </c>
      <c r="D5" s="1122" t="s">
        <v>555</v>
      </c>
      <c r="E5" s="1122" t="s">
        <v>555</v>
      </c>
      <c r="F5" s="1122" t="s">
        <v>555</v>
      </c>
      <c r="G5" s="1122" t="s">
        <v>555</v>
      </c>
      <c r="H5" s="1122" t="s">
        <v>555</v>
      </c>
      <c r="I5" s="1122" t="s">
        <v>555</v>
      </c>
      <c r="J5" s="1122" t="s">
        <v>555</v>
      </c>
      <c r="K5" s="1122" t="s">
        <v>555</v>
      </c>
      <c r="L5" s="1122" t="s">
        <v>555</v>
      </c>
      <c r="M5" s="1122" t="s">
        <v>555</v>
      </c>
      <c r="N5" s="1122" t="s">
        <v>555</v>
      </c>
      <c r="O5" s="1122" t="s">
        <v>555</v>
      </c>
      <c r="P5" s="1122" t="s">
        <v>555</v>
      </c>
      <c r="Q5" s="1122" t="s">
        <v>555</v>
      </c>
      <c r="R5" s="1122" t="s">
        <v>555</v>
      </c>
      <c r="S5" s="1122" t="s">
        <v>555</v>
      </c>
      <c r="T5" s="1122" t="s">
        <v>555</v>
      </c>
      <c r="U5" s="1122" t="s">
        <v>555</v>
      </c>
      <c r="V5" s="1122" t="s">
        <v>555</v>
      </c>
      <c r="W5" s="1122" t="s">
        <v>555</v>
      </c>
      <c r="X5" s="1122" t="s">
        <v>555</v>
      </c>
      <c r="Y5" s="1122" t="s">
        <v>555</v>
      </c>
      <c r="Z5" s="1122" t="s">
        <v>555</v>
      </c>
      <c r="AA5" s="1122" t="s">
        <v>555</v>
      </c>
      <c r="AB5" s="1122" t="s">
        <v>555</v>
      </c>
      <c r="AC5" s="1122" t="s">
        <v>555</v>
      </c>
      <c r="AD5" s="1122" t="s">
        <v>555</v>
      </c>
      <c r="AE5" s="1122" t="s">
        <v>555</v>
      </c>
      <c r="AF5" s="1122" t="s">
        <v>555</v>
      </c>
      <c r="AG5" s="1123" t="s">
        <v>555</v>
      </c>
      <c r="AH5" s="1123" t="s">
        <v>555</v>
      </c>
      <c r="AI5" s="1122" t="s">
        <v>555</v>
      </c>
      <c r="AJ5" s="1122" t="s">
        <v>555</v>
      </c>
      <c r="AK5" s="1122" t="s">
        <v>555</v>
      </c>
      <c r="AL5" s="1122" t="s">
        <v>556</v>
      </c>
      <c r="AM5" s="1122" t="s">
        <v>556</v>
      </c>
      <c r="AN5" s="1122" t="s">
        <v>556</v>
      </c>
      <c r="AO5" s="1122"/>
      <c r="AP5" s="1122" t="s">
        <v>843</v>
      </c>
      <c r="AQ5" s="1122" t="s">
        <v>556</v>
      </c>
      <c r="AR5" s="1122" t="s">
        <v>556</v>
      </c>
      <c r="AS5" s="1122" t="s">
        <v>843</v>
      </c>
      <c r="AT5" s="1122" t="s">
        <v>843</v>
      </c>
      <c r="AU5" s="1122" t="s">
        <v>556</v>
      </c>
      <c r="AV5" s="1122" t="s">
        <v>556</v>
      </c>
      <c r="AW5" s="1122" t="s">
        <v>555</v>
      </c>
      <c r="AX5" s="1122" t="s">
        <v>555</v>
      </c>
      <c r="AY5" s="1122" t="s">
        <v>556</v>
      </c>
      <c r="AZ5" s="1122" t="s">
        <v>556</v>
      </c>
      <c r="BA5" s="1122" t="s">
        <v>556</v>
      </c>
      <c r="BB5" s="1122" t="s">
        <v>556</v>
      </c>
      <c r="BC5" s="1122" t="s">
        <v>555</v>
      </c>
      <c r="BD5" s="1122" t="s">
        <v>555</v>
      </c>
      <c r="BE5" s="1122" t="s">
        <v>555</v>
      </c>
      <c r="BF5" s="1122" t="s">
        <v>556</v>
      </c>
      <c r="BG5" s="1124"/>
    </row>
    <row r="6" spans="1:59" s="539" customFormat="1" ht="22.5" x14ac:dyDescent="0.2">
      <c r="A6" s="536"/>
      <c r="B6" s="536"/>
      <c r="C6" s="954" t="s">
        <v>259</v>
      </c>
      <c r="D6" s="954" t="s">
        <v>1125</v>
      </c>
      <c r="E6" s="954" t="s">
        <v>527</v>
      </c>
      <c r="F6" s="954" t="s">
        <v>528</v>
      </c>
      <c r="G6" s="954" t="s">
        <v>529</v>
      </c>
      <c r="H6" s="954" t="s">
        <v>530</v>
      </c>
      <c r="I6" s="954" t="s">
        <v>531</v>
      </c>
      <c r="J6" s="954" t="s">
        <v>532</v>
      </c>
      <c r="K6" s="954" t="s">
        <v>533</v>
      </c>
      <c r="L6" s="954" t="s">
        <v>534</v>
      </c>
      <c r="M6" s="954" t="s">
        <v>535</v>
      </c>
      <c r="N6" s="954" t="s">
        <v>536</v>
      </c>
      <c r="O6" s="954" t="s">
        <v>537</v>
      </c>
      <c r="P6" s="954" t="s">
        <v>538</v>
      </c>
      <c r="Q6" s="954" t="s">
        <v>539</v>
      </c>
      <c r="R6" s="954" t="s">
        <v>540</v>
      </c>
      <c r="S6" s="954" t="s">
        <v>541</v>
      </c>
      <c r="T6" s="954" t="s">
        <v>542</v>
      </c>
      <c r="U6" s="954" t="s">
        <v>543</v>
      </c>
      <c r="V6" s="954" t="s">
        <v>544</v>
      </c>
      <c r="W6" s="954" t="s">
        <v>545</v>
      </c>
      <c r="X6" s="954" t="s">
        <v>546</v>
      </c>
      <c r="Y6" s="954" t="s">
        <v>547</v>
      </c>
      <c r="Z6" s="954" t="s">
        <v>548</v>
      </c>
      <c r="AA6" s="954" t="s">
        <v>974</v>
      </c>
      <c r="AB6" s="954" t="s">
        <v>975</v>
      </c>
      <c r="AC6" s="954" t="s">
        <v>976</v>
      </c>
      <c r="AD6" s="954" t="s">
        <v>842</v>
      </c>
      <c r="AE6" s="954" t="s">
        <v>1023</v>
      </c>
      <c r="AF6" s="954" t="s">
        <v>1024</v>
      </c>
      <c r="AG6" s="1084" t="s">
        <v>1215</v>
      </c>
      <c r="AH6" s="1084" t="s">
        <v>1216</v>
      </c>
      <c r="AI6" s="954" t="s">
        <v>550</v>
      </c>
      <c r="AJ6" s="954" t="s">
        <v>551</v>
      </c>
      <c r="AK6" s="954" t="s">
        <v>549</v>
      </c>
      <c r="AL6" s="954" t="s">
        <v>1263</v>
      </c>
      <c r="AM6" s="954" t="s">
        <v>1264</v>
      </c>
      <c r="AN6" s="954" t="s">
        <v>1265</v>
      </c>
      <c r="AO6" s="954" t="s">
        <v>1074</v>
      </c>
      <c r="AP6" s="958" t="s">
        <v>766</v>
      </c>
      <c r="AQ6" s="958" t="s">
        <v>1268</v>
      </c>
      <c r="AR6" s="958" t="s">
        <v>1269</v>
      </c>
      <c r="AS6" s="958" t="s">
        <v>887</v>
      </c>
      <c r="AT6" s="958" t="s">
        <v>888</v>
      </c>
      <c r="AU6" s="954" t="s">
        <v>1270</v>
      </c>
      <c r="AV6" s="954" t="s">
        <v>1271</v>
      </c>
      <c r="AW6" s="954" t="s">
        <v>234</v>
      </c>
      <c r="AX6" s="954" t="s">
        <v>371</v>
      </c>
      <c r="AY6" s="954" t="s">
        <v>1272</v>
      </c>
      <c r="AZ6" s="763" t="s">
        <v>1273</v>
      </c>
      <c r="BA6" s="954" t="s">
        <v>1274</v>
      </c>
      <c r="BB6" s="954" t="s">
        <v>1275</v>
      </c>
      <c r="BC6" s="954" t="s">
        <v>260</v>
      </c>
      <c r="BD6" s="954" t="s">
        <v>275</v>
      </c>
      <c r="BE6" s="954" t="s">
        <v>336</v>
      </c>
      <c r="BF6" s="954" t="s">
        <v>1276</v>
      </c>
      <c r="BG6" s="1252"/>
    </row>
    <row r="7" spans="1:59" ht="15.6" customHeight="1" x14ac:dyDescent="0.2">
      <c r="A7" s="283">
        <v>1</v>
      </c>
      <c r="B7" s="284" t="s">
        <v>4</v>
      </c>
      <c r="C7" s="36">
        <f>'3_Levels 1&amp;2'!AP7</f>
        <v>55413530</v>
      </c>
      <c r="D7" s="36">
        <v>0</v>
      </c>
      <c r="E7" s="36">
        <f>-'5C1A_Madison'!$R7</f>
        <v>0</v>
      </c>
      <c r="F7" s="36">
        <f>-'5C1B_DArbonne'!$R7</f>
        <v>0</v>
      </c>
      <c r="G7" s="36">
        <f>-'5C1C_Intl High'!$R7</f>
        <v>0</v>
      </c>
      <c r="H7" s="36">
        <f>-'5C1D_NOMMA'!$R7</f>
        <v>0</v>
      </c>
      <c r="I7" s="36">
        <f>-'5C1E_LFNO'!$R7</f>
        <v>0</v>
      </c>
      <c r="J7" s="36">
        <f>-'5C1F_L.C. Charter'!$R7</f>
        <v>0</v>
      </c>
      <c r="K7" s="36">
        <f>-'5C1G_JS Clark'!$R7</f>
        <v>0</v>
      </c>
      <c r="L7" s="36">
        <f>-'5C1H_Southwest'!$R7</f>
        <v>0</v>
      </c>
      <c r="M7" s="36">
        <f>-'5C1I_LA Key'!$R7</f>
        <v>0</v>
      </c>
      <c r="N7" s="36">
        <f>-'5C1J_JCFA-East'!$R7</f>
        <v>0</v>
      </c>
      <c r="O7" s="36">
        <f>-'5C1M_GEO Mid'!$R7</f>
        <v>0</v>
      </c>
      <c r="P7" s="36">
        <f>-'5C1N_Delta'!$R7</f>
        <v>0</v>
      </c>
      <c r="Q7" s="36">
        <f>-'5C1O_Impact'!$R7</f>
        <v>0</v>
      </c>
      <c r="R7" s="36">
        <f>-'5C1Q_Advantage'!$R7</f>
        <v>0</v>
      </c>
      <c r="S7" s="36">
        <f>-'5C1R_Iberville'!$R7</f>
        <v>0</v>
      </c>
      <c r="T7" s="36">
        <f>-'5C1S_LC Col Prep'!$R7</f>
        <v>0</v>
      </c>
      <c r="U7" s="36">
        <f>-'5C1T_Northeast'!$R7</f>
        <v>0</v>
      </c>
      <c r="V7" s="36">
        <f>-'5C1U_Acadiana Ren'!$R7</f>
        <v>-4954</v>
      </c>
      <c r="W7" s="36">
        <f>-'5C1V_Laf Ren'!$R7</f>
        <v>-116314</v>
      </c>
      <c r="X7" s="36">
        <f>-'5C1W_Willow'!$R7</f>
        <v>-21956</v>
      </c>
      <c r="Y7" s="36">
        <f>-'5C1Y_GEO'!$R7</f>
        <v>0</v>
      </c>
      <c r="Z7" s="36">
        <f>-'5C1Z_Lincoln Prep'!$R7</f>
        <v>0</v>
      </c>
      <c r="AA7" s="36">
        <f>-'5C1AE_Noble Minds'!$R7</f>
        <v>0</v>
      </c>
      <c r="AB7" s="36">
        <f>-'5C1AF_JCFA-Laf'!$R7</f>
        <v>-15470</v>
      </c>
      <c r="AC7" s="36">
        <f>-'5C1AG_Collegiate'!$R7</f>
        <v>0</v>
      </c>
      <c r="AD7" s="36">
        <f>-'5C1AH_BRUP'!$R7</f>
        <v>0</v>
      </c>
      <c r="AE7" s="36">
        <f>-'5C1AI_Harmony'!$R7</f>
        <v>0</v>
      </c>
      <c r="AF7" s="36">
        <f>-'5C1AJ_Athlos'!$R7</f>
        <v>0</v>
      </c>
      <c r="AG7" s="36">
        <f>-'5C1AK_NxtGen'!$R7</f>
        <v>0</v>
      </c>
      <c r="AH7" s="36">
        <f>-'5C1AL_Red River'!$R7</f>
        <v>0</v>
      </c>
      <c r="AI7" s="36">
        <f>-('5C2_LAVCA'!$R7+'5C2_LAVCA'!$S7)</f>
        <v>-131796</v>
      </c>
      <c r="AJ7" s="36">
        <f>-('5C3_UnvView'!$R7+'5C3_UnvView'!$S7)</f>
        <v>-227797</v>
      </c>
      <c r="AK7" s="36">
        <f>-Placeholder_Greater!$R7</f>
        <v>0</v>
      </c>
      <c r="AL7" s="35">
        <f t="shared" ref="AL7:AL38" si="4">SUM(D7:AK7)</f>
        <v>-518287</v>
      </c>
      <c r="AM7" s="35">
        <f>SUM(C7:AK7)</f>
        <v>54895243</v>
      </c>
      <c r="AN7" s="35">
        <f>ROUND(AM7/'8_2.1.20 SIS'!C7,0)</f>
        <v>5874</v>
      </c>
      <c r="AO7" s="35">
        <f>'3B_Pay Raise'!O7</f>
        <v>1227974</v>
      </c>
      <c r="AP7" s="37">
        <v>-10132</v>
      </c>
      <c r="AQ7" s="36">
        <f>IF(AP7&gt;0,AP7,0)</f>
        <v>0</v>
      </c>
      <c r="AR7" s="36">
        <f>IF(AP7&lt;0,AP7,0)</f>
        <v>-10132</v>
      </c>
      <c r="AS7" s="36">
        <v>-93984</v>
      </c>
      <c r="AT7" s="36">
        <v>-375936</v>
      </c>
      <c r="AU7" s="37">
        <f>SUM(AS7:AT7)</f>
        <v>-469920</v>
      </c>
      <c r="AV7" s="35">
        <f>AM7+AO7+AP7+AU7</f>
        <v>55643165</v>
      </c>
      <c r="AW7" s="36">
        <f>'4_Level 4'!E7</f>
        <v>0</v>
      </c>
      <c r="AX7" s="36">
        <f>'4_Level 4'!Q7</f>
        <v>186293</v>
      </c>
      <c r="AY7" s="35">
        <f t="shared" ref="AY7:AY38" si="5">ROUND(SUM(AV7:AX7),0)</f>
        <v>55829458</v>
      </c>
      <c r="AZ7" s="36">
        <v>51268099</v>
      </c>
      <c r="BA7" s="36">
        <f>AY7-AZ7</f>
        <v>4561359</v>
      </c>
      <c r="BB7" s="36">
        <f>ROUND(BA7/$BB$77,0)</f>
        <v>4561359</v>
      </c>
      <c r="BC7" s="36">
        <f>'4_Level 4'!J7</f>
        <v>0</v>
      </c>
      <c r="BD7" s="36">
        <f>'4_Level 4'!L7</f>
        <v>253773</v>
      </c>
      <c r="BE7" s="36">
        <f>'4_Level 4'!M7</f>
        <v>0</v>
      </c>
      <c r="BF7" s="35">
        <f t="shared" ref="BF7:BF38" si="6">AY7+BC7+BD7+BE7</f>
        <v>56083231</v>
      </c>
      <c r="BG7" s="36">
        <v>0</v>
      </c>
    </row>
    <row r="8" spans="1:59" ht="15.6" customHeight="1" x14ac:dyDescent="0.2">
      <c r="A8" s="285">
        <v>2</v>
      </c>
      <c r="B8" s="286" t="s">
        <v>5</v>
      </c>
      <c r="C8" s="287">
        <f>'3_Levels 1&amp;2'!AP8</f>
        <v>28778072</v>
      </c>
      <c r="D8" s="287">
        <v>0</v>
      </c>
      <c r="E8" s="287">
        <f>-'5C1A_Madison'!$R8</f>
        <v>0</v>
      </c>
      <c r="F8" s="287">
        <f>-'5C1B_DArbonne'!$R8</f>
        <v>0</v>
      </c>
      <c r="G8" s="287">
        <f>-'5C1C_Intl High'!$R8</f>
        <v>0</v>
      </c>
      <c r="H8" s="287">
        <f>-'5C1D_NOMMA'!$R8</f>
        <v>0</v>
      </c>
      <c r="I8" s="287">
        <f>-'5C1E_LFNO'!$R8</f>
        <v>0</v>
      </c>
      <c r="J8" s="287">
        <f>-'5C1F_L.C. Charter'!$R8</f>
        <v>-6540</v>
      </c>
      <c r="K8" s="287">
        <f>-'5C1G_JS Clark'!$R8</f>
        <v>0</v>
      </c>
      <c r="L8" s="287">
        <f>-'5C1H_Southwest'!$R8</f>
        <v>0</v>
      </c>
      <c r="M8" s="287">
        <f>-'5C1I_LA Key'!$R8</f>
        <v>0</v>
      </c>
      <c r="N8" s="287">
        <f>-'5C1J_JCFA-East'!$R8</f>
        <v>0</v>
      </c>
      <c r="O8" s="287">
        <f>-'5C1M_GEO Mid'!$R8</f>
        <v>0</v>
      </c>
      <c r="P8" s="287">
        <f>-'5C1N_Delta'!$R8</f>
        <v>0</v>
      </c>
      <c r="Q8" s="287">
        <f>-'5C1O_Impact'!$R8</f>
        <v>0</v>
      </c>
      <c r="R8" s="287">
        <f>-'5C1Q_Advantage'!$R8</f>
        <v>0</v>
      </c>
      <c r="S8" s="287">
        <f>-'5C1R_Iberville'!$R8</f>
        <v>0</v>
      </c>
      <c r="T8" s="287">
        <f>-'5C1S_LC Col Prep'!$R8</f>
        <v>-6405</v>
      </c>
      <c r="U8" s="287">
        <f>-'5C1T_Northeast'!$R8</f>
        <v>0</v>
      </c>
      <c r="V8" s="287">
        <f>-'5C1U_Acadiana Ren'!$R8</f>
        <v>0</v>
      </c>
      <c r="W8" s="287">
        <f>-'5C1V_Laf Ren'!$R8</f>
        <v>0</v>
      </c>
      <c r="X8" s="287">
        <f>-'5C1W_Willow'!$R8</f>
        <v>0</v>
      </c>
      <c r="Y8" s="287">
        <f>-'5C1Y_GEO'!$R8</f>
        <v>0</v>
      </c>
      <c r="Z8" s="287">
        <f>-'5C1Z_Lincoln Prep'!$R8</f>
        <v>0</v>
      </c>
      <c r="AA8" s="287">
        <f>-'5C1AE_Noble Minds'!$R8</f>
        <v>0</v>
      </c>
      <c r="AB8" s="287">
        <f>-'5C1AF_JCFA-Laf'!$R8</f>
        <v>0</v>
      </c>
      <c r="AC8" s="287">
        <f>-'5C1AG_Collegiate'!$R8</f>
        <v>0</v>
      </c>
      <c r="AD8" s="287">
        <f>-'5C1AH_BRUP'!$R8</f>
        <v>0</v>
      </c>
      <c r="AE8" s="287">
        <f>-'5C1AI_Harmony'!$R8</f>
        <v>0</v>
      </c>
      <c r="AF8" s="287">
        <f>-'5C1AJ_Athlos'!$R8</f>
        <v>0</v>
      </c>
      <c r="AG8" s="287">
        <f>-'5C1AK_NxtGen'!$R8</f>
        <v>0</v>
      </c>
      <c r="AH8" s="287">
        <f>-'5C1AL_Red River'!$R8</f>
        <v>0</v>
      </c>
      <c r="AI8" s="287">
        <f>-('5C2_LAVCA'!$R8+'5C2_LAVCA'!$S8)</f>
        <v>-80118</v>
      </c>
      <c r="AJ8" s="287">
        <f>-('5C3_UnvView'!$R8+'5C3_UnvView'!$S8)</f>
        <v>-115678</v>
      </c>
      <c r="AK8" s="287">
        <f>-Placeholder_Greater!$R8</f>
        <v>0</v>
      </c>
      <c r="AL8" s="288">
        <f t="shared" si="4"/>
        <v>-208741</v>
      </c>
      <c r="AM8" s="288">
        <f t="shared" ref="AM8:AM71" si="7">SUM(C8:AK8)</f>
        <v>28569331</v>
      </c>
      <c r="AN8" s="288">
        <f>ROUND(AM8/'8_2.1.20 SIS'!C8,0)</f>
        <v>7292</v>
      </c>
      <c r="AO8" s="288">
        <f>'3B_Pay Raise'!O8</f>
        <v>632105</v>
      </c>
      <c r="AP8" s="289">
        <v>87226</v>
      </c>
      <c r="AQ8" s="287">
        <f t="shared" ref="AQ8:AQ71" si="8">IF(AP8&gt;0,AP8,0)</f>
        <v>87226</v>
      </c>
      <c r="AR8" s="287">
        <f t="shared" ref="AR8:AR71" si="9">IF(AP8&lt;0,AP8,0)</f>
        <v>0</v>
      </c>
      <c r="AS8" s="287">
        <v>36460</v>
      </c>
      <c r="AT8" s="287">
        <v>-291680</v>
      </c>
      <c r="AU8" s="289">
        <f t="shared" ref="AU8:AU71" si="10">SUM(AS8:AT8)</f>
        <v>-255220</v>
      </c>
      <c r="AV8" s="288">
        <f t="shared" ref="AV8:AV71" si="11">AM8+AO8+AP8+AU8</f>
        <v>29033442</v>
      </c>
      <c r="AW8" s="287">
        <f>'4_Level 4'!E8</f>
        <v>0</v>
      </c>
      <c r="AX8" s="287">
        <f>'4_Level 4'!Q8</f>
        <v>183015</v>
      </c>
      <c r="AY8" s="288">
        <f t="shared" si="5"/>
        <v>29216457</v>
      </c>
      <c r="AZ8" s="287">
        <v>26794402</v>
      </c>
      <c r="BA8" s="287">
        <f t="shared" ref="BA8:BA71" si="12">AY8-AZ8</f>
        <v>2422055</v>
      </c>
      <c r="BB8" s="287">
        <f>ROUND(BA8/$BB$77,0)</f>
        <v>2422055</v>
      </c>
      <c r="BC8" s="287">
        <f>'4_Level 4'!J8</f>
        <v>0</v>
      </c>
      <c r="BD8" s="287">
        <f>'4_Level 4'!L8</f>
        <v>84832</v>
      </c>
      <c r="BE8" s="287">
        <f>'4_Level 4'!M8</f>
        <v>0</v>
      </c>
      <c r="BF8" s="288">
        <f t="shared" si="6"/>
        <v>29301289</v>
      </c>
      <c r="BG8" s="287">
        <v>0</v>
      </c>
    </row>
    <row r="9" spans="1:59" ht="15.6" customHeight="1" x14ac:dyDescent="0.2">
      <c r="A9" s="285">
        <v>3</v>
      </c>
      <c r="B9" s="286" t="s">
        <v>6</v>
      </c>
      <c r="C9" s="287">
        <f>'3_Levels 1&amp;2'!AP9</f>
        <v>107615221</v>
      </c>
      <c r="D9" s="287">
        <v>0</v>
      </c>
      <c r="E9" s="287">
        <f>-'5C1A_Madison'!$R9</f>
        <v>-8299</v>
      </c>
      <c r="F9" s="287">
        <f>-'5C1B_DArbonne'!$R9</f>
        <v>0</v>
      </c>
      <c r="G9" s="287">
        <f>-'5C1C_Intl High'!$R9</f>
        <v>0</v>
      </c>
      <c r="H9" s="287">
        <f>-'5C1D_NOMMA'!$R9</f>
        <v>0</v>
      </c>
      <c r="I9" s="287">
        <f>-'5C1E_LFNO'!$R9</f>
        <v>0</v>
      </c>
      <c r="J9" s="287">
        <f>-'5C1F_L.C. Charter'!$R9</f>
        <v>0</v>
      </c>
      <c r="K9" s="287">
        <f>-'5C1G_JS Clark'!$R9</f>
        <v>0</v>
      </c>
      <c r="L9" s="287">
        <f>-'5C1H_Southwest'!$R9</f>
        <v>0</v>
      </c>
      <c r="M9" s="287">
        <f>-'5C1I_LA Key'!$R9</f>
        <v>-101068</v>
      </c>
      <c r="N9" s="287">
        <f>-'5C1J_JCFA-East'!$R9</f>
        <v>0</v>
      </c>
      <c r="O9" s="287">
        <f>-'5C1M_GEO Mid'!$R9</f>
        <v>-20169</v>
      </c>
      <c r="P9" s="287">
        <f>-'5C1N_Delta'!$R9</f>
        <v>0</v>
      </c>
      <c r="Q9" s="287">
        <f>-'5C1O_Impact'!$R9</f>
        <v>0</v>
      </c>
      <c r="R9" s="287">
        <f>-'5C1Q_Advantage'!$R9</f>
        <v>0</v>
      </c>
      <c r="S9" s="287">
        <f>-'5C1R_Iberville'!$R9</f>
        <v>-64826</v>
      </c>
      <c r="T9" s="287">
        <f>-'5C1S_LC Col Prep'!$R9</f>
        <v>0</v>
      </c>
      <c r="U9" s="287">
        <f>-'5C1T_Northeast'!$R9</f>
        <v>0</v>
      </c>
      <c r="V9" s="287">
        <f>-'5C1U_Acadiana Ren'!$R9</f>
        <v>0</v>
      </c>
      <c r="W9" s="287">
        <f>-'5C1V_Laf Ren'!$R9</f>
        <v>0</v>
      </c>
      <c r="X9" s="287">
        <f>-'5C1W_Willow'!$R9</f>
        <v>0</v>
      </c>
      <c r="Y9" s="287">
        <f>-'5C1Y_GEO'!$R9</f>
        <v>0</v>
      </c>
      <c r="Z9" s="287">
        <f>-'5C1Z_Lincoln Prep'!$R9</f>
        <v>0</v>
      </c>
      <c r="AA9" s="287">
        <f>-'5C1AE_Noble Minds'!$R9</f>
        <v>0</v>
      </c>
      <c r="AB9" s="287">
        <f>-'5C1AF_JCFA-Laf'!$R9</f>
        <v>0</v>
      </c>
      <c r="AC9" s="287">
        <f>-'5C1AG_Collegiate'!$R9</f>
        <v>0</v>
      </c>
      <c r="AD9" s="287">
        <f>-'5C1AH_BRUP'!$R9</f>
        <v>0</v>
      </c>
      <c r="AE9" s="287">
        <f>-'5C1AI_Harmony'!$R9</f>
        <v>0</v>
      </c>
      <c r="AF9" s="287">
        <f>-'5C1AJ_Athlos'!$R9</f>
        <v>0</v>
      </c>
      <c r="AG9" s="287">
        <f>-'5C1AK_NxtGen'!$R9</f>
        <v>0</v>
      </c>
      <c r="AH9" s="287">
        <f>-'5C1AL_Red River'!$R9</f>
        <v>0</v>
      </c>
      <c r="AI9" s="287">
        <f>-('5C2_LAVCA'!$R9+'5C2_LAVCA'!$S9)</f>
        <v>-157616</v>
      </c>
      <c r="AJ9" s="287">
        <f>-('5C3_UnvView'!$R9+'5C3_UnvView'!$S9)</f>
        <v>-388460</v>
      </c>
      <c r="AK9" s="287">
        <f>-Placeholder_Greater!$R9</f>
        <v>-8245</v>
      </c>
      <c r="AL9" s="288">
        <f t="shared" si="4"/>
        <v>-748683</v>
      </c>
      <c r="AM9" s="288">
        <f t="shared" si="7"/>
        <v>106866538</v>
      </c>
      <c r="AN9" s="288">
        <f>ROUND(AM9/'8_2.1.20 SIS'!C9,0)</f>
        <v>4738</v>
      </c>
      <c r="AO9" s="288">
        <f>'3B_Pay Raise'!O9</f>
        <v>3106955</v>
      </c>
      <c r="AP9" s="289">
        <v>-114730</v>
      </c>
      <c r="AQ9" s="287">
        <f t="shared" si="8"/>
        <v>0</v>
      </c>
      <c r="AR9" s="287">
        <f t="shared" si="9"/>
        <v>-114730</v>
      </c>
      <c r="AS9" s="287">
        <v>1231880</v>
      </c>
      <c r="AT9" s="287">
        <v>9476</v>
      </c>
      <c r="AU9" s="289">
        <f t="shared" si="10"/>
        <v>1241356</v>
      </c>
      <c r="AV9" s="288">
        <f t="shared" si="11"/>
        <v>111100119</v>
      </c>
      <c r="AW9" s="287">
        <f>'4_Level 4'!E9</f>
        <v>0</v>
      </c>
      <c r="AX9" s="287">
        <f>'4_Level 4'!Q9</f>
        <v>612004</v>
      </c>
      <c r="AY9" s="288">
        <f t="shared" si="5"/>
        <v>111712123</v>
      </c>
      <c r="AZ9" s="287">
        <v>102289600</v>
      </c>
      <c r="BA9" s="287">
        <f t="shared" si="12"/>
        <v>9422523</v>
      </c>
      <c r="BB9" s="287">
        <f>ROUND(BA9/$BB$77,0)</f>
        <v>9422523</v>
      </c>
      <c r="BC9" s="287">
        <f>'4_Level 4'!J9</f>
        <v>0</v>
      </c>
      <c r="BD9" s="287">
        <f>'4_Level 4'!L9</f>
        <v>1065461</v>
      </c>
      <c r="BE9" s="287">
        <f>'4_Level 4'!M9</f>
        <v>368845</v>
      </c>
      <c r="BF9" s="288">
        <f t="shared" si="6"/>
        <v>113146429</v>
      </c>
      <c r="BG9" s="287">
        <v>0</v>
      </c>
    </row>
    <row r="10" spans="1:59" ht="15.6" customHeight="1" x14ac:dyDescent="0.2">
      <c r="A10" s="285">
        <v>4</v>
      </c>
      <c r="B10" s="286" t="s">
        <v>7</v>
      </c>
      <c r="C10" s="287">
        <f>'3_Levels 1&amp;2'!AP10</f>
        <v>20052883</v>
      </c>
      <c r="D10" s="287">
        <v>0</v>
      </c>
      <c r="E10" s="287">
        <f>-'5C1A_Madison'!$R10</f>
        <v>0</v>
      </c>
      <c r="F10" s="287">
        <f>-'5C1B_DArbonne'!$R10</f>
        <v>0</v>
      </c>
      <c r="G10" s="287">
        <f>-'5C1C_Intl High'!$R10</f>
        <v>0</v>
      </c>
      <c r="H10" s="287">
        <f>-'5C1D_NOMMA'!$R10</f>
        <v>0</v>
      </c>
      <c r="I10" s="287">
        <f>-'5C1E_LFNO'!$R10</f>
        <v>0</v>
      </c>
      <c r="J10" s="287">
        <f>-'5C1F_L.C. Charter'!$R10</f>
        <v>0</v>
      </c>
      <c r="K10" s="287">
        <f>-'5C1G_JS Clark'!$R10</f>
        <v>0</v>
      </c>
      <c r="L10" s="287">
        <f>-'5C1H_Southwest'!$R10</f>
        <v>0</v>
      </c>
      <c r="M10" s="287">
        <f>-'5C1I_LA Key'!$R10</f>
        <v>0</v>
      </c>
      <c r="N10" s="287">
        <f>-'5C1J_JCFA-East'!$R10</f>
        <v>0</v>
      </c>
      <c r="O10" s="287">
        <f>-'5C1M_GEO Mid'!$R10</f>
        <v>0</v>
      </c>
      <c r="P10" s="287">
        <f>-'5C1N_Delta'!$R10</f>
        <v>0</v>
      </c>
      <c r="Q10" s="287">
        <f>-'5C1O_Impact'!$R10</f>
        <v>0</v>
      </c>
      <c r="R10" s="287">
        <f>-'5C1Q_Advantage'!$R10</f>
        <v>0</v>
      </c>
      <c r="S10" s="287">
        <f>-'5C1R_Iberville'!$R10</f>
        <v>-30880</v>
      </c>
      <c r="T10" s="287">
        <f>-'5C1S_LC Col Prep'!$R10</f>
        <v>0</v>
      </c>
      <c r="U10" s="287">
        <f>-'5C1T_Northeast'!$R10</f>
        <v>0</v>
      </c>
      <c r="V10" s="287">
        <f>-'5C1U_Acadiana Ren'!$R10</f>
        <v>0</v>
      </c>
      <c r="W10" s="287">
        <f>-'5C1V_Laf Ren'!$R10</f>
        <v>0</v>
      </c>
      <c r="X10" s="287">
        <f>-'5C1W_Willow'!$R10</f>
        <v>0</v>
      </c>
      <c r="Y10" s="287">
        <f>-'5C1Y_GEO'!$R10</f>
        <v>0</v>
      </c>
      <c r="Z10" s="287">
        <f>-'5C1Z_Lincoln Prep'!$R10</f>
        <v>0</v>
      </c>
      <c r="AA10" s="287">
        <f>-'5C1AE_Noble Minds'!$R10</f>
        <v>0</v>
      </c>
      <c r="AB10" s="287">
        <f>-'5C1AF_JCFA-Laf'!$R10</f>
        <v>0</v>
      </c>
      <c r="AC10" s="287">
        <f>-'5C1AG_Collegiate'!$R10</f>
        <v>0</v>
      </c>
      <c r="AD10" s="287">
        <f>-'5C1AH_BRUP'!$R10</f>
        <v>0</v>
      </c>
      <c r="AE10" s="287">
        <f>-'5C1AI_Harmony'!$R10</f>
        <v>0</v>
      </c>
      <c r="AF10" s="287">
        <f>-'5C1AJ_Athlos'!$R10</f>
        <v>0</v>
      </c>
      <c r="AG10" s="287">
        <f>-'5C1AK_NxtGen'!$R10</f>
        <v>0</v>
      </c>
      <c r="AH10" s="287">
        <f>-'5C1AL_Red River'!$R10</f>
        <v>0</v>
      </c>
      <c r="AI10" s="287">
        <f>-('5C2_LAVCA'!$R10+'5C2_LAVCA'!$S10)</f>
        <v>-49640</v>
      </c>
      <c r="AJ10" s="287">
        <f>-('5C3_UnvView'!$R10+'5C3_UnvView'!$S10)</f>
        <v>-40532</v>
      </c>
      <c r="AK10" s="287">
        <f>-Placeholder_Greater!$R10</f>
        <v>0</v>
      </c>
      <c r="AL10" s="288">
        <f t="shared" si="4"/>
        <v>-121052</v>
      </c>
      <c r="AM10" s="288">
        <f t="shared" si="7"/>
        <v>19931831</v>
      </c>
      <c r="AN10" s="288">
        <f>ROUND(AM10/'8_2.1.20 SIS'!C10,0)</f>
        <v>6559</v>
      </c>
      <c r="AO10" s="288">
        <f>'3B_Pay Raise'!O10</f>
        <v>444314</v>
      </c>
      <c r="AP10" s="289">
        <v>-1787</v>
      </c>
      <c r="AQ10" s="287">
        <f t="shared" si="8"/>
        <v>0</v>
      </c>
      <c r="AR10" s="287">
        <f t="shared" si="9"/>
        <v>-1787</v>
      </c>
      <c r="AS10" s="287">
        <v>-498484</v>
      </c>
      <c r="AT10" s="287">
        <v>-127901</v>
      </c>
      <c r="AU10" s="289">
        <f t="shared" si="10"/>
        <v>-626385</v>
      </c>
      <c r="AV10" s="288">
        <f t="shared" si="11"/>
        <v>19747973</v>
      </c>
      <c r="AW10" s="287">
        <f>'4_Level 4'!E10</f>
        <v>42000</v>
      </c>
      <c r="AX10" s="287">
        <f>'4_Level 4'!Q10</f>
        <v>78114</v>
      </c>
      <c r="AY10" s="288">
        <f t="shared" si="5"/>
        <v>19868087</v>
      </c>
      <c r="AZ10" s="287">
        <v>18277617</v>
      </c>
      <c r="BA10" s="287">
        <f t="shared" si="12"/>
        <v>1590470</v>
      </c>
      <c r="BB10" s="287">
        <f>ROUND(BA10/$BB$77,0)</f>
        <v>1590470</v>
      </c>
      <c r="BC10" s="287">
        <f>'4_Level 4'!J10</f>
        <v>4000</v>
      </c>
      <c r="BD10" s="287">
        <f>'4_Level 4'!L10</f>
        <v>54948</v>
      </c>
      <c r="BE10" s="287">
        <f>'4_Level 4'!M10</f>
        <v>545013</v>
      </c>
      <c r="BF10" s="288">
        <f t="shared" si="6"/>
        <v>20472048</v>
      </c>
      <c r="BG10" s="287">
        <v>0</v>
      </c>
    </row>
    <row r="11" spans="1:59" ht="15.6" customHeight="1" x14ac:dyDescent="0.2">
      <c r="A11" s="290">
        <v>5</v>
      </c>
      <c r="B11" s="291" t="s">
        <v>8</v>
      </c>
      <c r="C11" s="292">
        <f>'3_Levels 1&amp;2'!AP11</f>
        <v>32088112</v>
      </c>
      <c r="D11" s="292">
        <v>0</v>
      </c>
      <c r="E11" s="292">
        <f>-'5C1A_Madison'!$R11</f>
        <v>0</v>
      </c>
      <c r="F11" s="292">
        <f>-'5C1B_DArbonne'!$R11</f>
        <v>0</v>
      </c>
      <c r="G11" s="292">
        <f>-'5C1C_Intl High'!$R11</f>
        <v>0</v>
      </c>
      <c r="H11" s="292">
        <f>-'5C1D_NOMMA'!$R11</f>
        <v>0</v>
      </c>
      <c r="I11" s="292">
        <f>-'5C1E_LFNO'!$R11</f>
        <v>0</v>
      </c>
      <c r="J11" s="292">
        <f>-'5C1F_L.C. Charter'!$R11</f>
        <v>0</v>
      </c>
      <c r="K11" s="292">
        <f>-'5C1G_JS Clark'!$R11</f>
        <v>0</v>
      </c>
      <c r="L11" s="292">
        <f>-'5C1H_Southwest'!$R11</f>
        <v>0</v>
      </c>
      <c r="M11" s="292">
        <f>-'5C1I_LA Key'!$R11</f>
        <v>0</v>
      </c>
      <c r="N11" s="292">
        <f>-'5C1J_JCFA-East'!$R11</f>
        <v>0</v>
      </c>
      <c r="O11" s="292">
        <f>-'5C1M_GEO Mid'!$R11</f>
        <v>0</v>
      </c>
      <c r="P11" s="292">
        <f>-'5C1N_Delta'!$R11</f>
        <v>0</v>
      </c>
      <c r="Q11" s="292">
        <f>-'5C1O_Impact'!$R11</f>
        <v>0</v>
      </c>
      <c r="R11" s="292">
        <f>-'5C1Q_Advantage'!$R11</f>
        <v>0</v>
      </c>
      <c r="S11" s="292">
        <f>-'5C1R_Iberville'!$R11</f>
        <v>0</v>
      </c>
      <c r="T11" s="292">
        <f>-'5C1S_LC Col Prep'!$R11</f>
        <v>0</v>
      </c>
      <c r="U11" s="292">
        <f>-'5C1T_Northeast'!$R11</f>
        <v>0</v>
      </c>
      <c r="V11" s="292">
        <f>-'5C1U_Acadiana Ren'!$R11</f>
        <v>0</v>
      </c>
      <c r="W11" s="292">
        <f>-'5C1V_Laf Ren'!$R11</f>
        <v>0</v>
      </c>
      <c r="X11" s="292">
        <f>-'5C1W_Willow'!$R11</f>
        <v>0</v>
      </c>
      <c r="Y11" s="292">
        <f>-'5C1Y_GEO'!$R11</f>
        <v>0</v>
      </c>
      <c r="Z11" s="292">
        <f>-'5C1Z_Lincoln Prep'!$R11</f>
        <v>0</v>
      </c>
      <c r="AA11" s="545">
        <f>-'5C1AE_Noble Minds'!$R11</f>
        <v>0</v>
      </c>
      <c r="AB11" s="545">
        <f>-'5C1AF_JCFA-Laf'!$R11</f>
        <v>0</v>
      </c>
      <c r="AC11" s="545">
        <f>-'5C1AG_Collegiate'!$R11</f>
        <v>0</v>
      </c>
      <c r="AD11" s="292">
        <f>-'5C1AH_BRUP'!$R11</f>
        <v>0</v>
      </c>
      <c r="AE11" s="770">
        <f>-'5C1AI_Harmony'!$R11</f>
        <v>0</v>
      </c>
      <c r="AF11" s="770">
        <f>-'5C1AJ_Athlos'!$R11</f>
        <v>0</v>
      </c>
      <c r="AG11" s="1081">
        <f>-'5C1AK_NxtGen'!$R11</f>
        <v>0</v>
      </c>
      <c r="AH11" s="1081">
        <f>-'5C1AL_Red River'!$R11</f>
        <v>-1074178</v>
      </c>
      <c r="AI11" s="292">
        <f>-('5C2_LAVCA'!$R11+'5C2_LAVCA'!$S11)</f>
        <v>-135104</v>
      </c>
      <c r="AJ11" s="292">
        <f>-('5C3_UnvView'!$R11+'5C3_UnvView'!$S11)</f>
        <v>-260628</v>
      </c>
      <c r="AK11" s="292">
        <f>-Placeholder_Greater!$R11</f>
        <v>0</v>
      </c>
      <c r="AL11" s="293">
        <f t="shared" si="4"/>
        <v>-1469910</v>
      </c>
      <c r="AM11" s="293">
        <f t="shared" si="7"/>
        <v>30618202</v>
      </c>
      <c r="AN11" s="293">
        <f>ROUND(AM11/'8_2.1.20 SIS'!C11,0)</f>
        <v>6244</v>
      </c>
      <c r="AO11" s="955">
        <f>'3B_Pay Raise'!O11</f>
        <v>601538</v>
      </c>
      <c r="AP11" s="294">
        <v>-12086</v>
      </c>
      <c r="AQ11" s="292">
        <f t="shared" si="8"/>
        <v>0</v>
      </c>
      <c r="AR11" s="292">
        <f t="shared" si="9"/>
        <v>-12086</v>
      </c>
      <c r="AS11" s="292">
        <v>-106148</v>
      </c>
      <c r="AT11" s="292">
        <v>15610</v>
      </c>
      <c r="AU11" s="294">
        <f t="shared" si="10"/>
        <v>-90538</v>
      </c>
      <c r="AV11" s="293">
        <f t="shared" si="11"/>
        <v>31117116</v>
      </c>
      <c r="AW11" s="292">
        <f>'4_Level 4'!E11</f>
        <v>0</v>
      </c>
      <c r="AX11" s="292">
        <f>'4_Level 4'!Q11</f>
        <v>239769</v>
      </c>
      <c r="AY11" s="293">
        <f t="shared" si="5"/>
        <v>31356885</v>
      </c>
      <c r="AZ11" s="292">
        <v>28704561</v>
      </c>
      <c r="BA11" s="292">
        <f t="shared" si="12"/>
        <v>2652324</v>
      </c>
      <c r="BB11" s="292">
        <f>ROUND(BA11/$BB$77,0)</f>
        <v>2652324</v>
      </c>
      <c r="BC11" s="292">
        <f>'4_Level 4'!J11</f>
        <v>0</v>
      </c>
      <c r="BD11" s="292">
        <f>'4_Level 4'!L11</f>
        <v>203163</v>
      </c>
      <c r="BE11" s="292">
        <f>'4_Level 4'!M11</f>
        <v>74203</v>
      </c>
      <c r="BF11" s="293">
        <f t="shared" si="6"/>
        <v>31634251</v>
      </c>
      <c r="BG11" s="292">
        <v>0</v>
      </c>
    </row>
    <row r="12" spans="1:59" ht="15.6" customHeight="1" x14ac:dyDescent="0.2">
      <c r="A12" s="283">
        <v>6</v>
      </c>
      <c r="B12" s="284" t="s">
        <v>9</v>
      </c>
      <c r="C12" s="36">
        <f>'3_Levels 1&amp;2'!AP12</f>
        <v>36671505</v>
      </c>
      <c r="D12" s="36">
        <v>0</v>
      </c>
      <c r="E12" s="36">
        <f>-'5C1A_Madison'!$R12</f>
        <v>0</v>
      </c>
      <c r="F12" s="36">
        <f>-'5C1B_DArbonne'!$R12</f>
        <v>0</v>
      </c>
      <c r="G12" s="36">
        <f>-'5C1C_Intl High'!$R12</f>
        <v>0</v>
      </c>
      <c r="H12" s="36">
        <f>-'5C1D_NOMMA'!$R12</f>
        <v>0</v>
      </c>
      <c r="I12" s="36">
        <f>-'5C1E_LFNO'!$R12</f>
        <v>0</v>
      </c>
      <c r="J12" s="36">
        <f>-'5C1F_L.C. Charter'!$R12</f>
        <v>0</v>
      </c>
      <c r="K12" s="36">
        <f>-'5C1G_JS Clark'!$R12</f>
        <v>0</v>
      </c>
      <c r="L12" s="36">
        <f>-'5C1H_Southwest'!$R12</f>
        <v>0</v>
      </c>
      <c r="M12" s="36">
        <f>-'5C1I_LA Key'!$R12</f>
        <v>0</v>
      </c>
      <c r="N12" s="36">
        <f>-'5C1J_JCFA-East'!$R12</f>
        <v>0</v>
      </c>
      <c r="O12" s="36">
        <f>-'5C1M_GEO Mid'!$R12</f>
        <v>0</v>
      </c>
      <c r="P12" s="36">
        <f>-'5C1N_Delta'!$R12</f>
        <v>0</v>
      </c>
      <c r="Q12" s="36">
        <f>-'5C1O_Impact'!$R12</f>
        <v>0</v>
      </c>
      <c r="R12" s="36">
        <f>-'5C1Q_Advantage'!$R12</f>
        <v>0</v>
      </c>
      <c r="S12" s="36">
        <f>-'5C1R_Iberville'!$R12</f>
        <v>0</v>
      </c>
      <c r="T12" s="36">
        <f>-'5C1S_LC Col Prep'!$R12</f>
        <v>0</v>
      </c>
      <c r="U12" s="36">
        <f>-'5C1T_Northeast'!$R12</f>
        <v>0</v>
      </c>
      <c r="V12" s="36">
        <f>-'5C1U_Acadiana Ren'!$R12</f>
        <v>0</v>
      </c>
      <c r="W12" s="36">
        <f>-'5C1V_Laf Ren'!$R12</f>
        <v>0</v>
      </c>
      <c r="X12" s="36">
        <f>-'5C1W_Willow'!$R12</f>
        <v>0</v>
      </c>
      <c r="Y12" s="36">
        <f>-'5C1Y_GEO'!$R12</f>
        <v>0</v>
      </c>
      <c r="Z12" s="36">
        <f>-'5C1Z_Lincoln Prep'!$R12</f>
        <v>0</v>
      </c>
      <c r="AA12" s="36">
        <f>-'5C1AE_Noble Minds'!$R12</f>
        <v>0</v>
      </c>
      <c r="AB12" s="36">
        <f>-'5C1AF_JCFA-Laf'!$R12</f>
        <v>0</v>
      </c>
      <c r="AC12" s="36">
        <f>-'5C1AG_Collegiate'!$R12</f>
        <v>0</v>
      </c>
      <c r="AD12" s="36">
        <f>-'5C1AH_BRUP'!$R12</f>
        <v>0</v>
      </c>
      <c r="AE12" s="36">
        <f>-'5C1AI_Harmony'!$R12</f>
        <v>0</v>
      </c>
      <c r="AF12" s="36">
        <f>-'5C1AJ_Athlos'!$R12</f>
        <v>0</v>
      </c>
      <c r="AG12" s="36">
        <f>-'5C1AK_NxtGen'!$R12</f>
        <v>0</v>
      </c>
      <c r="AH12" s="36">
        <f>-'5C1AL_Red River'!$R12</f>
        <v>0</v>
      </c>
      <c r="AI12" s="36">
        <f>-('5C2_LAVCA'!$R12+'5C2_LAVCA'!$S12)</f>
        <v>-166787</v>
      </c>
      <c r="AJ12" s="36">
        <f>-('5C3_UnvView'!$R12+'5C3_UnvView'!$S12)</f>
        <v>-76061</v>
      </c>
      <c r="AK12" s="36">
        <f>-Placeholder_Greater!$R12</f>
        <v>0</v>
      </c>
      <c r="AL12" s="35">
        <f t="shared" si="4"/>
        <v>-242848</v>
      </c>
      <c r="AM12" s="35">
        <f t="shared" si="7"/>
        <v>36428657</v>
      </c>
      <c r="AN12" s="35">
        <f>ROUND(AM12/'8_2.1.20 SIS'!C12,0)</f>
        <v>6340</v>
      </c>
      <c r="AO12" s="35">
        <f>'3B_Pay Raise'!O12</f>
        <v>799435</v>
      </c>
      <c r="AP12" s="37">
        <v>24970</v>
      </c>
      <c r="AQ12" s="36">
        <f t="shared" si="8"/>
        <v>24970</v>
      </c>
      <c r="AR12" s="36">
        <f t="shared" si="9"/>
        <v>0</v>
      </c>
      <c r="AS12" s="36">
        <v>-963680</v>
      </c>
      <c r="AT12" s="36">
        <v>19020</v>
      </c>
      <c r="AU12" s="37">
        <f t="shared" si="10"/>
        <v>-944660</v>
      </c>
      <c r="AV12" s="35">
        <f t="shared" si="11"/>
        <v>36308402</v>
      </c>
      <c r="AW12" s="36">
        <f>'4_Level 4'!E12</f>
        <v>0</v>
      </c>
      <c r="AX12" s="36">
        <f>'4_Level 4'!Q12</f>
        <v>180195</v>
      </c>
      <c r="AY12" s="35">
        <f t="shared" si="5"/>
        <v>36488597</v>
      </c>
      <c r="AZ12" s="36">
        <v>33517096</v>
      </c>
      <c r="BA12" s="36">
        <f t="shared" si="12"/>
        <v>2971501</v>
      </c>
      <c r="BB12" s="36">
        <f>ROUND(BA12/$BB$77,0)</f>
        <v>2971501</v>
      </c>
      <c r="BC12" s="36">
        <f>'4_Level 4'!J12</f>
        <v>0</v>
      </c>
      <c r="BD12" s="36">
        <f>'4_Level 4'!L12</f>
        <v>97846</v>
      </c>
      <c r="BE12" s="36">
        <f>'4_Level 4'!M12</f>
        <v>0</v>
      </c>
      <c r="BF12" s="35">
        <f t="shared" si="6"/>
        <v>36586443</v>
      </c>
      <c r="BG12" s="36">
        <v>0</v>
      </c>
    </row>
    <row r="13" spans="1:59" ht="15.6" customHeight="1" x14ac:dyDescent="0.2">
      <c r="A13" s="285">
        <v>7</v>
      </c>
      <c r="B13" s="286" t="s">
        <v>10</v>
      </c>
      <c r="C13" s="287">
        <f>'3_Levels 1&amp;2'!AP13</f>
        <v>8662027</v>
      </c>
      <c r="D13" s="287">
        <v>0</v>
      </c>
      <c r="E13" s="287">
        <f>-'5C1A_Madison'!$R13</f>
        <v>0</v>
      </c>
      <c r="F13" s="287">
        <f>-'5C1B_DArbonne'!$R13</f>
        <v>-7005</v>
      </c>
      <c r="G13" s="287">
        <f>-'5C1C_Intl High'!$R13</f>
        <v>0</v>
      </c>
      <c r="H13" s="287">
        <f>-'5C1D_NOMMA'!$R13</f>
        <v>0</v>
      </c>
      <c r="I13" s="287">
        <f>-'5C1E_LFNO'!$R13</f>
        <v>0</v>
      </c>
      <c r="J13" s="287">
        <f>-'5C1F_L.C. Charter'!$R13</f>
        <v>0</v>
      </c>
      <c r="K13" s="287">
        <f>-'5C1G_JS Clark'!$R13</f>
        <v>0</v>
      </c>
      <c r="L13" s="287">
        <f>-'5C1H_Southwest'!$R13</f>
        <v>0</v>
      </c>
      <c r="M13" s="287">
        <f>-'5C1I_LA Key'!$R13</f>
        <v>0</v>
      </c>
      <c r="N13" s="287">
        <f>-'5C1J_JCFA-East'!$R13</f>
        <v>0</v>
      </c>
      <c r="O13" s="287">
        <f>-'5C1M_GEO Mid'!$R13</f>
        <v>0</v>
      </c>
      <c r="P13" s="287">
        <f>-'5C1N_Delta'!$R13</f>
        <v>0</v>
      </c>
      <c r="Q13" s="287">
        <f>-'5C1O_Impact'!$R13</f>
        <v>0</v>
      </c>
      <c r="R13" s="287">
        <f>-'5C1Q_Advantage'!$R13</f>
        <v>0</v>
      </c>
      <c r="S13" s="287">
        <f>-'5C1R_Iberville'!$R13</f>
        <v>0</v>
      </c>
      <c r="T13" s="287">
        <f>-'5C1S_LC Col Prep'!$R13</f>
        <v>0</v>
      </c>
      <c r="U13" s="287">
        <f>-'5C1T_Northeast'!$R13</f>
        <v>0</v>
      </c>
      <c r="V13" s="287">
        <f>-'5C1U_Acadiana Ren'!$R13</f>
        <v>0</v>
      </c>
      <c r="W13" s="287">
        <f>-'5C1V_Laf Ren'!$R13</f>
        <v>0</v>
      </c>
      <c r="X13" s="287">
        <f>-'5C1W_Willow'!$R13</f>
        <v>0</v>
      </c>
      <c r="Y13" s="287">
        <f>-'5C1Y_GEO'!$R13</f>
        <v>0</v>
      </c>
      <c r="Z13" s="287">
        <f>-'5C1Z_Lincoln Prep'!$R13</f>
        <v>-164995</v>
      </c>
      <c r="AA13" s="287">
        <f>-'5C1AE_Noble Minds'!$R13</f>
        <v>0</v>
      </c>
      <c r="AB13" s="287">
        <f>-'5C1AF_JCFA-Laf'!$R13</f>
        <v>0</v>
      </c>
      <c r="AC13" s="287">
        <f>-'5C1AG_Collegiate'!$R13</f>
        <v>0</v>
      </c>
      <c r="AD13" s="287">
        <f>-'5C1AH_BRUP'!$R13</f>
        <v>0</v>
      </c>
      <c r="AE13" s="287">
        <f>-'5C1AI_Harmony'!$R13</f>
        <v>0</v>
      </c>
      <c r="AF13" s="287">
        <f>-'5C1AJ_Athlos'!$R13</f>
        <v>0</v>
      </c>
      <c r="AG13" s="287">
        <f>-'5C1AK_NxtGen'!$R13</f>
        <v>0</v>
      </c>
      <c r="AH13" s="287">
        <f>-'5C1AL_Red River'!$R13</f>
        <v>0</v>
      </c>
      <c r="AI13" s="287">
        <f>-('5C2_LAVCA'!$R13+'5C2_LAVCA'!$S13)</f>
        <v>-31371</v>
      </c>
      <c r="AJ13" s="287">
        <f>-('5C3_UnvView'!$R13+'5C3_UnvView'!$S13)</f>
        <v>-17666</v>
      </c>
      <c r="AK13" s="287">
        <f>-Placeholder_Greater!$R13</f>
        <v>0</v>
      </c>
      <c r="AL13" s="288">
        <f t="shared" si="4"/>
        <v>-221037</v>
      </c>
      <c r="AM13" s="288">
        <f t="shared" si="7"/>
        <v>8440990</v>
      </c>
      <c r="AN13" s="288">
        <f>ROUND(AM13/'8_2.1.20 SIS'!C13,0)</f>
        <v>4160</v>
      </c>
      <c r="AO13" s="288">
        <f>'3B_Pay Raise'!O13</f>
        <v>397151</v>
      </c>
      <c r="AP13" s="289">
        <v>-1209</v>
      </c>
      <c r="AQ13" s="287">
        <f t="shared" si="8"/>
        <v>0</v>
      </c>
      <c r="AR13" s="287">
        <f t="shared" si="9"/>
        <v>-1209</v>
      </c>
      <c r="AS13" s="287">
        <v>-378560</v>
      </c>
      <c r="AT13" s="287">
        <v>-22880</v>
      </c>
      <c r="AU13" s="289">
        <f t="shared" si="10"/>
        <v>-401440</v>
      </c>
      <c r="AV13" s="288">
        <f t="shared" si="11"/>
        <v>8435492</v>
      </c>
      <c r="AW13" s="287">
        <f>'4_Level 4'!E13</f>
        <v>0</v>
      </c>
      <c r="AX13" s="287">
        <f>'4_Level 4'!Q13</f>
        <v>66634</v>
      </c>
      <c r="AY13" s="288">
        <f t="shared" si="5"/>
        <v>8502126</v>
      </c>
      <c r="AZ13" s="287">
        <v>7823173</v>
      </c>
      <c r="BA13" s="287">
        <f t="shared" si="12"/>
        <v>678953</v>
      </c>
      <c r="BB13" s="287">
        <f>ROUND(BA13/$BB$77,0)</f>
        <v>678953</v>
      </c>
      <c r="BC13" s="287">
        <f>'4_Level 4'!J13</f>
        <v>0</v>
      </c>
      <c r="BD13" s="287">
        <f>'4_Level 4'!L13</f>
        <v>44103</v>
      </c>
      <c r="BE13" s="287">
        <f>'4_Level 4'!M13</f>
        <v>0</v>
      </c>
      <c r="BF13" s="288">
        <f t="shared" si="6"/>
        <v>8546229</v>
      </c>
      <c r="BG13" s="287">
        <v>-3796</v>
      </c>
    </row>
    <row r="14" spans="1:59" ht="15.6" customHeight="1" x14ac:dyDescent="0.2">
      <c r="A14" s="285">
        <v>8</v>
      </c>
      <c r="B14" s="286" t="s">
        <v>11</v>
      </c>
      <c r="C14" s="287">
        <f>'3_Levels 1&amp;2'!AP14</f>
        <v>132767957</v>
      </c>
      <c r="D14" s="287">
        <v>0</v>
      </c>
      <c r="E14" s="287">
        <f>-'5C1A_Madison'!$R14</f>
        <v>0</v>
      </c>
      <c r="F14" s="287">
        <f>-'5C1B_DArbonne'!$R14</f>
        <v>0</v>
      </c>
      <c r="G14" s="287">
        <f>-'5C1C_Intl High'!$R14</f>
        <v>0</v>
      </c>
      <c r="H14" s="287">
        <f>-'5C1D_NOMMA'!$R14</f>
        <v>0</v>
      </c>
      <c r="I14" s="287">
        <f>-'5C1E_LFNO'!$R14</f>
        <v>0</v>
      </c>
      <c r="J14" s="287">
        <f>-'5C1F_L.C. Charter'!$R14</f>
        <v>0</v>
      </c>
      <c r="K14" s="287">
        <f>-'5C1G_JS Clark'!$R14</f>
        <v>0</v>
      </c>
      <c r="L14" s="287">
        <f>-'5C1H_Southwest'!$R14</f>
        <v>0</v>
      </c>
      <c r="M14" s="287">
        <f>-'5C1I_LA Key'!$R14</f>
        <v>0</v>
      </c>
      <c r="N14" s="287">
        <f>-'5C1J_JCFA-East'!$R14</f>
        <v>0</v>
      </c>
      <c r="O14" s="287">
        <f>-'5C1M_GEO Mid'!$R14</f>
        <v>0</v>
      </c>
      <c r="P14" s="287">
        <f>-'5C1N_Delta'!$R14</f>
        <v>0</v>
      </c>
      <c r="Q14" s="287">
        <f>-'5C1O_Impact'!$R14</f>
        <v>0</v>
      </c>
      <c r="R14" s="287">
        <f>-'5C1Q_Advantage'!$R14</f>
        <v>0</v>
      </c>
      <c r="S14" s="287">
        <f>-'5C1R_Iberville'!$R14</f>
        <v>0</v>
      </c>
      <c r="T14" s="287">
        <f>-'5C1S_LC Col Prep'!$R14</f>
        <v>0</v>
      </c>
      <c r="U14" s="287">
        <f>-'5C1T_Northeast'!$R14</f>
        <v>0</v>
      </c>
      <c r="V14" s="287">
        <f>-'5C1U_Acadiana Ren'!$R14</f>
        <v>0</v>
      </c>
      <c r="W14" s="287">
        <f>-'5C1V_Laf Ren'!$R14</f>
        <v>0</v>
      </c>
      <c r="X14" s="287">
        <f>-'5C1W_Willow'!$R14</f>
        <v>0</v>
      </c>
      <c r="Y14" s="287">
        <f>-'5C1Y_GEO'!$R14</f>
        <v>0</v>
      </c>
      <c r="Z14" s="287">
        <f>-'5C1Z_Lincoln Prep'!$R14</f>
        <v>0</v>
      </c>
      <c r="AA14" s="287">
        <f>-'5C1AE_Noble Minds'!$R14</f>
        <v>0</v>
      </c>
      <c r="AB14" s="287">
        <f>-'5C1AF_JCFA-Laf'!$R14</f>
        <v>0</v>
      </c>
      <c r="AC14" s="287">
        <f>-'5C1AG_Collegiate'!$R14</f>
        <v>0</v>
      </c>
      <c r="AD14" s="287">
        <f>-'5C1AH_BRUP'!$R14</f>
        <v>0</v>
      </c>
      <c r="AE14" s="287">
        <f>-'5C1AI_Harmony'!$R14</f>
        <v>0</v>
      </c>
      <c r="AF14" s="287">
        <f>-'5C1AJ_Athlos'!$R14</f>
        <v>0</v>
      </c>
      <c r="AG14" s="287">
        <f>-'5C1AK_NxtGen'!$R14</f>
        <v>0</v>
      </c>
      <c r="AH14" s="287">
        <f>-'5C1AL_Red River'!$R14</f>
        <v>0</v>
      </c>
      <c r="AI14" s="287">
        <f>-('5C2_LAVCA'!$R14+'5C2_LAVCA'!$S14)</f>
        <v>-426293</v>
      </c>
      <c r="AJ14" s="287">
        <f>-('5C3_UnvView'!$R14+'5C3_UnvView'!$S14)</f>
        <v>-223821</v>
      </c>
      <c r="AK14" s="287">
        <f>-Placeholder_Greater!$R14</f>
        <v>0</v>
      </c>
      <c r="AL14" s="288">
        <f t="shared" si="4"/>
        <v>-650114</v>
      </c>
      <c r="AM14" s="288">
        <f t="shared" si="7"/>
        <v>132117843</v>
      </c>
      <c r="AN14" s="288">
        <f>ROUND(AM14/'8_2.1.20 SIS'!C14,0)</f>
        <v>5934</v>
      </c>
      <c r="AO14" s="288">
        <f>'3B_Pay Raise'!O14</f>
        <v>3231322</v>
      </c>
      <c r="AP14" s="289">
        <v>-27312</v>
      </c>
      <c r="AQ14" s="287">
        <f t="shared" si="8"/>
        <v>0</v>
      </c>
      <c r="AR14" s="287">
        <f t="shared" si="9"/>
        <v>-27312</v>
      </c>
      <c r="AS14" s="287">
        <v>-712080</v>
      </c>
      <c r="AT14" s="287">
        <v>-611202</v>
      </c>
      <c r="AU14" s="289">
        <f t="shared" si="10"/>
        <v>-1323282</v>
      </c>
      <c r="AV14" s="288">
        <f t="shared" si="11"/>
        <v>133998571</v>
      </c>
      <c r="AW14" s="287">
        <f>'4_Level 4'!E14</f>
        <v>63000</v>
      </c>
      <c r="AX14" s="287">
        <f>'4_Level 4'!Q14</f>
        <v>685608</v>
      </c>
      <c r="AY14" s="288">
        <f t="shared" si="5"/>
        <v>134747179</v>
      </c>
      <c r="AZ14" s="287">
        <v>123629178</v>
      </c>
      <c r="BA14" s="287">
        <f t="shared" si="12"/>
        <v>11118001</v>
      </c>
      <c r="BB14" s="287">
        <f>ROUND(BA14/$BB$77,0)</f>
        <v>11118001</v>
      </c>
      <c r="BC14" s="287">
        <f>'4_Level 4'!J14</f>
        <v>28000</v>
      </c>
      <c r="BD14" s="287">
        <f>'4_Level 4'!L14</f>
        <v>297153</v>
      </c>
      <c r="BE14" s="287">
        <f>'4_Level 4'!M14</f>
        <v>0</v>
      </c>
      <c r="BF14" s="288">
        <f t="shared" si="6"/>
        <v>135072332</v>
      </c>
      <c r="BG14" s="287">
        <v>0</v>
      </c>
    </row>
    <row r="15" spans="1:59" ht="15.6" customHeight="1" x14ac:dyDescent="0.2">
      <c r="A15" s="285">
        <v>9</v>
      </c>
      <c r="B15" s="286" t="s">
        <v>12</v>
      </c>
      <c r="C15" s="287">
        <f>'3_Levels 1&amp;2'!AP15</f>
        <v>211074148</v>
      </c>
      <c r="D15" s="287">
        <f>-('5B2_RSD LA'!J7-'5B2_RSD LA'!I7)</f>
        <v>-5300796</v>
      </c>
      <c r="E15" s="287">
        <f>-'5C1A_Madison'!$R15</f>
        <v>0</v>
      </c>
      <c r="F15" s="287">
        <f>-'5C1B_DArbonne'!$R15</f>
        <v>0</v>
      </c>
      <c r="G15" s="287">
        <f>-'5C1C_Intl High'!$R15</f>
        <v>0</v>
      </c>
      <c r="H15" s="287">
        <f>-'5C1D_NOMMA'!$R15</f>
        <v>0</v>
      </c>
      <c r="I15" s="287">
        <f>-'5C1E_LFNO'!$R15</f>
        <v>0</v>
      </c>
      <c r="J15" s="287">
        <f>-'5C1F_L.C. Charter'!$R15</f>
        <v>0</v>
      </c>
      <c r="K15" s="287">
        <f>-'5C1G_JS Clark'!$R15</f>
        <v>0</v>
      </c>
      <c r="L15" s="287">
        <f>-'5C1H_Southwest'!$R15</f>
        <v>0</v>
      </c>
      <c r="M15" s="287">
        <f>-'5C1I_LA Key'!$R15</f>
        <v>0</v>
      </c>
      <c r="N15" s="287">
        <f>-'5C1J_JCFA-East'!$R15</f>
        <v>0</v>
      </c>
      <c r="O15" s="287">
        <f>-'5C1M_GEO Mid'!$R15</f>
        <v>0</v>
      </c>
      <c r="P15" s="287">
        <f>-'5C1N_Delta'!$R15</f>
        <v>0</v>
      </c>
      <c r="Q15" s="287">
        <f>-'5C1O_Impact'!$R15</f>
        <v>0</v>
      </c>
      <c r="R15" s="287">
        <f>-'5C1Q_Advantage'!$R15</f>
        <v>0</v>
      </c>
      <c r="S15" s="287">
        <f>-'5C1R_Iberville'!$R15</f>
        <v>0</v>
      </c>
      <c r="T15" s="287">
        <f>-'5C1S_LC Col Prep'!$R15</f>
        <v>0</v>
      </c>
      <c r="U15" s="287">
        <f>-'5C1T_Northeast'!$R15</f>
        <v>0</v>
      </c>
      <c r="V15" s="287">
        <f>-'5C1U_Acadiana Ren'!$R15</f>
        <v>0</v>
      </c>
      <c r="W15" s="287">
        <f>-'5C1V_Laf Ren'!$R15</f>
        <v>0</v>
      </c>
      <c r="X15" s="287">
        <f>-'5C1W_Willow'!$R15</f>
        <v>0</v>
      </c>
      <c r="Y15" s="287">
        <f>-'5C1Y_GEO'!$R15</f>
        <v>0</v>
      </c>
      <c r="Z15" s="287">
        <f>-'5C1Z_Lincoln Prep'!$R15</f>
        <v>0</v>
      </c>
      <c r="AA15" s="287">
        <f>-'5C1AE_Noble Minds'!$R15</f>
        <v>0</v>
      </c>
      <c r="AB15" s="287">
        <f>-'5C1AF_JCFA-Laf'!$R15</f>
        <v>0</v>
      </c>
      <c r="AC15" s="287">
        <f>-'5C1AG_Collegiate'!$R15</f>
        <v>0</v>
      </c>
      <c r="AD15" s="287">
        <f>-'5C1AH_BRUP'!$R15</f>
        <v>0</v>
      </c>
      <c r="AE15" s="287">
        <f>-'5C1AI_Harmony'!$R15</f>
        <v>0</v>
      </c>
      <c r="AF15" s="287">
        <f>-'5C1AJ_Athlos'!$R15</f>
        <v>0</v>
      </c>
      <c r="AG15" s="287">
        <f>-'5C1AK_NxtGen'!$R15</f>
        <v>0</v>
      </c>
      <c r="AH15" s="287">
        <f>-'5C1AL_Red River'!$R15</f>
        <v>0</v>
      </c>
      <c r="AI15" s="287">
        <f>-('5C2_LAVCA'!$R15+'5C2_LAVCA'!$S15)</f>
        <v>-687708</v>
      </c>
      <c r="AJ15" s="287">
        <f>-('5C3_UnvView'!$R15+'5C3_UnvView'!$S15)</f>
        <v>-445652</v>
      </c>
      <c r="AK15" s="287">
        <f>-Placeholder_Greater!$R15</f>
        <v>0</v>
      </c>
      <c r="AL15" s="288">
        <f t="shared" si="4"/>
        <v>-6434156</v>
      </c>
      <c r="AM15" s="288">
        <f t="shared" si="7"/>
        <v>204639992</v>
      </c>
      <c r="AN15" s="288">
        <f>ROUND(AM15/'8_2.1.20 SIS'!C15,0)</f>
        <v>5568</v>
      </c>
      <c r="AO15" s="288">
        <f>'3B_Pay Raise'!O15</f>
        <v>4853826</v>
      </c>
      <c r="AP15" s="289">
        <v>-215919</v>
      </c>
      <c r="AQ15" s="287">
        <f t="shared" si="8"/>
        <v>0</v>
      </c>
      <c r="AR15" s="287">
        <f t="shared" si="9"/>
        <v>-215919</v>
      </c>
      <c r="AS15" s="287">
        <v>-6030144</v>
      </c>
      <c r="AT15" s="287">
        <v>-604128</v>
      </c>
      <c r="AU15" s="289">
        <f t="shared" si="10"/>
        <v>-6634272</v>
      </c>
      <c r="AV15" s="288">
        <f t="shared" si="11"/>
        <v>202643627</v>
      </c>
      <c r="AW15" s="287">
        <f>'4_Level 4'!E15</f>
        <v>210000</v>
      </c>
      <c r="AX15" s="287">
        <f>'4_Level 4'!Q15</f>
        <v>1204330</v>
      </c>
      <c r="AY15" s="288">
        <f t="shared" si="5"/>
        <v>204057957</v>
      </c>
      <c r="AZ15" s="287">
        <v>187582516</v>
      </c>
      <c r="BA15" s="287">
        <f t="shared" si="12"/>
        <v>16475441</v>
      </c>
      <c r="BB15" s="287">
        <f>ROUND(BA15/$BB$77,0)</f>
        <v>16475441</v>
      </c>
      <c r="BC15" s="287">
        <f>'4_Level 4'!J15</f>
        <v>20000</v>
      </c>
      <c r="BD15" s="287">
        <f>'4_Level 4'!L15</f>
        <v>989787</v>
      </c>
      <c r="BE15" s="287">
        <f>'4_Level 4'!M15</f>
        <v>0</v>
      </c>
      <c r="BF15" s="288">
        <f t="shared" si="6"/>
        <v>205067744</v>
      </c>
      <c r="BG15" s="287">
        <v>0</v>
      </c>
    </row>
    <row r="16" spans="1:59" ht="15.6" customHeight="1" x14ac:dyDescent="0.2">
      <c r="A16" s="290">
        <v>10</v>
      </c>
      <c r="B16" s="291" t="s">
        <v>13</v>
      </c>
      <c r="C16" s="292">
        <f>'3_Levels 1&amp;2'!AP16</f>
        <v>141363294</v>
      </c>
      <c r="D16" s="292">
        <v>0</v>
      </c>
      <c r="E16" s="292">
        <f>-'5C1A_Madison'!$R16</f>
        <v>0</v>
      </c>
      <c r="F16" s="292">
        <f>-'5C1B_DArbonne'!$R16</f>
        <v>0</v>
      </c>
      <c r="G16" s="292">
        <f>-'5C1C_Intl High'!$R16</f>
        <v>0</v>
      </c>
      <c r="H16" s="292">
        <f>-'5C1D_NOMMA'!$R16</f>
        <v>0</v>
      </c>
      <c r="I16" s="292">
        <f>-'5C1E_LFNO'!$R16</f>
        <v>0</v>
      </c>
      <c r="J16" s="292">
        <f>-'5C1F_L.C. Charter'!$R16</f>
        <v>-3879664</v>
      </c>
      <c r="K16" s="292">
        <f>-'5C1G_JS Clark'!$R16</f>
        <v>0</v>
      </c>
      <c r="L16" s="292">
        <f>-'5C1H_Southwest'!$R16</f>
        <v>-2855328</v>
      </c>
      <c r="M16" s="292">
        <f>-'5C1I_LA Key'!$R16</f>
        <v>0</v>
      </c>
      <c r="N16" s="292">
        <f>-'5C1J_JCFA-East'!$R16</f>
        <v>0</v>
      </c>
      <c r="O16" s="292">
        <f>-'5C1M_GEO Mid'!$R16</f>
        <v>0</v>
      </c>
      <c r="P16" s="292">
        <f>-'5C1N_Delta'!$R16</f>
        <v>0</v>
      </c>
      <c r="Q16" s="292">
        <f>-'5C1O_Impact'!$R16</f>
        <v>0</v>
      </c>
      <c r="R16" s="292">
        <f>-'5C1Q_Advantage'!$R16</f>
        <v>0</v>
      </c>
      <c r="S16" s="292">
        <f>-'5C1R_Iberville'!$R16</f>
        <v>-7135</v>
      </c>
      <c r="T16" s="292">
        <f>-'5C1S_LC Col Prep'!$R16</f>
        <v>-2101488</v>
      </c>
      <c r="U16" s="292">
        <f>-'5C1T_Northeast'!$R16</f>
        <v>0</v>
      </c>
      <c r="V16" s="292">
        <f>-'5C1U_Acadiana Ren'!$R16</f>
        <v>0</v>
      </c>
      <c r="W16" s="292">
        <f>-'5C1V_Laf Ren'!$R16</f>
        <v>0</v>
      </c>
      <c r="X16" s="292">
        <f>-'5C1W_Willow'!$R16</f>
        <v>0</v>
      </c>
      <c r="Y16" s="292">
        <f>-'5C1Y_GEO'!$R16</f>
        <v>0</v>
      </c>
      <c r="Z16" s="292">
        <f>-'5C1Z_Lincoln Prep'!$R16</f>
        <v>0</v>
      </c>
      <c r="AA16" s="545">
        <f>-'5C1AE_Noble Minds'!$R16</f>
        <v>0</v>
      </c>
      <c r="AB16" s="545">
        <f>-'5C1AF_JCFA-Laf'!$R16</f>
        <v>0</v>
      </c>
      <c r="AC16" s="545">
        <f>-'5C1AG_Collegiate'!$R16</f>
        <v>0</v>
      </c>
      <c r="AD16" s="292">
        <f>-'5C1AH_BRUP'!$R16</f>
        <v>0</v>
      </c>
      <c r="AE16" s="770">
        <f>-'5C1AI_Harmony'!$R16</f>
        <v>0</v>
      </c>
      <c r="AF16" s="770">
        <f>-'5C1AJ_Athlos'!$R16</f>
        <v>0</v>
      </c>
      <c r="AG16" s="1081">
        <f>-'5C1AK_NxtGen'!$R16</f>
        <v>0</v>
      </c>
      <c r="AH16" s="1081">
        <f>-'5C1AL_Red River'!$R16</f>
        <v>0</v>
      </c>
      <c r="AI16" s="292">
        <f>-('5C2_LAVCA'!$R16+'5C2_LAVCA'!$S16)</f>
        <v>-277958</v>
      </c>
      <c r="AJ16" s="292">
        <f>-('5C3_UnvView'!$R16+'5C3_UnvView'!$S16)</f>
        <v>-388998</v>
      </c>
      <c r="AK16" s="292">
        <f>-Placeholder_Greater!$R16</f>
        <v>0</v>
      </c>
      <c r="AL16" s="293">
        <f t="shared" si="4"/>
        <v>-9510571</v>
      </c>
      <c r="AM16" s="293">
        <f t="shared" si="7"/>
        <v>131852723</v>
      </c>
      <c r="AN16" s="293">
        <f>ROUND(AM16/'8_2.1.20 SIS'!C16,0)</f>
        <v>4326</v>
      </c>
      <c r="AO16" s="955">
        <f>'3B_Pay Raise'!O16</f>
        <v>4905283</v>
      </c>
      <c r="AP16" s="294">
        <v>-53625</v>
      </c>
      <c r="AQ16" s="292">
        <f t="shared" si="8"/>
        <v>0</v>
      </c>
      <c r="AR16" s="292">
        <f t="shared" si="9"/>
        <v>-53625</v>
      </c>
      <c r="AS16" s="292">
        <v>-12952044</v>
      </c>
      <c r="AT16" s="292">
        <v>-1563849</v>
      </c>
      <c r="AU16" s="294">
        <f t="shared" si="10"/>
        <v>-14515893</v>
      </c>
      <c r="AV16" s="293">
        <f t="shared" si="11"/>
        <v>122188488</v>
      </c>
      <c r="AW16" s="292">
        <f>'4_Level 4'!E16</f>
        <v>777000</v>
      </c>
      <c r="AX16" s="292">
        <f>'4_Level 4'!Q16</f>
        <v>853268</v>
      </c>
      <c r="AY16" s="293">
        <f t="shared" si="5"/>
        <v>123818756</v>
      </c>
      <c r="AZ16" s="292">
        <v>114827712</v>
      </c>
      <c r="BA16" s="292">
        <f t="shared" si="12"/>
        <v>8991044</v>
      </c>
      <c r="BB16" s="292">
        <f>ROUND(BA16/$BB$77,0)</f>
        <v>8991044</v>
      </c>
      <c r="BC16" s="292">
        <f>'4_Level 4'!J16</f>
        <v>76000</v>
      </c>
      <c r="BD16" s="292">
        <f>'4_Level 4'!L16</f>
        <v>644916</v>
      </c>
      <c r="BE16" s="292">
        <f>'4_Level 4'!M16</f>
        <v>1511907</v>
      </c>
      <c r="BF16" s="293">
        <f t="shared" si="6"/>
        <v>126051579</v>
      </c>
      <c r="BG16" s="292">
        <v>0</v>
      </c>
    </row>
    <row r="17" spans="1:59" ht="15.6" customHeight="1" x14ac:dyDescent="0.2">
      <c r="A17" s="283">
        <v>11</v>
      </c>
      <c r="B17" s="284" t="s">
        <v>14</v>
      </c>
      <c r="C17" s="36">
        <f>'3_Levels 1&amp;2'!AP17</f>
        <v>12163231</v>
      </c>
      <c r="D17" s="36">
        <v>0</v>
      </c>
      <c r="E17" s="36">
        <f>-'5C1A_Madison'!$R17</f>
        <v>0</v>
      </c>
      <c r="F17" s="36">
        <f>-'5C1B_DArbonne'!$R17</f>
        <v>0</v>
      </c>
      <c r="G17" s="36">
        <f>-'5C1C_Intl High'!$R17</f>
        <v>0</v>
      </c>
      <c r="H17" s="36">
        <f>-'5C1D_NOMMA'!$R17</f>
        <v>0</v>
      </c>
      <c r="I17" s="36">
        <f>-'5C1E_LFNO'!$R17</f>
        <v>0</v>
      </c>
      <c r="J17" s="36">
        <f>-'5C1F_L.C. Charter'!$R17</f>
        <v>0</v>
      </c>
      <c r="K17" s="36">
        <f>-'5C1G_JS Clark'!$R17</f>
        <v>0</v>
      </c>
      <c r="L17" s="36">
        <f>-'5C1H_Southwest'!$R17</f>
        <v>0</v>
      </c>
      <c r="M17" s="36">
        <f>-'5C1I_LA Key'!$R17</f>
        <v>0</v>
      </c>
      <c r="N17" s="36">
        <f>-'5C1J_JCFA-East'!$R17</f>
        <v>0</v>
      </c>
      <c r="O17" s="36">
        <f>-'5C1M_GEO Mid'!$R17</f>
        <v>0</v>
      </c>
      <c r="P17" s="36">
        <f>-'5C1N_Delta'!$R17</f>
        <v>0</v>
      </c>
      <c r="Q17" s="36">
        <f>-'5C1O_Impact'!$R17</f>
        <v>0</v>
      </c>
      <c r="R17" s="36">
        <f>-'5C1Q_Advantage'!$R17</f>
        <v>0</v>
      </c>
      <c r="S17" s="36">
        <f>-'5C1R_Iberville'!$R17</f>
        <v>0</v>
      </c>
      <c r="T17" s="36">
        <f>-'5C1S_LC Col Prep'!$R17</f>
        <v>0</v>
      </c>
      <c r="U17" s="36">
        <f>-'5C1T_Northeast'!$R17</f>
        <v>0</v>
      </c>
      <c r="V17" s="36">
        <f>-'5C1U_Acadiana Ren'!$R17</f>
        <v>0</v>
      </c>
      <c r="W17" s="36">
        <f>-'5C1V_Laf Ren'!$R17</f>
        <v>0</v>
      </c>
      <c r="X17" s="36">
        <f>-'5C1W_Willow'!$R17</f>
        <v>0</v>
      </c>
      <c r="Y17" s="36">
        <f>-'5C1Y_GEO'!$R17</f>
        <v>0</v>
      </c>
      <c r="Z17" s="36">
        <f>-'5C1Z_Lincoln Prep'!$R17</f>
        <v>0</v>
      </c>
      <c r="AA17" s="36">
        <f>-'5C1AE_Noble Minds'!$R17</f>
        <v>0</v>
      </c>
      <c r="AB17" s="36">
        <f>-'5C1AF_JCFA-Laf'!$R17</f>
        <v>0</v>
      </c>
      <c r="AC17" s="36">
        <f>-'5C1AG_Collegiate'!$R17</f>
        <v>0</v>
      </c>
      <c r="AD17" s="36">
        <f>-'5C1AH_BRUP'!$R17</f>
        <v>0</v>
      </c>
      <c r="AE17" s="36">
        <f>-'5C1AI_Harmony'!$R17</f>
        <v>0</v>
      </c>
      <c r="AF17" s="36">
        <f>-'5C1AJ_Athlos'!$R17</f>
        <v>0</v>
      </c>
      <c r="AG17" s="36">
        <f>-'5C1AK_NxtGen'!$R17</f>
        <v>0</v>
      </c>
      <c r="AH17" s="36">
        <f>-'5C1AL_Red River'!$R17</f>
        <v>0</v>
      </c>
      <c r="AI17" s="36">
        <f>-('5C2_LAVCA'!$R17+'5C2_LAVCA'!$S17)</f>
        <v>-12398</v>
      </c>
      <c r="AJ17" s="36">
        <f>-('5C3_UnvView'!$R17+'5C3_UnvView'!$S17)</f>
        <v>-41610</v>
      </c>
      <c r="AK17" s="36">
        <f>-Placeholder_Greater!$R17</f>
        <v>0</v>
      </c>
      <c r="AL17" s="35">
        <f t="shared" si="4"/>
        <v>-54008</v>
      </c>
      <c r="AM17" s="35">
        <f t="shared" si="7"/>
        <v>12109223</v>
      </c>
      <c r="AN17" s="35">
        <f>ROUND(AM17/'8_2.1.20 SIS'!C17,0)</f>
        <v>7884</v>
      </c>
      <c r="AO17" s="35">
        <f>'3B_Pay Raise'!O17</f>
        <v>269347</v>
      </c>
      <c r="AP17" s="37">
        <v>-6744</v>
      </c>
      <c r="AQ17" s="36">
        <f t="shared" si="8"/>
        <v>0</v>
      </c>
      <c r="AR17" s="36">
        <f t="shared" si="9"/>
        <v>-6744</v>
      </c>
      <c r="AS17" s="36">
        <v>-583416</v>
      </c>
      <c r="AT17" s="36">
        <v>90666</v>
      </c>
      <c r="AU17" s="37">
        <f t="shared" si="10"/>
        <v>-492750</v>
      </c>
      <c r="AV17" s="35">
        <f t="shared" si="11"/>
        <v>11879076</v>
      </c>
      <c r="AW17" s="36">
        <f>'4_Level 4'!E17</f>
        <v>0</v>
      </c>
      <c r="AX17" s="36">
        <f>'4_Level 4'!Q17</f>
        <v>40690</v>
      </c>
      <c r="AY17" s="35">
        <f t="shared" si="5"/>
        <v>11919766</v>
      </c>
      <c r="AZ17" s="36">
        <v>10959492</v>
      </c>
      <c r="BA17" s="36">
        <f t="shared" si="12"/>
        <v>960274</v>
      </c>
      <c r="BB17" s="36">
        <f>ROUND(BA17/$BB$77,0)</f>
        <v>960274</v>
      </c>
      <c r="BC17" s="36">
        <f>'4_Level 4'!J17</f>
        <v>0</v>
      </c>
      <c r="BD17" s="36">
        <f>'4_Level 4'!L17</f>
        <v>71818</v>
      </c>
      <c r="BE17" s="36">
        <f>'4_Level 4'!M17</f>
        <v>0</v>
      </c>
      <c r="BF17" s="35">
        <f t="shared" si="6"/>
        <v>11991584</v>
      </c>
      <c r="BG17" s="36">
        <v>0</v>
      </c>
    </row>
    <row r="18" spans="1:59" ht="15.6" customHeight="1" x14ac:dyDescent="0.2">
      <c r="A18" s="285">
        <v>12</v>
      </c>
      <c r="B18" s="286" t="s">
        <v>15</v>
      </c>
      <c r="C18" s="287">
        <f>'3_Levels 1&amp;2'!AP18</f>
        <v>3664856</v>
      </c>
      <c r="D18" s="287">
        <v>0</v>
      </c>
      <c r="E18" s="287">
        <f>-'5C1A_Madison'!$R18</f>
        <v>0</v>
      </c>
      <c r="F18" s="287">
        <f>-'5C1B_DArbonne'!$R18</f>
        <v>0</v>
      </c>
      <c r="G18" s="287">
        <f>-'5C1C_Intl High'!$R18</f>
        <v>0</v>
      </c>
      <c r="H18" s="287">
        <f>-'5C1D_NOMMA'!$R18</f>
        <v>0</v>
      </c>
      <c r="I18" s="287">
        <f>-'5C1E_LFNO'!$R18</f>
        <v>0</v>
      </c>
      <c r="J18" s="287">
        <f>-'5C1F_L.C. Charter'!$R18</f>
        <v>0</v>
      </c>
      <c r="K18" s="287">
        <f>-'5C1G_JS Clark'!$R18</f>
        <v>0</v>
      </c>
      <c r="L18" s="287">
        <f>-'5C1H_Southwest'!$R18</f>
        <v>-6517</v>
      </c>
      <c r="M18" s="287">
        <f>-'5C1I_LA Key'!$R18</f>
        <v>0</v>
      </c>
      <c r="N18" s="287">
        <f>-'5C1J_JCFA-East'!$R18</f>
        <v>0</v>
      </c>
      <c r="O18" s="287">
        <f>-'5C1M_GEO Mid'!$R18</f>
        <v>0</v>
      </c>
      <c r="P18" s="287">
        <f>-'5C1N_Delta'!$R18</f>
        <v>0</v>
      </c>
      <c r="Q18" s="287">
        <f>-'5C1O_Impact'!$R18</f>
        <v>0</v>
      </c>
      <c r="R18" s="287">
        <f>-'5C1Q_Advantage'!$R18</f>
        <v>0</v>
      </c>
      <c r="S18" s="287">
        <f>-'5C1R_Iberville'!$R18</f>
        <v>0</v>
      </c>
      <c r="T18" s="287">
        <f>-'5C1S_LC Col Prep'!$R18</f>
        <v>0</v>
      </c>
      <c r="U18" s="287">
        <f>-'5C1T_Northeast'!$R18</f>
        <v>0</v>
      </c>
      <c r="V18" s="287">
        <f>-'5C1U_Acadiana Ren'!$R18</f>
        <v>0</v>
      </c>
      <c r="W18" s="287">
        <f>-'5C1V_Laf Ren'!$R18</f>
        <v>0</v>
      </c>
      <c r="X18" s="287">
        <f>-'5C1W_Willow'!$R18</f>
        <v>0</v>
      </c>
      <c r="Y18" s="287">
        <f>-'5C1Y_GEO'!$R18</f>
        <v>0</v>
      </c>
      <c r="Z18" s="287">
        <f>-'5C1Z_Lincoln Prep'!$R18</f>
        <v>0</v>
      </c>
      <c r="AA18" s="287">
        <f>-'5C1AE_Noble Minds'!$R18</f>
        <v>0</v>
      </c>
      <c r="AB18" s="287">
        <f>-'5C1AF_JCFA-Laf'!$R18</f>
        <v>0</v>
      </c>
      <c r="AC18" s="287">
        <f>-'5C1AG_Collegiate'!$R18</f>
        <v>0</v>
      </c>
      <c r="AD18" s="287">
        <f>-'5C1AH_BRUP'!$R18</f>
        <v>0</v>
      </c>
      <c r="AE18" s="287">
        <f>-'5C1AI_Harmony'!$R18</f>
        <v>0</v>
      </c>
      <c r="AF18" s="287">
        <f>-'5C1AJ_Athlos'!$R18</f>
        <v>0</v>
      </c>
      <c r="AG18" s="287">
        <f>-'5C1AK_NxtGen'!$R18</f>
        <v>0</v>
      </c>
      <c r="AH18" s="287">
        <f>-'5C1AL_Red River'!$R18</f>
        <v>0</v>
      </c>
      <c r="AI18" s="287">
        <f>-('5C2_LAVCA'!$R18+'5C2_LAVCA'!$S18)</f>
        <v>0</v>
      </c>
      <c r="AJ18" s="287">
        <f>-('5C3_UnvView'!$R18+'5C3_UnvView'!$S18)</f>
        <v>-4748</v>
      </c>
      <c r="AK18" s="287">
        <f>-Placeholder_Greater!$R18</f>
        <v>0</v>
      </c>
      <c r="AL18" s="288">
        <f t="shared" si="4"/>
        <v>-11265</v>
      </c>
      <c r="AM18" s="288">
        <f t="shared" si="7"/>
        <v>3653591</v>
      </c>
      <c r="AN18" s="288">
        <f>ROUND(AM18/'8_2.1.20 SIS'!C18,0)</f>
        <v>2859</v>
      </c>
      <c r="AO18" s="288">
        <f>'3B_Pay Raise'!O18</f>
        <v>270754</v>
      </c>
      <c r="AP18" s="289">
        <v>27516</v>
      </c>
      <c r="AQ18" s="287">
        <f t="shared" si="8"/>
        <v>27516</v>
      </c>
      <c r="AR18" s="287">
        <f t="shared" si="9"/>
        <v>0</v>
      </c>
      <c r="AS18" s="287">
        <v>-394542</v>
      </c>
      <c r="AT18" s="287">
        <v>-14295</v>
      </c>
      <c r="AU18" s="289">
        <f t="shared" si="10"/>
        <v>-408837</v>
      </c>
      <c r="AV18" s="288">
        <f t="shared" si="11"/>
        <v>3543024</v>
      </c>
      <c r="AW18" s="287">
        <f>'4_Level 4'!E18</f>
        <v>0</v>
      </c>
      <c r="AX18" s="287">
        <f>'4_Level 4'!Q18</f>
        <v>24880</v>
      </c>
      <c r="AY18" s="288">
        <f t="shared" si="5"/>
        <v>3567904</v>
      </c>
      <c r="AZ18" s="287">
        <v>3309455</v>
      </c>
      <c r="BA18" s="287">
        <f t="shared" si="12"/>
        <v>258449</v>
      </c>
      <c r="BB18" s="287">
        <f>ROUND(BA18/$BB$77,0)</f>
        <v>258449</v>
      </c>
      <c r="BC18" s="287">
        <f>'4_Level 4'!J18</f>
        <v>0</v>
      </c>
      <c r="BD18" s="287">
        <f>'4_Level 4'!L18</f>
        <v>25000</v>
      </c>
      <c r="BE18" s="287">
        <f>'4_Level 4'!M18</f>
        <v>0</v>
      </c>
      <c r="BF18" s="288">
        <f t="shared" si="6"/>
        <v>3592904</v>
      </c>
      <c r="BG18" s="287">
        <v>0</v>
      </c>
    </row>
    <row r="19" spans="1:59" ht="15.6" customHeight="1" x14ac:dyDescent="0.2">
      <c r="A19" s="285">
        <v>13</v>
      </c>
      <c r="B19" s="286" t="s">
        <v>16</v>
      </c>
      <c r="C19" s="287">
        <f>'3_Levels 1&amp;2'!AP19</f>
        <v>9029936</v>
      </c>
      <c r="D19" s="287">
        <v>0</v>
      </c>
      <c r="E19" s="287">
        <f>-'5C1A_Madison'!$R19</f>
        <v>0</v>
      </c>
      <c r="F19" s="287">
        <f>-'5C1B_DArbonne'!$R19</f>
        <v>0</v>
      </c>
      <c r="G19" s="287">
        <f>-'5C1C_Intl High'!$R19</f>
        <v>0</v>
      </c>
      <c r="H19" s="287">
        <f>-'5C1D_NOMMA'!$R19</f>
        <v>0</v>
      </c>
      <c r="I19" s="287">
        <f>-'5C1E_LFNO'!$R19</f>
        <v>0</v>
      </c>
      <c r="J19" s="287">
        <f>-'5C1F_L.C. Charter'!$R19</f>
        <v>0</v>
      </c>
      <c r="K19" s="287">
        <f>-'5C1G_JS Clark'!$R19</f>
        <v>0</v>
      </c>
      <c r="L19" s="287">
        <f>-'5C1H_Southwest'!$R19</f>
        <v>0</v>
      </c>
      <c r="M19" s="287">
        <f>-'5C1I_LA Key'!$R19</f>
        <v>0</v>
      </c>
      <c r="N19" s="287">
        <f>-'5C1J_JCFA-East'!$R19</f>
        <v>0</v>
      </c>
      <c r="O19" s="287">
        <f>-'5C1M_GEO Mid'!$R19</f>
        <v>0</v>
      </c>
      <c r="P19" s="287">
        <f>-'5C1N_Delta'!$R19</f>
        <v>-563609</v>
      </c>
      <c r="Q19" s="287">
        <f>-'5C1O_Impact'!$R19</f>
        <v>0</v>
      </c>
      <c r="R19" s="287">
        <f>-'5C1Q_Advantage'!$R19</f>
        <v>0</v>
      </c>
      <c r="S19" s="287">
        <f>-'5C1R_Iberville'!$R19</f>
        <v>0</v>
      </c>
      <c r="T19" s="287">
        <f>-'5C1S_LC Col Prep'!$R19</f>
        <v>0</v>
      </c>
      <c r="U19" s="287">
        <f>-'5C1T_Northeast'!$R19</f>
        <v>0</v>
      </c>
      <c r="V19" s="287">
        <f>-'5C1U_Acadiana Ren'!$R19</f>
        <v>0</v>
      </c>
      <c r="W19" s="287">
        <f>-'5C1V_Laf Ren'!$R19</f>
        <v>0</v>
      </c>
      <c r="X19" s="287">
        <f>-'5C1W_Willow'!$R19</f>
        <v>0</v>
      </c>
      <c r="Y19" s="287">
        <f>-'5C1Y_GEO'!$R19</f>
        <v>0</v>
      </c>
      <c r="Z19" s="287">
        <f>-'5C1Z_Lincoln Prep'!$R19</f>
        <v>0</v>
      </c>
      <c r="AA19" s="287">
        <f>-'5C1AE_Noble Minds'!$R19</f>
        <v>0</v>
      </c>
      <c r="AB19" s="287">
        <f>-'5C1AF_JCFA-Laf'!$R19</f>
        <v>0</v>
      </c>
      <c r="AC19" s="287">
        <f>-'5C1AG_Collegiate'!$R19</f>
        <v>0</v>
      </c>
      <c r="AD19" s="287">
        <f>-'5C1AH_BRUP'!$R19</f>
        <v>0</v>
      </c>
      <c r="AE19" s="287">
        <f>-'5C1AI_Harmony'!$R19</f>
        <v>0</v>
      </c>
      <c r="AF19" s="287">
        <f>-'5C1AJ_Athlos'!$R19</f>
        <v>0</v>
      </c>
      <c r="AG19" s="287">
        <f>-'5C1AK_NxtGen'!$R19</f>
        <v>0</v>
      </c>
      <c r="AH19" s="287">
        <f>-'5C1AL_Red River'!$R19</f>
        <v>0</v>
      </c>
      <c r="AI19" s="287">
        <f>-('5C2_LAVCA'!$R19+'5C2_LAVCA'!$S19)</f>
        <v>-51846</v>
      </c>
      <c r="AJ19" s="287">
        <f>-('5C3_UnvView'!$R19+'5C3_UnvView'!$S19)</f>
        <v>-48423</v>
      </c>
      <c r="AK19" s="287">
        <f>-Placeholder_Greater!$R19</f>
        <v>0</v>
      </c>
      <c r="AL19" s="288">
        <f t="shared" si="4"/>
        <v>-663878</v>
      </c>
      <c r="AM19" s="288">
        <f t="shared" si="7"/>
        <v>8366058</v>
      </c>
      <c r="AN19" s="288">
        <f>ROUND(AM19/'8_2.1.20 SIS'!C19,0)</f>
        <v>7599</v>
      </c>
      <c r="AO19" s="288">
        <f>'3B_Pay Raise'!O19</f>
        <v>176653</v>
      </c>
      <c r="AP19" s="289">
        <v>-13684</v>
      </c>
      <c r="AQ19" s="287">
        <f t="shared" si="8"/>
        <v>0</v>
      </c>
      <c r="AR19" s="287">
        <f t="shared" si="9"/>
        <v>-13684</v>
      </c>
      <c r="AS19" s="287">
        <v>-281163</v>
      </c>
      <c r="AT19" s="287">
        <v>34196</v>
      </c>
      <c r="AU19" s="289">
        <f t="shared" si="10"/>
        <v>-246967</v>
      </c>
      <c r="AV19" s="288">
        <f t="shared" si="11"/>
        <v>8282060</v>
      </c>
      <c r="AW19" s="287">
        <f>'4_Level 4'!E19</f>
        <v>0</v>
      </c>
      <c r="AX19" s="287">
        <f>'4_Level 4'!Q19</f>
        <v>23075</v>
      </c>
      <c r="AY19" s="288">
        <f t="shared" si="5"/>
        <v>8305135</v>
      </c>
      <c r="AZ19" s="287">
        <v>7634579</v>
      </c>
      <c r="BA19" s="287">
        <f t="shared" si="12"/>
        <v>670556</v>
      </c>
      <c r="BB19" s="287">
        <f>ROUND(BA19/$BB$77,0)</f>
        <v>670556</v>
      </c>
      <c r="BC19" s="287">
        <f>'4_Level 4'!J19</f>
        <v>0</v>
      </c>
      <c r="BD19" s="287">
        <f>'4_Level 4'!L19</f>
        <v>35427</v>
      </c>
      <c r="BE19" s="287">
        <f>'4_Level 4'!M19</f>
        <v>0</v>
      </c>
      <c r="BF19" s="288">
        <f t="shared" si="6"/>
        <v>8340562</v>
      </c>
      <c r="BG19" s="287">
        <v>0</v>
      </c>
    </row>
    <row r="20" spans="1:59" ht="15.6" customHeight="1" x14ac:dyDescent="0.2">
      <c r="A20" s="285">
        <v>14</v>
      </c>
      <c r="B20" s="286" t="s">
        <v>17</v>
      </c>
      <c r="C20" s="287">
        <f>'3_Levels 1&amp;2'!AP20</f>
        <v>13162818</v>
      </c>
      <c r="D20" s="287">
        <v>0</v>
      </c>
      <c r="E20" s="287">
        <f>-'5C1A_Madison'!$R20</f>
        <v>0</v>
      </c>
      <c r="F20" s="287">
        <f>-'5C1B_DArbonne'!$R20</f>
        <v>-6591</v>
      </c>
      <c r="G20" s="287">
        <f>-'5C1C_Intl High'!$R20</f>
        <v>0</v>
      </c>
      <c r="H20" s="287">
        <f>-'5C1D_NOMMA'!$R20</f>
        <v>0</v>
      </c>
      <c r="I20" s="287">
        <f>-'5C1E_LFNO'!$R20</f>
        <v>0</v>
      </c>
      <c r="J20" s="287">
        <f>-'5C1F_L.C. Charter'!$R20</f>
        <v>0</v>
      </c>
      <c r="K20" s="287">
        <f>-'5C1G_JS Clark'!$R20</f>
        <v>0</v>
      </c>
      <c r="L20" s="287">
        <f>-'5C1H_Southwest'!$R20</f>
        <v>0</v>
      </c>
      <c r="M20" s="287">
        <f>-'5C1I_LA Key'!$R20</f>
        <v>0</v>
      </c>
      <c r="N20" s="287">
        <f>-'5C1J_JCFA-East'!$R20</f>
        <v>0</v>
      </c>
      <c r="O20" s="287">
        <f>-'5C1M_GEO Mid'!$R20</f>
        <v>0</v>
      </c>
      <c r="P20" s="287">
        <f>-'5C1N_Delta'!$R20</f>
        <v>0</v>
      </c>
      <c r="Q20" s="287">
        <f>-'5C1O_Impact'!$R20</f>
        <v>0</v>
      </c>
      <c r="R20" s="287">
        <f>-'5C1Q_Advantage'!$R20</f>
        <v>0</v>
      </c>
      <c r="S20" s="287">
        <f>-'5C1R_Iberville'!$R20</f>
        <v>0</v>
      </c>
      <c r="T20" s="287">
        <f>-'5C1S_LC Col Prep'!$R20</f>
        <v>0</v>
      </c>
      <c r="U20" s="287">
        <f>-'5C1T_Northeast'!$R20</f>
        <v>-310196</v>
      </c>
      <c r="V20" s="287">
        <f>-'5C1U_Acadiana Ren'!$R20</f>
        <v>0</v>
      </c>
      <c r="W20" s="287">
        <f>-'5C1V_Laf Ren'!$R20</f>
        <v>0</v>
      </c>
      <c r="X20" s="287">
        <f>-'5C1W_Willow'!$R20</f>
        <v>0</v>
      </c>
      <c r="Y20" s="287">
        <f>-'5C1Y_GEO'!$R20</f>
        <v>0</v>
      </c>
      <c r="Z20" s="287">
        <f>-'5C1Z_Lincoln Prep'!$R20</f>
        <v>-353515</v>
      </c>
      <c r="AA20" s="287">
        <f>-'5C1AE_Noble Minds'!$R20</f>
        <v>0</v>
      </c>
      <c r="AB20" s="287">
        <f>-'5C1AF_JCFA-Laf'!$R20</f>
        <v>0</v>
      </c>
      <c r="AC20" s="287">
        <f>-'5C1AG_Collegiate'!$R20</f>
        <v>0</v>
      </c>
      <c r="AD20" s="287">
        <f>-'5C1AH_BRUP'!$R20</f>
        <v>0</v>
      </c>
      <c r="AE20" s="287">
        <f>-'5C1AI_Harmony'!$R20</f>
        <v>0</v>
      </c>
      <c r="AF20" s="287">
        <f>-'5C1AJ_Athlos'!$R20</f>
        <v>0</v>
      </c>
      <c r="AG20" s="287">
        <f>-'5C1AK_NxtGen'!$R20</f>
        <v>0</v>
      </c>
      <c r="AH20" s="287">
        <f>-'5C1AL_Red River'!$R20</f>
        <v>0</v>
      </c>
      <c r="AI20" s="287">
        <f>-('5C2_LAVCA'!$R20+'5C2_LAVCA'!$S20)</f>
        <v>-25698</v>
      </c>
      <c r="AJ20" s="287">
        <f>-('5C3_UnvView'!$R20+'5C3_UnvView'!$S20)</f>
        <v>-38321</v>
      </c>
      <c r="AK20" s="287">
        <f>-Placeholder_Greater!$R20</f>
        <v>0</v>
      </c>
      <c r="AL20" s="288">
        <f t="shared" si="4"/>
        <v>-734321</v>
      </c>
      <c r="AM20" s="288">
        <f t="shared" si="7"/>
        <v>12428497</v>
      </c>
      <c r="AN20" s="288">
        <f>ROUND(AM20/'8_2.1.20 SIS'!C20,0)</f>
        <v>7753</v>
      </c>
      <c r="AO20" s="288">
        <f>'3B_Pay Raise'!O20</f>
        <v>261262</v>
      </c>
      <c r="AP20" s="289">
        <v>-5826</v>
      </c>
      <c r="AQ20" s="287">
        <f t="shared" si="8"/>
        <v>0</v>
      </c>
      <c r="AR20" s="287">
        <f t="shared" si="9"/>
        <v>-5826</v>
      </c>
      <c r="AS20" s="287">
        <v>-116295</v>
      </c>
      <c r="AT20" s="287">
        <v>112419</v>
      </c>
      <c r="AU20" s="289">
        <f t="shared" si="10"/>
        <v>-3876</v>
      </c>
      <c r="AV20" s="288">
        <f t="shared" si="11"/>
        <v>12680057</v>
      </c>
      <c r="AW20" s="287">
        <f>'4_Level 4'!E20</f>
        <v>0</v>
      </c>
      <c r="AX20" s="287">
        <f>'4_Level 4'!Q20</f>
        <v>22723</v>
      </c>
      <c r="AY20" s="288">
        <f t="shared" si="5"/>
        <v>12702780</v>
      </c>
      <c r="AZ20" s="287">
        <v>11642515</v>
      </c>
      <c r="BA20" s="287">
        <f t="shared" si="12"/>
        <v>1060265</v>
      </c>
      <c r="BB20" s="287">
        <f>ROUND(BA20/$BB$77,0)</f>
        <v>1060265</v>
      </c>
      <c r="BC20" s="287">
        <f>'4_Level 4'!J20</f>
        <v>0</v>
      </c>
      <c r="BD20" s="287">
        <f>'4_Level 4'!L20</f>
        <v>74710</v>
      </c>
      <c r="BE20" s="287">
        <f>'4_Level 4'!M20</f>
        <v>0</v>
      </c>
      <c r="BF20" s="288">
        <f t="shared" si="6"/>
        <v>12777490</v>
      </c>
      <c r="BG20" s="287">
        <v>0</v>
      </c>
    </row>
    <row r="21" spans="1:59" ht="15.6" customHeight="1" x14ac:dyDescent="0.2">
      <c r="A21" s="290">
        <v>15</v>
      </c>
      <c r="B21" s="291" t="s">
        <v>18</v>
      </c>
      <c r="C21" s="292">
        <f>'3_Levels 1&amp;2'!AP21</f>
        <v>24295654</v>
      </c>
      <c r="D21" s="292">
        <v>0</v>
      </c>
      <c r="E21" s="292">
        <f>-'5C1A_Madison'!$R21</f>
        <v>0</v>
      </c>
      <c r="F21" s="292">
        <f>-'5C1B_DArbonne'!$R21</f>
        <v>0</v>
      </c>
      <c r="G21" s="292">
        <f>-'5C1C_Intl High'!$R21</f>
        <v>0</v>
      </c>
      <c r="H21" s="292">
        <f>-'5C1D_NOMMA'!$R21</f>
        <v>0</v>
      </c>
      <c r="I21" s="292">
        <f>-'5C1E_LFNO'!$R21</f>
        <v>0</v>
      </c>
      <c r="J21" s="292">
        <f>-'5C1F_L.C. Charter'!$R21</f>
        <v>0</v>
      </c>
      <c r="K21" s="292">
        <f>-'5C1G_JS Clark'!$R21</f>
        <v>0</v>
      </c>
      <c r="L21" s="292">
        <f>-'5C1H_Southwest'!$R21</f>
        <v>0</v>
      </c>
      <c r="M21" s="292">
        <f>-'5C1I_LA Key'!$R21</f>
        <v>0</v>
      </c>
      <c r="N21" s="292">
        <f>-'5C1J_JCFA-East'!$R21</f>
        <v>0</v>
      </c>
      <c r="O21" s="292">
        <f>-'5C1M_GEO Mid'!$R21</f>
        <v>0</v>
      </c>
      <c r="P21" s="292">
        <f>-'5C1N_Delta'!$R21</f>
        <v>-2068924</v>
      </c>
      <c r="Q21" s="292">
        <f>-'5C1O_Impact'!$R21</f>
        <v>0</v>
      </c>
      <c r="R21" s="292">
        <f>-'5C1Q_Advantage'!$R21</f>
        <v>0</v>
      </c>
      <c r="S21" s="292">
        <f>-'5C1R_Iberville'!$R21</f>
        <v>0</v>
      </c>
      <c r="T21" s="292">
        <f>-'5C1S_LC Col Prep'!$R21</f>
        <v>0</v>
      </c>
      <c r="U21" s="292">
        <f>-'5C1T_Northeast'!$R21</f>
        <v>0</v>
      </c>
      <c r="V21" s="292">
        <f>-'5C1U_Acadiana Ren'!$R21</f>
        <v>0</v>
      </c>
      <c r="W21" s="292">
        <f>-'5C1V_Laf Ren'!$R21</f>
        <v>0</v>
      </c>
      <c r="X21" s="292">
        <f>-'5C1W_Willow'!$R21</f>
        <v>0</v>
      </c>
      <c r="Y21" s="292">
        <f>-'5C1Y_GEO'!$R21</f>
        <v>0</v>
      </c>
      <c r="Z21" s="292">
        <f>-'5C1Z_Lincoln Prep'!$R21</f>
        <v>0</v>
      </c>
      <c r="AA21" s="545">
        <f>-'5C1AE_Noble Minds'!$R21</f>
        <v>0</v>
      </c>
      <c r="AB21" s="545">
        <f>-'5C1AF_JCFA-Laf'!$R21</f>
        <v>0</v>
      </c>
      <c r="AC21" s="545">
        <f>-'5C1AG_Collegiate'!$R21</f>
        <v>0</v>
      </c>
      <c r="AD21" s="292">
        <f>-'5C1AH_BRUP'!$R21</f>
        <v>0</v>
      </c>
      <c r="AE21" s="770">
        <f>-'5C1AI_Harmony'!$R21</f>
        <v>0</v>
      </c>
      <c r="AF21" s="770">
        <f>-'5C1AJ_Athlos'!$R21</f>
        <v>0</v>
      </c>
      <c r="AG21" s="1081">
        <f>-'5C1AK_NxtGen'!$R21</f>
        <v>0</v>
      </c>
      <c r="AH21" s="1081">
        <f>-'5C1AL_Red River'!$R21</f>
        <v>0</v>
      </c>
      <c r="AI21" s="292">
        <f>-('5C2_LAVCA'!$R21+'5C2_LAVCA'!$S21)</f>
        <v>-47672</v>
      </c>
      <c r="AJ21" s="292">
        <f>-('5C3_UnvView'!$R21+'5C3_UnvView'!$S21)</f>
        <v>-41302</v>
      </c>
      <c r="AK21" s="292">
        <f>-Placeholder_Greater!$R21</f>
        <v>0</v>
      </c>
      <c r="AL21" s="293">
        <f t="shared" si="4"/>
        <v>-2157898</v>
      </c>
      <c r="AM21" s="293">
        <f t="shared" si="7"/>
        <v>22137756</v>
      </c>
      <c r="AN21" s="293">
        <f>ROUND(AM21/'8_2.1.20 SIS'!C21,0)</f>
        <v>6968</v>
      </c>
      <c r="AO21" s="955">
        <f>'3B_Pay Raise'!O21</f>
        <v>509418</v>
      </c>
      <c r="AP21" s="294">
        <v>-23902</v>
      </c>
      <c r="AQ21" s="292">
        <f t="shared" si="8"/>
        <v>0</v>
      </c>
      <c r="AR21" s="292">
        <f t="shared" si="9"/>
        <v>-23902</v>
      </c>
      <c r="AS21" s="292">
        <v>-341432</v>
      </c>
      <c r="AT21" s="292">
        <v>-3484</v>
      </c>
      <c r="AU21" s="294">
        <f t="shared" si="10"/>
        <v>-344916</v>
      </c>
      <c r="AV21" s="293">
        <f t="shared" si="11"/>
        <v>22278356</v>
      </c>
      <c r="AW21" s="292">
        <f>'4_Level 4'!E21</f>
        <v>42000</v>
      </c>
      <c r="AX21" s="292">
        <f>'4_Level 4'!Q21</f>
        <v>107795</v>
      </c>
      <c r="AY21" s="293">
        <f t="shared" si="5"/>
        <v>22428151</v>
      </c>
      <c r="AZ21" s="292">
        <v>20578527</v>
      </c>
      <c r="BA21" s="292">
        <f t="shared" si="12"/>
        <v>1849624</v>
      </c>
      <c r="BB21" s="292">
        <f>ROUND(BA21/$BB$77,0)</f>
        <v>1849624</v>
      </c>
      <c r="BC21" s="292">
        <f>'4_Level 4'!J21</f>
        <v>0</v>
      </c>
      <c r="BD21" s="292">
        <f>'4_Level 4'!L21</f>
        <v>104594</v>
      </c>
      <c r="BE21" s="292">
        <f>'4_Level 4'!M21</f>
        <v>0</v>
      </c>
      <c r="BF21" s="293">
        <f t="shared" si="6"/>
        <v>22532745</v>
      </c>
      <c r="BG21" s="292">
        <v>0</v>
      </c>
    </row>
    <row r="22" spans="1:59" ht="15.6" customHeight="1" x14ac:dyDescent="0.2">
      <c r="A22" s="283">
        <v>16</v>
      </c>
      <c r="B22" s="284" t="s">
        <v>19</v>
      </c>
      <c r="C22" s="36">
        <f>'3_Levels 1&amp;2'!AP22</f>
        <v>12565865</v>
      </c>
      <c r="D22" s="36">
        <v>0</v>
      </c>
      <c r="E22" s="36">
        <f>-'5C1A_Madison'!$R22</f>
        <v>0</v>
      </c>
      <c r="F22" s="36">
        <f>-'5C1B_DArbonne'!$R22</f>
        <v>0</v>
      </c>
      <c r="G22" s="36">
        <f>-'5C1C_Intl High'!$R22</f>
        <v>0</v>
      </c>
      <c r="H22" s="36">
        <f>-'5C1D_NOMMA'!$R22</f>
        <v>0</v>
      </c>
      <c r="I22" s="36">
        <f>-'5C1E_LFNO'!$R22</f>
        <v>0</v>
      </c>
      <c r="J22" s="36">
        <f>-'5C1F_L.C. Charter'!$R22</f>
        <v>0</v>
      </c>
      <c r="K22" s="36">
        <f>-'5C1G_JS Clark'!$R22</f>
        <v>0</v>
      </c>
      <c r="L22" s="36">
        <f>-'5C1H_Southwest'!$R22</f>
        <v>0</v>
      </c>
      <c r="M22" s="36">
        <f>-'5C1I_LA Key'!$R22</f>
        <v>0</v>
      </c>
      <c r="N22" s="36">
        <f>-'5C1J_JCFA-East'!$R22</f>
        <v>0</v>
      </c>
      <c r="O22" s="36">
        <f>-'5C1M_GEO Mid'!$R22</f>
        <v>0</v>
      </c>
      <c r="P22" s="36">
        <f>-'5C1N_Delta'!$R22</f>
        <v>0</v>
      </c>
      <c r="Q22" s="36">
        <f>-'5C1O_Impact'!$R22</f>
        <v>0</v>
      </c>
      <c r="R22" s="36">
        <f>-'5C1Q_Advantage'!$R22</f>
        <v>0</v>
      </c>
      <c r="S22" s="36">
        <f>-'5C1R_Iberville'!$R22</f>
        <v>0</v>
      </c>
      <c r="T22" s="36">
        <f>-'5C1S_LC Col Prep'!$R22</f>
        <v>0</v>
      </c>
      <c r="U22" s="36">
        <f>-'5C1T_Northeast'!$R22</f>
        <v>0</v>
      </c>
      <c r="V22" s="36">
        <f>-'5C1U_Acadiana Ren'!$R22</f>
        <v>0</v>
      </c>
      <c r="W22" s="36">
        <f>-'5C1V_Laf Ren'!$R22</f>
        <v>0</v>
      </c>
      <c r="X22" s="36">
        <f>-'5C1W_Willow'!$R22</f>
        <v>0</v>
      </c>
      <c r="Y22" s="36">
        <f>-'5C1Y_GEO'!$R22</f>
        <v>0</v>
      </c>
      <c r="Z22" s="36">
        <f>-'5C1Z_Lincoln Prep'!$R22</f>
        <v>0</v>
      </c>
      <c r="AA22" s="36">
        <f>-'5C1AE_Noble Minds'!$R22</f>
        <v>0</v>
      </c>
      <c r="AB22" s="36">
        <f>-'5C1AF_JCFA-Laf'!$R22</f>
        <v>0</v>
      </c>
      <c r="AC22" s="36">
        <f>-'5C1AG_Collegiate'!$R22</f>
        <v>0</v>
      </c>
      <c r="AD22" s="36">
        <f>-'5C1AH_BRUP'!$R22</f>
        <v>0</v>
      </c>
      <c r="AE22" s="36">
        <f>-'5C1AI_Harmony'!$R22</f>
        <v>0</v>
      </c>
      <c r="AF22" s="36">
        <f>-'5C1AJ_Athlos'!$R22</f>
        <v>0</v>
      </c>
      <c r="AG22" s="36">
        <f>-'5C1AK_NxtGen'!$R22</f>
        <v>0</v>
      </c>
      <c r="AH22" s="36">
        <f>-'5C1AL_Red River'!$R22</f>
        <v>0</v>
      </c>
      <c r="AI22" s="36">
        <f>-('5C2_LAVCA'!$R22+'5C2_LAVCA'!$S22)</f>
        <v>-41617</v>
      </c>
      <c r="AJ22" s="36">
        <f>-('5C3_UnvView'!$R22+'5C3_UnvView'!$S22)</f>
        <v>-18698</v>
      </c>
      <c r="AK22" s="36">
        <f>-Placeholder_Greater!$R22</f>
        <v>0</v>
      </c>
      <c r="AL22" s="35">
        <f t="shared" si="4"/>
        <v>-60315</v>
      </c>
      <c r="AM22" s="35">
        <f t="shared" si="7"/>
        <v>12505550</v>
      </c>
      <c r="AN22" s="35">
        <f>ROUND(AM22/'8_2.1.20 SIS'!C22,0)</f>
        <v>2615</v>
      </c>
      <c r="AO22" s="35">
        <f>'3B_Pay Raise'!O22</f>
        <v>720950</v>
      </c>
      <c r="AP22" s="37">
        <v>-6274</v>
      </c>
      <c r="AQ22" s="36">
        <f t="shared" si="8"/>
        <v>0</v>
      </c>
      <c r="AR22" s="36">
        <f t="shared" si="9"/>
        <v>-6274</v>
      </c>
      <c r="AS22" s="36">
        <v>-355640</v>
      </c>
      <c r="AT22" s="36">
        <v>14383</v>
      </c>
      <c r="AU22" s="37">
        <f t="shared" si="10"/>
        <v>-341257</v>
      </c>
      <c r="AV22" s="35">
        <f t="shared" si="11"/>
        <v>12878969</v>
      </c>
      <c r="AW22" s="36">
        <f>'4_Level 4'!E22</f>
        <v>0</v>
      </c>
      <c r="AX22" s="36">
        <f>'4_Level 4'!Q22</f>
        <v>112197</v>
      </c>
      <c r="AY22" s="35">
        <f t="shared" si="5"/>
        <v>12991166</v>
      </c>
      <c r="AZ22" s="36">
        <v>11943969</v>
      </c>
      <c r="BA22" s="36">
        <f t="shared" si="12"/>
        <v>1047197</v>
      </c>
      <c r="BB22" s="36">
        <f>ROUND(BA22/$BB$77,0)</f>
        <v>1047197</v>
      </c>
      <c r="BC22" s="36">
        <f>'4_Level 4'!J22</f>
        <v>0</v>
      </c>
      <c r="BD22" s="36">
        <f>'4_Level 4'!L22</f>
        <v>260039</v>
      </c>
      <c r="BE22" s="36">
        <f>'4_Level 4'!M22</f>
        <v>617017</v>
      </c>
      <c r="BF22" s="35">
        <f t="shared" si="6"/>
        <v>13868222</v>
      </c>
      <c r="BG22" s="36">
        <v>0</v>
      </c>
    </row>
    <row r="23" spans="1:59" ht="15.6" customHeight="1" x14ac:dyDescent="0.2">
      <c r="A23" s="285">
        <v>17</v>
      </c>
      <c r="B23" s="286" t="s">
        <v>20</v>
      </c>
      <c r="C23" s="287">
        <f>'3_Levels 1&amp;2'!AP23</f>
        <v>194903268</v>
      </c>
      <c r="D23" s="287">
        <f>-('5B2_RSD LA'!J18-'5B2_RSD LA'!I18)</f>
        <v>-8924300</v>
      </c>
      <c r="E23" s="287">
        <f>-'5C1A_Madison'!$R23</f>
        <v>-2206898</v>
      </c>
      <c r="F23" s="287">
        <f>-'5C1B_DArbonne'!$R23</f>
        <v>0</v>
      </c>
      <c r="G23" s="287">
        <f>-'5C1C_Intl High'!$R23</f>
        <v>0</v>
      </c>
      <c r="H23" s="287">
        <f>-'5C1D_NOMMA'!$R23</f>
        <v>0</v>
      </c>
      <c r="I23" s="287">
        <f>-'5C1E_LFNO'!$R23</f>
        <v>0</v>
      </c>
      <c r="J23" s="287">
        <f>-'5C1F_L.C. Charter'!$R23</f>
        <v>0</v>
      </c>
      <c r="K23" s="287">
        <f>-'5C1G_JS Clark'!$R23</f>
        <v>0</v>
      </c>
      <c r="L23" s="287">
        <f>-'5C1H_Southwest'!$R23</f>
        <v>-3504</v>
      </c>
      <c r="M23" s="287">
        <f>-'5C1I_LA Key'!$R23</f>
        <v>-1479074</v>
      </c>
      <c r="N23" s="287">
        <f>-'5C1J_JCFA-East'!$R23</f>
        <v>0</v>
      </c>
      <c r="O23" s="287">
        <f>-'5C1M_GEO Mid'!$R23</f>
        <v>-2910683</v>
      </c>
      <c r="P23" s="287">
        <f>-'5C1N_Delta'!$R23</f>
        <v>0</v>
      </c>
      <c r="Q23" s="287">
        <f>-'5C1O_Impact'!$R23</f>
        <v>-874210</v>
      </c>
      <c r="R23" s="287">
        <f>-'5C1Q_Advantage'!$R23</f>
        <v>-717704</v>
      </c>
      <c r="S23" s="287">
        <f>-'5C1R_Iberville'!$R23</f>
        <v>-3949</v>
      </c>
      <c r="T23" s="287">
        <f>-'5C1S_LC Col Prep'!$R23</f>
        <v>0</v>
      </c>
      <c r="U23" s="287">
        <f>-'5C1T_Northeast'!$R23</f>
        <v>0</v>
      </c>
      <c r="V23" s="287">
        <f>-'5C1U_Acadiana Ren'!$R23</f>
        <v>0</v>
      </c>
      <c r="W23" s="287">
        <f>-'5C1V_Laf Ren'!$R23</f>
        <v>0</v>
      </c>
      <c r="X23" s="287">
        <f>-'5C1W_Willow'!$R23</f>
        <v>0</v>
      </c>
      <c r="Y23" s="287">
        <f>-'5C1Y_GEO'!$R23</f>
        <v>-2666191</v>
      </c>
      <c r="Z23" s="287">
        <f>-'5C1Z_Lincoln Prep'!$R23</f>
        <v>0</v>
      </c>
      <c r="AA23" s="287">
        <f>-'5C1AE_Noble Minds'!$R23</f>
        <v>0</v>
      </c>
      <c r="AB23" s="287">
        <f>-'5C1AF_JCFA-Laf'!$R23</f>
        <v>0</v>
      </c>
      <c r="AC23" s="287">
        <f>-'5C1AG_Collegiate'!$R23</f>
        <v>-1733682</v>
      </c>
      <c r="AD23" s="287">
        <f>-'5C1AH_BRUP'!$R23</f>
        <v>-1472233</v>
      </c>
      <c r="AE23" s="287">
        <f>-'5C1AI_Harmony'!$R23</f>
        <v>0</v>
      </c>
      <c r="AF23" s="287">
        <f>-'5C1AJ_Athlos'!$R23</f>
        <v>0</v>
      </c>
      <c r="AG23" s="287">
        <f>-'5C1AK_NxtGen'!$R23</f>
        <v>-372728</v>
      </c>
      <c r="AH23" s="287">
        <f>-'5C1AL_Red River'!$R23</f>
        <v>0</v>
      </c>
      <c r="AI23" s="287">
        <f>-('5C2_LAVCA'!$R23+'5C2_LAVCA'!$S23)</f>
        <v>-416241</v>
      </c>
      <c r="AJ23" s="287">
        <f>-('5C3_UnvView'!$R23+'5C3_UnvView'!$S23)</f>
        <v>-1213620</v>
      </c>
      <c r="AK23" s="287">
        <f>-Placeholder_Greater!$R23</f>
        <v>0</v>
      </c>
      <c r="AL23" s="288">
        <f t="shared" si="4"/>
        <v>-24995017</v>
      </c>
      <c r="AM23" s="288">
        <f t="shared" si="7"/>
        <v>169908251</v>
      </c>
      <c r="AN23" s="288">
        <f>ROUND(AM23/'8_2.1.20 SIS'!C23,0)</f>
        <v>4306</v>
      </c>
      <c r="AO23" s="288">
        <f>'3B_Pay Raise'!O23</f>
        <v>6176946</v>
      </c>
      <c r="AP23" s="289">
        <v>-129488</v>
      </c>
      <c r="AQ23" s="287">
        <f t="shared" si="8"/>
        <v>0</v>
      </c>
      <c r="AR23" s="287">
        <f t="shared" si="9"/>
        <v>-129488</v>
      </c>
      <c r="AS23" s="287">
        <v>-1752542</v>
      </c>
      <c r="AT23" s="287">
        <v>73202</v>
      </c>
      <c r="AU23" s="289">
        <f t="shared" si="10"/>
        <v>-1679340</v>
      </c>
      <c r="AV23" s="288">
        <f t="shared" si="11"/>
        <v>174276369</v>
      </c>
      <c r="AW23" s="287">
        <f>'4_Level 4'!E23</f>
        <v>441000</v>
      </c>
      <c r="AX23" s="287">
        <f>'4_Level 4'!Q23</f>
        <v>989287</v>
      </c>
      <c r="AY23" s="288">
        <f t="shared" si="5"/>
        <v>175706656</v>
      </c>
      <c r="AZ23" s="287">
        <v>161188876</v>
      </c>
      <c r="BA23" s="287">
        <f t="shared" si="12"/>
        <v>14517780</v>
      </c>
      <c r="BB23" s="287">
        <f>ROUND(BA23/$BB$77,0)</f>
        <v>14517780</v>
      </c>
      <c r="BC23" s="287">
        <f>'4_Level 4'!J23</f>
        <v>66000</v>
      </c>
      <c r="BD23" s="287">
        <f>'4_Level 4'!L23</f>
        <v>1045217</v>
      </c>
      <c r="BE23" s="287">
        <f>'4_Level 4'!M23</f>
        <v>29576</v>
      </c>
      <c r="BF23" s="288">
        <f t="shared" si="6"/>
        <v>176847449</v>
      </c>
      <c r="BG23" s="287">
        <v>0</v>
      </c>
    </row>
    <row r="24" spans="1:59" ht="15.6" customHeight="1" x14ac:dyDescent="0.2">
      <c r="A24" s="285">
        <v>18</v>
      </c>
      <c r="B24" s="286" t="s">
        <v>21</v>
      </c>
      <c r="C24" s="287">
        <f>'3_Levels 1&amp;2'!AP24</f>
        <v>6129841</v>
      </c>
      <c r="D24" s="287">
        <v>0</v>
      </c>
      <c r="E24" s="287">
        <f>-'5C1A_Madison'!$R24</f>
        <v>0</v>
      </c>
      <c r="F24" s="287">
        <f>-'5C1B_DArbonne'!$R24</f>
        <v>0</v>
      </c>
      <c r="G24" s="287">
        <f>-'5C1C_Intl High'!$R24</f>
        <v>0</v>
      </c>
      <c r="H24" s="287">
        <f>-'5C1D_NOMMA'!$R24</f>
        <v>0</v>
      </c>
      <c r="I24" s="287">
        <f>-'5C1E_LFNO'!$R24</f>
        <v>0</v>
      </c>
      <c r="J24" s="287">
        <f>-'5C1F_L.C. Charter'!$R24</f>
        <v>0</v>
      </c>
      <c r="K24" s="287">
        <f>-'5C1G_JS Clark'!$R24</f>
        <v>0</v>
      </c>
      <c r="L24" s="287">
        <f>-'5C1H_Southwest'!$R24</f>
        <v>0</v>
      </c>
      <c r="M24" s="287">
        <f>-'5C1I_LA Key'!$R24</f>
        <v>0</v>
      </c>
      <c r="N24" s="287">
        <f>-'5C1J_JCFA-East'!$R24</f>
        <v>0</v>
      </c>
      <c r="O24" s="287">
        <f>-'5C1M_GEO Mid'!$R24</f>
        <v>0</v>
      </c>
      <c r="P24" s="287">
        <f>-'5C1N_Delta'!$R24</f>
        <v>0</v>
      </c>
      <c r="Q24" s="287">
        <f>-'5C1O_Impact'!$R24</f>
        <v>0</v>
      </c>
      <c r="R24" s="287">
        <f>-'5C1Q_Advantage'!$R24</f>
        <v>0</v>
      </c>
      <c r="S24" s="287">
        <f>-'5C1R_Iberville'!$R24</f>
        <v>0</v>
      </c>
      <c r="T24" s="287">
        <f>-'5C1S_LC Col Prep'!$R24</f>
        <v>0</v>
      </c>
      <c r="U24" s="287">
        <f>-'5C1T_Northeast'!$R24</f>
        <v>0</v>
      </c>
      <c r="V24" s="287">
        <f>-'5C1U_Acadiana Ren'!$R24</f>
        <v>0</v>
      </c>
      <c r="W24" s="287">
        <f>-'5C1V_Laf Ren'!$R24</f>
        <v>0</v>
      </c>
      <c r="X24" s="287">
        <f>-'5C1W_Willow'!$R24</f>
        <v>0</v>
      </c>
      <c r="Y24" s="287">
        <f>-'5C1Y_GEO'!$R24</f>
        <v>0</v>
      </c>
      <c r="Z24" s="287">
        <f>-'5C1Z_Lincoln Prep'!$R24</f>
        <v>0</v>
      </c>
      <c r="AA24" s="287">
        <f>-'5C1AE_Noble Minds'!$R24</f>
        <v>0</v>
      </c>
      <c r="AB24" s="287">
        <f>-'5C1AF_JCFA-Laf'!$R24</f>
        <v>0</v>
      </c>
      <c r="AC24" s="287">
        <f>-'5C1AG_Collegiate'!$R24</f>
        <v>0</v>
      </c>
      <c r="AD24" s="287">
        <f>-'5C1AH_BRUP'!$R24</f>
        <v>0</v>
      </c>
      <c r="AE24" s="287">
        <f>-'5C1AI_Harmony'!$R24</f>
        <v>0</v>
      </c>
      <c r="AF24" s="287">
        <f>-'5C1AJ_Athlos'!$R24</f>
        <v>0</v>
      </c>
      <c r="AG24" s="287">
        <f>-'5C1AK_NxtGen'!$R24</f>
        <v>0</v>
      </c>
      <c r="AH24" s="287">
        <f>-'5C1AL_Red River'!$R24</f>
        <v>0</v>
      </c>
      <c r="AI24" s="287">
        <f>-('5C2_LAVCA'!$R24+'5C2_LAVCA'!$S24)</f>
        <v>-31936</v>
      </c>
      <c r="AJ24" s="287">
        <f>-('5C3_UnvView'!$R24+'5C3_UnvView'!$S24)</f>
        <v>-15543</v>
      </c>
      <c r="AK24" s="287">
        <f>-Placeholder_Greater!$R24</f>
        <v>0</v>
      </c>
      <c r="AL24" s="288">
        <f t="shared" si="4"/>
        <v>-47479</v>
      </c>
      <c r="AM24" s="288">
        <f t="shared" si="7"/>
        <v>6082362</v>
      </c>
      <c r="AN24" s="288">
        <f>ROUND(AM24/'8_2.1.20 SIS'!C24,0)</f>
        <v>6983</v>
      </c>
      <c r="AO24" s="288">
        <f>'3B_Pay Raise'!O24</f>
        <v>138074</v>
      </c>
      <c r="AP24" s="289">
        <v>10362</v>
      </c>
      <c r="AQ24" s="287">
        <f t="shared" si="8"/>
        <v>10362</v>
      </c>
      <c r="AR24" s="287">
        <f t="shared" si="9"/>
        <v>0</v>
      </c>
      <c r="AS24" s="287">
        <v>-460878</v>
      </c>
      <c r="AT24" s="287">
        <v>-27932</v>
      </c>
      <c r="AU24" s="289">
        <f t="shared" si="10"/>
        <v>-488810</v>
      </c>
      <c r="AV24" s="288">
        <f t="shared" si="11"/>
        <v>5741988</v>
      </c>
      <c r="AW24" s="287">
        <f>'4_Level 4'!E24</f>
        <v>42000</v>
      </c>
      <c r="AX24" s="287">
        <f>'4_Level 4'!Q24</f>
        <v>59950</v>
      </c>
      <c r="AY24" s="288">
        <f t="shared" si="5"/>
        <v>5843938</v>
      </c>
      <c r="AZ24" s="287">
        <v>5385316</v>
      </c>
      <c r="BA24" s="287">
        <f t="shared" si="12"/>
        <v>458622</v>
      </c>
      <c r="BB24" s="287">
        <f>ROUND(BA24/$BB$77,0)</f>
        <v>458622</v>
      </c>
      <c r="BC24" s="287">
        <f>'4_Level 4'!J24</f>
        <v>0</v>
      </c>
      <c r="BD24" s="287">
        <f>'4_Level 4'!L24</f>
        <v>48200</v>
      </c>
      <c r="BE24" s="287">
        <f>'4_Level 4'!M24</f>
        <v>0</v>
      </c>
      <c r="BF24" s="288">
        <f t="shared" si="6"/>
        <v>5892138</v>
      </c>
      <c r="BG24" s="287">
        <v>0</v>
      </c>
    </row>
    <row r="25" spans="1:59" ht="15.6" customHeight="1" x14ac:dyDescent="0.2">
      <c r="A25" s="285">
        <v>19</v>
      </c>
      <c r="B25" s="286" t="s">
        <v>22</v>
      </c>
      <c r="C25" s="287">
        <f>'3_Levels 1&amp;2'!AP25</f>
        <v>10782480</v>
      </c>
      <c r="D25" s="287">
        <v>0</v>
      </c>
      <c r="E25" s="287">
        <f>-'5C1A_Madison'!$R25</f>
        <v>0</v>
      </c>
      <c r="F25" s="287">
        <f>-'5C1B_DArbonne'!$R25</f>
        <v>0</v>
      </c>
      <c r="G25" s="287">
        <f>-'5C1C_Intl High'!$R25</f>
        <v>0</v>
      </c>
      <c r="H25" s="287">
        <f>-'5C1D_NOMMA'!$R25</f>
        <v>0</v>
      </c>
      <c r="I25" s="287">
        <f>-'5C1E_LFNO'!$R25</f>
        <v>0</v>
      </c>
      <c r="J25" s="287">
        <f>-'5C1F_L.C. Charter'!$R25</f>
        <v>0</v>
      </c>
      <c r="K25" s="287">
        <f>-'5C1G_JS Clark'!$R25</f>
        <v>0</v>
      </c>
      <c r="L25" s="287">
        <f>-'5C1H_Southwest'!$R25</f>
        <v>0</v>
      </c>
      <c r="M25" s="287">
        <f>-'5C1I_LA Key'!$R25</f>
        <v>-40412</v>
      </c>
      <c r="N25" s="287">
        <f>-'5C1J_JCFA-East'!$R25</f>
        <v>0</v>
      </c>
      <c r="O25" s="287">
        <f>-'5C1M_GEO Mid'!$R25</f>
        <v>0</v>
      </c>
      <c r="P25" s="287">
        <f>-'5C1N_Delta'!$R25</f>
        <v>0</v>
      </c>
      <c r="Q25" s="287">
        <f>-'5C1O_Impact'!$R25</f>
        <v>0</v>
      </c>
      <c r="R25" s="287">
        <f>-'5C1Q_Advantage'!$R25</f>
        <v>-112832</v>
      </c>
      <c r="S25" s="287">
        <f>-'5C1R_Iberville'!$R25</f>
        <v>0</v>
      </c>
      <c r="T25" s="287">
        <f>-'5C1S_LC Col Prep'!$R25</f>
        <v>0</v>
      </c>
      <c r="U25" s="287">
        <f>-'5C1T_Northeast'!$R25</f>
        <v>0</v>
      </c>
      <c r="V25" s="287">
        <f>-'5C1U_Acadiana Ren'!$R25</f>
        <v>0</v>
      </c>
      <c r="W25" s="287">
        <f>-'5C1V_Laf Ren'!$R25</f>
        <v>0</v>
      </c>
      <c r="X25" s="287">
        <f>-'5C1W_Willow'!$R25</f>
        <v>0</v>
      </c>
      <c r="Y25" s="287">
        <f>-'5C1Y_GEO'!$R25</f>
        <v>-5101</v>
      </c>
      <c r="Z25" s="287">
        <f>-'5C1Z_Lincoln Prep'!$R25</f>
        <v>0</v>
      </c>
      <c r="AA25" s="287">
        <f>-'5C1AE_Noble Minds'!$R25</f>
        <v>0</v>
      </c>
      <c r="AB25" s="287">
        <f>-'5C1AF_JCFA-Laf'!$R25</f>
        <v>0</v>
      </c>
      <c r="AC25" s="287">
        <f>-'5C1AG_Collegiate'!$R25</f>
        <v>0</v>
      </c>
      <c r="AD25" s="287">
        <f>-'5C1AH_BRUP'!$R25</f>
        <v>0</v>
      </c>
      <c r="AE25" s="287">
        <f>-'5C1AI_Harmony'!$R25</f>
        <v>0</v>
      </c>
      <c r="AF25" s="287">
        <f>-'5C1AJ_Athlos'!$R25</f>
        <v>0</v>
      </c>
      <c r="AG25" s="287">
        <f>-'5C1AK_NxtGen'!$R25</f>
        <v>0</v>
      </c>
      <c r="AH25" s="287">
        <f>-'5C1AL_Red River'!$R25</f>
        <v>0</v>
      </c>
      <c r="AI25" s="287">
        <f>-('5C2_LAVCA'!$R25+'5C2_LAVCA'!$S25)</f>
        <v>-66363</v>
      </c>
      <c r="AJ25" s="287">
        <f>-('5C3_UnvView'!$R25+'5C3_UnvView'!$S25)</f>
        <v>-169520</v>
      </c>
      <c r="AK25" s="287">
        <f>-Placeholder_Greater!$R25</f>
        <v>0</v>
      </c>
      <c r="AL25" s="288">
        <f t="shared" si="4"/>
        <v>-394228</v>
      </c>
      <c r="AM25" s="288">
        <f t="shared" si="7"/>
        <v>10388252</v>
      </c>
      <c r="AN25" s="288">
        <f>ROUND(AM25/'8_2.1.20 SIS'!C25,0)</f>
        <v>6026</v>
      </c>
      <c r="AO25" s="288">
        <f>'3B_Pay Raise'!O25</f>
        <v>277844</v>
      </c>
      <c r="AP25" s="289">
        <v>18167</v>
      </c>
      <c r="AQ25" s="287">
        <f t="shared" si="8"/>
        <v>18167</v>
      </c>
      <c r="AR25" s="287">
        <f t="shared" si="9"/>
        <v>0</v>
      </c>
      <c r="AS25" s="287">
        <v>-590548</v>
      </c>
      <c r="AT25" s="287">
        <v>18078</v>
      </c>
      <c r="AU25" s="289">
        <f t="shared" si="10"/>
        <v>-572470</v>
      </c>
      <c r="AV25" s="288">
        <f t="shared" si="11"/>
        <v>10111793</v>
      </c>
      <c r="AW25" s="287">
        <f>'4_Level 4'!E25</f>
        <v>0</v>
      </c>
      <c r="AX25" s="287">
        <f>'4_Level 4'!Q25</f>
        <v>44143</v>
      </c>
      <c r="AY25" s="288">
        <f t="shared" si="5"/>
        <v>10155936</v>
      </c>
      <c r="AZ25" s="287">
        <v>9357862</v>
      </c>
      <c r="BA25" s="287">
        <f t="shared" si="12"/>
        <v>798074</v>
      </c>
      <c r="BB25" s="287">
        <f>ROUND(BA25/$BB$77,0)</f>
        <v>798074</v>
      </c>
      <c r="BC25" s="287">
        <f>'4_Level 4'!J25</f>
        <v>0</v>
      </c>
      <c r="BD25" s="287">
        <f>'4_Level 4'!L25</f>
        <v>25000</v>
      </c>
      <c r="BE25" s="287">
        <f>'4_Level 4'!M25</f>
        <v>0</v>
      </c>
      <c r="BF25" s="288">
        <f t="shared" si="6"/>
        <v>10180936</v>
      </c>
      <c r="BG25" s="287">
        <v>0</v>
      </c>
    </row>
    <row r="26" spans="1:59" ht="15.6" customHeight="1" x14ac:dyDescent="0.2">
      <c r="A26" s="290">
        <v>20</v>
      </c>
      <c r="B26" s="291" t="s">
        <v>23</v>
      </c>
      <c r="C26" s="292">
        <f>'3_Levels 1&amp;2'!AP26</f>
        <v>35842663</v>
      </c>
      <c r="D26" s="292">
        <v>0</v>
      </c>
      <c r="E26" s="292">
        <f>-'5C1A_Madison'!$R26</f>
        <v>0</v>
      </c>
      <c r="F26" s="292">
        <f>-'5C1B_DArbonne'!$R26</f>
        <v>0</v>
      </c>
      <c r="G26" s="292">
        <f>-'5C1C_Intl High'!$R26</f>
        <v>0</v>
      </c>
      <c r="H26" s="292">
        <f>-'5C1D_NOMMA'!$R26</f>
        <v>0</v>
      </c>
      <c r="I26" s="292">
        <f>-'5C1E_LFNO'!$R26</f>
        <v>0</v>
      </c>
      <c r="J26" s="292">
        <f>-'5C1F_L.C. Charter'!$R26</f>
        <v>0</v>
      </c>
      <c r="K26" s="292">
        <f>-'5C1G_JS Clark'!$R26</f>
        <v>-18481</v>
      </c>
      <c r="L26" s="292">
        <f>-'5C1H_Southwest'!$R26</f>
        <v>0</v>
      </c>
      <c r="M26" s="292">
        <f>-'5C1I_LA Key'!$R26</f>
        <v>0</v>
      </c>
      <c r="N26" s="292">
        <f>-'5C1J_JCFA-East'!$R26</f>
        <v>0</v>
      </c>
      <c r="O26" s="292">
        <f>-'5C1M_GEO Mid'!$R26</f>
        <v>0</v>
      </c>
      <c r="P26" s="292">
        <f>-'5C1N_Delta'!$R26</f>
        <v>0</v>
      </c>
      <c r="Q26" s="292">
        <f>-'5C1O_Impact'!$R26</f>
        <v>0</v>
      </c>
      <c r="R26" s="292">
        <f>-'5C1Q_Advantage'!$R26</f>
        <v>0</v>
      </c>
      <c r="S26" s="292">
        <f>-'5C1R_Iberville'!$R26</f>
        <v>0</v>
      </c>
      <c r="T26" s="292">
        <f>-'5C1S_LC Col Prep'!$R26</f>
        <v>0</v>
      </c>
      <c r="U26" s="292">
        <f>-'5C1T_Northeast'!$R26</f>
        <v>0</v>
      </c>
      <c r="V26" s="292">
        <f>-'5C1U_Acadiana Ren'!$R26</f>
        <v>0</v>
      </c>
      <c r="W26" s="292">
        <f>-'5C1V_Laf Ren'!$R26</f>
        <v>0</v>
      </c>
      <c r="X26" s="292">
        <f>-'5C1W_Willow'!$R26</f>
        <v>0</v>
      </c>
      <c r="Y26" s="292">
        <f>-'5C1Y_GEO'!$R26</f>
        <v>0</v>
      </c>
      <c r="Z26" s="292">
        <f>-'5C1Z_Lincoln Prep'!$R26</f>
        <v>0</v>
      </c>
      <c r="AA26" s="545">
        <f>-'5C1AE_Noble Minds'!$R26</f>
        <v>0</v>
      </c>
      <c r="AB26" s="545">
        <f>-'5C1AF_JCFA-Laf'!$R26</f>
        <v>0</v>
      </c>
      <c r="AC26" s="545">
        <f>-'5C1AG_Collegiate'!$R26</f>
        <v>0</v>
      </c>
      <c r="AD26" s="292">
        <f>-'5C1AH_BRUP'!$R26</f>
        <v>0</v>
      </c>
      <c r="AE26" s="770">
        <f>-'5C1AI_Harmony'!$R26</f>
        <v>0</v>
      </c>
      <c r="AF26" s="770">
        <f>-'5C1AJ_Athlos'!$R26</f>
        <v>0</v>
      </c>
      <c r="AG26" s="1081">
        <f>-'5C1AK_NxtGen'!$R26</f>
        <v>0</v>
      </c>
      <c r="AH26" s="1081">
        <f>-'5C1AL_Red River'!$R26</f>
        <v>0</v>
      </c>
      <c r="AI26" s="292">
        <f>-('5C2_LAVCA'!$R26+'5C2_LAVCA'!$S26)</f>
        <v>-136874</v>
      </c>
      <c r="AJ26" s="292">
        <f>-('5C3_UnvView'!$R26+'5C3_UnvView'!$S26)</f>
        <v>-150612</v>
      </c>
      <c r="AK26" s="292">
        <f>-Placeholder_Greater!$R26</f>
        <v>0</v>
      </c>
      <c r="AL26" s="293">
        <f t="shared" si="4"/>
        <v>-305967</v>
      </c>
      <c r="AM26" s="293">
        <f t="shared" si="7"/>
        <v>35536696</v>
      </c>
      <c r="AN26" s="293">
        <f>ROUND(AM26/'8_2.1.20 SIS'!C26,0)</f>
        <v>6442</v>
      </c>
      <c r="AO26" s="955">
        <f>'3B_Pay Raise'!O26</f>
        <v>775346</v>
      </c>
      <c r="AP26" s="294">
        <v>-65824</v>
      </c>
      <c r="AQ26" s="292">
        <f t="shared" si="8"/>
        <v>0</v>
      </c>
      <c r="AR26" s="292">
        <f t="shared" si="9"/>
        <v>-65824</v>
      </c>
      <c r="AS26" s="292">
        <v>83746</v>
      </c>
      <c r="AT26" s="292">
        <v>-161050</v>
      </c>
      <c r="AU26" s="294">
        <f t="shared" si="10"/>
        <v>-77304</v>
      </c>
      <c r="AV26" s="293">
        <f t="shared" si="11"/>
        <v>36168914</v>
      </c>
      <c r="AW26" s="292">
        <f>'4_Level 4'!E26</f>
        <v>126000</v>
      </c>
      <c r="AX26" s="292">
        <f>'4_Level 4'!Q26</f>
        <v>183606</v>
      </c>
      <c r="AY26" s="293">
        <f t="shared" si="5"/>
        <v>36478520</v>
      </c>
      <c r="AZ26" s="292">
        <v>33438219</v>
      </c>
      <c r="BA26" s="292">
        <f t="shared" si="12"/>
        <v>3040301</v>
      </c>
      <c r="BB26" s="292">
        <f>ROUND(BA26/$BB$77,0)</f>
        <v>3040301</v>
      </c>
      <c r="BC26" s="292">
        <f>'4_Level 4'!J26</f>
        <v>46000</v>
      </c>
      <c r="BD26" s="292">
        <f>'4_Level 4'!L26</f>
        <v>235939</v>
      </c>
      <c r="BE26" s="292">
        <f>'4_Level 4'!M26</f>
        <v>443748</v>
      </c>
      <c r="BF26" s="293">
        <f t="shared" si="6"/>
        <v>37204207</v>
      </c>
      <c r="BG26" s="292">
        <v>0</v>
      </c>
    </row>
    <row r="27" spans="1:59" ht="15.6" customHeight="1" x14ac:dyDescent="0.2">
      <c r="A27" s="283">
        <v>21</v>
      </c>
      <c r="B27" s="284" t="s">
        <v>24</v>
      </c>
      <c r="C27" s="36">
        <f>'3_Levels 1&amp;2'!AP27</f>
        <v>20436601</v>
      </c>
      <c r="D27" s="36">
        <v>0</v>
      </c>
      <c r="E27" s="36">
        <f>-'5C1A_Madison'!$R27</f>
        <v>0</v>
      </c>
      <c r="F27" s="36">
        <f>-'5C1B_DArbonne'!$R27</f>
        <v>0</v>
      </c>
      <c r="G27" s="36">
        <f>-'5C1C_Intl High'!$R27</f>
        <v>0</v>
      </c>
      <c r="H27" s="36">
        <f>-'5C1D_NOMMA'!$R27</f>
        <v>0</v>
      </c>
      <c r="I27" s="36">
        <f>-'5C1E_LFNO'!$R27</f>
        <v>0</v>
      </c>
      <c r="J27" s="36">
        <f>-'5C1F_L.C. Charter'!$R27</f>
        <v>0</v>
      </c>
      <c r="K27" s="36">
        <f>-'5C1G_JS Clark'!$R27</f>
        <v>0</v>
      </c>
      <c r="L27" s="36">
        <f>-'5C1H_Southwest'!$R27</f>
        <v>0</v>
      </c>
      <c r="M27" s="36">
        <f>-'5C1I_LA Key'!$R27</f>
        <v>0</v>
      </c>
      <c r="N27" s="36">
        <f>-'5C1J_JCFA-East'!$R27</f>
        <v>0</v>
      </c>
      <c r="O27" s="36">
        <f>-'5C1M_GEO Mid'!$R27</f>
        <v>0</v>
      </c>
      <c r="P27" s="36">
        <f>-'5C1N_Delta'!$R27</f>
        <v>-11719</v>
      </c>
      <c r="Q27" s="36">
        <f>-'5C1O_Impact'!$R27</f>
        <v>0</v>
      </c>
      <c r="R27" s="36">
        <f>-'5C1Q_Advantage'!$R27</f>
        <v>0</v>
      </c>
      <c r="S27" s="36">
        <f>-'5C1R_Iberville'!$R27</f>
        <v>0</v>
      </c>
      <c r="T27" s="36">
        <f>-'5C1S_LC Col Prep'!$R27</f>
        <v>0</v>
      </c>
      <c r="U27" s="36">
        <f>-'5C1T_Northeast'!$R27</f>
        <v>0</v>
      </c>
      <c r="V27" s="36">
        <f>-'5C1U_Acadiana Ren'!$R27</f>
        <v>0</v>
      </c>
      <c r="W27" s="36">
        <f>-'5C1V_Laf Ren'!$R27</f>
        <v>0</v>
      </c>
      <c r="X27" s="36">
        <f>-'5C1W_Willow'!$R27</f>
        <v>0</v>
      </c>
      <c r="Y27" s="36">
        <f>-'5C1Y_GEO'!$R27</f>
        <v>0</v>
      </c>
      <c r="Z27" s="36">
        <f>-'5C1Z_Lincoln Prep'!$R27</f>
        <v>0</v>
      </c>
      <c r="AA27" s="36">
        <f>-'5C1AE_Noble Minds'!$R27</f>
        <v>0</v>
      </c>
      <c r="AB27" s="36">
        <f>-'5C1AF_JCFA-Laf'!$R27</f>
        <v>0</v>
      </c>
      <c r="AC27" s="36">
        <f>-'5C1AG_Collegiate'!$R27</f>
        <v>0</v>
      </c>
      <c r="AD27" s="36">
        <f>-'5C1AH_BRUP'!$R27</f>
        <v>0</v>
      </c>
      <c r="AE27" s="36">
        <f>-'5C1AI_Harmony'!$R27</f>
        <v>0</v>
      </c>
      <c r="AF27" s="36">
        <f>-'5C1AJ_Athlos'!$R27</f>
        <v>0</v>
      </c>
      <c r="AG27" s="36">
        <f>-'5C1AK_NxtGen'!$R27</f>
        <v>0</v>
      </c>
      <c r="AH27" s="36">
        <f>-'5C1AL_Red River'!$R27</f>
        <v>0</v>
      </c>
      <c r="AI27" s="36">
        <f>-('5C2_LAVCA'!$R27+'5C2_LAVCA'!$S27)</f>
        <v>-40103</v>
      </c>
      <c r="AJ27" s="36">
        <f>-('5C3_UnvView'!$R27+'5C3_UnvView'!$S27)</f>
        <v>-59376</v>
      </c>
      <c r="AK27" s="36">
        <f>-Placeholder_Greater!$R27</f>
        <v>0</v>
      </c>
      <c r="AL27" s="35">
        <f t="shared" si="4"/>
        <v>-111198</v>
      </c>
      <c r="AM27" s="35">
        <f t="shared" si="7"/>
        <v>20325403</v>
      </c>
      <c r="AN27" s="35">
        <f>ROUND(AM27/'8_2.1.20 SIS'!C27,0)</f>
        <v>7109</v>
      </c>
      <c r="AO27" s="35">
        <f>'3B_Pay Raise'!O27</f>
        <v>447515</v>
      </c>
      <c r="AP27" s="37">
        <v>-8281</v>
      </c>
      <c r="AQ27" s="36">
        <f t="shared" si="8"/>
        <v>0</v>
      </c>
      <c r="AR27" s="36">
        <f t="shared" si="9"/>
        <v>-8281</v>
      </c>
      <c r="AS27" s="36">
        <v>-654028</v>
      </c>
      <c r="AT27" s="36">
        <v>-14218</v>
      </c>
      <c r="AU27" s="37">
        <f t="shared" si="10"/>
        <v>-668246</v>
      </c>
      <c r="AV27" s="35">
        <f t="shared" si="11"/>
        <v>20096391</v>
      </c>
      <c r="AW27" s="36">
        <f>'4_Level 4'!E27</f>
        <v>0</v>
      </c>
      <c r="AX27" s="36">
        <f>'4_Level 4'!Q27</f>
        <v>35737</v>
      </c>
      <c r="AY27" s="35">
        <f t="shared" si="5"/>
        <v>20132128</v>
      </c>
      <c r="AZ27" s="36">
        <v>18526272</v>
      </c>
      <c r="BA27" s="36">
        <f t="shared" si="12"/>
        <v>1605856</v>
      </c>
      <c r="BB27" s="36">
        <f>ROUND(BA27/$BB$77,0)</f>
        <v>1605856</v>
      </c>
      <c r="BC27" s="36">
        <f>'4_Level 4'!J27</f>
        <v>0</v>
      </c>
      <c r="BD27" s="36">
        <f>'4_Level 4'!L27</f>
        <v>25000</v>
      </c>
      <c r="BE27" s="36">
        <f>'4_Level 4'!M27</f>
        <v>0</v>
      </c>
      <c r="BF27" s="35">
        <f t="shared" si="6"/>
        <v>20157128</v>
      </c>
      <c r="BG27" s="36">
        <v>0</v>
      </c>
    </row>
    <row r="28" spans="1:59" ht="15.6" customHeight="1" x14ac:dyDescent="0.2">
      <c r="A28" s="285">
        <v>22</v>
      </c>
      <c r="B28" s="286" t="s">
        <v>25</v>
      </c>
      <c r="C28" s="287">
        <f>'3_Levels 1&amp;2'!AP28</f>
        <v>21604604</v>
      </c>
      <c r="D28" s="287">
        <v>0</v>
      </c>
      <c r="E28" s="287">
        <f>-'5C1A_Madison'!$R28</f>
        <v>0</v>
      </c>
      <c r="F28" s="287">
        <f>-'5C1B_DArbonne'!$R28</f>
        <v>0</v>
      </c>
      <c r="G28" s="287">
        <f>-'5C1C_Intl High'!$R28</f>
        <v>0</v>
      </c>
      <c r="H28" s="287">
        <f>-'5C1D_NOMMA'!$R28</f>
        <v>0</v>
      </c>
      <c r="I28" s="287">
        <f>-'5C1E_LFNO'!$R28</f>
        <v>0</v>
      </c>
      <c r="J28" s="287">
        <f>-'5C1F_L.C. Charter'!$R28</f>
        <v>0</v>
      </c>
      <c r="K28" s="287">
        <f>-'5C1G_JS Clark'!$R28</f>
        <v>0</v>
      </c>
      <c r="L28" s="287">
        <f>-'5C1H_Southwest'!$R28</f>
        <v>0</v>
      </c>
      <c r="M28" s="287">
        <f>-'5C1I_LA Key'!$R28</f>
        <v>0</v>
      </c>
      <c r="N28" s="287">
        <f>-'5C1J_JCFA-East'!$R28</f>
        <v>0</v>
      </c>
      <c r="O28" s="287">
        <f>-'5C1M_GEO Mid'!$R28</f>
        <v>0</v>
      </c>
      <c r="P28" s="287">
        <f>-'5C1N_Delta'!$R28</f>
        <v>0</v>
      </c>
      <c r="Q28" s="287">
        <f>-'5C1O_Impact'!$R28</f>
        <v>0</v>
      </c>
      <c r="R28" s="287">
        <f>-'5C1Q_Advantage'!$R28</f>
        <v>0</v>
      </c>
      <c r="S28" s="287">
        <f>-'5C1R_Iberville'!$R28</f>
        <v>0</v>
      </c>
      <c r="T28" s="287">
        <f>-'5C1S_LC Col Prep'!$R28</f>
        <v>0</v>
      </c>
      <c r="U28" s="287">
        <f>-'5C1T_Northeast'!$R28</f>
        <v>0</v>
      </c>
      <c r="V28" s="287">
        <f>-'5C1U_Acadiana Ren'!$R28</f>
        <v>0</v>
      </c>
      <c r="W28" s="287">
        <f>-'5C1V_Laf Ren'!$R28</f>
        <v>0</v>
      </c>
      <c r="X28" s="287">
        <f>-'5C1W_Willow'!$R28</f>
        <v>0</v>
      </c>
      <c r="Y28" s="287">
        <f>-'5C1Y_GEO'!$R28</f>
        <v>0</v>
      </c>
      <c r="Z28" s="287">
        <f>-'5C1Z_Lincoln Prep'!$R28</f>
        <v>0</v>
      </c>
      <c r="AA28" s="287">
        <f>-'5C1AE_Noble Minds'!$R28</f>
        <v>0</v>
      </c>
      <c r="AB28" s="287">
        <f>-'5C1AF_JCFA-Laf'!$R28</f>
        <v>0</v>
      </c>
      <c r="AC28" s="287">
        <f>-'5C1AG_Collegiate'!$R28</f>
        <v>0</v>
      </c>
      <c r="AD28" s="287">
        <f>-'5C1AH_BRUP'!$R28</f>
        <v>0</v>
      </c>
      <c r="AE28" s="287">
        <f>-'5C1AI_Harmony'!$R28</f>
        <v>0</v>
      </c>
      <c r="AF28" s="287">
        <f>-'5C1AJ_Athlos'!$R28</f>
        <v>0</v>
      </c>
      <c r="AG28" s="287">
        <f>-'5C1AK_NxtGen'!$R28</f>
        <v>0</v>
      </c>
      <c r="AH28" s="287">
        <f>-'5C1AL_Red River'!$R28</f>
        <v>0</v>
      </c>
      <c r="AI28" s="287">
        <f>-('5C2_LAVCA'!$R28+'5C2_LAVCA'!$S28)</f>
        <v>-72180</v>
      </c>
      <c r="AJ28" s="287">
        <f>-('5C3_UnvView'!$R28+'5C3_UnvView'!$S28)</f>
        <v>-127302</v>
      </c>
      <c r="AK28" s="287">
        <f>-Placeholder_Greater!$R28</f>
        <v>0</v>
      </c>
      <c r="AL28" s="288">
        <f t="shared" si="4"/>
        <v>-199482</v>
      </c>
      <c r="AM28" s="288">
        <f t="shared" si="7"/>
        <v>21405122</v>
      </c>
      <c r="AN28" s="288">
        <f>ROUND(AM28/'8_2.1.20 SIS'!C28,0)</f>
        <v>7609</v>
      </c>
      <c r="AO28" s="288">
        <f>'3B_Pay Raise'!O28</f>
        <v>425163</v>
      </c>
      <c r="AP28" s="289">
        <v>5380</v>
      </c>
      <c r="AQ28" s="287">
        <f t="shared" si="8"/>
        <v>5380</v>
      </c>
      <c r="AR28" s="287">
        <f t="shared" si="9"/>
        <v>0</v>
      </c>
      <c r="AS28" s="287">
        <v>106526</v>
      </c>
      <c r="AT28" s="287">
        <v>-98917</v>
      </c>
      <c r="AU28" s="289">
        <f t="shared" si="10"/>
        <v>7609</v>
      </c>
      <c r="AV28" s="288">
        <f t="shared" si="11"/>
        <v>21843274</v>
      </c>
      <c r="AW28" s="287">
        <f>'4_Level 4'!E28</f>
        <v>0</v>
      </c>
      <c r="AX28" s="287">
        <f>'4_Level 4'!Q28</f>
        <v>60433</v>
      </c>
      <c r="AY28" s="288">
        <f t="shared" si="5"/>
        <v>21903707</v>
      </c>
      <c r="AZ28" s="287">
        <v>20090729</v>
      </c>
      <c r="BA28" s="287">
        <f t="shared" si="12"/>
        <v>1812978</v>
      </c>
      <c r="BB28" s="287">
        <f>ROUND(BA28/$BB$77,0)</f>
        <v>1812978</v>
      </c>
      <c r="BC28" s="287">
        <f>'4_Level 4'!J28</f>
        <v>0</v>
      </c>
      <c r="BD28" s="287">
        <f>'4_Level 4'!L28</f>
        <v>114475</v>
      </c>
      <c r="BE28" s="287">
        <f>'4_Level 4'!M28</f>
        <v>0</v>
      </c>
      <c r="BF28" s="288">
        <f t="shared" si="6"/>
        <v>22018182</v>
      </c>
      <c r="BG28" s="287">
        <v>0</v>
      </c>
    </row>
    <row r="29" spans="1:59" ht="15.6" customHeight="1" x14ac:dyDescent="0.2">
      <c r="A29" s="285">
        <v>23</v>
      </c>
      <c r="B29" s="286" t="s">
        <v>26</v>
      </c>
      <c r="C29" s="287">
        <f>'3_Levels 1&amp;2'!AP29</f>
        <v>73348072</v>
      </c>
      <c r="D29" s="287">
        <v>0</v>
      </c>
      <c r="E29" s="287">
        <f>-'5C1A_Madison'!$R29</f>
        <v>0</v>
      </c>
      <c r="F29" s="287">
        <f>-'5C1B_DArbonne'!$R29</f>
        <v>0</v>
      </c>
      <c r="G29" s="287">
        <f>-'5C1C_Intl High'!$R29</f>
        <v>0</v>
      </c>
      <c r="H29" s="287">
        <f>-'5C1D_NOMMA'!$R29</f>
        <v>0</v>
      </c>
      <c r="I29" s="287">
        <f>-'5C1E_LFNO'!$R29</f>
        <v>0</v>
      </c>
      <c r="J29" s="287">
        <f>-'5C1F_L.C. Charter'!$R29</f>
        <v>0</v>
      </c>
      <c r="K29" s="287">
        <f>-'5C1G_JS Clark'!$R29</f>
        <v>0</v>
      </c>
      <c r="L29" s="287">
        <f>-'5C1H_Southwest'!$R29</f>
        <v>0</v>
      </c>
      <c r="M29" s="287">
        <f>-'5C1I_LA Key'!$R29</f>
        <v>0</v>
      </c>
      <c r="N29" s="287">
        <f>-'5C1J_JCFA-East'!$R29</f>
        <v>0</v>
      </c>
      <c r="O29" s="287">
        <f>-'5C1M_GEO Mid'!$R29</f>
        <v>0</v>
      </c>
      <c r="P29" s="287">
        <f>-'5C1N_Delta'!$R29</f>
        <v>0</v>
      </c>
      <c r="Q29" s="287">
        <f>-'5C1O_Impact'!$R29</f>
        <v>0</v>
      </c>
      <c r="R29" s="287">
        <f>-'5C1Q_Advantage'!$R29</f>
        <v>0</v>
      </c>
      <c r="S29" s="287">
        <f>-'5C1R_Iberville'!$R29</f>
        <v>0</v>
      </c>
      <c r="T29" s="287">
        <f>-'5C1S_LC Col Prep'!$R29</f>
        <v>0</v>
      </c>
      <c r="U29" s="287">
        <f>-'5C1T_Northeast'!$R29</f>
        <v>0</v>
      </c>
      <c r="V29" s="287">
        <f>-'5C1U_Acadiana Ren'!$R29</f>
        <v>-382584</v>
      </c>
      <c r="W29" s="287">
        <f>-'5C1V_Laf Ren'!$R29</f>
        <v>-25146</v>
      </c>
      <c r="X29" s="287">
        <f>-'5C1W_Willow'!$R29</f>
        <v>0</v>
      </c>
      <c r="Y29" s="287">
        <f>-'5C1Y_GEO'!$R29</f>
        <v>0</v>
      </c>
      <c r="Z29" s="287">
        <f>-'5C1Z_Lincoln Prep'!$R29</f>
        <v>0</v>
      </c>
      <c r="AA29" s="287">
        <f>-'5C1AE_Noble Minds'!$R29</f>
        <v>0</v>
      </c>
      <c r="AB29" s="287">
        <f>-'5C1AF_JCFA-Laf'!$R29</f>
        <v>-9375</v>
      </c>
      <c r="AC29" s="287">
        <f>-'5C1AG_Collegiate'!$R29</f>
        <v>0</v>
      </c>
      <c r="AD29" s="287">
        <f>-'5C1AH_BRUP'!$R29</f>
        <v>0</v>
      </c>
      <c r="AE29" s="287">
        <f>-'5C1AI_Harmony'!$R29</f>
        <v>0</v>
      </c>
      <c r="AF29" s="287">
        <f>-'5C1AJ_Athlos'!$R29</f>
        <v>0</v>
      </c>
      <c r="AG29" s="287">
        <f>-'5C1AK_NxtGen'!$R29</f>
        <v>0</v>
      </c>
      <c r="AH29" s="287">
        <f>-'5C1AL_Red River'!$R29</f>
        <v>0</v>
      </c>
      <c r="AI29" s="287">
        <f>-('5C2_LAVCA'!$R29+'5C2_LAVCA'!$S29)</f>
        <v>-192373</v>
      </c>
      <c r="AJ29" s="287">
        <f>-('5C3_UnvView'!$R29+'5C3_UnvView'!$S29)</f>
        <v>-264276</v>
      </c>
      <c r="AK29" s="287">
        <f>-Placeholder_Greater!$R29</f>
        <v>0</v>
      </c>
      <c r="AL29" s="288">
        <f t="shared" si="4"/>
        <v>-873754</v>
      </c>
      <c r="AM29" s="288">
        <f t="shared" si="7"/>
        <v>72474318</v>
      </c>
      <c r="AN29" s="288">
        <f>ROUND(AM29/'8_2.1.20 SIS'!C29,0)</f>
        <v>6089</v>
      </c>
      <c r="AO29" s="288">
        <f>'3B_Pay Raise'!O29</f>
        <v>1669291</v>
      </c>
      <c r="AP29" s="289">
        <v>-11540</v>
      </c>
      <c r="AQ29" s="287">
        <f t="shared" si="8"/>
        <v>0</v>
      </c>
      <c r="AR29" s="287">
        <f t="shared" si="9"/>
        <v>-11540</v>
      </c>
      <c r="AS29" s="287">
        <v>-2137239</v>
      </c>
      <c r="AT29" s="287">
        <v>-179626</v>
      </c>
      <c r="AU29" s="289">
        <f t="shared" si="10"/>
        <v>-2316865</v>
      </c>
      <c r="AV29" s="288">
        <f t="shared" si="11"/>
        <v>71815204</v>
      </c>
      <c r="AW29" s="287">
        <f>'4_Level 4'!E29</f>
        <v>273000</v>
      </c>
      <c r="AX29" s="287">
        <f>'4_Level 4'!Q29</f>
        <v>280935</v>
      </c>
      <c r="AY29" s="288">
        <f t="shared" si="5"/>
        <v>72369139</v>
      </c>
      <c r="AZ29" s="287">
        <v>66559737</v>
      </c>
      <c r="BA29" s="287">
        <f t="shared" si="12"/>
        <v>5809402</v>
      </c>
      <c r="BB29" s="287">
        <f>ROUND(BA29/$BB$77,0)</f>
        <v>5809402</v>
      </c>
      <c r="BC29" s="287">
        <f>'4_Level 4'!J29</f>
        <v>38000</v>
      </c>
      <c r="BD29" s="287">
        <f>'4_Level 4'!L29</f>
        <v>419340</v>
      </c>
      <c r="BE29" s="287">
        <f>'4_Level 4'!M29</f>
        <v>173550</v>
      </c>
      <c r="BF29" s="288">
        <f t="shared" si="6"/>
        <v>73000029</v>
      </c>
      <c r="BG29" s="287">
        <v>0</v>
      </c>
    </row>
    <row r="30" spans="1:59" ht="15.6" customHeight="1" x14ac:dyDescent="0.2">
      <c r="A30" s="285">
        <v>24</v>
      </c>
      <c r="B30" s="286" t="s">
        <v>27</v>
      </c>
      <c r="C30" s="287">
        <f>'3_Levels 1&amp;2'!AP30</f>
        <v>13188458</v>
      </c>
      <c r="D30" s="287">
        <v>0</v>
      </c>
      <c r="E30" s="287">
        <f>-'5C1A_Madison'!$R30</f>
        <v>-5743</v>
      </c>
      <c r="F30" s="287">
        <f>-'5C1B_DArbonne'!$R30</f>
        <v>0</v>
      </c>
      <c r="G30" s="287">
        <f>-'5C1C_Intl High'!$R30</f>
        <v>0</v>
      </c>
      <c r="H30" s="287">
        <f>-'5C1D_NOMMA'!$R30</f>
        <v>0</v>
      </c>
      <c r="I30" s="287">
        <f>-'5C1E_LFNO'!$R30</f>
        <v>0</v>
      </c>
      <c r="J30" s="287">
        <f>-'5C1F_L.C. Charter'!$R30</f>
        <v>0</v>
      </c>
      <c r="K30" s="287">
        <f>-'5C1G_JS Clark'!$R30</f>
        <v>0</v>
      </c>
      <c r="L30" s="287">
        <f>-'5C1H_Southwest'!$R30</f>
        <v>0</v>
      </c>
      <c r="M30" s="287">
        <f>-'5C1I_LA Key'!$R30</f>
        <v>-68854</v>
      </c>
      <c r="N30" s="287">
        <f>-'5C1J_JCFA-East'!$R30</f>
        <v>0</v>
      </c>
      <c r="O30" s="287">
        <f>-'5C1M_GEO Mid'!$R30</f>
        <v>0</v>
      </c>
      <c r="P30" s="287">
        <f>-'5C1N_Delta'!$R30</f>
        <v>0</v>
      </c>
      <c r="Q30" s="287">
        <f>-'5C1O_Impact'!$R30</f>
        <v>-2481</v>
      </c>
      <c r="R30" s="287">
        <f>-'5C1Q_Advantage'!$R30</f>
        <v>-5467</v>
      </c>
      <c r="S30" s="287">
        <f>-'5C1R_Iberville'!$R30</f>
        <v>-589006</v>
      </c>
      <c r="T30" s="287">
        <f>-'5C1S_LC Col Prep'!$R30</f>
        <v>0</v>
      </c>
      <c r="U30" s="287">
        <f>-'5C1T_Northeast'!$R30</f>
        <v>0</v>
      </c>
      <c r="V30" s="287">
        <f>-'5C1U_Acadiana Ren'!$R30</f>
        <v>0</v>
      </c>
      <c r="W30" s="287">
        <f>-'5C1V_Laf Ren'!$R30</f>
        <v>0</v>
      </c>
      <c r="X30" s="287">
        <f>-'5C1W_Willow'!$R30</f>
        <v>0</v>
      </c>
      <c r="Y30" s="287">
        <f>-'5C1Y_GEO'!$R30</f>
        <v>0</v>
      </c>
      <c r="Z30" s="287">
        <f>-'5C1Z_Lincoln Prep'!$R30</f>
        <v>0</v>
      </c>
      <c r="AA30" s="287">
        <f>-'5C1AE_Noble Minds'!$R30</f>
        <v>0</v>
      </c>
      <c r="AB30" s="287">
        <f>-'5C1AF_JCFA-Laf'!$R30</f>
        <v>0</v>
      </c>
      <c r="AC30" s="287">
        <f>-'5C1AG_Collegiate'!$R30</f>
        <v>0</v>
      </c>
      <c r="AD30" s="287">
        <f>-'5C1AH_BRUP'!$R30</f>
        <v>0</v>
      </c>
      <c r="AE30" s="287">
        <f>-'5C1AI_Harmony'!$R30</f>
        <v>0</v>
      </c>
      <c r="AF30" s="287">
        <f>-'5C1AJ_Athlos'!$R30</f>
        <v>0</v>
      </c>
      <c r="AG30" s="287">
        <f>-'5C1AK_NxtGen'!$R30</f>
        <v>0</v>
      </c>
      <c r="AH30" s="287">
        <f>-'5C1AL_Red River'!$R30</f>
        <v>0</v>
      </c>
      <c r="AI30" s="287">
        <f>-('5C2_LAVCA'!$R30+'5C2_LAVCA'!$S30)</f>
        <v>-25853</v>
      </c>
      <c r="AJ30" s="287">
        <f>-('5C3_UnvView'!$R30+'5C3_UnvView'!$S30)</f>
        <v>-37282</v>
      </c>
      <c r="AK30" s="287">
        <f>-Placeholder_Greater!$R30</f>
        <v>0</v>
      </c>
      <c r="AL30" s="288">
        <f t="shared" si="4"/>
        <v>-734686</v>
      </c>
      <c r="AM30" s="288">
        <f t="shared" si="7"/>
        <v>12453772</v>
      </c>
      <c r="AN30" s="288">
        <f>ROUND(AM30/'8_2.1.20 SIS'!C30,0)</f>
        <v>3023</v>
      </c>
      <c r="AO30" s="288">
        <f>'3B_Pay Raise'!O30</f>
        <v>789096</v>
      </c>
      <c r="AP30" s="289">
        <v>-3737</v>
      </c>
      <c r="AQ30" s="287">
        <f t="shared" si="8"/>
        <v>0</v>
      </c>
      <c r="AR30" s="287">
        <f t="shared" si="9"/>
        <v>-3737</v>
      </c>
      <c r="AS30" s="287">
        <v>-220679</v>
      </c>
      <c r="AT30" s="287">
        <v>-99759</v>
      </c>
      <c r="AU30" s="289">
        <f t="shared" si="10"/>
        <v>-320438</v>
      </c>
      <c r="AV30" s="288">
        <f t="shared" si="11"/>
        <v>12918693</v>
      </c>
      <c r="AW30" s="287">
        <f>'4_Level 4'!E30</f>
        <v>0</v>
      </c>
      <c r="AX30" s="287">
        <f>'4_Level 4'!Q30</f>
        <v>77150</v>
      </c>
      <c r="AY30" s="288">
        <f t="shared" si="5"/>
        <v>12995843</v>
      </c>
      <c r="AZ30" s="287">
        <v>11960161</v>
      </c>
      <c r="BA30" s="287">
        <f t="shared" si="12"/>
        <v>1035682</v>
      </c>
      <c r="BB30" s="287">
        <f>ROUND(BA30/$BB$77,0)</f>
        <v>1035682</v>
      </c>
      <c r="BC30" s="287">
        <f>'4_Level 4'!J30</f>
        <v>0</v>
      </c>
      <c r="BD30" s="287">
        <f>'4_Level 4'!L30</f>
        <v>136165</v>
      </c>
      <c r="BE30" s="287">
        <f>'4_Level 4'!M30</f>
        <v>171970</v>
      </c>
      <c r="BF30" s="288">
        <f t="shared" si="6"/>
        <v>13303978</v>
      </c>
      <c r="BG30" s="287">
        <v>0</v>
      </c>
    </row>
    <row r="31" spans="1:59" ht="15.6" customHeight="1" x14ac:dyDescent="0.2">
      <c r="A31" s="290">
        <v>25</v>
      </c>
      <c r="B31" s="291" t="s">
        <v>28</v>
      </c>
      <c r="C31" s="292">
        <f>'3_Levels 1&amp;2'!AP31</f>
        <v>12704873</v>
      </c>
      <c r="D31" s="292">
        <v>0</v>
      </c>
      <c r="E31" s="292">
        <f>-'5C1A_Madison'!$R31</f>
        <v>0</v>
      </c>
      <c r="F31" s="292">
        <f>-'5C1B_DArbonne'!$R31</f>
        <v>0</v>
      </c>
      <c r="G31" s="292">
        <f>-'5C1C_Intl High'!$R31</f>
        <v>0</v>
      </c>
      <c r="H31" s="292">
        <f>-'5C1D_NOMMA'!$R31</f>
        <v>0</v>
      </c>
      <c r="I31" s="292">
        <f>-'5C1E_LFNO'!$R31</f>
        <v>0</v>
      </c>
      <c r="J31" s="292">
        <f>-'5C1F_L.C. Charter'!$R31</f>
        <v>0</v>
      </c>
      <c r="K31" s="292">
        <f>-'5C1G_JS Clark'!$R31</f>
        <v>0</v>
      </c>
      <c r="L31" s="292">
        <f>-'5C1H_Southwest'!$R31</f>
        <v>0</v>
      </c>
      <c r="M31" s="292">
        <f>-'5C1I_LA Key'!$R31</f>
        <v>0</v>
      </c>
      <c r="N31" s="292">
        <f>-'5C1J_JCFA-East'!$R31</f>
        <v>0</v>
      </c>
      <c r="O31" s="292">
        <f>-'5C1M_GEO Mid'!$R31</f>
        <v>0</v>
      </c>
      <c r="P31" s="292">
        <f>-'5C1N_Delta'!$R31</f>
        <v>0</v>
      </c>
      <c r="Q31" s="292">
        <f>-'5C1O_Impact'!$R31</f>
        <v>0</v>
      </c>
      <c r="R31" s="292">
        <f>-'5C1Q_Advantage'!$R31</f>
        <v>0</v>
      </c>
      <c r="S31" s="292">
        <f>-'5C1R_Iberville'!$R31</f>
        <v>0</v>
      </c>
      <c r="T31" s="292">
        <f>-'5C1S_LC Col Prep'!$R31</f>
        <v>0</v>
      </c>
      <c r="U31" s="292">
        <f>-'5C1T_Northeast'!$R31</f>
        <v>0</v>
      </c>
      <c r="V31" s="292">
        <f>-'5C1U_Acadiana Ren'!$R31</f>
        <v>0</v>
      </c>
      <c r="W31" s="292">
        <f>-'5C1V_Laf Ren'!$R31</f>
        <v>0</v>
      </c>
      <c r="X31" s="292">
        <f>-'5C1W_Willow'!$R31</f>
        <v>0</v>
      </c>
      <c r="Y31" s="292">
        <f>-'5C1Y_GEO'!$R31</f>
        <v>0</v>
      </c>
      <c r="Z31" s="292">
        <f>-'5C1Z_Lincoln Prep'!$R31</f>
        <v>-123947</v>
      </c>
      <c r="AA31" s="545">
        <f>-'5C1AE_Noble Minds'!$R31</f>
        <v>0</v>
      </c>
      <c r="AB31" s="545">
        <f>-'5C1AF_JCFA-Laf'!$R31</f>
        <v>0</v>
      </c>
      <c r="AC31" s="545">
        <f>-'5C1AG_Collegiate'!$R31</f>
        <v>0</v>
      </c>
      <c r="AD31" s="292">
        <f>-'5C1AH_BRUP'!$R31</f>
        <v>0</v>
      </c>
      <c r="AE31" s="770">
        <f>-'5C1AI_Harmony'!$R31</f>
        <v>0</v>
      </c>
      <c r="AF31" s="770">
        <f>-'5C1AJ_Athlos'!$R31</f>
        <v>0</v>
      </c>
      <c r="AG31" s="1081">
        <f>-'5C1AK_NxtGen'!$R31</f>
        <v>0</v>
      </c>
      <c r="AH31" s="1081">
        <f>-'5C1AL_Red River'!$R31</f>
        <v>0</v>
      </c>
      <c r="AI31" s="292">
        <f>-('5C2_LAVCA'!$R31+'5C2_LAVCA'!$S31)</f>
        <v>-77964</v>
      </c>
      <c r="AJ31" s="292">
        <f>-('5C3_UnvView'!$R31+'5C3_UnvView'!$S31)</f>
        <v>-30490</v>
      </c>
      <c r="AK31" s="292">
        <f>-Placeholder_Greater!$R31</f>
        <v>0</v>
      </c>
      <c r="AL31" s="293">
        <f t="shared" si="4"/>
        <v>-232401</v>
      </c>
      <c r="AM31" s="293">
        <f t="shared" si="7"/>
        <v>12472472</v>
      </c>
      <c r="AN31" s="293">
        <f>ROUND(AM31/'8_2.1.20 SIS'!C31,0)</f>
        <v>5753</v>
      </c>
      <c r="AO31" s="955">
        <f>'3B_Pay Raise'!O31</f>
        <v>337532</v>
      </c>
      <c r="AP31" s="294">
        <v>1893</v>
      </c>
      <c r="AQ31" s="292">
        <f t="shared" si="8"/>
        <v>1893</v>
      </c>
      <c r="AR31" s="292">
        <f t="shared" si="9"/>
        <v>0</v>
      </c>
      <c r="AS31" s="292">
        <v>-483252</v>
      </c>
      <c r="AT31" s="292">
        <v>34518</v>
      </c>
      <c r="AU31" s="294">
        <f t="shared" si="10"/>
        <v>-448734</v>
      </c>
      <c r="AV31" s="293">
        <f t="shared" si="11"/>
        <v>12363163</v>
      </c>
      <c r="AW31" s="292">
        <f>'4_Level 4'!E31</f>
        <v>0</v>
      </c>
      <c r="AX31" s="292">
        <f>'4_Level 4'!Q31</f>
        <v>127365</v>
      </c>
      <c r="AY31" s="293">
        <f t="shared" si="5"/>
        <v>12490528</v>
      </c>
      <c r="AZ31" s="292">
        <v>11454516</v>
      </c>
      <c r="BA31" s="292">
        <f t="shared" si="12"/>
        <v>1036012</v>
      </c>
      <c r="BB31" s="292">
        <f>ROUND(BA31/$BB$77,0)</f>
        <v>1036012</v>
      </c>
      <c r="BC31" s="292">
        <f>'4_Level 4'!J31</f>
        <v>0</v>
      </c>
      <c r="BD31" s="292">
        <f>'4_Level 4'!L31</f>
        <v>83627</v>
      </c>
      <c r="BE31" s="292">
        <f>'4_Level 4'!M31</f>
        <v>0</v>
      </c>
      <c r="BF31" s="293">
        <f t="shared" si="6"/>
        <v>12574155</v>
      </c>
      <c r="BG31" s="292">
        <v>0</v>
      </c>
    </row>
    <row r="32" spans="1:59" ht="15.6" customHeight="1" x14ac:dyDescent="0.2">
      <c r="A32" s="283">
        <v>26</v>
      </c>
      <c r="B32" s="284" t="s">
        <v>29</v>
      </c>
      <c r="C32" s="36">
        <f>'3_Levels 1&amp;2'!AP32</f>
        <v>247347788</v>
      </c>
      <c r="D32" s="36">
        <v>0</v>
      </c>
      <c r="E32" s="36">
        <f>-'5C1A_Madison'!$R32</f>
        <v>0</v>
      </c>
      <c r="F32" s="36">
        <f>-'5C1B_DArbonne'!$R32</f>
        <v>0</v>
      </c>
      <c r="G32" s="36">
        <f>-'5C1C_Intl High'!$R32</f>
        <v>-187857</v>
      </c>
      <c r="H32" s="36">
        <f>-'5C1D_NOMMA'!$R32</f>
        <v>-3266952</v>
      </c>
      <c r="I32" s="36">
        <f>-'5C1E_LFNO'!$R32</f>
        <v>-1073376</v>
      </c>
      <c r="J32" s="36">
        <f>-'5C1F_L.C. Charter'!$R32</f>
        <v>0</v>
      </c>
      <c r="K32" s="36">
        <f>-'5C1G_JS Clark'!$R32</f>
        <v>0</v>
      </c>
      <c r="L32" s="36">
        <f>-'5C1H_Southwest'!$R32</f>
        <v>0</v>
      </c>
      <c r="M32" s="36">
        <f>-'5C1I_LA Key'!$R32</f>
        <v>-7710</v>
      </c>
      <c r="N32" s="36">
        <f>-'5C1J_JCFA-East'!$R32</f>
        <v>-835407</v>
      </c>
      <c r="O32" s="36">
        <f>-'5C1M_GEO Mid'!$R32</f>
        <v>0</v>
      </c>
      <c r="P32" s="36">
        <f>-'5C1N_Delta'!$R32</f>
        <v>0</v>
      </c>
      <c r="Q32" s="36">
        <f>-'5C1O_Impact'!$R32</f>
        <v>0</v>
      </c>
      <c r="R32" s="36">
        <f>-'5C1Q_Advantage'!$R32</f>
        <v>0</v>
      </c>
      <c r="S32" s="36">
        <f>-'5C1R_Iberville'!$R32</f>
        <v>-31172</v>
      </c>
      <c r="T32" s="36">
        <f>-'5C1S_LC Col Prep'!$R32</f>
        <v>0</v>
      </c>
      <c r="U32" s="36">
        <f>-'5C1T_Northeast'!$R32</f>
        <v>0</v>
      </c>
      <c r="V32" s="36">
        <f>-'5C1U_Acadiana Ren'!$R32</f>
        <v>0</v>
      </c>
      <c r="W32" s="36">
        <f>-'5C1V_Laf Ren'!$R32</f>
        <v>0</v>
      </c>
      <c r="X32" s="36">
        <f>-'5C1W_Willow'!$R32</f>
        <v>0</v>
      </c>
      <c r="Y32" s="36">
        <f>-'5C1Y_GEO'!$R32</f>
        <v>0</v>
      </c>
      <c r="Z32" s="36">
        <f>-'5C1Z_Lincoln Prep'!$R32</f>
        <v>0</v>
      </c>
      <c r="AA32" s="36">
        <f>-'5C1AE_Noble Minds'!$R32</f>
        <v>-58202</v>
      </c>
      <c r="AB32" s="36">
        <f>-'5C1AF_JCFA-Laf'!$R32</f>
        <v>0</v>
      </c>
      <c r="AC32" s="36">
        <f>-'5C1AG_Collegiate'!$R32</f>
        <v>0</v>
      </c>
      <c r="AD32" s="36">
        <f>-'5C1AH_BRUP'!$R32</f>
        <v>0</v>
      </c>
      <c r="AE32" s="36">
        <f>-'5C1AI_Harmony'!$R32</f>
        <v>-37030</v>
      </c>
      <c r="AF32" s="36">
        <f>-'5C1AJ_Athlos'!$R32</f>
        <v>-4813855</v>
      </c>
      <c r="AG32" s="36">
        <f>-'5C1AK_NxtGen'!$R32</f>
        <v>0</v>
      </c>
      <c r="AH32" s="36">
        <f>-'5C1AL_Red River'!$R32</f>
        <v>0</v>
      </c>
      <c r="AI32" s="36">
        <f>-('5C2_LAVCA'!$R32+'5C2_LAVCA'!$S32)</f>
        <v>-848193</v>
      </c>
      <c r="AJ32" s="36">
        <f>-('5C3_UnvView'!$R32+'5C3_UnvView'!$S32)</f>
        <v>-940391</v>
      </c>
      <c r="AK32" s="36">
        <f>-Placeholder_Greater!$R32</f>
        <v>0</v>
      </c>
      <c r="AL32" s="35">
        <f t="shared" si="4"/>
        <v>-12100145</v>
      </c>
      <c r="AM32" s="35">
        <f t="shared" si="7"/>
        <v>235247643</v>
      </c>
      <c r="AN32" s="35">
        <f>ROUND(AM32/'8_2.1.20 SIS'!C32,0)</f>
        <v>4869</v>
      </c>
      <c r="AO32" s="35">
        <f>'3B_Pay Raise'!O32</f>
        <v>6684043</v>
      </c>
      <c r="AP32" s="37">
        <v>-175446</v>
      </c>
      <c r="AQ32" s="36">
        <f t="shared" si="8"/>
        <v>0</v>
      </c>
      <c r="AR32" s="36">
        <f t="shared" si="9"/>
        <v>-175446</v>
      </c>
      <c r="AS32" s="36">
        <v>-4537908</v>
      </c>
      <c r="AT32" s="36">
        <v>-579411</v>
      </c>
      <c r="AU32" s="37">
        <f t="shared" si="10"/>
        <v>-5117319</v>
      </c>
      <c r="AV32" s="35">
        <f t="shared" si="11"/>
        <v>236638921</v>
      </c>
      <c r="AW32" s="36">
        <f>'4_Level 4'!E32</f>
        <v>483000</v>
      </c>
      <c r="AX32" s="36">
        <f>'4_Level 4'!Q32</f>
        <v>1118881</v>
      </c>
      <c r="AY32" s="35">
        <f t="shared" si="5"/>
        <v>238240802</v>
      </c>
      <c r="AZ32" s="36">
        <v>218915987</v>
      </c>
      <c r="BA32" s="36">
        <f t="shared" si="12"/>
        <v>19324815</v>
      </c>
      <c r="BB32" s="36">
        <f>ROUND(BA32/$BB$77,0)</f>
        <v>19324815</v>
      </c>
      <c r="BC32" s="36">
        <f>'4_Level 4'!J32</f>
        <v>52000</v>
      </c>
      <c r="BD32" s="36">
        <f>'4_Level 4'!L32</f>
        <v>1269347</v>
      </c>
      <c r="BE32" s="36">
        <f>'4_Level 4'!M32</f>
        <v>301384</v>
      </c>
      <c r="BF32" s="35">
        <f t="shared" si="6"/>
        <v>239863533</v>
      </c>
      <c r="BG32" s="36">
        <v>0</v>
      </c>
    </row>
    <row r="33" spans="1:59" ht="15.6" customHeight="1" x14ac:dyDescent="0.2">
      <c r="A33" s="285">
        <v>27</v>
      </c>
      <c r="B33" s="286" t="s">
        <v>30</v>
      </c>
      <c r="C33" s="287">
        <f>'3_Levels 1&amp;2'!AP33</f>
        <v>36827471</v>
      </c>
      <c r="D33" s="287">
        <v>0</v>
      </c>
      <c r="E33" s="287">
        <f>-'5C1A_Madison'!$R33</f>
        <v>0</v>
      </c>
      <c r="F33" s="287">
        <f>-'5C1B_DArbonne'!$R33</f>
        <v>0</v>
      </c>
      <c r="G33" s="287">
        <f>-'5C1C_Intl High'!$R33</f>
        <v>0</v>
      </c>
      <c r="H33" s="287">
        <f>-'5C1D_NOMMA'!$R33</f>
        <v>0</v>
      </c>
      <c r="I33" s="287">
        <f>-'5C1E_LFNO'!$R33</f>
        <v>0</v>
      </c>
      <c r="J33" s="287">
        <f>-'5C1F_L.C. Charter'!$R33</f>
        <v>-28582</v>
      </c>
      <c r="K33" s="287">
        <f>-'5C1G_JS Clark'!$R33</f>
        <v>0</v>
      </c>
      <c r="L33" s="287">
        <f>-'5C1H_Southwest'!$R33</f>
        <v>-21385</v>
      </c>
      <c r="M33" s="287">
        <f>-'5C1I_LA Key'!$R33</f>
        <v>0</v>
      </c>
      <c r="N33" s="287">
        <f>-'5C1J_JCFA-East'!$R33</f>
        <v>0</v>
      </c>
      <c r="O33" s="287">
        <f>-'5C1M_GEO Mid'!$R33</f>
        <v>0</v>
      </c>
      <c r="P33" s="287">
        <f>-'5C1N_Delta'!$R33</f>
        <v>0</v>
      </c>
      <c r="Q33" s="287">
        <f>-'5C1O_Impact'!$R33</f>
        <v>0</v>
      </c>
      <c r="R33" s="287">
        <f>-'5C1Q_Advantage'!$R33</f>
        <v>0</v>
      </c>
      <c r="S33" s="287">
        <f>-'5C1R_Iberville'!$R33</f>
        <v>0</v>
      </c>
      <c r="T33" s="287">
        <f>-'5C1S_LC Col Prep'!$R33</f>
        <v>0</v>
      </c>
      <c r="U33" s="287">
        <f>-'5C1T_Northeast'!$R33</f>
        <v>0</v>
      </c>
      <c r="V33" s="287">
        <f>-'5C1U_Acadiana Ren'!$R33</f>
        <v>0</v>
      </c>
      <c r="W33" s="287">
        <f>-'5C1V_Laf Ren'!$R33</f>
        <v>0</v>
      </c>
      <c r="X33" s="287">
        <f>-'5C1W_Willow'!$R33</f>
        <v>0</v>
      </c>
      <c r="Y33" s="287">
        <f>-'5C1Y_GEO'!$R33</f>
        <v>0</v>
      </c>
      <c r="Z33" s="287">
        <f>-'5C1Z_Lincoln Prep'!$R33</f>
        <v>0</v>
      </c>
      <c r="AA33" s="287">
        <f>-'5C1AE_Noble Minds'!$R33</f>
        <v>0</v>
      </c>
      <c r="AB33" s="287">
        <f>-'5C1AF_JCFA-Laf'!$R33</f>
        <v>-5963</v>
      </c>
      <c r="AC33" s="287">
        <f>-'5C1AG_Collegiate'!$R33</f>
        <v>0</v>
      </c>
      <c r="AD33" s="287">
        <f>-'5C1AH_BRUP'!$R33</f>
        <v>0</v>
      </c>
      <c r="AE33" s="287">
        <f>-'5C1AI_Harmony'!$R33</f>
        <v>0</v>
      </c>
      <c r="AF33" s="287">
        <f>-'5C1AJ_Athlos'!$R33</f>
        <v>0</v>
      </c>
      <c r="AG33" s="287">
        <f>-'5C1AK_NxtGen'!$R33</f>
        <v>0</v>
      </c>
      <c r="AH33" s="287">
        <f>-'5C1AL_Red River'!$R33</f>
        <v>0</v>
      </c>
      <c r="AI33" s="287">
        <f>-('5C2_LAVCA'!$R33+'5C2_LAVCA'!$S33)</f>
        <v>-90673</v>
      </c>
      <c r="AJ33" s="287">
        <f>-('5C3_UnvView'!$R33+'5C3_UnvView'!$S33)</f>
        <v>-11611</v>
      </c>
      <c r="AK33" s="287">
        <f>-Placeholder_Greater!$R33</f>
        <v>0</v>
      </c>
      <c r="AL33" s="288">
        <f t="shared" si="4"/>
        <v>-158214</v>
      </c>
      <c r="AM33" s="288">
        <f t="shared" si="7"/>
        <v>36669257</v>
      </c>
      <c r="AN33" s="288">
        <f>ROUND(AM33/'8_2.1.20 SIS'!C33,0)</f>
        <v>6709</v>
      </c>
      <c r="AO33" s="288">
        <f>'3B_Pay Raise'!O33</f>
        <v>764238</v>
      </c>
      <c r="AP33" s="289">
        <v>1885</v>
      </c>
      <c r="AQ33" s="287">
        <f t="shared" si="8"/>
        <v>1885</v>
      </c>
      <c r="AR33" s="287">
        <f t="shared" si="9"/>
        <v>0</v>
      </c>
      <c r="AS33" s="287">
        <v>-275069</v>
      </c>
      <c r="AT33" s="287">
        <v>-194561</v>
      </c>
      <c r="AU33" s="289">
        <f t="shared" si="10"/>
        <v>-469630</v>
      </c>
      <c r="AV33" s="288">
        <f t="shared" si="11"/>
        <v>36965750</v>
      </c>
      <c r="AW33" s="287">
        <f>'4_Level 4'!E33</f>
        <v>0</v>
      </c>
      <c r="AX33" s="287">
        <f>'4_Level 4'!Q33</f>
        <v>175445</v>
      </c>
      <c r="AY33" s="288">
        <f t="shared" si="5"/>
        <v>37141195</v>
      </c>
      <c r="AZ33" s="287">
        <v>34088501</v>
      </c>
      <c r="BA33" s="287">
        <f t="shared" si="12"/>
        <v>3052694</v>
      </c>
      <c r="BB33" s="287">
        <f>ROUND(BA33/$BB$77,0)</f>
        <v>3052694</v>
      </c>
      <c r="BC33" s="287">
        <f>'4_Level 4'!J33</f>
        <v>0</v>
      </c>
      <c r="BD33" s="287">
        <f>'4_Level 4'!L33</f>
        <v>156650</v>
      </c>
      <c r="BE33" s="287">
        <f>'4_Level 4'!M33</f>
        <v>0</v>
      </c>
      <c r="BF33" s="288">
        <f t="shared" si="6"/>
        <v>37297845</v>
      </c>
      <c r="BG33" s="287">
        <v>0</v>
      </c>
    </row>
    <row r="34" spans="1:59" ht="15.6" customHeight="1" x14ac:dyDescent="0.2">
      <c r="A34" s="285">
        <v>28</v>
      </c>
      <c r="B34" s="286" t="s">
        <v>31</v>
      </c>
      <c r="C34" s="287">
        <f>'3_Levels 1&amp;2'!AP34</f>
        <v>146305508</v>
      </c>
      <c r="D34" s="287">
        <v>0</v>
      </c>
      <c r="E34" s="287">
        <f>-'5C1A_Madison'!$R34</f>
        <v>0</v>
      </c>
      <c r="F34" s="287">
        <f>-'5C1B_DArbonne'!$R34</f>
        <v>0</v>
      </c>
      <c r="G34" s="287">
        <f>-'5C1C_Intl High'!$R34</f>
        <v>0</v>
      </c>
      <c r="H34" s="287">
        <f>-'5C1D_NOMMA'!$R34</f>
        <v>0</v>
      </c>
      <c r="I34" s="287">
        <f>-'5C1E_LFNO'!$R34</f>
        <v>0</v>
      </c>
      <c r="J34" s="287">
        <f>-'5C1F_L.C. Charter'!$R34</f>
        <v>0</v>
      </c>
      <c r="K34" s="287">
        <f>-'5C1G_JS Clark'!$R34</f>
        <v>0</v>
      </c>
      <c r="L34" s="287">
        <f>-'5C1H_Southwest'!$R34</f>
        <v>0</v>
      </c>
      <c r="M34" s="287">
        <f>-'5C1I_LA Key'!$R34</f>
        <v>0</v>
      </c>
      <c r="N34" s="287">
        <f>-'5C1J_JCFA-East'!$R34</f>
        <v>0</v>
      </c>
      <c r="O34" s="287">
        <f>-'5C1M_GEO Mid'!$R34</f>
        <v>0</v>
      </c>
      <c r="P34" s="287">
        <f>-'5C1N_Delta'!$R34</f>
        <v>0</v>
      </c>
      <c r="Q34" s="287">
        <f>-'5C1O_Impact'!$R34</f>
        <v>0</v>
      </c>
      <c r="R34" s="287">
        <f>-'5C1Q_Advantage'!$R34</f>
        <v>0</v>
      </c>
      <c r="S34" s="287">
        <f>-'5C1R_Iberville'!$R34</f>
        <v>0</v>
      </c>
      <c r="T34" s="287">
        <f>-'5C1S_LC Col Prep'!$R34</f>
        <v>0</v>
      </c>
      <c r="U34" s="287">
        <f>-'5C1T_Northeast'!$R34</f>
        <v>0</v>
      </c>
      <c r="V34" s="287">
        <f>-'5C1U_Acadiana Ren'!$R34</f>
        <v>-3050188</v>
      </c>
      <c r="W34" s="287">
        <f>-'5C1V_Laf Ren'!$R34</f>
        <v>-3503395</v>
      </c>
      <c r="X34" s="287">
        <f>-'5C1W_Willow'!$R34</f>
        <v>-2449400</v>
      </c>
      <c r="Y34" s="287">
        <f>-'5C1Y_GEO'!$R34</f>
        <v>0</v>
      </c>
      <c r="Z34" s="287">
        <f>-'5C1Z_Lincoln Prep'!$R34</f>
        <v>0</v>
      </c>
      <c r="AA34" s="287">
        <f>-'5C1AE_Noble Minds'!$R34</f>
        <v>0</v>
      </c>
      <c r="AB34" s="287">
        <f>-'5C1AF_JCFA-Laf'!$R34</f>
        <v>-278417</v>
      </c>
      <c r="AC34" s="287">
        <f>-'5C1AG_Collegiate'!$R34</f>
        <v>0</v>
      </c>
      <c r="AD34" s="287">
        <f>-'5C1AH_BRUP'!$R34</f>
        <v>0</v>
      </c>
      <c r="AE34" s="287">
        <f>-'5C1AI_Harmony'!$R34</f>
        <v>0</v>
      </c>
      <c r="AF34" s="287">
        <f>-'5C1AJ_Athlos'!$R34</f>
        <v>0</v>
      </c>
      <c r="AG34" s="287">
        <f>-'5C1AK_NxtGen'!$R34</f>
        <v>0</v>
      </c>
      <c r="AH34" s="287">
        <f>-'5C1AL_Red River'!$R34</f>
        <v>0</v>
      </c>
      <c r="AI34" s="287">
        <f>-('5C2_LAVCA'!$R34+'5C2_LAVCA'!$S34)</f>
        <v>-287399</v>
      </c>
      <c r="AJ34" s="287">
        <f>-('5C3_UnvView'!$R34+'5C3_UnvView'!$S34)</f>
        <v>-489557</v>
      </c>
      <c r="AK34" s="287">
        <f>-Placeholder_Greater!$R34</f>
        <v>0</v>
      </c>
      <c r="AL34" s="288">
        <f t="shared" si="4"/>
        <v>-10058356</v>
      </c>
      <c r="AM34" s="288">
        <f t="shared" si="7"/>
        <v>136247152</v>
      </c>
      <c r="AN34" s="288">
        <f>ROUND(AM34/'8_2.1.20 SIS'!C34,0)</f>
        <v>4396</v>
      </c>
      <c r="AO34" s="288">
        <f>'3B_Pay Raise'!O34</f>
        <v>4265741</v>
      </c>
      <c r="AP34" s="289">
        <v>-47226</v>
      </c>
      <c r="AQ34" s="287">
        <f t="shared" si="8"/>
        <v>0</v>
      </c>
      <c r="AR34" s="287">
        <f t="shared" si="9"/>
        <v>-47226</v>
      </c>
      <c r="AS34" s="287">
        <v>-1235276</v>
      </c>
      <c r="AT34" s="287">
        <v>74732</v>
      </c>
      <c r="AU34" s="289">
        <f t="shared" si="10"/>
        <v>-1160544</v>
      </c>
      <c r="AV34" s="288">
        <f t="shared" si="11"/>
        <v>139305123</v>
      </c>
      <c r="AW34" s="287">
        <f>'4_Level 4'!E34</f>
        <v>840000</v>
      </c>
      <c r="AX34" s="287">
        <f>'4_Level 4'!Q34</f>
        <v>842959</v>
      </c>
      <c r="AY34" s="288">
        <f t="shared" si="5"/>
        <v>140988082</v>
      </c>
      <c r="AZ34" s="287">
        <v>129318327</v>
      </c>
      <c r="BA34" s="287">
        <f t="shared" si="12"/>
        <v>11669755</v>
      </c>
      <c r="BB34" s="287">
        <f>ROUND(BA34/$BB$77,0)</f>
        <v>11669755</v>
      </c>
      <c r="BC34" s="287">
        <f>'4_Level 4'!J34</f>
        <v>70000</v>
      </c>
      <c r="BD34" s="287">
        <f>'4_Level 4'!L34</f>
        <v>836993</v>
      </c>
      <c r="BE34" s="287">
        <f>'4_Level 4'!M34</f>
        <v>0</v>
      </c>
      <c r="BF34" s="288">
        <f t="shared" si="6"/>
        <v>141895075</v>
      </c>
      <c r="BG34" s="287">
        <v>0</v>
      </c>
    </row>
    <row r="35" spans="1:59" ht="15.6" customHeight="1" x14ac:dyDescent="0.2">
      <c r="A35" s="285">
        <v>29</v>
      </c>
      <c r="B35" s="286" t="s">
        <v>32</v>
      </c>
      <c r="C35" s="287">
        <f>'3_Levels 1&amp;2'!AP35</f>
        <v>73809358</v>
      </c>
      <c r="D35" s="287">
        <v>0</v>
      </c>
      <c r="E35" s="287">
        <f>-'5C1A_Madison'!$R35</f>
        <v>0</v>
      </c>
      <c r="F35" s="287">
        <f>-'5C1B_DArbonne'!$R35</f>
        <v>0</v>
      </c>
      <c r="G35" s="287">
        <f>-'5C1C_Intl High'!$R35</f>
        <v>-4328</v>
      </c>
      <c r="H35" s="287">
        <f>-'5C1D_NOMMA'!$R35</f>
        <v>0</v>
      </c>
      <c r="I35" s="287">
        <f>-'5C1E_LFNO'!$R35</f>
        <v>0</v>
      </c>
      <c r="J35" s="287">
        <f>-'5C1F_L.C. Charter'!$R35</f>
        <v>0</v>
      </c>
      <c r="K35" s="287">
        <f>-'5C1G_JS Clark'!$R35</f>
        <v>0</v>
      </c>
      <c r="L35" s="287">
        <f>-'5C1H_Southwest'!$R35</f>
        <v>0</v>
      </c>
      <c r="M35" s="287">
        <f>-'5C1I_LA Key'!$R35</f>
        <v>0</v>
      </c>
      <c r="N35" s="287">
        <f>-'5C1J_JCFA-East'!$R35</f>
        <v>0</v>
      </c>
      <c r="O35" s="287">
        <f>-'5C1M_GEO Mid'!$R35</f>
        <v>0</v>
      </c>
      <c r="P35" s="287">
        <f>-'5C1N_Delta'!$R35</f>
        <v>0</v>
      </c>
      <c r="Q35" s="287">
        <f>-'5C1O_Impact'!$R35</f>
        <v>0</v>
      </c>
      <c r="R35" s="287">
        <f>-'5C1Q_Advantage'!$R35</f>
        <v>0</v>
      </c>
      <c r="S35" s="287">
        <f>-'5C1R_Iberville'!$R35</f>
        <v>-308333</v>
      </c>
      <c r="T35" s="287">
        <f>-'5C1S_LC Col Prep'!$R35</f>
        <v>0</v>
      </c>
      <c r="U35" s="287">
        <f>-'5C1T_Northeast'!$R35</f>
        <v>0</v>
      </c>
      <c r="V35" s="287">
        <f>-'5C1U_Acadiana Ren'!$R35</f>
        <v>-8655</v>
      </c>
      <c r="W35" s="287">
        <f>-'5C1V_Laf Ren'!$R35</f>
        <v>0</v>
      </c>
      <c r="X35" s="287">
        <f>-'5C1W_Willow'!$R35</f>
        <v>0</v>
      </c>
      <c r="Y35" s="287">
        <f>-'5C1Y_GEO'!$R35</f>
        <v>0</v>
      </c>
      <c r="Z35" s="287">
        <f>-'5C1Z_Lincoln Prep'!$R35</f>
        <v>0</v>
      </c>
      <c r="AA35" s="287">
        <f>-'5C1AE_Noble Minds'!$R35</f>
        <v>0</v>
      </c>
      <c r="AB35" s="287">
        <f>-'5C1AF_JCFA-Laf'!$R35</f>
        <v>0</v>
      </c>
      <c r="AC35" s="287">
        <f>-'5C1AG_Collegiate'!$R35</f>
        <v>0</v>
      </c>
      <c r="AD35" s="287">
        <f>-'5C1AH_BRUP'!$R35</f>
        <v>0</v>
      </c>
      <c r="AE35" s="287">
        <f>-'5C1AI_Harmony'!$R35</f>
        <v>0</v>
      </c>
      <c r="AF35" s="287">
        <f>-'5C1AJ_Athlos'!$R35</f>
        <v>0</v>
      </c>
      <c r="AG35" s="287">
        <f>-'5C1AK_NxtGen'!$R35</f>
        <v>0</v>
      </c>
      <c r="AH35" s="287">
        <f>-'5C1AL_Red River'!$R35</f>
        <v>0</v>
      </c>
      <c r="AI35" s="287">
        <f>-('5C2_LAVCA'!$R35+'5C2_LAVCA'!$S35)</f>
        <v>-145611</v>
      </c>
      <c r="AJ35" s="287">
        <f>-('5C3_UnvView'!$R35+'5C3_UnvView'!$S35)</f>
        <v>-344459</v>
      </c>
      <c r="AK35" s="287">
        <f>-Placeholder_Greater!$R35</f>
        <v>-4910</v>
      </c>
      <c r="AL35" s="288">
        <f t="shared" si="4"/>
        <v>-816296</v>
      </c>
      <c r="AM35" s="288">
        <f t="shared" si="7"/>
        <v>72993062</v>
      </c>
      <c r="AN35" s="288">
        <f>ROUND(AM35/'8_2.1.20 SIS'!C35,0)</f>
        <v>5234</v>
      </c>
      <c r="AO35" s="288">
        <f>'3B_Pay Raise'!O35</f>
        <v>1865288</v>
      </c>
      <c r="AP35" s="289">
        <v>0</v>
      </c>
      <c r="AQ35" s="287">
        <f t="shared" si="8"/>
        <v>0</v>
      </c>
      <c r="AR35" s="287">
        <f t="shared" si="9"/>
        <v>0</v>
      </c>
      <c r="AS35" s="287">
        <v>-272168</v>
      </c>
      <c r="AT35" s="287">
        <v>-94212</v>
      </c>
      <c r="AU35" s="289">
        <f t="shared" si="10"/>
        <v>-366380</v>
      </c>
      <c r="AV35" s="288">
        <f t="shared" si="11"/>
        <v>74491970</v>
      </c>
      <c r="AW35" s="287">
        <f>'4_Level 4'!E35</f>
        <v>273000</v>
      </c>
      <c r="AX35" s="287">
        <f>'4_Level 4'!Q35</f>
        <v>296966</v>
      </c>
      <c r="AY35" s="288">
        <f t="shared" si="5"/>
        <v>75061936</v>
      </c>
      <c r="AZ35" s="287">
        <v>68871402</v>
      </c>
      <c r="BA35" s="287">
        <f t="shared" si="12"/>
        <v>6190534</v>
      </c>
      <c r="BB35" s="287">
        <f>ROUND(BA35/$BB$77,0)</f>
        <v>6190534</v>
      </c>
      <c r="BC35" s="287">
        <f>'4_Level 4'!J35</f>
        <v>58000</v>
      </c>
      <c r="BD35" s="287">
        <f>'4_Level 4'!L35</f>
        <v>617683</v>
      </c>
      <c r="BE35" s="287">
        <f>'4_Level 4'!M35</f>
        <v>61702</v>
      </c>
      <c r="BF35" s="288">
        <f t="shared" si="6"/>
        <v>75799321</v>
      </c>
      <c r="BG35" s="287">
        <v>0</v>
      </c>
    </row>
    <row r="36" spans="1:59" ht="15.6" customHeight="1" x14ac:dyDescent="0.2">
      <c r="A36" s="290">
        <v>30</v>
      </c>
      <c r="B36" s="291" t="s">
        <v>33</v>
      </c>
      <c r="C36" s="292">
        <f>'3_Levels 1&amp;2'!AP36</f>
        <v>16847972</v>
      </c>
      <c r="D36" s="292">
        <v>0</v>
      </c>
      <c r="E36" s="292">
        <f>-'5C1A_Madison'!$R36</f>
        <v>0</v>
      </c>
      <c r="F36" s="292">
        <f>-'5C1B_DArbonne'!$R36</f>
        <v>0</v>
      </c>
      <c r="G36" s="292">
        <f>-'5C1C_Intl High'!$R36</f>
        <v>0</v>
      </c>
      <c r="H36" s="292">
        <f>-'5C1D_NOMMA'!$R36</f>
        <v>0</v>
      </c>
      <c r="I36" s="292">
        <f>-'5C1E_LFNO'!$R36</f>
        <v>0</v>
      </c>
      <c r="J36" s="292">
        <f>-'5C1F_L.C. Charter'!$R36</f>
        <v>0</v>
      </c>
      <c r="K36" s="292">
        <f>-'5C1G_JS Clark'!$R36</f>
        <v>0</v>
      </c>
      <c r="L36" s="292">
        <f>-'5C1H_Southwest'!$R36</f>
        <v>0</v>
      </c>
      <c r="M36" s="292">
        <f>-'5C1I_LA Key'!$R36</f>
        <v>0</v>
      </c>
      <c r="N36" s="292">
        <f>-'5C1J_JCFA-East'!$R36</f>
        <v>0</v>
      </c>
      <c r="O36" s="292">
        <f>-'5C1M_GEO Mid'!$R36</f>
        <v>0</v>
      </c>
      <c r="P36" s="292">
        <f>-'5C1N_Delta'!$R36</f>
        <v>0</v>
      </c>
      <c r="Q36" s="292">
        <f>-'5C1O_Impact'!$R36</f>
        <v>0</v>
      </c>
      <c r="R36" s="292">
        <f>-'5C1Q_Advantage'!$R36</f>
        <v>0</v>
      </c>
      <c r="S36" s="292">
        <f>-'5C1R_Iberville'!$R36</f>
        <v>0</v>
      </c>
      <c r="T36" s="292">
        <f>-'5C1S_LC Col Prep'!$R36</f>
        <v>0</v>
      </c>
      <c r="U36" s="292">
        <f>-'5C1T_Northeast'!$R36</f>
        <v>0</v>
      </c>
      <c r="V36" s="292">
        <f>-'5C1U_Acadiana Ren'!$R36</f>
        <v>-5267</v>
      </c>
      <c r="W36" s="292">
        <f>-'5C1V_Laf Ren'!$R36</f>
        <v>0</v>
      </c>
      <c r="X36" s="292">
        <f>-'5C1W_Willow'!$R36</f>
        <v>0</v>
      </c>
      <c r="Y36" s="292">
        <f>-'5C1Y_GEO'!$R36</f>
        <v>0</v>
      </c>
      <c r="Z36" s="292">
        <f>-'5C1Z_Lincoln Prep'!$R36</f>
        <v>0</v>
      </c>
      <c r="AA36" s="545">
        <f>-'5C1AE_Noble Minds'!$R36</f>
        <v>0</v>
      </c>
      <c r="AB36" s="545">
        <f>-'5C1AF_JCFA-Laf'!$R36</f>
        <v>0</v>
      </c>
      <c r="AC36" s="545">
        <f>-'5C1AG_Collegiate'!$R36</f>
        <v>0</v>
      </c>
      <c r="AD36" s="292">
        <f>-'5C1AH_BRUP'!$R36</f>
        <v>0</v>
      </c>
      <c r="AE36" s="770">
        <f>-'5C1AI_Harmony'!$R36</f>
        <v>0</v>
      </c>
      <c r="AF36" s="770">
        <f>-'5C1AJ_Athlos'!$R36</f>
        <v>0</v>
      </c>
      <c r="AG36" s="1081">
        <f>-'5C1AK_NxtGen'!$R36</f>
        <v>0</v>
      </c>
      <c r="AH36" s="1081">
        <f>-'5C1AL_Red River'!$R36</f>
        <v>0</v>
      </c>
      <c r="AI36" s="292">
        <f>-('5C2_LAVCA'!$R36+'5C2_LAVCA'!$S36)</f>
        <v>-17868</v>
      </c>
      <c r="AJ36" s="292">
        <f>-('5C3_UnvView'!$R36+'5C3_UnvView'!$S36)</f>
        <v>-49658</v>
      </c>
      <c r="AK36" s="292">
        <f>-Placeholder_Greater!$R36</f>
        <v>0</v>
      </c>
      <c r="AL36" s="293">
        <f t="shared" si="4"/>
        <v>-72793</v>
      </c>
      <c r="AM36" s="293">
        <f t="shared" si="7"/>
        <v>16775179</v>
      </c>
      <c r="AN36" s="293">
        <f>ROUND(AM36/'8_2.1.20 SIS'!C36,0)</f>
        <v>6713</v>
      </c>
      <c r="AO36" s="955">
        <f>'3B_Pay Raise'!O36</f>
        <v>381099</v>
      </c>
      <c r="AP36" s="294">
        <v>-10939</v>
      </c>
      <c r="AQ36" s="292">
        <f t="shared" si="8"/>
        <v>0</v>
      </c>
      <c r="AR36" s="292">
        <f t="shared" si="9"/>
        <v>-10939</v>
      </c>
      <c r="AS36" s="292">
        <v>-187964</v>
      </c>
      <c r="AT36" s="292">
        <v>-161112</v>
      </c>
      <c r="AU36" s="294">
        <f t="shared" si="10"/>
        <v>-349076</v>
      </c>
      <c r="AV36" s="293">
        <f t="shared" si="11"/>
        <v>16796263</v>
      </c>
      <c r="AW36" s="292">
        <f>'4_Level 4'!E36</f>
        <v>0</v>
      </c>
      <c r="AX36" s="292">
        <f>'4_Level 4'!Q36</f>
        <v>66926</v>
      </c>
      <c r="AY36" s="293">
        <f t="shared" si="5"/>
        <v>16863189</v>
      </c>
      <c r="AZ36" s="292">
        <v>15499373</v>
      </c>
      <c r="BA36" s="292">
        <f t="shared" si="12"/>
        <v>1363816</v>
      </c>
      <c r="BB36" s="292">
        <f>ROUND(BA36/$BB$77,0)</f>
        <v>1363816</v>
      </c>
      <c r="BC36" s="292">
        <f>'4_Level 4'!J36</f>
        <v>0</v>
      </c>
      <c r="BD36" s="292">
        <f>'4_Level 4'!L36</f>
        <v>77361</v>
      </c>
      <c r="BE36" s="292">
        <f>'4_Level 4'!M36</f>
        <v>0</v>
      </c>
      <c r="BF36" s="293">
        <f t="shared" si="6"/>
        <v>16940550</v>
      </c>
      <c r="BG36" s="292">
        <v>0</v>
      </c>
    </row>
    <row r="37" spans="1:59" ht="15.6" customHeight="1" x14ac:dyDescent="0.2">
      <c r="A37" s="283">
        <v>31</v>
      </c>
      <c r="B37" s="284" t="s">
        <v>34</v>
      </c>
      <c r="C37" s="36">
        <f>'3_Levels 1&amp;2'!AP37</f>
        <v>32953630</v>
      </c>
      <c r="D37" s="36">
        <v>0</v>
      </c>
      <c r="E37" s="36">
        <f>-'5C1A_Madison'!$R37</f>
        <v>0</v>
      </c>
      <c r="F37" s="36">
        <f>-'5C1B_DArbonne'!$R37</f>
        <v>-265676</v>
      </c>
      <c r="G37" s="36">
        <f>-'5C1C_Intl High'!$R37</f>
        <v>0</v>
      </c>
      <c r="H37" s="36">
        <f>-'5C1D_NOMMA'!$R37</f>
        <v>0</v>
      </c>
      <c r="I37" s="36">
        <f>-'5C1E_LFNO'!$R37</f>
        <v>0</v>
      </c>
      <c r="J37" s="36">
        <f>-'5C1F_L.C. Charter'!$R37</f>
        <v>0</v>
      </c>
      <c r="K37" s="36">
        <f>-'5C1G_JS Clark'!$R37</f>
        <v>0</v>
      </c>
      <c r="L37" s="36">
        <f>-'5C1H_Southwest'!$R37</f>
        <v>0</v>
      </c>
      <c r="M37" s="36">
        <f>-'5C1I_LA Key'!$R37</f>
        <v>0</v>
      </c>
      <c r="N37" s="36">
        <f>-'5C1J_JCFA-East'!$R37</f>
        <v>0</v>
      </c>
      <c r="O37" s="36">
        <f>-'5C1M_GEO Mid'!$R37</f>
        <v>0</v>
      </c>
      <c r="P37" s="36">
        <f>-'5C1N_Delta'!$R37</f>
        <v>0</v>
      </c>
      <c r="Q37" s="36">
        <f>-'5C1O_Impact'!$R37</f>
        <v>0</v>
      </c>
      <c r="R37" s="36">
        <f>-'5C1Q_Advantage'!$R37</f>
        <v>0</v>
      </c>
      <c r="S37" s="36">
        <f>-'5C1R_Iberville'!$R37</f>
        <v>0</v>
      </c>
      <c r="T37" s="36">
        <f>-'5C1S_LC Col Prep'!$R37</f>
        <v>0</v>
      </c>
      <c r="U37" s="36">
        <f>-'5C1T_Northeast'!$R37</f>
        <v>-27908</v>
      </c>
      <c r="V37" s="36">
        <f>-'5C1U_Acadiana Ren'!$R37</f>
        <v>0</v>
      </c>
      <c r="W37" s="36">
        <f>-'5C1V_Laf Ren'!$R37</f>
        <v>0</v>
      </c>
      <c r="X37" s="36">
        <f>-'5C1W_Willow'!$R37</f>
        <v>0</v>
      </c>
      <c r="Y37" s="36">
        <f>-'5C1Y_GEO'!$R37</f>
        <v>0</v>
      </c>
      <c r="Z37" s="36">
        <f>-'5C1Z_Lincoln Prep'!$R37</f>
        <v>-1754763</v>
      </c>
      <c r="AA37" s="36">
        <f>-'5C1AE_Noble Minds'!$R37</f>
        <v>0</v>
      </c>
      <c r="AB37" s="36">
        <f>-'5C1AF_JCFA-Laf'!$R37</f>
        <v>0</v>
      </c>
      <c r="AC37" s="36">
        <f>-'5C1AG_Collegiate'!$R37</f>
        <v>0</v>
      </c>
      <c r="AD37" s="36">
        <f>-'5C1AH_BRUP'!$R37</f>
        <v>0</v>
      </c>
      <c r="AE37" s="36">
        <f>-'5C1AI_Harmony'!$R37</f>
        <v>0</v>
      </c>
      <c r="AF37" s="36">
        <f>-'5C1AJ_Athlos'!$R37</f>
        <v>0</v>
      </c>
      <c r="AG37" s="36">
        <f>-'5C1AK_NxtGen'!$R37</f>
        <v>0</v>
      </c>
      <c r="AH37" s="36">
        <f>-'5C1AL_Red River'!$R37</f>
        <v>0</v>
      </c>
      <c r="AI37" s="36">
        <f>-('5C2_LAVCA'!$R37+'5C2_LAVCA'!$S37)</f>
        <v>-67058</v>
      </c>
      <c r="AJ37" s="36">
        <f>-('5C3_UnvView'!$R37+'5C3_UnvView'!$S37)</f>
        <v>-27427</v>
      </c>
      <c r="AK37" s="36">
        <f>-Placeholder_Greater!$R37</f>
        <v>0</v>
      </c>
      <c r="AL37" s="35">
        <f t="shared" si="4"/>
        <v>-2142832</v>
      </c>
      <c r="AM37" s="35">
        <f t="shared" si="7"/>
        <v>30810798</v>
      </c>
      <c r="AN37" s="35">
        <f>ROUND(AM37/'8_2.1.20 SIS'!C37,0)</f>
        <v>5343</v>
      </c>
      <c r="AO37" s="35">
        <f>'3B_Pay Raise'!O37</f>
        <v>918087</v>
      </c>
      <c r="AP37" s="37">
        <v>-8620</v>
      </c>
      <c r="AQ37" s="36">
        <f t="shared" si="8"/>
        <v>0</v>
      </c>
      <c r="AR37" s="36">
        <f t="shared" si="9"/>
        <v>-8620</v>
      </c>
      <c r="AS37" s="36">
        <v>-673218</v>
      </c>
      <c r="AT37" s="36">
        <v>-136247</v>
      </c>
      <c r="AU37" s="37">
        <f t="shared" si="10"/>
        <v>-809465</v>
      </c>
      <c r="AV37" s="35">
        <f t="shared" si="11"/>
        <v>30910800</v>
      </c>
      <c r="AW37" s="36">
        <f>'4_Level 4'!E37</f>
        <v>84000</v>
      </c>
      <c r="AX37" s="36">
        <f>'4_Level 4'!Q37</f>
        <v>195110</v>
      </c>
      <c r="AY37" s="35">
        <f t="shared" si="5"/>
        <v>31189910</v>
      </c>
      <c r="AZ37" s="36">
        <v>28646726</v>
      </c>
      <c r="BA37" s="36">
        <f t="shared" si="12"/>
        <v>2543184</v>
      </c>
      <c r="BB37" s="36">
        <f>ROUND(BA37/$BB$77,0)</f>
        <v>2543184</v>
      </c>
      <c r="BC37" s="36">
        <f>'4_Level 4'!J37</f>
        <v>8000</v>
      </c>
      <c r="BD37" s="36">
        <f>'4_Level 4'!L37</f>
        <v>135683</v>
      </c>
      <c r="BE37" s="36">
        <f>'4_Level 4'!M37</f>
        <v>0</v>
      </c>
      <c r="BF37" s="35">
        <f t="shared" si="6"/>
        <v>31333593</v>
      </c>
      <c r="BG37" s="36">
        <v>0</v>
      </c>
    </row>
    <row r="38" spans="1:59" ht="15.6" customHeight="1" x14ac:dyDescent="0.2">
      <c r="A38" s="285">
        <v>32</v>
      </c>
      <c r="B38" s="286" t="s">
        <v>35</v>
      </c>
      <c r="C38" s="287">
        <f>'3_Levels 1&amp;2'!AP38</f>
        <v>170493429</v>
      </c>
      <c r="D38" s="287">
        <v>0</v>
      </c>
      <c r="E38" s="287">
        <f>-'5C1A_Madison'!$R38</f>
        <v>-40770</v>
      </c>
      <c r="F38" s="287">
        <f>-'5C1B_DArbonne'!$R38</f>
        <v>0</v>
      </c>
      <c r="G38" s="287">
        <f>-'5C1C_Intl High'!$R38</f>
        <v>0</v>
      </c>
      <c r="H38" s="287">
        <f>-'5C1D_NOMMA'!$R38</f>
        <v>0</v>
      </c>
      <c r="I38" s="287">
        <f>-'5C1E_LFNO'!$R38</f>
        <v>0</v>
      </c>
      <c r="J38" s="287">
        <f>-'5C1F_L.C. Charter'!$R38</f>
        <v>0</v>
      </c>
      <c r="K38" s="287">
        <f>-'5C1G_JS Clark'!$R38</f>
        <v>0</v>
      </c>
      <c r="L38" s="287">
        <f>-'5C1H_Southwest'!$R38</f>
        <v>0</v>
      </c>
      <c r="M38" s="287">
        <f>-'5C1I_LA Key'!$R38</f>
        <v>-171336</v>
      </c>
      <c r="N38" s="287">
        <f>-'5C1J_JCFA-East'!$R38</f>
        <v>0</v>
      </c>
      <c r="O38" s="287">
        <f>-'5C1M_GEO Mid'!$R38</f>
        <v>-24179</v>
      </c>
      <c r="P38" s="287">
        <f>-'5C1N_Delta'!$R38</f>
        <v>0</v>
      </c>
      <c r="Q38" s="287">
        <f>-'5C1O_Impact'!$R38</f>
        <v>0</v>
      </c>
      <c r="R38" s="287">
        <f>-'5C1Q_Advantage'!$R38</f>
        <v>0</v>
      </c>
      <c r="S38" s="287">
        <f>-'5C1R_Iberville'!$R38</f>
        <v>-6045</v>
      </c>
      <c r="T38" s="287">
        <f>-'5C1S_LC Col Prep'!$R38</f>
        <v>0</v>
      </c>
      <c r="U38" s="287">
        <f>-'5C1T_Northeast'!$R38</f>
        <v>0</v>
      </c>
      <c r="V38" s="287">
        <f>-'5C1U_Acadiana Ren'!$R38</f>
        <v>0</v>
      </c>
      <c r="W38" s="287">
        <f>-'5C1V_Laf Ren'!$R38</f>
        <v>0</v>
      </c>
      <c r="X38" s="287">
        <f>-'5C1W_Willow'!$R38</f>
        <v>0</v>
      </c>
      <c r="Y38" s="287">
        <f>-'5C1Y_GEO'!$R38</f>
        <v>-33779</v>
      </c>
      <c r="Z38" s="287">
        <f>-'5C1Z_Lincoln Prep'!$R38</f>
        <v>0</v>
      </c>
      <c r="AA38" s="287">
        <f>-'5C1AE_Noble Minds'!$R38</f>
        <v>0</v>
      </c>
      <c r="AB38" s="287">
        <f>-'5C1AF_JCFA-Laf'!$R38</f>
        <v>0</v>
      </c>
      <c r="AC38" s="287">
        <f>-'5C1AG_Collegiate'!$R38</f>
        <v>0</v>
      </c>
      <c r="AD38" s="287">
        <f>-'5C1AH_BRUP'!$R38</f>
        <v>0</v>
      </c>
      <c r="AE38" s="287">
        <f>-'5C1AI_Harmony'!$R38</f>
        <v>0</v>
      </c>
      <c r="AF38" s="287">
        <f>-'5C1AJ_Athlos'!$R38</f>
        <v>0</v>
      </c>
      <c r="AG38" s="287">
        <f>-'5C1AK_NxtGen'!$R38</f>
        <v>0</v>
      </c>
      <c r="AH38" s="287">
        <f>-'5C1AL_Red River'!$R38</f>
        <v>0</v>
      </c>
      <c r="AI38" s="287">
        <f>-('5C2_LAVCA'!$R38+'5C2_LAVCA'!$S38)</f>
        <v>-581621</v>
      </c>
      <c r="AJ38" s="287">
        <f>-('5C3_UnvView'!$R38+'5C3_UnvView'!$S38)</f>
        <v>-1641080</v>
      </c>
      <c r="AK38" s="287">
        <f>-Placeholder_Greater!$R38</f>
        <v>0</v>
      </c>
      <c r="AL38" s="288">
        <f t="shared" si="4"/>
        <v>-2498810</v>
      </c>
      <c r="AM38" s="288">
        <f t="shared" si="7"/>
        <v>167994619</v>
      </c>
      <c r="AN38" s="288">
        <f>ROUND(AM38/'8_2.1.20 SIS'!C38,0)</f>
        <v>6576</v>
      </c>
      <c r="AO38" s="288">
        <f>'3B_Pay Raise'!O38</f>
        <v>3617579</v>
      </c>
      <c r="AP38" s="289">
        <v>-45149</v>
      </c>
      <c r="AQ38" s="287">
        <f t="shared" si="8"/>
        <v>0</v>
      </c>
      <c r="AR38" s="287">
        <f t="shared" si="9"/>
        <v>-45149</v>
      </c>
      <c r="AS38" s="287">
        <v>-335376</v>
      </c>
      <c r="AT38" s="287">
        <v>-447168</v>
      </c>
      <c r="AU38" s="289">
        <f t="shared" si="10"/>
        <v>-782544</v>
      </c>
      <c r="AV38" s="288">
        <f t="shared" si="11"/>
        <v>170784505</v>
      </c>
      <c r="AW38" s="287">
        <f>'4_Level 4'!E38</f>
        <v>0</v>
      </c>
      <c r="AX38" s="287">
        <f>'4_Level 4'!Q38</f>
        <v>600590</v>
      </c>
      <c r="AY38" s="288">
        <f t="shared" si="5"/>
        <v>171385095</v>
      </c>
      <c r="AZ38" s="287">
        <v>157221470</v>
      </c>
      <c r="BA38" s="287">
        <f t="shared" si="12"/>
        <v>14163625</v>
      </c>
      <c r="BB38" s="287">
        <f>ROUND(BA38/$BB$77,0)</f>
        <v>14163625</v>
      </c>
      <c r="BC38" s="287">
        <f>'4_Level 4'!J38</f>
        <v>0</v>
      </c>
      <c r="BD38" s="287">
        <f>'4_Level 4'!L38</f>
        <v>1317788</v>
      </c>
      <c r="BE38" s="287">
        <f>'4_Level 4'!M38</f>
        <v>107430</v>
      </c>
      <c r="BF38" s="288">
        <f t="shared" si="6"/>
        <v>172810313</v>
      </c>
      <c r="BG38" s="287">
        <v>0</v>
      </c>
    </row>
    <row r="39" spans="1:59" ht="15.6" customHeight="1" x14ac:dyDescent="0.2">
      <c r="A39" s="285">
        <v>33</v>
      </c>
      <c r="B39" s="286" t="s">
        <v>36</v>
      </c>
      <c r="C39" s="287">
        <f>'3_Levels 1&amp;2'!AP39</f>
        <v>9385404</v>
      </c>
      <c r="D39" s="287">
        <v>0</v>
      </c>
      <c r="E39" s="287">
        <f>-'5C1A_Madison'!$R39</f>
        <v>0</v>
      </c>
      <c r="F39" s="287">
        <f>-'5C1B_DArbonne'!$R39</f>
        <v>0</v>
      </c>
      <c r="G39" s="287">
        <f>-'5C1C_Intl High'!$R39</f>
        <v>0</v>
      </c>
      <c r="H39" s="287">
        <f>-'5C1D_NOMMA'!$R39</f>
        <v>0</v>
      </c>
      <c r="I39" s="287">
        <f>-'5C1E_LFNO'!$R39</f>
        <v>0</v>
      </c>
      <c r="J39" s="287">
        <f>-'5C1F_L.C. Charter'!$R39</f>
        <v>0</v>
      </c>
      <c r="K39" s="287">
        <f>-'5C1G_JS Clark'!$R39</f>
        <v>0</v>
      </c>
      <c r="L39" s="287">
        <f>-'5C1H_Southwest'!$R39</f>
        <v>0</v>
      </c>
      <c r="M39" s="287">
        <f>-'5C1I_LA Key'!$R39</f>
        <v>0</v>
      </c>
      <c r="N39" s="287">
        <f>-'5C1J_JCFA-East'!$R39</f>
        <v>0</v>
      </c>
      <c r="O39" s="287">
        <f>-'5C1M_GEO Mid'!$R39</f>
        <v>0</v>
      </c>
      <c r="P39" s="287">
        <f>-'5C1N_Delta'!$R39</f>
        <v>0</v>
      </c>
      <c r="Q39" s="287">
        <f>-'5C1O_Impact'!$R39</f>
        <v>0</v>
      </c>
      <c r="R39" s="287">
        <f>-'5C1Q_Advantage'!$R39</f>
        <v>0</v>
      </c>
      <c r="S39" s="287">
        <f>-'5C1R_Iberville'!$R39</f>
        <v>0</v>
      </c>
      <c r="T39" s="287">
        <f>-'5C1S_LC Col Prep'!$R39</f>
        <v>0</v>
      </c>
      <c r="U39" s="287">
        <f>-'5C1T_Northeast'!$R39</f>
        <v>0</v>
      </c>
      <c r="V39" s="287">
        <f>-'5C1U_Acadiana Ren'!$R39</f>
        <v>0</v>
      </c>
      <c r="W39" s="287">
        <f>-'5C1V_Laf Ren'!$R39</f>
        <v>0</v>
      </c>
      <c r="X39" s="287">
        <f>-'5C1W_Willow'!$R39</f>
        <v>0</v>
      </c>
      <c r="Y39" s="287">
        <f>-'5C1Y_GEO'!$R39</f>
        <v>0</v>
      </c>
      <c r="Z39" s="287">
        <f>-'5C1Z_Lincoln Prep'!$R39</f>
        <v>0</v>
      </c>
      <c r="AA39" s="287">
        <f>-'5C1AE_Noble Minds'!$R39</f>
        <v>0</v>
      </c>
      <c r="AB39" s="287">
        <f>-'5C1AF_JCFA-Laf'!$R39</f>
        <v>0</v>
      </c>
      <c r="AC39" s="287">
        <f>-'5C1AG_Collegiate'!$R39</f>
        <v>0</v>
      </c>
      <c r="AD39" s="287">
        <f>-'5C1AH_BRUP'!$R39</f>
        <v>0</v>
      </c>
      <c r="AE39" s="287">
        <f>-'5C1AI_Harmony'!$R39</f>
        <v>0</v>
      </c>
      <c r="AF39" s="287">
        <f>-'5C1AJ_Athlos'!$R39</f>
        <v>0</v>
      </c>
      <c r="AG39" s="287">
        <f>-'5C1AK_NxtGen'!$R39</f>
        <v>0</v>
      </c>
      <c r="AH39" s="287">
        <f>-'5C1AL_Red River'!$R39</f>
        <v>0</v>
      </c>
      <c r="AI39" s="287">
        <f>-('5C2_LAVCA'!$R39+'5C2_LAVCA'!$S39)</f>
        <v>-15308</v>
      </c>
      <c r="AJ39" s="287">
        <f>-('5C3_UnvView'!$R39+'5C3_UnvView'!$S39)</f>
        <v>-1898663</v>
      </c>
      <c r="AK39" s="287">
        <f>-Placeholder_Greater!$R39</f>
        <v>0</v>
      </c>
      <c r="AL39" s="288">
        <f t="shared" ref="AL39:AL70" si="13">SUM(D39:AK39)</f>
        <v>-1913971</v>
      </c>
      <c r="AM39" s="288">
        <f t="shared" si="7"/>
        <v>7471433</v>
      </c>
      <c r="AN39" s="288">
        <f>ROUND(AM39/'8_2.1.20 SIS'!C39,0)</f>
        <v>6743</v>
      </c>
      <c r="AO39" s="288">
        <f>'3B_Pay Raise'!O39</f>
        <v>192692</v>
      </c>
      <c r="AP39" s="289">
        <v>-13724</v>
      </c>
      <c r="AQ39" s="287">
        <f t="shared" si="8"/>
        <v>0</v>
      </c>
      <c r="AR39" s="287">
        <f t="shared" si="9"/>
        <v>-13724</v>
      </c>
      <c r="AS39" s="287">
        <v>-316921</v>
      </c>
      <c r="AT39" s="287">
        <v>141603</v>
      </c>
      <c r="AU39" s="289">
        <f t="shared" si="10"/>
        <v>-175318</v>
      </c>
      <c r="AV39" s="288">
        <f t="shared" si="11"/>
        <v>7475083</v>
      </c>
      <c r="AW39" s="287">
        <f>'4_Level 4'!E39</f>
        <v>0</v>
      </c>
      <c r="AX39" s="287">
        <f>'4_Level 4'!Q39</f>
        <v>60625</v>
      </c>
      <c r="AY39" s="288">
        <f t="shared" ref="AY39:AY70" si="14">ROUND(SUM(AV39:AX39),0)</f>
        <v>7535708</v>
      </c>
      <c r="AZ39" s="287">
        <v>6896192</v>
      </c>
      <c r="BA39" s="287">
        <f t="shared" si="12"/>
        <v>639516</v>
      </c>
      <c r="BB39" s="287">
        <f>ROUND(BA39/$BB$77,0)</f>
        <v>639516</v>
      </c>
      <c r="BC39" s="287">
        <f>'4_Level 4'!J39</f>
        <v>0</v>
      </c>
      <c r="BD39" s="287">
        <f>'4_Level 4'!L39</f>
        <v>51815</v>
      </c>
      <c r="BE39" s="287">
        <f>'4_Level 4'!M39</f>
        <v>0</v>
      </c>
      <c r="BF39" s="288">
        <f t="shared" ref="BF39:BF70" si="15">AY39+BC39+BD39+BE39</f>
        <v>7587523</v>
      </c>
      <c r="BG39" s="287">
        <v>0</v>
      </c>
    </row>
    <row r="40" spans="1:59" ht="15.6" customHeight="1" x14ac:dyDescent="0.2">
      <c r="A40" s="285">
        <v>34</v>
      </c>
      <c r="B40" s="286" t="s">
        <v>37</v>
      </c>
      <c r="C40" s="287">
        <f>'3_Levels 1&amp;2'!AP40</f>
        <v>25953621</v>
      </c>
      <c r="D40" s="287">
        <v>0</v>
      </c>
      <c r="E40" s="287">
        <f>-'5C1A_Madison'!$R40</f>
        <v>0</v>
      </c>
      <c r="F40" s="287">
        <f>-'5C1B_DArbonne'!$R40</f>
        <v>-6062</v>
      </c>
      <c r="G40" s="287">
        <f>-'5C1C_Intl High'!$R40</f>
        <v>0</v>
      </c>
      <c r="H40" s="287">
        <f>-'5C1D_NOMMA'!$R40</f>
        <v>0</v>
      </c>
      <c r="I40" s="287">
        <f>-'5C1E_LFNO'!$R40</f>
        <v>0</v>
      </c>
      <c r="J40" s="287">
        <f>-'5C1F_L.C. Charter'!$R40</f>
        <v>0</v>
      </c>
      <c r="K40" s="287">
        <f>-'5C1G_JS Clark'!$R40</f>
        <v>0</v>
      </c>
      <c r="L40" s="287">
        <f>-'5C1H_Southwest'!$R40</f>
        <v>0</v>
      </c>
      <c r="M40" s="287">
        <f>-'5C1I_LA Key'!$R40</f>
        <v>0</v>
      </c>
      <c r="N40" s="287">
        <f>-'5C1J_JCFA-East'!$R40</f>
        <v>0</v>
      </c>
      <c r="O40" s="287">
        <f>-'5C1M_GEO Mid'!$R40</f>
        <v>0</v>
      </c>
      <c r="P40" s="287">
        <f>-'5C1N_Delta'!$R40</f>
        <v>0</v>
      </c>
      <c r="Q40" s="287">
        <f>-'5C1O_Impact'!$R40</f>
        <v>0</v>
      </c>
      <c r="R40" s="287">
        <f>-'5C1Q_Advantage'!$R40</f>
        <v>0</v>
      </c>
      <c r="S40" s="287">
        <f>-'5C1R_Iberville'!$R40</f>
        <v>0</v>
      </c>
      <c r="T40" s="287">
        <f>-'5C1S_LC Col Prep'!$R40</f>
        <v>0</v>
      </c>
      <c r="U40" s="287">
        <f>-'5C1T_Northeast'!$R40</f>
        <v>0</v>
      </c>
      <c r="V40" s="287">
        <f>-'5C1U_Acadiana Ren'!$R40</f>
        <v>0</v>
      </c>
      <c r="W40" s="287">
        <f>-'5C1V_Laf Ren'!$R40</f>
        <v>0</v>
      </c>
      <c r="X40" s="287">
        <f>-'5C1W_Willow'!$R40</f>
        <v>0</v>
      </c>
      <c r="Y40" s="287">
        <f>-'5C1Y_GEO'!$R40</f>
        <v>0</v>
      </c>
      <c r="Z40" s="287">
        <f>-'5C1Z_Lincoln Prep'!$R40</f>
        <v>0</v>
      </c>
      <c r="AA40" s="287">
        <f>-'5C1AE_Noble Minds'!$R40</f>
        <v>0</v>
      </c>
      <c r="AB40" s="287">
        <f>-'5C1AF_JCFA-Laf'!$R40</f>
        <v>0</v>
      </c>
      <c r="AC40" s="287">
        <f>-'5C1AG_Collegiate'!$R40</f>
        <v>0</v>
      </c>
      <c r="AD40" s="287">
        <f>-'5C1AH_BRUP'!$R40</f>
        <v>0</v>
      </c>
      <c r="AE40" s="287">
        <f>-'5C1AI_Harmony'!$R40</f>
        <v>0</v>
      </c>
      <c r="AF40" s="287">
        <f>-'5C1AJ_Athlos'!$R40</f>
        <v>0</v>
      </c>
      <c r="AG40" s="287">
        <f>-'5C1AK_NxtGen'!$R40</f>
        <v>0</v>
      </c>
      <c r="AH40" s="287">
        <f>-'5C1AL_Red River'!$R40</f>
        <v>0</v>
      </c>
      <c r="AI40" s="287">
        <f>-('5C2_LAVCA'!$R40+'5C2_LAVCA'!$S40)</f>
        <v>-289839</v>
      </c>
      <c r="AJ40" s="287">
        <f>-('5C3_UnvView'!$R40+'5C3_UnvView'!$S40)</f>
        <v>-154276</v>
      </c>
      <c r="AK40" s="287">
        <f>-Placeholder_Greater!$R40</f>
        <v>0</v>
      </c>
      <c r="AL40" s="288">
        <f t="shared" si="13"/>
        <v>-450177</v>
      </c>
      <c r="AM40" s="288">
        <f t="shared" si="7"/>
        <v>25503444</v>
      </c>
      <c r="AN40" s="288">
        <f>ROUND(AM40/'8_2.1.20 SIS'!C40,0)</f>
        <v>7229</v>
      </c>
      <c r="AO40" s="288">
        <f>'3B_Pay Raise'!O40</f>
        <v>470719</v>
      </c>
      <c r="AP40" s="289">
        <v>-9632</v>
      </c>
      <c r="AQ40" s="287">
        <f t="shared" si="8"/>
        <v>0</v>
      </c>
      <c r="AR40" s="287">
        <f t="shared" si="9"/>
        <v>-9632</v>
      </c>
      <c r="AS40" s="287">
        <v>-1597609</v>
      </c>
      <c r="AT40" s="287">
        <v>-108435</v>
      </c>
      <c r="AU40" s="289">
        <f t="shared" si="10"/>
        <v>-1706044</v>
      </c>
      <c r="AV40" s="288">
        <f t="shared" si="11"/>
        <v>24258487</v>
      </c>
      <c r="AW40" s="287">
        <f>'4_Level 4'!E40</f>
        <v>0</v>
      </c>
      <c r="AX40" s="287">
        <f>'4_Level 4'!Q40</f>
        <v>75438</v>
      </c>
      <c r="AY40" s="288">
        <f t="shared" si="14"/>
        <v>24333925</v>
      </c>
      <c r="AZ40" s="287">
        <v>22466939</v>
      </c>
      <c r="BA40" s="287">
        <f t="shared" si="12"/>
        <v>1866986</v>
      </c>
      <c r="BB40" s="287">
        <f>ROUND(BA40/$BB$77,0)</f>
        <v>1866986</v>
      </c>
      <c r="BC40" s="287">
        <f>'4_Level 4'!J40</f>
        <v>0</v>
      </c>
      <c r="BD40" s="287">
        <f>'4_Level 4'!L40</f>
        <v>164844</v>
      </c>
      <c r="BE40" s="287">
        <f>'4_Level 4'!M40</f>
        <v>0</v>
      </c>
      <c r="BF40" s="288">
        <f t="shared" si="15"/>
        <v>24498769</v>
      </c>
      <c r="BG40" s="287">
        <v>0</v>
      </c>
    </row>
    <row r="41" spans="1:59" ht="15.6" customHeight="1" x14ac:dyDescent="0.2">
      <c r="A41" s="290">
        <v>35</v>
      </c>
      <c r="B41" s="291" t="s">
        <v>38</v>
      </c>
      <c r="C41" s="292">
        <f>'3_Levels 1&amp;2'!AP41</f>
        <v>31074094</v>
      </c>
      <c r="D41" s="292">
        <v>0</v>
      </c>
      <c r="E41" s="292">
        <f>-'5C1A_Madison'!$R41</f>
        <v>0</v>
      </c>
      <c r="F41" s="292">
        <f>-'5C1B_DArbonne'!$R41</f>
        <v>0</v>
      </c>
      <c r="G41" s="292">
        <f>-'5C1C_Intl High'!$R41</f>
        <v>0</v>
      </c>
      <c r="H41" s="292">
        <f>-'5C1D_NOMMA'!$R41</f>
        <v>0</v>
      </c>
      <c r="I41" s="292">
        <f>-'5C1E_LFNO'!$R41</f>
        <v>0</v>
      </c>
      <c r="J41" s="292">
        <f>-'5C1F_L.C. Charter'!$R41</f>
        <v>0</v>
      </c>
      <c r="K41" s="292">
        <f>-'5C1G_JS Clark'!$R41</f>
        <v>0</v>
      </c>
      <c r="L41" s="292">
        <f>-'5C1H_Southwest'!$R41</f>
        <v>0</v>
      </c>
      <c r="M41" s="292">
        <f>-'5C1I_LA Key'!$R41</f>
        <v>0</v>
      </c>
      <c r="N41" s="292">
        <f>-'5C1J_JCFA-East'!$R41</f>
        <v>0</v>
      </c>
      <c r="O41" s="292">
        <f>-'5C1M_GEO Mid'!$R41</f>
        <v>0</v>
      </c>
      <c r="P41" s="292">
        <f>-'5C1N_Delta'!$R41</f>
        <v>0</v>
      </c>
      <c r="Q41" s="292">
        <f>-'5C1O_Impact'!$R41</f>
        <v>0</v>
      </c>
      <c r="R41" s="292">
        <f>-'5C1Q_Advantage'!$R41</f>
        <v>0</v>
      </c>
      <c r="S41" s="292">
        <f>-'5C1R_Iberville'!$R41</f>
        <v>0</v>
      </c>
      <c r="T41" s="292">
        <f>-'5C1S_LC Col Prep'!$R41</f>
        <v>0</v>
      </c>
      <c r="U41" s="292">
        <f>-'5C1T_Northeast'!$R41</f>
        <v>0</v>
      </c>
      <c r="V41" s="292">
        <f>-'5C1U_Acadiana Ren'!$R41</f>
        <v>0</v>
      </c>
      <c r="W41" s="292">
        <f>-'5C1V_Laf Ren'!$R41</f>
        <v>0</v>
      </c>
      <c r="X41" s="292">
        <f>-'5C1W_Willow'!$R41</f>
        <v>0</v>
      </c>
      <c r="Y41" s="292">
        <f>-'5C1Y_GEO'!$R41</f>
        <v>0</v>
      </c>
      <c r="Z41" s="292">
        <f>-'5C1Z_Lincoln Prep'!$R41</f>
        <v>0</v>
      </c>
      <c r="AA41" s="545">
        <f>-'5C1AE_Noble Minds'!$R41</f>
        <v>0</v>
      </c>
      <c r="AB41" s="545">
        <f>-'5C1AF_JCFA-Laf'!$R41</f>
        <v>0</v>
      </c>
      <c r="AC41" s="545">
        <f>-'5C1AG_Collegiate'!$R41</f>
        <v>0</v>
      </c>
      <c r="AD41" s="292">
        <f>-'5C1AH_BRUP'!$R41</f>
        <v>0</v>
      </c>
      <c r="AE41" s="770">
        <f>-'5C1AI_Harmony'!$R41</f>
        <v>0</v>
      </c>
      <c r="AF41" s="770">
        <f>-'5C1AJ_Athlos'!$R41</f>
        <v>0</v>
      </c>
      <c r="AG41" s="1081">
        <f>-'5C1AK_NxtGen'!$R41</f>
        <v>0</v>
      </c>
      <c r="AH41" s="1081">
        <f>-'5C1AL_Red River'!$R41</f>
        <v>0</v>
      </c>
      <c r="AI41" s="292">
        <f>-('5C2_LAVCA'!$R41+'5C2_LAVCA'!$S41)</f>
        <v>-102777</v>
      </c>
      <c r="AJ41" s="292">
        <f>-('5C3_UnvView'!$R41+'5C3_UnvView'!$S41)</f>
        <v>-65786</v>
      </c>
      <c r="AK41" s="292">
        <f>-Placeholder_Greater!$R41</f>
        <v>0</v>
      </c>
      <c r="AL41" s="293">
        <f t="shared" si="13"/>
        <v>-168563</v>
      </c>
      <c r="AM41" s="293">
        <f t="shared" si="7"/>
        <v>30905531</v>
      </c>
      <c r="AN41" s="293">
        <f>ROUND(AM41/'8_2.1.20 SIS'!C41,0)</f>
        <v>5534</v>
      </c>
      <c r="AO41" s="955">
        <f>'3B_Pay Raise'!O41</f>
        <v>833891</v>
      </c>
      <c r="AP41" s="294">
        <v>-13106</v>
      </c>
      <c r="AQ41" s="292">
        <f t="shared" si="8"/>
        <v>0</v>
      </c>
      <c r="AR41" s="292">
        <f t="shared" si="9"/>
        <v>-13106</v>
      </c>
      <c r="AS41" s="292">
        <v>-1128936</v>
      </c>
      <c r="AT41" s="292">
        <v>8301</v>
      </c>
      <c r="AU41" s="294">
        <f t="shared" si="10"/>
        <v>-1120635</v>
      </c>
      <c r="AV41" s="293">
        <f t="shared" si="11"/>
        <v>30605681</v>
      </c>
      <c r="AW41" s="292">
        <f>'4_Level 4'!E41</f>
        <v>0</v>
      </c>
      <c r="AX41" s="292">
        <f>'4_Level 4'!Q41</f>
        <v>183225</v>
      </c>
      <c r="AY41" s="293">
        <f t="shared" si="14"/>
        <v>30788906</v>
      </c>
      <c r="AZ41" s="292">
        <v>28302714</v>
      </c>
      <c r="BA41" s="292">
        <f t="shared" si="12"/>
        <v>2486192</v>
      </c>
      <c r="BB41" s="292">
        <f>ROUND(BA41/$BB$77,0)</f>
        <v>2486192</v>
      </c>
      <c r="BC41" s="292">
        <f>'4_Level 4'!J41</f>
        <v>0</v>
      </c>
      <c r="BD41" s="292">
        <f>'4_Level 4'!L41</f>
        <v>187257</v>
      </c>
      <c r="BE41" s="292">
        <f>'4_Level 4'!M41</f>
        <v>0</v>
      </c>
      <c r="BF41" s="293">
        <f t="shared" si="15"/>
        <v>30976163</v>
      </c>
      <c r="BG41" s="292">
        <v>0</v>
      </c>
    </row>
    <row r="42" spans="1:59" ht="15.6" customHeight="1" x14ac:dyDescent="0.2">
      <c r="A42" s="283">
        <v>36</v>
      </c>
      <c r="B42" s="284" t="s">
        <v>39</v>
      </c>
      <c r="C42" s="36">
        <f>'3_Levels 1&amp;2'!AP42</f>
        <v>200817353</v>
      </c>
      <c r="D42" s="36">
        <v>0</v>
      </c>
      <c r="E42" s="36">
        <f>-'5C1A_Madison'!$R42</f>
        <v>0</v>
      </c>
      <c r="F42" s="36">
        <f>-'5C1B_DArbonne'!$R42</f>
        <v>0</v>
      </c>
      <c r="G42" s="36">
        <f>-'5C1C_Intl High'!$R42</f>
        <v>-1573109</v>
      </c>
      <c r="H42" s="36">
        <f>-'5C1D_NOMMA'!$R42</f>
        <v>-1054535</v>
      </c>
      <c r="I42" s="36">
        <f>-'5C1E_LFNO'!$R42</f>
        <v>-2792337</v>
      </c>
      <c r="J42" s="36">
        <f>-'5C1F_L.C. Charter'!$R42</f>
        <v>0</v>
      </c>
      <c r="K42" s="36">
        <f>-'5C1G_JS Clark'!$R42</f>
        <v>0</v>
      </c>
      <c r="L42" s="36">
        <f>-'5C1H_Southwest'!$R42</f>
        <v>-7609</v>
      </c>
      <c r="M42" s="36">
        <f>-'5C1I_LA Key'!$R42</f>
        <v>0</v>
      </c>
      <c r="N42" s="36">
        <f>-'5C1J_JCFA-East'!$R42</f>
        <v>-171485</v>
      </c>
      <c r="O42" s="36">
        <f>-'5C1M_GEO Mid'!$R42</f>
        <v>0</v>
      </c>
      <c r="P42" s="36">
        <f>-'5C1N_Delta'!$R42</f>
        <v>0</v>
      </c>
      <c r="Q42" s="36">
        <f>-'5C1O_Impact'!$R42</f>
        <v>0</v>
      </c>
      <c r="R42" s="36">
        <f>-'5C1Q_Advantage'!$R42</f>
        <v>0</v>
      </c>
      <c r="S42" s="36">
        <f>-'5C1R_Iberville'!$R42</f>
        <v>-14300</v>
      </c>
      <c r="T42" s="36">
        <f>-'5C1S_LC Col Prep'!$R42</f>
        <v>0</v>
      </c>
      <c r="U42" s="36">
        <f>-'5C1T_Northeast'!$R42</f>
        <v>0</v>
      </c>
      <c r="V42" s="36">
        <f>-'5C1U_Acadiana Ren'!$R42</f>
        <v>0</v>
      </c>
      <c r="W42" s="36">
        <f>-'5C1V_Laf Ren'!$R42</f>
        <v>0</v>
      </c>
      <c r="X42" s="36">
        <f>-'5C1W_Willow'!$R42</f>
        <v>0</v>
      </c>
      <c r="Y42" s="36">
        <f>-'5C1Y_GEO'!$R42</f>
        <v>0</v>
      </c>
      <c r="Z42" s="36">
        <f>-'5C1Z_Lincoln Prep'!$R42</f>
        <v>0</v>
      </c>
      <c r="AA42" s="36">
        <f>-'5C1AE_Noble Minds'!$R42</f>
        <v>-365809</v>
      </c>
      <c r="AB42" s="36">
        <f>-'5C1AF_JCFA-Laf'!$R42</f>
        <v>0</v>
      </c>
      <c r="AC42" s="36">
        <f>-'5C1AG_Collegiate'!$R42</f>
        <v>0</v>
      </c>
      <c r="AD42" s="36">
        <f>-'5C1AH_BRUP'!$R42</f>
        <v>0</v>
      </c>
      <c r="AE42" s="36">
        <f>-'5C1AI_Harmony'!$R42</f>
        <v>-437900</v>
      </c>
      <c r="AF42" s="36">
        <f>-'5C1AJ_Athlos'!$R42</f>
        <v>-329987</v>
      </c>
      <c r="AG42" s="36">
        <f>-'5C1AK_NxtGen'!$R42</f>
        <v>0</v>
      </c>
      <c r="AH42" s="36">
        <f>-'5C1AL_Red River'!$R42</f>
        <v>0</v>
      </c>
      <c r="AI42" s="36">
        <f>-('5C2_LAVCA'!$R42+'5C2_LAVCA'!$S42)</f>
        <v>-365814</v>
      </c>
      <c r="AJ42" s="36">
        <f>-('5C3_UnvView'!$R42+'5C3_UnvView'!$S42)</f>
        <v>-255214</v>
      </c>
      <c r="AK42" s="36">
        <f>-Placeholder_Greater!$R42</f>
        <v>0</v>
      </c>
      <c r="AL42" s="35">
        <f t="shared" si="13"/>
        <v>-7368099</v>
      </c>
      <c r="AM42" s="35">
        <f t="shared" si="7"/>
        <v>193449254</v>
      </c>
      <c r="AN42" s="35">
        <f>ROUND(AM42/'8_2.1.20 SIS'!C42,0)</f>
        <v>4299</v>
      </c>
      <c r="AO42" s="35">
        <f>'3B_Pay Raise'!O42</f>
        <v>6415353</v>
      </c>
      <c r="AP42" s="37">
        <v>-301840</v>
      </c>
      <c r="AQ42" s="36">
        <f t="shared" si="8"/>
        <v>0</v>
      </c>
      <c r="AR42" s="36">
        <f t="shared" si="9"/>
        <v>-301840</v>
      </c>
      <c r="AS42" s="36">
        <v>-4758993</v>
      </c>
      <c r="AT42" s="36">
        <v>-139718</v>
      </c>
      <c r="AU42" s="37">
        <f t="shared" si="10"/>
        <v>-4898711</v>
      </c>
      <c r="AV42" s="35">
        <f t="shared" si="11"/>
        <v>194664056</v>
      </c>
      <c r="AW42" s="36">
        <f>'4_Level 4'!E42</f>
        <v>546000</v>
      </c>
      <c r="AX42" s="36">
        <f>'4_Level 4'!Q42</f>
        <v>813169</v>
      </c>
      <c r="AY42" s="35">
        <f t="shared" si="14"/>
        <v>196023225</v>
      </c>
      <c r="AZ42" s="36">
        <v>180246763</v>
      </c>
      <c r="BA42" s="36">
        <f t="shared" si="12"/>
        <v>15776462</v>
      </c>
      <c r="BB42" s="36">
        <f>ROUND(BA42/$BB$77,0)</f>
        <v>15776462</v>
      </c>
      <c r="BC42" s="36">
        <f>'4_Level 4'!J42</f>
        <v>68000</v>
      </c>
      <c r="BD42" s="36">
        <f>'4_Level 4'!L42</f>
        <v>1121965</v>
      </c>
      <c r="BE42" s="36">
        <f>'4_Level 4'!M42</f>
        <v>4239694</v>
      </c>
      <c r="BF42" s="35">
        <f t="shared" si="15"/>
        <v>201452884</v>
      </c>
      <c r="BG42" s="36">
        <v>0</v>
      </c>
    </row>
    <row r="43" spans="1:59" ht="15.6" customHeight="1" x14ac:dyDescent="0.2">
      <c r="A43" s="285">
        <v>37</v>
      </c>
      <c r="B43" s="286" t="s">
        <v>40</v>
      </c>
      <c r="C43" s="287">
        <f>'3_Levels 1&amp;2'!AP43</f>
        <v>120726608</v>
      </c>
      <c r="D43" s="287">
        <v>0</v>
      </c>
      <c r="E43" s="287">
        <f>-'5C1A_Madison'!$R43</f>
        <v>0</v>
      </c>
      <c r="F43" s="287">
        <f>-'5C1B_DArbonne'!$R43</f>
        <v>-80796</v>
      </c>
      <c r="G43" s="287">
        <f>-'5C1C_Intl High'!$R43</f>
        <v>0</v>
      </c>
      <c r="H43" s="287">
        <f>-'5C1D_NOMMA'!$R43</f>
        <v>0</v>
      </c>
      <c r="I43" s="287">
        <f>-'5C1E_LFNO'!$R43</f>
        <v>0</v>
      </c>
      <c r="J43" s="287">
        <f>-'5C1F_L.C. Charter'!$R43</f>
        <v>0</v>
      </c>
      <c r="K43" s="287">
        <f>-'5C1G_JS Clark'!$R43</f>
        <v>0</v>
      </c>
      <c r="L43" s="287">
        <f>-'5C1H_Southwest'!$R43</f>
        <v>0</v>
      </c>
      <c r="M43" s="287">
        <f>-'5C1I_LA Key'!$R43</f>
        <v>0</v>
      </c>
      <c r="N43" s="287">
        <f>-'5C1J_JCFA-East'!$R43</f>
        <v>0</v>
      </c>
      <c r="O43" s="287">
        <f>-'5C1M_GEO Mid'!$R43</f>
        <v>0</v>
      </c>
      <c r="P43" s="287">
        <f>-'5C1N_Delta'!$R43</f>
        <v>-5890</v>
      </c>
      <c r="Q43" s="287">
        <f>-'5C1O_Impact'!$R43</f>
        <v>-11780</v>
      </c>
      <c r="R43" s="287">
        <f>-'5C1Q_Advantage'!$R43</f>
        <v>0</v>
      </c>
      <c r="S43" s="287">
        <f>-'5C1R_Iberville'!$R43</f>
        <v>0</v>
      </c>
      <c r="T43" s="287">
        <f>-'5C1S_LC Col Prep'!$R43</f>
        <v>0</v>
      </c>
      <c r="U43" s="287">
        <f>-'5C1T_Northeast'!$R43</f>
        <v>0</v>
      </c>
      <c r="V43" s="287">
        <f>-'5C1U_Acadiana Ren'!$R43</f>
        <v>0</v>
      </c>
      <c r="W43" s="287">
        <f>-'5C1V_Laf Ren'!$R43</f>
        <v>0</v>
      </c>
      <c r="X43" s="287">
        <f>-'5C1W_Willow'!$R43</f>
        <v>0</v>
      </c>
      <c r="Y43" s="287">
        <f>-'5C1Y_GEO'!$R43</f>
        <v>0</v>
      </c>
      <c r="Z43" s="287">
        <f>-'5C1Z_Lincoln Prep'!$R43</f>
        <v>-69124</v>
      </c>
      <c r="AA43" s="287">
        <f>-'5C1AE_Noble Minds'!$R43</f>
        <v>0</v>
      </c>
      <c r="AB43" s="287">
        <f>-'5C1AF_JCFA-Laf'!$R43</f>
        <v>0</v>
      </c>
      <c r="AC43" s="287">
        <f>-'5C1AG_Collegiate'!$R43</f>
        <v>0</v>
      </c>
      <c r="AD43" s="287">
        <f>-'5C1AH_BRUP'!$R43</f>
        <v>0</v>
      </c>
      <c r="AE43" s="287">
        <f>-'5C1AI_Harmony'!$R43</f>
        <v>0</v>
      </c>
      <c r="AF43" s="287">
        <f>-'5C1AJ_Athlos'!$R43</f>
        <v>0</v>
      </c>
      <c r="AG43" s="287">
        <f>-'5C1AK_NxtGen'!$R43</f>
        <v>0</v>
      </c>
      <c r="AH43" s="287">
        <f>-'5C1AL_Red River'!$R43</f>
        <v>0</v>
      </c>
      <c r="AI43" s="287">
        <f>-('5C2_LAVCA'!$R43+'5C2_LAVCA'!$S43)</f>
        <v>-347803</v>
      </c>
      <c r="AJ43" s="287">
        <f>-('5C3_UnvView'!$R43+'5C3_UnvView'!$S43)</f>
        <v>-406992</v>
      </c>
      <c r="AK43" s="287">
        <f>-Placeholder_Greater!$R43</f>
        <v>0</v>
      </c>
      <c r="AL43" s="288">
        <f t="shared" si="13"/>
        <v>-922385</v>
      </c>
      <c r="AM43" s="288">
        <f t="shared" si="7"/>
        <v>119804223</v>
      </c>
      <c r="AN43" s="288">
        <f>ROUND(AM43/'8_2.1.20 SIS'!C43,0)</f>
        <v>6486</v>
      </c>
      <c r="AO43" s="288">
        <f>'3B_Pay Raise'!O43</f>
        <v>2816473</v>
      </c>
      <c r="AP43" s="289">
        <v>-24205</v>
      </c>
      <c r="AQ43" s="287">
        <f t="shared" si="8"/>
        <v>0</v>
      </c>
      <c r="AR43" s="287">
        <f t="shared" si="9"/>
        <v>-24205</v>
      </c>
      <c r="AS43" s="287">
        <v>-3074364</v>
      </c>
      <c r="AT43" s="287">
        <v>-139449</v>
      </c>
      <c r="AU43" s="289">
        <f t="shared" si="10"/>
        <v>-3213813</v>
      </c>
      <c r="AV43" s="288">
        <f t="shared" si="11"/>
        <v>119382678</v>
      </c>
      <c r="AW43" s="287">
        <f>'4_Level 4'!E43</f>
        <v>0</v>
      </c>
      <c r="AX43" s="287">
        <f>'4_Level 4'!Q43</f>
        <v>411587</v>
      </c>
      <c r="AY43" s="288">
        <f t="shared" si="14"/>
        <v>119794265</v>
      </c>
      <c r="AZ43" s="287">
        <v>110126195</v>
      </c>
      <c r="BA43" s="287">
        <f t="shared" si="12"/>
        <v>9668070</v>
      </c>
      <c r="BB43" s="287">
        <f>ROUND(BA43/$BB$77,0)</f>
        <v>9668070</v>
      </c>
      <c r="BC43" s="287">
        <f>'4_Level 4'!J43</f>
        <v>0</v>
      </c>
      <c r="BD43" s="287">
        <f>'4_Level 4'!L43</f>
        <v>378129</v>
      </c>
      <c r="BE43" s="287">
        <f>'4_Level 4'!M43</f>
        <v>0</v>
      </c>
      <c r="BF43" s="288">
        <f t="shared" si="15"/>
        <v>120172394</v>
      </c>
      <c r="BG43" s="287">
        <v>0</v>
      </c>
    </row>
    <row r="44" spans="1:59" ht="15.6" customHeight="1" x14ac:dyDescent="0.2">
      <c r="A44" s="285">
        <v>38</v>
      </c>
      <c r="B44" s="286" t="s">
        <v>41</v>
      </c>
      <c r="C44" s="287">
        <f>'3_Levels 1&amp;2'!AP44</f>
        <v>10932999</v>
      </c>
      <c r="D44" s="287">
        <v>0</v>
      </c>
      <c r="E44" s="287">
        <f>-'5C1A_Madison'!$R44</f>
        <v>0</v>
      </c>
      <c r="F44" s="287">
        <f>-'5C1B_DArbonne'!$R44</f>
        <v>0</v>
      </c>
      <c r="G44" s="287">
        <f>-'5C1C_Intl High'!$R44</f>
        <v>0</v>
      </c>
      <c r="H44" s="287">
        <f>-'5C1D_NOMMA'!$R44</f>
        <v>-45091</v>
      </c>
      <c r="I44" s="287">
        <f>-'5C1E_LFNO'!$R44</f>
        <v>-11290</v>
      </c>
      <c r="J44" s="287">
        <f>-'5C1F_L.C. Charter'!$R44</f>
        <v>0</v>
      </c>
      <c r="K44" s="287">
        <f>-'5C1G_JS Clark'!$R44</f>
        <v>0</v>
      </c>
      <c r="L44" s="287">
        <f>-'5C1H_Southwest'!$R44</f>
        <v>0</v>
      </c>
      <c r="M44" s="287">
        <f>-'5C1I_LA Key'!$R44</f>
        <v>0</v>
      </c>
      <c r="N44" s="287">
        <f>-'5C1J_JCFA-East'!$R44</f>
        <v>0</v>
      </c>
      <c r="O44" s="287">
        <f>-'5C1M_GEO Mid'!$R44</f>
        <v>0</v>
      </c>
      <c r="P44" s="287">
        <f>-'5C1N_Delta'!$R44</f>
        <v>0</v>
      </c>
      <c r="Q44" s="287">
        <f>-'5C1O_Impact'!$R44</f>
        <v>0</v>
      </c>
      <c r="R44" s="287">
        <f>-'5C1Q_Advantage'!$R44</f>
        <v>0</v>
      </c>
      <c r="S44" s="287">
        <f>-'5C1R_Iberville'!$R44</f>
        <v>0</v>
      </c>
      <c r="T44" s="287">
        <f>-'5C1S_LC Col Prep'!$R44</f>
        <v>0</v>
      </c>
      <c r="U44" s="287">
        <f>-'5C1T_Northeast'!$R44</f>
        <v>0</v>
      </c>
      <c r="V44" s="287">
        <f>-'5C1U_Acadiana Ren'!$R44</f>
        <v>0</v>
      </c>
      <c r="W44" s="287">
        <f>-'5C1V_Laf Ren'!$R44</f>
        <v>0</v>
      </c>
      <c r="X44" s="287">
        <f>-'5C1W_Willow'!$R44</f>
        <v>0</v>
      </c>
      <c r="Y44" s="287">
        <f>-'5C1Y_GEO'!$R44</f>
        <v>0</v>
      </c>
      <c r="Z44" s="287">
        <f>-'5C1Z_Lincoln Prep'!$R44</f>
        <v>0</v>
      </c>
      <c r="AA44" s="287">
        <f>-'5C1AE_Noble Minds'!$R44</f>
        <v>0</v>
      </c>
      <c r="AB44" s="287">
        <f>-'5C1AF_JCFA-Laf'!$R44</f>
        <v>0</v>
      </c>
      <c r="AC44" s="287">
        <f>-'5C1AG_Collegiate'!$R44</f>
        <v>0</v>
      </c>
      <c r="AD44" s="287">
        <f>-'5C1AH_BRUP'!$R44</f>
        <v>0</v>
      </c>
      <c r="AE44" s="287">
        <f>-'5C1AI_Harmony'!$R44</f>
        <v>-2318</v>
      </c>
      <c r="AF44" s="287">
        <f>-'5C1AJ_Athlos'!$R44</f>
        <v>-16158</v>
      </c>
      <c r="AG44" s="287">
        <f>-'5C1AK_NxtGen'!$R44</f>
        <v>0</v>
      </c>
      <c r="AH44" s="287">
        <f>-'5C1AL_Red River'!$R44</f>
        <v>0</v>
      </c>
      <c r="AI44" s="287">
        <f>-('5C2_LAVCA'!$R44+'5C2_LAVCA'!$S44)</f>
        <v>-24397</v>
      </c>
      <c r="AJ44" s="287">
        <f>-('5C3_UnvView'!$R44+'5C3_UnvView'!$S44)</f>
        <v>-33168</v>
      </c>
      <c r="AK44" s="287">
        <f>-Placeholder_Greater!$R44</f>
        <v>0</v>
      </c>
      <c r="AL44" s="288">
        <f t="shared" si="13"/>
        <v>-132422</v>
      </c>
      <c r="AM44" s="288">
        <f t="shared" si="7"/>
        <v>10800577</v>
      </c>
      <c r="AN44" s="288">
        <f>ROUND(AM44/'8_2.1.20 SIS'!C44,0)</f>
        <v>2822</v>
      </c>
      <c r="AO44" s="288">
        <f>'3B_Pay Raise'!O44</f>
        <v>636629</v>
      </c>
      <c r="AP44" s="289">
        <v>-18778</v>
      </c>
      <c r="AQ44" s="287">
        <f t="shared" si="8"/>
        <v>0</v>
      </c>
      <c r="AR44" s="287">
        <f t="shared" si="9"/>
        <v>-18778</v>
      </c>
      <c r="AS44" s="287">
        <v>-14110</v>
      </c>
      <c r="AT44" s="287">
        <v>-94537</v>
      </c>
      <c r="AU44" s="289">
        <f t="shared" si="10"/>
        <v>-108647</v>
      </c>
      <c r="AV44" s="288">
        <f t="shared" si="11"/>
        <v>11309781</v>
      </c>
      <c r="AW44" s="287">
        <f>'4_Level 4'!E44</f>
        <v>0</v>
      </c>
      <c r="AX44" s="287">
        <f>'4_Level 4'!Q44</f>
        <v>92069</v>
      </c>
      <c r="AY44" s="288">
        <f t="shared" si="14"/>
        <v>11401850</v>
      </c>
      <c r="AZ44" s="287">
        <v>10473462</v>
      </c>
      <c r="BA44" s="287">
        <f t="shared" si="12"/>
        <v>928388</v>
      </c>
      <c r="BB44" s="287">
        <f>ROUND(BA44/$BB$77,0)</f>
        <v>928388</v>
      </c>
      <c r="BC44" s="287">
        <f>'4_Level 4'!J44</f>
        <v>0</v>
      </c>
      <c r="BD44" s="287">
        <f>'4_Level 4'!L44</f>
        <v>72059</v>
      </c>
      <c r="BE44" s="287">
        <f>'4_Level 4'!M44</f>
        <v>63737</v>
      </c>
      <c r="BF44" s="288">
        <f t="shared" si="15"/>
        <v>11537646</v>
      </c>
      <c r="BG44" s="287">
        <v>0</v>
      </c>
    </row>
    <row r="45" spans="1:59" ht="15.6" customHeight="1" x14ac:dyDescent="0.2">
      <c r="A45" s="285">
        <v>39</v>
      </c>
      <c r="B45" s="286" t="s">
        <v>42</v>
      </c>
      <c r="C45" s="287">
        <f>'3_Levels 1&amp;2'!AP45</f>
        <v>9844386</v>
      </c>
      <c r="D45" s="287">
        <v>0</v>
      </c>
      <c r="E45" s="287">
        <f>-'5C1A_Madison'!$R45</f>
        <v>0</v>
      </c>
      <c r="F45" s="287">
        <f>-'5C1B_DArbonne'!$R45</f>
        <v>0</v>
      </c>
      <c r="G45" s="287">
        <f>-'5C1C_Intl High'!$R45</f>
        <v>0</v>
      </c>
      <c r="H45" s="287">
        <f>-'5C1D_NOMMA'!$R45</f>
        <v>0</v>
      </c>
      <c r="I45" s="287">
        <f>-'5C1E_LFNO'!$R45</f>
        <v>0</v>
      </c>
      <c r="J45" s="287">
        <f>-'5C1F_L.C. Charter'!$R45</f>
        <v>0</v>
      </c>
      <c r="K45" s="287">
        <f>-'5C1G_JS Clark'!$R45</f>
        <v>0</v>
      </c>
      <c r="L45" s="287">
        <f>-'5C1H_Southwest'!$R45</f>
        <v>0</v>
      </c>
      <c r="M45" s="287">
        <f>-'5C1I_LA Key'!$R45</f>
        <v>-33772</v>
      </c>
      <c r="N45" s="287">
        <f>-'5C1J_JCFA-East'!$R45</f>
        <v>0</v>
      </c>
      <c r="O45" s="287">
        <f>-'5C1M_GEO Mid'!$R45</f>
        <v>0</v>
      </c>
      <c r="P45" s="287">
        <f>-'5C1N_Delta'!$R45</f>
        <v>0</v>
      </c>
      <c r="Q45" s="287">
        <f>-'5C1O_Impact'!$R45</f>
        <v>0</v>
      </c>
      <c r="R45" s="287">
        <f>-'5C1Q_Advantage'!$R45</f>
        <v>-12375</v>
      </c>
      <c r="S45" s="287">
        <f>-'5C1R_Iberville'!$R45</f>
        <v>0</v>
      </c>
      <c r="T45" s="287">
        <f>-'5C1S_LC Col Prep'!$R45</f>
        <v>0</v>
      </c>
      <c r="U45" s="287">
        <f>-'5C1T_Northeast'!$R45</f>
        <v>0</v>
      </c>
      <c r="V45" s="287">
        <f>-'5C1U_Acadiana Ren'!$R45</f>
        <v>0</v>
      </c>
      <c r="W45" s="287">
        <f>-'5C1V_Laf Ren'!$R45</f>
        <v>0</v>
      </c>
      <c r="X45" s="287">
        <f>-'5C1W_Willow'!$R45</f>
        <v>0</v>
      </c>
      <c r="Y45" s="287">
        <f>-'5C1Y_GEO'!$R45</f>
        <v>0</v>
      </c>
      <c r="Z45" s="287">
        <f>-'5C1Z_Lincoln Prep'!$R45</f>
        <v>0</v>
      </c>
      <c r="AA45" s="287">
        <f>-'5C1AE_Noble Minds'!$R45</f>
        <v>0</v>
      </c>
      <c r="AB45" s="287">
        <f>-'5C1AF_JCFA-Laf'!$R45</f>
        <v>0</v>
      </c>
      <c r="AC45" s="287">
        <f>-'5C1AG_Collegiate'!$R45</f>
        <v>0</v>
      </c>
      <c r="AD45" s="287">
        <f>-'5C1AH_BRUP'!$R45</f>
        <v>0</v>
      </c>
      <c r="AE45" s="287">
        <f>-'5C1AI_Harmony'!$R45</f>
        <v>0</v>
      </c>
      <c r="AF45" s="287">
        <f>-'5C1AJ_Athlos'!$R45</f>
        <v>0</v>
      </c>
      <c r="AG45" s="287">
        <f>-'5C1AK_NxtGen'!$R45</f>
        <v>0</v>
      </c>
      <c r="AH45" s="287">
        <f>-'5C1AL_Red River'!$R45</f>
        <v>0</v>
      </c>
      <c r="AI45" s="287">
        <f>-('5C2_LAVCA'!$R45+'5C2_LAVCA'!$S45)</f>
        <v>-41896</v>
      </c>
      <c r="AJ45" s="287">
        <f>-('5C3_UnvView'!$R45+'5C3_UnvView'!$S45)</f>
        <v>-53053</v>
      </c>
      <c r="AK45" s="287">
        <f>-Placeholder_Greater!$R45</f>
        <v>0</v>
      </c>
      <c r="AL45" s="288">
        <f t="shared" si="13"/>
        <v>-141096</v>
      </c>
      <c r="AM45" s="288">
        <f t="shared" si="7"/>
        <v>9703290</v>
      </c>
      <c r="AN45" s="288">
        <f>ROUND(AM45/'8_2.1.20 SIS'!C45,0)</f>
        <v>3725</v>
      </c>
      <c r="AO45" s="288">
        <f>'3B_Pay Raise'!O45</f>
        <v>277713</v>
      </c>
      <c r="AP45" s="289">
        <v>-5849</v>
      </c>
      <c r="AQ45" s="287">
        <f t="shared" si="8"/>
        <v>0</v>
      </c>
      <c r="AR45" s="287">
        <f t="shared" si="9"/>
        <v>-5849</v>
      </c>
      <c r="AS45" s="287">
        <v>-186250</v>
      </c>
      <c r="AT45" s="287">
        <v>-63325</v>
      </c>
      <c r="AU45" s="289">
        <f t="shared" si="10"/>
        <v>-249575</v>
      </c>
      <c r="AV45" s="288">
        <f t="shared" si="11"/>
        <v>9725579</v>
      </c>
      <c r="AW45" s="287">
        <f>'4_Level 4'!E45</f>
        <v>84000</v>
      </c>
      <c r="AX45" s="287">
        <f>'4_Level 4'!Q45</f>
        <v>15125</v>
      </c>
      <c r="AY45" s="288">
        <f t="shared" si="14"/>
        <v>9824704</v>
      </c>
      <c r="AZ45" s="287">
        <v>9056532</v>
      </c>
      <c r="BA45" s="287">
        <f t="shared" si="12"/>
        <v>768172</v>
      </c>
      <c r="BB45" s="287">
        <f>ROUND(BA45/$BB$77,0)</f>
        <v>768172</v>
      </c>
      <c r="BC45" s="287">
        <f>'4_Level 4'!J45</f>
        <v>14000</v>
      </c>
      <c r="BD45" s="287">
        <f>'4_Level 4'!L45</f>
        <v>170628</v>
      </c>
      <c r="BE45" s="287">
        <f>'4_Level 4'!M45</f>
        <v>0</v>
      </c>
      <c r="BF45" s="288">
        <f t="shared" si="15"/>
        <v>10009332</v>
      </c>
      <c r="BG45" s="287">
        <v>0</v>
      </c>
    </row>
    <row r="46" spans="1:59" ht="15.6" customHeight="1" x14ac:dyDescent="0.2">
      <c r="A46" s="290">
        <v>40</v>
      </c>
      <c r="B46" s="291" t="s">
        <v>43</v>
      </c>
      <c r="C46" s="292">
        <f>'3_Levels 1&amp;2'!AP46</f>
        <v>133262183</v>
      </c>
      <c r="D46" s="292">
        <v>0</v>
      </c>
      <c r="E46" s="292">
        <f>-'5C1A_Madison'!$R46</f>
        <v>0</v>
      </c>
      <c r="F46" s="292">
        <f>-'5C1B_DArbonne'!$R46</f>
        <v>0</v>
      </c>
      <c r="G46" s="292">
        <f>-'5C1C_Intl High'!$R46</f>
        <v>0</v>
      </c>
      <c r="H46" s="292">
        <f>-'5C1D_NOMMA'!$R46</f>
        <v>0</v>
      </c>
      <c r="I46" s="292">
        <f>-'5C1E_LFNO'!$R46</f>
        <v>0</v>
      </c>
      <c r="J46" s="292">
        <f>-'5C1F_L.C. Charter'!$R46</f>
        <v>0</v>
      </c>
      <c r="K46" s="292">
        <f>-'5C1G_JS Clark'!$R46</f>
        <v>0</v>
      </c>
      <c r="L46" s="292">
        <f>-'5C1H_Southwest'!$R46</f>
        <v>0</v>
      </c>
      <c r="M46" s="292">
        <f>-'5C1I_LA Key'!$R46</f>
        <v>0</v>
      </c>
      <c r="N46" s="292">
        <f>-'5C1J_JCFA-East'!$R46</f>
        <v>0</v>
      </c>
      <c r="O46" s="292">
        <f>-'5C1M_GEO Mid'!$R46</f>
        <v>0</v>
      </c>
      <c r="P46" s="292">
        <f>-'5C1N_Delta'!$R46</f>
        <v>0</v>
      </c>
      <c r="Q46" s="292">
        <f>-'5C1O_Impact'!$R46</f>
        <v>0</v>
      </c>
      <c r="R46" s="292">
        <f>-'5C1Q_Advantage'!$R46</f>
        <v>0</v>
      </c>
      <c r="S46" s="292">
        <f>-'5C1R_Iberville'!$R46</f>
        <v>0</v>
      </c>
      <c r="T46" s="292">
        <f>-'5C1S_LC Col Prep'!$R46</f>
        <v>0</v>
      </c>
      <c r="U46" s="292">
        <f>-'5C1T_Northeast'!$R46</f>
        <v>0</v>
      </c>
      <c r="V46" s="292">
        <f>-'5C1U_Acadiana Ren'!$R46</f>
        <v>-4889</v>
      </c>
      <c r="W46" s="292">
        <f>-'5C1V_Laf Ren'!$R46</f>
        <v>0</v>
      </c>
      <c r="X46" s="292">
        <f>-'5C1W_Willow'!$R46</f>
        <v>0</v>
      </c>
      <c r="Y46" s="292">
        <f>-'5C1Y_GEO'!$R46</f>
        <v>0</v>
      </c>
      <c r="Z46" s="292">
        <f>-'5C1Z_Lincoln Prep'!$R46</f>
        <v>0</v>
      </c>
      <c r="AA46" s="545">
        <f>-'5C1AE_Noble Minds'!$R46</f>
        <v>0</v>
      </c>
      <c r="AB46" s="545">
        <f>-'5C1AF_JCFA-Laf'!$R46</f>
        <v>0</v>
      </c>
      <c r="AC46" s="545">
        <f>-'5C1AG_Collegiate'!$R46</f>
        <v>0</v>
      </c>
      <c r="AD46" s="292">
        <f>-'5C1AH_BRUP'!$R46</f>
        <v>0</v>
      </c>
      <c r="AE46" s="770">
        <f>-'5C1AI_Harmony'!$R46</f>
        <v>0</v>
      </c>
      <c r="AF46" s="770">
        <f>-'5C1AJ_Athlos'!$R46</f>
        <v>0</v>
      </c>
      <c r="AG46" s="1081">
        <f>-'5C1AK_NxtGen'!$R46</f>
        <v>0</v>
      </c>
      <c r="AH46" s="1081">
        <f>-'5C1AL_Red River'!$R46</f>
        <v>0</v>
      </c>
      <c r="AI46" s="292">
        <f>-('5C2_LAVCA'!$R46+'5C2_LAVCA'!$S46)</f>
        <v>-339872</v>
      </c>
      <c r="AJ46" s="292">
        <f>-('5C3_UnvView'!$R46+'5C3_UnvView'!$S46)</f>
        <v>-508124</v>
      </c>
      <c r="AK46" s="292">
        <f>-Placeholder_Greater!$R46</f>
        <v>0</v>
      </c>
      <c r="AL46" s="293">
        <f t="shared" si="13"/>
        <v>-852885</v>
      </c>
      <c r="AM46" s="293">
        <f t="shared" si="7"/>
        <v>132409298</v>
      </c>
      <c r="AN46" s="293">
        <f>ROUND(AM46/'8_2.1.20 SIS'!C46,0)</f>
        <v>6102</v>
      </c>
      <c r="AO46" s="955">
        <f>'3B_Pay Raise'!O46</f>
        <v>3241212</v>
      </c>
      <c r="AP46" s="294">
        <v>-83758</v>
      </c>
      <c r="AQ46" s="292">
        <f t="shared" si="8"/>
        <v>0</v>
      </c>
      <c r="AR46" s="292">
        <f t="shared" si="9"/>
        <v>-83758</v>
      </c>
      <c r="AS46" s="292">
        <v>-2068578</v>
      </c>
      <c r="AT46" s="292">
        <v>-396630</v>
      </c>
      <c r="AU46" s="294">
        <f t="shared" si="10"/>
        <v>-2465208</v>
      </c>
      <c r="AV46" s="293">
        <f t="shared" si="11"/>
        <v>133101544</v>
      </c>
      <c r="AW46" s="292">
        <f>'4_Level 4'!E46</f>
        <v>0</v>
      </c>
      <c r="AX46" s="292">
        <f>'4_Level 4'!Q46</f>
        <v>838396</v>
      </c>
      <c r="AY46" s="293">
        <f t="shared" si="14"/>
        <v>133939940</v>
      </c>
      <c r="AZ46" s="292">
        <v>122904599</v>
      </c>
      <c r="BA46" s="292">
        <f t="shared" si="12"/>
        <v>11035341</v>
      </c>
      <c r="BB46" s="292">
        <f>ROUND(BA46/$BB$77,0)</f>
        <v>11035341</v>
      </c>
      <c r="BC46" s="292">
        <f>'4_Level 4'!J46</f>
        <v>0</v>
      </c>
      <c r="BD46" s="292">
        <f>'4_Level 4'!L46</f>
        <v>798915</v>
      </c>
      <c r="BE46" s="292">
        <f>'4_Level 4'!M46</f>
        <v>218094</v>
      </c>
      <c r="BF46" s="293">
        <f t="shared" si="15"/>
        <v>134956949</v>
      </c>
      <c r="BG46" s="292">
        <v>0</v>
      </c>
    </row>
    <row r="47" spans="1:59" ht="15.6" customHeight="1" x14ac:dyDescent="0.2">
      <c r="A47" s="283">
        <v>41</v>
      </c>
      <c r="B47" s="284" t="s">
        <v>44</v>
      </c>
      <c r="C47" s="36">
        <f>'3_Levels 1&amp;2'!AP47</f>
        <v>4565816</v>
      </c>
      <c r="D47" s="36">
        <v>0</v>
      </c>
      <c r="E47" s="36">
        <f>-'5C1A_Madison'!$R47</f>
        <v>0</v>
      </c>
      <c r="F47" s="36">
        <f>-'5C1B_DArbonne'!$R47</f>
        <v>0</v>
      </c>
      <c r="G47" s="36">
        <f>-'5C1C_Intl High'!$R47</f>
        <v>0</v>
      </c>
      <c r="H47" s="36">
        <f>-'5C1D_NOMMA'!$R47</f>
        <v>0</v>
      </c>
      <c r="I47" s="36">
        <f>-'5C1E_LFNO'!$R47</f>
        <v>0</v>
      </c>
      <c r="J47" s="36">
        <f>-'5C1F_L.C. Charter'!$R47</f>
        <v>0</v>
      </c>
      <c r="K47" s="36">
        <f>-'5C1G_JS Clark'!$R47</f>
        <v>0</v>
      </c>
      <c r="L47" s="36">
        <f>-'5C1H_Southwest'!$R47</f>
        <v>0</v>
      </c>
      <c r="M47" s="36">
        <f>-'5C1I_LA Key'!$R47</f>
        <v>0</v>
      </c>
      <c r="N47" s="36">
        <f>-'5C1J_JCFA-East'!$R47</f>
        <v>0</v>
      </c>
      <c r="O47" s="36">
        <f>-'5C1M_GEO Mid'!$R47</f>
        <v>0</v>
      </c>
      <c r="P47" s="36">
        <f>-'5C1N_Delta'!$R47</f>
        <v>0</v>
      </c>
      <c r="Q47" s="36">
        <f>-'5C1O_Impact'!$R47</f>
        <v>0</v>
      </c>
      <c r="R47" s="36">
        <f>-'5C1Q_Advantage'!$R47</f>
        <v>0</v>
      </c>
      <c r="S47" s="36">
        <f>-'5C1R_Iberville'!$R47</f>
        <v>0</v>
      </c>
      <c r="T47" s="36">
        <f>-'5C1S_LC Col Prep'!$R47</f>
        <v>0</v>
      </c>
      <c r="U47" s="36">
        <f>-'5C1T_Northeast'!$R47</f>
        <v>0</v>
      </c>
      <c r="V47" s="36">
        <f>-'5C1U_Acadiana Ren'!$R47</f>
        <v>0</v>
      </c>
      <c r="W47" s="36">
        <f>-'5C1V_Laf Ren'!$R47</f>
        <v>0</v>
      </c>
      <c r="X47" s="36">
        <f>-'5C1W_Willow'!$R47</f>
        <v>0</v>
      </c>
      <c r="Y47" s="36">
        <f>-'5C1Y_GEO'!$R47</f>
        <v>0</v>
      </c>
      <c r="Z47" s="36">
        <f>-'5C1Z_Lincoln Prep'!$R47</f>
        <v>0</v>
      </c>
      <c r="AA47" s="36">
        <f>-'5C1AE_Noble Minds'!$R47</f>
        <v>0</v>
      </c>
      <c r="AB47" s="36">
        <f>-'5C1AF_JCFA-Laf'!$R47</f>
        <v>0</v>
      </c>
      <c r="AC47" s="36">
        <f>-'5C1AG_Collegiate'!$R47</f>
        <v>0</v>
      </c>
      <c r="AD47" s="36">
        <f>-'5C1AH_BRUP'!$R47</f>
        <v>0</v>
      </c>
      <c r="AE47" s="36">
        <f>-'5C1AI_Harmony'!$R47</f>
        <v>0</v>
      </c>
      <c r="AF47" s="36">
        <f>-'5C1AJ_Athlos'!$R47</f>
        <v>0</v>
      </c>
      <c r="AG47" s="36">
        <f>-'5C1AK_NxtGen'!$R47</f>
        <v>0</v>
      </c>
      <c r="AH47" s="36">
        <f>-'5C1AL_Red River'!$R47</f>
        <v>0</v>
      </c>
      <c r="AI47" s="36">
        <f>-('5C2_LAVCA'!$R47+'5C2_LAVCA'!$S47)</f>
        <v>-2911</v>
      </c>
      <c r="AJ47" s="36">
        <f>-('5C3_UnvView'!$R47+'5C3_UnvView'!$S47)</f>
        <v>-8733</v>
      </c>
      <c r="AK47" s="36">
        <f>-Placeholder_Greater!$R47</f>
        <v>0</v>
      </c>
      <c r="AL47" s="35">
        <f t="shared" si="13"/>
        <v>-11644</v>
      </c>
      <c r="AM47" s="35">
        <f t="shared" si="7"/>
        <v>4554172</v>
      </c>
      <c r="AN47" s="35">
        <f>ROUND(AM47/'8_2.1.20 SIS'!C47,0)</f>
        <v>3528</v>
      </c>
      <c r="AO47" s="35">
        <f>'3B_Pay Raise'!O47</f>
        <v>231797</v>
      </c>
      <c r="AP47" s="37">
        <v>-5086</v>
      </c>
      <c r="AQ47" s="36">
        <f t="shared" si="8"/>
        <v>0</v>
      </c>
      <c r="AR47" s="36">
        <f t="shared" si="9"/>
        <v>-5086</v>
      </c>
      <c r="AS47" s="36">
        <v>-130536</v>
      </c>
      <c r="AT47" s="36">
        <v>-21168</v>
      </c>
      <c r="AU47" s="37">
        <f t="shared" si="10"/>
        <v>-151704</v>
      </c>
      <c r="AV47" s="35">
        <f t="shared" si="11"/>
        <v>4629179</v>
      </c>
      <c r="AW47" s="36">
        <f>'4_Level 4'!E47</f>
        <v>0</v>
      </c>
      <c r="AX47" s="36">
        <f>'4_Level 4'!Q47</f>
        <v>4745</v>
      </c>
      <c r="AY47" s="35">
        <f t="shared" si="14"/>
        <v>4633924</v>
      </c>
      <c r="AZ47" s="36">
        <v>4274934</v>
      </c>
      <c r="BA47" s="36">
        <f t="shared" si="12"/>
        <v>358990</v>
      </c>
      <c r="BB47" s="36">
        <f>ROUND(BA47/$BB$77,0)</f>
        <v>358990</v>
      </c>
      <c r="BC47" s="36">
        <f>'4_Level 4'!J47</f>
        <v>0</v>
      </c>
      <c r="BD47" s="36">
        <f>'4_Level 4'!L47</f>
        <v>36391</v>
      </c>
      <c r="BE47" s="36">
        <f>'4_Level 4'!M47</f>
        <v>0</v>
      </c>
      <c r="BF47" s="35">
        <f t="shared" si="15"/>
        <v>4670315</v>
      </c>
      <c r="BG47" s="36">
        <v>0</v>
      </c>
    </row>
    <row r="48" spans="1:59" ht="15.6" customHeight="1" x14ac:dyDescent="0.2">
      <c r="A48" s="285">
        <v>42</v>
      </c>
      <c r="B48" s="286" t="s">
        <v>45</v>
      </c>
      <c r="C48" s="287">
        <f>'3_Levels 1&amp;2'!AP48</f>
        <v>15692526</v>
      </c>
      <c r="D48" s="287">
        <v>0</v>
      </c>
      <c r="E48" s="287">
        <f>-'5C1A_Madison'!$R48</f>
        <v>0</v>
      </c>
      <c r="F48" s="287">
        <f>-'5C1B_DArbonne'!$R48</f>
        <v>0</v>
      </c>
      <c r="G48" s="287">
        <f>-'5C1C_Intl High'!$R48</f>
        <v>0</v>
      </c>
      <c r="H48" s="287">
        <f>-'5C1D_NOMMA'!$R48</f>
        <v>0</v>
      </c>
      <c r="I48" s="287">
        <f>-'5C1E_LFNO'!$R48</f>
        <v>0</v>
      </c>
      <c r="J48" s="287">
        <f>-'5C1F_L.C. Charter'!$R48</f>
        <v>0</v>
      </c>
      <c r="K48" s="287">
        <f>-'5C1G_JS Clark'!$R48</f>
        <v>0</v>
      </c>
      <c r="L48" s="287">
        <f>-'5C1H_Southwest'!$R48</f>
        <v>0</v>
      </c>
      <c r="M48" s="287">
        <f>-'5C1I_LA Key'!$R48</f>
        <v>0</v>
      </c>
      <c r="N48" s="287">
        <f>-'5C1J_JCFA-East'!$R48</f>
        <v>0</v>
      </c>
      <c r="O48" s="287">
        <f>-'5C1M_GEO Mid'!$R48</f>
        <v>0</v>
      </c>
      <c r="P48" s="287">
        <f>-'5C1N_Delta'!$R48</f>
        <v>0</v>
      </c>
      <c r="Q48" s="287">
        <f>-'5C1O_Impact'!$R48</f>
        <v>0</v>
      </c>
      <c r="R48" s="287">
        <f>-'5C1Q_Advantage'!$R48</f>
        <v>0</v>
      </c>
      <c r="S48" s="287">
        <f>-'5C1R_Iberville'!$R48</f>
        <v>0</v>
      </c>
      <c r="T48" s="287">
        <f>-'5C1S_LC Col Prep'!$R48</f>
        <v>0</v>
      </c>
      <c r="U48" s="287">
        <f>-'5C1T_Northeast'!$R48</f>
        <v>0</v>
      </c>
      <c r="V48" s="287">
        <f>-'5C1U_Acadiana Ren'!$R48</f>
        <v>0</v>
      </c>
      <c r="W48" s="287">
        <f>-'5C1V_Laf Ren'!$R48</f>
        <v>0</v>
      </c>
      <c r="X48" s="287">
        <f>-'5C1W_Willow'!$R48</f>
        <v>0</v>
      </c>
      <c r="Y48" s="287">
        <f>-'5C1Y_GEO'!$R48</f>
        <v>0</v>
      </c>
      <c r="Z48" s="287">
        <f>-'5C1Z_Lincoln Prep'!$R48</f>
        <v>0</v>
      </c>
      <c r="AA48" s="287">
        <f>-'5C1AE_Noble Minds'!$R48</f>
        <v>0</v>
      </c>
      <c r="AB48" s="287">
        <f>-'5C1AF_JCFA-Laf'!$R48</f>
        <v>0</v>
      </c>
      <c r="AC48" s="287">
        <f>-'5C1AG_Collegiate'!$R48</f>
        <v>0</v>
      </c>
      <c r="AD48" s="287">
        <f>-'5C1AH_BRUP'!$R48</f>
        <v>0</v>
      </c>
      <c r="AE48" s="287">
        <f>-'5C1AI_Harmony'!$R48</f>
        <v>0</v>
      </c>
      <c r="AF48" s="287">
        <f>-'5C1AJ_Athlos'!$R48</f>
        <v>0</v>
      </c>
      <c r="AG48" s="287">
        <f>-'5C1AK_NxtGen'!$R48</f>
        <v>0</v>
      </c>
      <c r="AH48" s="287">
        <f>-'5C1AL_Red River'!$R48</f>
        <v>0</v>
      </c>
      <c r="AI48" s="287">
        <f>-('5C2_LAVCA'!$R48+'5C2_LAVCA'!$S48)</f>
        <v>-23089</v>
      </c>
      <c r="AJ48" s="287">
        <f>-('5C3_UnvView'!$R48+'5C3_UnvView'!$S48)</f>
        <v>-97622</v>
      </c>
      <c r="AK48" s="287">
        <f>-Placeholder_Greater!$R48</f>
        <v>0</v>
      </c>
      <c r="AL48" s="288">
        <f t="shared" si="13"/>
        <v>-120711</v>
      </c>
      <c r="AM48" s="288">
        <f t="shared" si="7"/>
        <v>15571815</v>
      </c>
      <c r="AN48" s="288">
        <f>ROUND(AM48/'8_2.1.20 SIS'!C48,0)</f>
        <v>5757</v>
      </c>
      <c r="AO48" s="288">
        <f>'3B_Pay Raise'!O48</f>
        <v>382496</v>
      </c>
      <c r="AP48" s="289">
        <v>-4858</v>
      </c>
      <c r="AQ48" s="287">
        <f t="shared" si="8"/>
        <v>0</v>
      </c>
      <c r="AR48" s="287">
        <f t="shared" si="9"/>
        <v>-4858</v>
      </c>
      <c r="AS48" s="287">
        <v>-299364</v>
      </c>
      <c r="AT48" s="287">
        <v>54692</v>
      </c>
      <c r="AU48" s="289">
        <f t="shared" si="10"/>
        <v>-244672</v>
      </c>
      <c r="AV48" s="288">
        <f t="shared" si="11"/>
        <v>15704781</v>
      </c>
      <c r="AW48" s="287">
        <f>'4_Level 4'!E48</f>
        <v>0</v>
      </c>
      <c r="AX48" s="287">
        <f>'4_Level 4'!Q48</f>
        <v>90152</v>
      </c>
      <c r="AY48" s="288">
        <f t="shared" si="14"/>
        <v>15794933</v>
      </c>
      <c r="AZ48" s="287">
        <v>14487715</v>
      </c>
      <c r="BA48" s="287">
        <f t="shared" si="12"/>
        <v>1307218</v>
      </c>
      <c r="BB48" s="287">
        <f>ROUND(BA48/$BB$77,0)</f>
        <v>1307218</v>
      </c>
      <c r="BC48" s="287">
        <f>'4_Level 4'!J48</f>
        <v>0</v>
      </c>
      <c r="BD48" s="287">
        <f>'4_Level 4'!L48</f>
        <v>89893</v>
      </c>
      <c r="BE48" s="287">
        <f>'4_Level 4'!M48</f>
        <v>0</v>
      </c>
      <c r="BF48" s="288">
        <f t="shared" si="15"/>
        <v>15884826</v>
      </c>
      <c r="BG48" s="287">
        <v>0</v>
      </c>
    </row>
    <row r="49" spans="1:59" ht="15.6" customHeight="1" x14ac:dyDescent="0.2">
      <c r="A49" s="285">
        <v>43</v>
      </c>
      <c r="B49" s="286" t="s">
        <v>46</v>
      </c>
      <c r="C49" s="287">
        <f>'3_Levels 1&amp;2'!AP49</f>
        <v>26071922</v>
      </c>
      <c r="D49" s="287">
        <v>0</v>
      </c>
      <c r="E49" s="287">
        <f>-'5C1A_Madison'!$R49</f>
        <v>0</v>
      </c>
      <c r="F49" s="287">
        <f>-'5C1B_DArbonne'!$R49</f>
        <v>0</v>
      </c>
      <c r="G49" s="287">
        <f>-'5C1C_Intl High'!$R49</f>
        <v>0</v>
      </c>
      <c r="H49" s="287">
        <f>-'5C1D_NOMMA'!$R49</f>
        <v>0</v>
      </c>
      <c r="I49" s="287">
        <f>-'5C1E_LFNO'!$R49</f>
        <v>0</v>
      </c>
      <c r="J49" s="287">
        <f>-'5C1F_L.C. Charter'!$R49</f>
        <v>0</v>
      </c>
      <c r="K49" s="287">
        <f>-'5C1G_JS Clark'!$R49</f>
        <v>0</v>
      </c>
      <c r="L49" s="287">
        <f>-'5C1H_Southwest'!$R49</f>
        <v>0</v>
      </c>
      <c r="M49" s="287">
        <f>-'5C1I_LA Key'!$R49</f>
        <v>0</v>
      </c>
      <c r="N49" s="287">
        <f>-'5C1J_JCFA-East'!$R49</f>
        <v>0</v>
      </c>
      <c r="O49" s="287">
        <f>-'5C1M_GEO Mid'!$R49</f>
        <v>0</v>
      </c>
      <c r="P49" s="287">
        <f>-'5C1N_Delta'!$R49</f>
        <v>0</v>
      </c>
      <c r="Q49" s="287">
        <f>-'5C1O_Impact'!$R49</f>
        <v>0</v>
      </c>
      <c r="R49" s="287">
        <f>-'5C1Q_Advantage'!$R49</f>
        <v>0</v>
      </c>
      <c r="S49" s="287">
        <f>-'5C1R_Iberville'!$R49</f>
        <v>0</v>
      </c>
      <c r="T49" s="287">
        <f>-'5C1S_LC Col Prep'!$R49</f>
        <v>0</v>
      </c>
      <c r="U49" s="287">
        <f>-'5C1T_Northeast'!$R49</f>
        <v>0</v>
      </c>
      <c r="V49" s="287">
        <f>-'5C1U_Acadiana Ren'!$R49</f>
        <v>0</v>
      </c>
      <c r="W49" s="287">
        <f>-'5C1V_Laf Ren'!$R49</f>
        <v>0</v>
      </c>
      <c r="X49" s="287">
        <f>-'5C1W_Willow'!$R49</f>
        <v>0</v>
      </c>
      <c r="Y49" s="287">
        <f>-'5C1Y_GEO'!$R49</f>
        <v>0</v>
      </c>
      <c r="Z49" s="287">
        <f>-'5C1Z_Lincoln Prep'!$R49</f>
        <v>0</v>
      </c>
      <c r="AA49" s="287">
        <f>-'5C1AE_Noble Minds'!$R49</f>
        <v>0</v>
      </c>
      <c r="AB49" s="287">
        <f>-'5C1AF_JCFA-Laf'!$R49</f>
        <v>0</v>
      </c>
      <c r="AC49" s="287">
        <f>-'5C1AG_Collegiate'!$R49</f>
        <v>0</v>
      </c>
      <c r="AD49" s="287">
        <f>-'5C1AH_BRUP'!$R49</f>
        <v>0</v>
      </c>
      <c r="AE49" s="287">
        <f>-'5C1AI_Harmony'!$R49</f>
        <v>0</v>
      </c>
      <c r="AF49" s="287">
        <f>-'5C1AJ_Athlos'!$R49</f>
        <v>0</v>
      </c>
      <c r="AG49" s="287">
        <f>-'5C1AK_NxtGen'!$R49</f>
        <v>0</v>
      </c>
      <c r="AH49" s="287">
        <f>-'5C1AL_Red River'!$R49</f>
        <v>0</v>
      </c>
      <c r="AI49" s="287">
        <f>-('5C2_LAVCA'!$R49+'5C2_LAVCA'!$S49)</f>
        <v>-55472</v>
      </c>
      <c r="AJ49" s="287">
        <f>-('5C3_UnvView'!$R49+'5C3_UnvView'!$S49)</f>
        <v>-58434</v>
      </c>
      <c r="AK49" s="287">
        <f>-Placeholder_Greater!$R49</f>
        <v>0</v>
      </c>
      <c r="AL49" s="288">
        <f t="shared" si="13"/>
        <v>-113906</v>
      </c>
      <c r="AM49" s="288">
        <f t="shared" si="7"/>
        <v>25958016</v>
      </c>
      <c r="AN49" s="288">
        <f>ROUND(AM49/'8_2.1.20 SIS'!C49,0)</f>
        <v>6493</v>
      </c>
      <c r="AO49" s="288">
        <f>'3B_Pay Raise'!O49</f>
        <v>603729</v>
      </c>
      <c r="AP49" s="289">
        <v>-1868</v>
      </c>
      <c r="AQ49" s="287">
        <f t="shared" si="8"/>
        <v>0</v>
      </c>
      <c r="AR49" s="287">
        <f t="shared" si="9"/>
        <v>-1868</v>
      </c>
      <c r="AS49" s="287">
        <v>-201283</v>
      </c>
      <c r="AT49" s="287">
        <v>-139600</v>
      </c>
      <c r="AU49" s="289">
        <f t="shared" si="10"/>
        <v>-340883</v>
      </c>
      <c r="AV49" s="288">
        <f t="shared" si="11"/>
        <v>26218994</v>
      </c>
      <c r="AW49" s="287">
        <f>'4_Level 4'!E49</f>
        <v>0</v>
      </c>
      <c r="AX49" s="287">
        <f>'4_Level 4'!Q49</f>
        <v>112011</v>
      </c>
      <c r="AY49" s="288">
        <f t="shared" si="14"/>
        <v>26331005</v>
      </c>
      <c r="AZ49" s="287">
        <v>24177416</v>
      </c>
      <c r="BA49" s="287">
        <f t="shared" si="12"/>
        <v>2153589</v>
      </c>
      <c r="BB49" s="287">
        <f>ROUND(BA49/$BB$77,0)</f>
        <v>2153589</v>
      </c>
      <c r="BC49" s="287">
        <f>'4_Level 4'!J49</f>
        <v>0</v>
      </c>
      <c r="BD49" s="287">
        <f>'4_Level 4'!L49</f>
        <v>128694</v>
      </c>
      <c r="BE49" s="287">
        <f>'4_Level 4'!M49</f>
        <v>95854</v>
      </c>
      <c r="BF49" s="288">
        <f t="shared" si="15"/>
        <v>26555553</v>
      </c>
      <c r="BG49" s="287">
        <v>0</v>
      </c>
    </row>
    <row r="50" spans="1:59" ht="15.6" customHeight="1" x14ac:dyDescent="0.2">
      <c r="A50" s="285">
        <v>44</v>
      </c>
      <c r="B50" s="286" t="s">
        <v>47</v>
      </c>
      <c r="C50" s="287">
        <f>'3_Levels 1&amp;2'!AP50</f>
        <v>44681332</v>
      </c>
      <c r="D50" s="287">
        <v>0</v>
      </c>
      <c r="E50" s="287">
        <f>-'5C1A_Madison'!$R50</f>
        <v>0</v>
      </c>
      <c r="F50" s="287">
        <f>-'5C1B_DArbonne'!$R50</f>
        <v>0</v>
      </c>
      <c r="G50" s="287">
        <f>-'5C1C_Intl High'!$R50</f>
        <v>-31318</v>
      </c>
      <c r="H50" s="287">
        <f>-'5C1D_NOMMA'!$R50</f>
        <v>-11541</v>
      </c>
      <c r="I50" s="287">
        <f>-'5C1E_LFNO'!$R50</f>
        <v>-18292</v>
      </c>
      <c r="J50" s="287">
        <f>-'5C1F_L.C. Charter'!$R50</f>
        <v>0</v>
      </c>
      <c r="K50" s="287">
        <f>-'5C1G_JS Clark'!$R50</f>
        <v>0</v>
      </c>
      <c r="L50" s="287">
        <f>-'5C1H_Southwest'!$R50</f>
        <v>0</v>
      </c>
      <c r="M50" s="287">
        <f>-'5C1I_LA Key'!$R50</f>
        <v>0</v>
      </c>
      <c r="N50" s="287">
        <f>-'5C1J_JCFA-East'!$R50</f>
        <v>0</v>
      </c>
      <c r="O50" s="287">
        <f>-'5C1M_GEO Mid'!$R50</f>
        <v>0</v>
      </c>
      <c r="P50" s="287">
        <f>-'5C1N_Delta'!$R50</f>
        <v>0</v>
      </c>
      <c r="Q50" s="287">
        <f>-'5C1O_Impact'!$R50</f>
        <v>0</v>
      </c>
      <c r="R50" s="287">
        <f>-'5C1Q_Advantage'!$R50</f>
        <v>0</v>
      </c>
      <c r="S50" s="287">
        <f>-'5C1R_Iberville'!$R50</f>
        <v>0</v>
      </c>
      <c r="T50" s="287">
        <f>-'5C1S_LC Col Prep'!$R50</f>
        <v>0</v>
      </c>
      <c r="U50" s="287">
        <f>-'5C1T_Northeast'!$R50</f>
        <v>0</v>
      </c>
      <c r="V50" s="287">
        <f>-'5C1U_Acadiana Ren'!$R50</f>
        <v>0</v>
      </c>
      <c r="W50" s="287">
        <f>-'5C1V_Laf Ren'!$R50</f>
        <v>0</v>
      </c>
      <c r="X50" s="287">
        <f>-'5C1W_Willow'!$R50</f>
        <v>0</v>
      </c>
      <c r="Y50" s="287">
        <f>-'5C1Y_GEO'!$R50</f>
        <v>0</v>
      </c>
      <c r="Z50" s="287">
        <f>-'5C1Z_Lincoln Prep'!$R50</f>
        <v>0</v>
      </c>
      <c r="AA50" s="287">
        <f>-'5C1AE_Noble Minds'!$R50</f>
        <v>-5503</v>
      </c>
      <c r="AB50" s="287">
        <f>-'5C1AF_JCFA-Laf'!$R50</f>
        <v>0</v>
      </c>
      <c r="AC50" s="287">
        <f>-'5C1AG_Collegiate'!$R50</f>
        <v>0</v>
      </c>
      <c r="AD50" s="287">
        <f>-'5C1AH_BRUP'!$R50</f>
        <v>0</v>
      </c>
      <c r="AE50" s="287">
        <f>-'5C1AI_Harmony'!$R50</f>
        <v>0</v>
      </c>
      <c r="AF50" s="287">
        <f>-'5C1AJ_Athlos'!$R50</f>
        <v>-26861</v>
      </c>
      <c r="AG50" s="287">
        <f>-'5C1AK_NxtGen'!$R50</f>
        <v>0</v>
      </c>
      <c r="AH50" s="287">
        <f>-'5C1AL_Red River'!$R50</f>
        <v>0</v>
      </c>
      <c r="AI50" s="287">
        <f>-('5C2_LAVCA'!$R50+'5C2_LAVCA'!$S50)</f>
        <v>-181393</v>
      </c>
      <c r="AJ50" s="287">
        <f>-('5C3_UnvView'!$R50+'5C3_UnvView'!$S50)</f>
        <v>-84742</v>
      </c>
      <c r="AK50" s="287">
        <f>-Placeholder_Greater!$R50</f>
        <v>0</v>
      </c>
      <c r="AL50" s="288">
        <f t="shared" si="13"/>
        <v>-359650</v>
      </c>
      <c r="AM50" s="288">
        <f t="shared" si="7"/>
        <v>44321682</v>
      </c>
      <c r="AN50" s="288">
        <f>ROUND(AM50/'8_2.1.20 SIS'!C50,0)</f>
        <v>5991</v>
      </c>
      <c r="AO50" s="288">
        <f>'3B_Pay Raise'!O50</f>
        <v>972448</v>
      </c>
      <c r="AP50" s="289">
        <v>0</v>
      </c>
      <c r="AQ50" s="287">
        <f t="shared" si="8"/>
        <v>0</v>
      </c>
      <c r="AR50" s="287">
        <f t="shared" si="9"/>
        <v>0</v>
      </c>
      <c r="AS50" s="287">
        <v>389415</v>
      </c>
      <c r="AT50" s="287">
        <v>239640</v>
      </c>
      <c r="AU50" s="289">
        <f t="shared" si="10"/>
        <v>629055</v>
      </c>
      <c r="AV50" s="288">
        <f t="shared" si="11"/>
        <v>45923185</v>
      </c>
      <c r="AW50" s="287">
        <f>'4_Level 4'!E50</f>
        <v>0</v>
      </c>
      <c r="AX50" s="287">
        <f>'4_Level 4'!Q50</f>
        <v>194568</v>
      </c>
      <c r="AY50" s="288">
        <f t="shared" si="14"/>
        <v>46117753</v>
      </c>
      <c r="AZ50" s="287">
        <v>42195368</v>
      </c>
      <c r="BA50" s="287">
        <f t="shared" si="12"/>
        <v>3922385</v>
      </c>
      <c r="BB50" s="287">
        <f>ROUND(BA50/$BB$77,0)</f>
        <v>3922385</v>
      </c>
      <c r="BC50" s="287">
        <f>'4_Level 4'!J50</f>
        <v>0</v>
      </c>
      <c r="BD50" s="287">
        <f>'4_Level 4'!L50</f>
        <v>197861</v>
      </c>
      <c r="BE50" s="287">
        <f>'4_Level 4'!M50</f>
        <v>482878</v>
      </c>
      <c r="BF50" s="288">
        <f t="shared" si="15"/>
        <v>46798492</v>
      </c>
      <c r="BG50" s="287">
        <v>0</v>
      </c>
    </row>
    <row r="51" spans="1:59" ht="15.6" customHeight="1" x14ac:dyDescent="0.2">
      <c r="A51" s="290">
        <v>45</v>
      </c>
      <c r="B51" s="291" t="s">
        <v>48</v>
      </c>
      <c r="C51" s="292">
        <f>'3_Levels 1&amp;2'!AP51</f>
        <v>28981471</v>
      </c>
      <c r="D51" s="292">
        <v>0</v>
      </c>
      <c r="E51" s="292">
        <f>-'5C1A_Madison'!$R51</f>
        <v>0</v>
      </c>
      <c r="F51" s="292">
        <f>-'5C1B_DArbonne'!$R51</f>
        <v>0</v>
      </c>
      <c r="G51" s="292">
        <f>-'5C1C_Intl High'!$R51</f>
        <v>0</v>
      </c>
      <c r="H51" s="292">
        <f>-'5C1D_NOMMA'!$R51</f>
        <v>-5612</v>
      </c>
      <c r="I51" s="292">
        <f>-'5C1E_LFNO'!$R51</f>
        <v>-11856</v>
      </c>
      <c r="J51" s="292">
        <f>-'5C1F_L.C. Charter'!$R51</f>
        <v>0</v>
      </c>
      <c r="K51" s="292">
        <f>-'5C1G_JS Clark'!$R51</f>
        <v>0</v>
      </c>
      <c r="L51" s="292">
        <f>-'5C1H_Southwest'!$R51</f>
        <v>0</v>
      </c>
      <c r="M51" s="292">
        <f>-'5C1I_LA Key'!$R51</f>
        <v>0</v>
      </c>
      <c r="N51" s="292">
        <f>-'5C1J_JCFA-East'!$R51</f>
        <v>-2531</v>
      </c>
      <c r="O51" s="292">
        <f>-'5C1M_GEO Mid'!$R51</f>
        <v>0</v>
      </c>
      <c r="P51" s="292">
        <f>-'5C1N_Delta'!$R51</f>
        <v>0</v>
      </c>
      <c r="Q51" s="292">
        <f>-'5C1O_Impact'!$R51</f>
        <v>0</v>
      </c>
      <c r="R51" s="292">
        <f>-'5C1Q_Advantage'!$R51</f>
        <v>0</v>
      </c>
      <c r="S51" s="292">
        <f>-'5C1R_Iberville'!$R51</f>
        <v>0</v>
      </c>
      <c r="T51" s="292">
        <f>-'5C1S_LC Col Prep'!$R51</f>
        <v>0</v>
      </c>
      <c r="U51" s="292">
        <f>-'5C1T_Northeast'!$R51</f>
        <v>0</v>
      </c>
      <c r="V51" s="292">
        <f>-'5C1U_Acadiana Ren'!$R51</f>
        <v>0</v>
      </c>
      <c r="W51" s="292">
        <f>-'5C1V_Laf Ren'!$R51</f>
        <v>0</v>
      </c>
      <c r="X51" s="292">
        <f>-'5C1W_Willow'!$R51</f>
        <v>0</v>
      </c>
      <c r="Y51" s="292">
        <f>-'5C1Y_GEO'!$R51</f>
        <v>0</v>
      </c>
      <c r="Z51" s="292">
        <f>-'5C1Z_Lincoln Prep'!$R51</f>
        <v>0</v>
      </c>
      <c r="AA51" s="545">
        <f>-'5C1AE_Noble Minds'!$R51</f>
        <v>-2834</v>
      </c>
      <c r="AB51" s="545">
        <f>-'5C1AF_JCFA-Laf'!$R51</f>
        <v>0</v>
      </c>
      <c r="AC51" s="545">
        <f>-'5C1AG_Collegiate'!$R51</f>
        <v>0</v>
      </c>
      <c r="AD51" s="292">
        <f>-'5C1AH_BRUP'!$R51</f>
        <v>0</v>
      </c>
      <c r="AE51" s="770">
        <f>-'5C1AI_Harmony'!$R51</f>
        <v>0</v>
      </c>
      <c r="AF51" s="770">
        <f>-'5C1AJ_Athlos'!$R51</f>
        <v>-2834</v>
      </c>
      <c r="AG51" s="1081">
        <f>-'5C1AK_NxtGen'!$R51</f>
        <v>0</v>
      </c>
      <c r="AH51" s="1081">
        <f>-'5C1AL_Red River'!$R51</f>
        <v>0</v>
      </c>
      <c r="AI51" s="292">
        <f>-('5C2_LAVCA'!$R51+'5C2_LAVCA'!$S51)</f>
        <v>-70471</v>
      </c>
      <c r="AJ51" s="292">
        <f>-('5C3_UnvView'!$R51+'5C3_UnvView'!$S51)</f>
        <v>-24866</v>
      </c>
      <c r="AK51" s="292">
        <f>-Placeholder_Greater!$R51</f>
        <v>0</v>
      </c>
      <c r="AL51" s="293">
        <f t="shared" si="13"/>
        <v>-121004</v>
      </c>
      <c r="AM51" s="293">
        <f t="shared" si="7"/>
        <v>28860467</v>
      </c>
      <c r="AN51" s="293">
        <f>ROUND(AM51/'8_2.1.20 SIS'!C51,0)</f>
        <v>3060</v>
      </c>
      <c r="AO51" s="955">
        <f>'3B_Pay Raise'!O51</f>
        <v>1722895</v>
      </c>
      <c r="AP51" s="294">
        <v>-1385</v>
      </c>
      <c r="AQ51" s="292">
        <f t="shared" si="8"/>
        <v>0</v>
      </c>
      <c r="AR51" s="292">
        <f t="shared" si="9"/>
        <v>-1385</v>
      </c>
      <c r="AS51" s="292">
        <v>-211140</v>
      </c>
      <c r="AT51" s="292">
        <v>-105570</v>
      </c>
      <c r="AU51" s="294">
        <f t="shared" si="10"/>
        <v>-316710</v>
      </c>
      <c r="AV51" s="293">
        <f t="shared" si="11"/>
        <v>30265267</v>
      </c>
      <c r="AW51" s="292">
        <f>'4_Level 4'!E51</f>
        <v>0</v>
      </c>
      <c r="AX51" s="292">
        <f>'4_Level 4'!Q51</f>
        <v>272544</v>
      </c>
      <c r="AY51" s="293">
        <f t="shared" si="14"/>
        <v>30537811</v>
      </c>
      <c r="AZ51" s="292">
        <v>28014239</v>
      </c>
      <c r="BA51" s="292">
        <f t="shared" si="12"/>
        <v>2523572</v>
      </c>
      <c r="BB51" s="292">
        <f>ROUND(BA51/$BB$77,0)</f>
        <v>2523572</v>
      </c>
      <c r="BC51" s="292">
        <f>'4_Level 4'!J51</f>
        <v>0</v>
      </c>
      <c r="BD51" s="292">
        <f>'4_Level 4'!L51</f>
        <v>232806</v>
      </c>
      <c r="BE51" s="292">
        <f>'4_Level 4'!M51</f>
        <v>0</v>
      </c>
      <c r="BF51" s="293">
        <f t="shared" si="15"/>
        <v>30770617</v>
      </c>
      <c r="BG51" s="292">
        <v>0</v>
      </c>
    </row>
    <row r="52" spans="1:59" ht="15.6" customHeight="1" x14ac:dyDescent="0.2">
      <c r="A52" s="283">
        <v>46</v>
      </c>
      <c r="B52" s="284" t="s">
        <v>49</v>
      </c>
      <c r="C52" s="36">
        <f>'3_Levels 1&amp;2'!AP52</f>
        <v>9464355</v>
      </c>
      <c r="D52" s="36">
        <v>0</v>
      </c>
      <c r="E52" s="36">
        <f>-'5C1A_Madison'!$R52</f>
        <v>0</v>
      </c>
      <c r="F52" s="36">
        <f>-'5C1B_DArbonne'!$R52</f>
        <v>0</v>
      </c>
      <c r="G52" s="36">
        <f>-'5C1C_Intl High'!$R52</f>
        <v>0</v>
      </c>
      <c r="H52" s="36">
        <f>-'5C1D_NOMMA'!$R52</f>
        <v>0</v>
      </c>
      <c r="I52" s="36">
        <f>-'5C1E_LFNO'!$R52</f>
        <v>0</v>
      </c>
      <c r="J52" s="36">
        <f>-'5C1F_L.C. Charter'!$R52</f>
        <v>0</v>
      </c>
      <c r="K52" s="36">
        <f>-'5C1G_JS Clark'!$R52</f>
        <v>0</v>
      </c>
      <c r="L52" s="36">
        <f>-'5C1H_Southwest'!$R52</f>
        <v>0</v>
      </c>
      <c r="M52" s="36">
        <f>-'5C1I_LA Key'!$R52</f>
        <v>0</v>
      </c>
      <c r="N52" s="36">
        <f>-'5C1J_JCFA-East'!$R52</f>
        <v>0</v>
      </c>
      <c r="O52" s="36">
        <f>-'5C1M_GEO Mid'!$R52</f>
        <v>0</v>
      </c>
      <c r="P52" s="36">
        <f>-'5C1N_Delta'!$R52</f>
        <v>0</v>
      </c>
      <c r="Q52" s="36">
        <f>-'5C1O_Impact'!$R52</f>
        <v>0</v>
      </c>
      <c r="R52" s="36">
        <f>-'5C1Q_Advantage'!$R52</f>
        <v>0</v>
      </c>
      <c r="S52" s="36">
        <f>-'5C1R_Iberville'!$R52</f>
        <v>0</v>
      </c>
      <c r="T52" s="36">
        <f>-'5C1S_LC Col Prep'!$R52</f>
        <v>0</v>
      </c>
      <c r="U52" s="36">
        <f>-'5C1T_Northeast'!$R52</f>
        <v>0</v>
      </c>
      <c r="V52" s="36">
        <f>-'5C1U_Acadiana Ren'!$R52</f>
        <v>0</v>
      </c>
      <c r="W52" s="36">
        <f>-'5C1V_Laf Ren'!$R52</f>
        <v>0</v>
      </c>
      <c r="X52" s="36">
        <f>-'5C1W_Willow'!$R52</f>
        <v>0</v>
      </c>
      <c r="Y52" s="36">
        <f>-'5C1Y_GEO'!$R52</f>
        <v>0</v>
      </c>
      <c r="Z52" s="36">
        <f>-'5C1Z_Lincoln Prep'!$R52</f>
        <v>0</v>
      </c>
      <c r="AA52" s="36">
        <f>-'5C1AE_Noble Minds'!$R52</f>
        <v>0</v>
      </c>
      <c r="AB52" s="36">
        <f>-'5C1AF_JCFA-Laf'!$R52</f>
        <v>0</v>
      </c>
      <c r="AC52" s="36">
        <f>-'5C1AG_Collegiate'!$R52</f>
        <v>0</v>
      </c>
      <c r="AD52" s="36">
        <f>-'5C1AH_BRUP'!$R52</f>
        <v>0</v>
      </c>
      <c r="AE52" s="36">
        <f>-'5C1AI_Harmony'!$R52</f>
        <v>0</v>
      </c>
      <c r="AF52" s="36">
        <f>-'5C1AJ_Athlos'!$R52</f>
        <v>0</v>
      </c>
      <c r="AG52" s="36">
        <f>-'5C1AK_NxtGen'!$R52</f>
        <v>0</v>
      </c>
      <c r="AH52" s="36">
        <f>-'5C1AL_Red River'!$R52</f>
        <v>0</v>
      </c>
      <c r="AI52" s="36">
        <f>-('5C2_LAVCA'!$R52+'5C2_LAVCA'!$S52)</f>
        <v>-69329</v>
      </c>
      <c r="AJ52" s="36">
        <f>-('5C3_UnvView'!$R52+'5C3_UnvView'!$S52)</f>
        <v>-67510</v>
      </c>
      <c r="AK52" s="36">
        <f>-Placeholder_Greater!$R52</f>
        <v>0</v>
      </c>
      <c r="AL52" s="35">
        <f t="shared" si="13"/>
        <v>-136839</v>
      </c>
      <c r="AM52" s="35">
        <f t="shared" si="7"/>
        <v>9327516</v>
      </c>
      <c r="AN52" s="35">
        <f>ROUND(AM52/'8_2.1.20 SIS'!C52,0)</f>
        <v>8006</v>
      </c>
      <c r="AO52" s="35">
        <f>'3B_Pay Raise'!O52</f>
        <v>162268</v>
      </c>
      <c r="AP52" s="37">
        <v>-15603</v>
      </c>
      <c r="AQ52" s="36">
        <f t="shared" si="8"/>
        <v>0</v>
      </c>
      <c r="AR52" s="36">
        <f t="shared" si="9"/>
        <v>-15603</v>
      </c>
      <c r="AS52" s="36">
        <v>-128096</v>
      </c>
      <c r="AT52" s="36">
        <v>16012</v>
      </c>
      <c r="AU52" s="37">
        <f t="shared" si="10"/>
        <v>-112084</v>
      </c>
      <c r="AV52" s="35">
        <f t="shared" si="11"/>
        <v>9362097</v>
      </c>
      <c r="AW52" s="36">
        <f>'4_Level 4'!E52</f>
        <v>0</v>
      </c>
      <c r="AX52" s="36">
        <f>'4_Level 4'!Q52</f>
        <v>80672</v>
      </c>
      <c r="AY52" s="35">
        <f t="shared" si="14"/>
        <v>9442769</v>
      </c>
      <c r="AZ52" s="36">
        <v>8642139</v>
      </c>
      <c r="BA52" s="36">
        <f t="shared" si="12"/>
        <v>800630</v>
      </c>
      <c r="BB52" s="36">
        <f>ROUND(BA52/$BB$77,0)</f>
        <v>800630</v>
      </c>
      <c r="BC52" s="36">
        <f>'4_Level 4'!J52</f>
        <v>0</v>
      </c>
      <c r="BD52" s="36">
        <f>'4_Level 4'!L52</f>
        <v>30366</v>
      </c>
      <c r="BE52" s="36">
        <f>'4_Level 4'!M52</f>
        <v>0</v>
      </c>
      <c r="BF52" s="35">
        <f t="shared" si="15"/>
        <v>9473135</v>
      </c>
      <c r="BG52" s="36">
        <v>0</v>
      </c>
    </row>
    <row r="53" spans="1:59" ht="15.6" customHeight="1" x14ac:dyDescent="0.2">
      <c r="A53" s="285">
        <v>47</v>
      </c>
      <c r="B53" s="286" t="s">
        <v>50</v>
      </c>
      <c r="C53" s="287">
        <f>'3_Levels 1&amp;2'!AP53</f>
        <v>10594318</v>
      </c>
      <c r="D53" s="287">
        <v>0</v>
      </c>
      <c r="E53" s="287">
        <f>-'5C1A_Madison'!$R53</f>
        <v>0</v>
      </c>
      <c r="F53" s="287">
        <f>-'5C1B_DArbonne'!$R53</f>
        <v>0</v>
      </c>
      <c r="G53" s="287">
        <f>-'5C1C_Intl High'!$R53</f>
        <v>0</v>
      </c>
      <c r="H53" s="287">
        <f>-'5C1D_NOMMA'!$R53</f>
        <v>0</v>
      </c>
      <c r="I53" s="287">
        <f>-'5C1E_LFNO'!$R53</f>
        <v>0</v>
      </c>
      <c r="J53" s="287">
        <f>-'5C1F_L.C. Charter'!$R53</f>
        <v>0</v>
      </c>
      <c r="K53" s="287">
        <f>-'5C1G_JS Clark'!$R53</f>
        <v>0</v>
      </c>
      <c r="L53" s="287">
        <f>-'5C1H_Southwest'!$R53</f>
        <v>0</v>
      </c>
      <c r="M53" s="287">
        <f>-'5C1I_LA Key'!$R53</f>
        <v>0</v>
      </c>
      <c r="N53" s="287">
        <f>-'5C1J_JCFA-East'!$R53</f>
        <v>0</v>
      </c>
      <c r="O53" s="287">
        <f>-'5C1M_GEO Mid'!$R53</f>
        <v>0</v>
      </c>
      <c r="P53" s="287">
        <f>-'5C1N_Delta'!$R53</f>
        <v>0</v>
      </c>
      <c r="Q53" s="287">
        <f>-'5C1O_Impact'!$R53</f>
        <v>0</v>
      </c>
      <c r="R53" s="287">
        <f>-'5C1Q_Advantage'!$R53</f>
        <v>0</v>
      </c>
      <c r="S53" s="287">
        <f>-'5C1R_Iberville'!$R53</f>
        <v>-2432</v>
      </c>
      <c r="T53" s="287">
        <f>-'5C1S_LC Col Prep'!$R53</f>
        <v>0</v>
      </c>
      <c r="U53" s="287">
        <f>-'5C1T_Northeast'!$R53</f>
        <v>0</v>
      </c>
      <c r="V53" s="287">
        <f>-'5C1U_Acadiana Ren'!$R53</f>
        <v>0</v>
      </c>
      <c r="W53" s="287">
        <f>-'5C1V_Laf Ren'!$R53</f>
        <v>0</v>
      </c>
      <c r="X53" s="287">
        <f>-'5C1W_Willow'!$R53</f>
        <v>0</v>
      </c>
      <c r="Y53" s="287">
        <f>-'5C1Y_GEO'!$R53</f>
        <v>0</v>
      </c>
      <c r="Z53" s="287">
        <f>-'5C1Z_Lincoln Prep'!$R53</f>
        <v>0</v>
      </c>
      <c r="AA53" s="287">
        <f>-'5C1AE_Noble Minds'!$R53</f>
        <v>0</v>
      </c>
      <c r="AB53" s="287">
        <f>-'5C1AF_JCFA-Laf'!$R53</f>
        <v>0</v>
      </c>
      <c r="AC53" s="287">
        <f>-'5C1AG_Collegiate'!$R53</f>
        <v>0</v>
      </c>
      <c r="AD53" s="287">
        <f>-'5C1AH_BRUP'!$R53</f>
        <v>0</v>
      </c>
      <c r="AE53" s="287">
        <f>-'5C1AI_Harmony'!$R53</f>
        <v>0</v>
      </c>
      <c r="AF53" s="287">
        <f>-'5C1AJ_Athlos'!$R53</f>
        <v>0</v>
      </c>
      <c r="AG53" s="287">
        <f>-'5C1AK_NxtGen'!$R53</f>
        <v>0</v>
      </c>
      <c r="AH53" s="287">
        <f>-'5C1AL_Red River'!$R53</f>
        <v>0</v>
      </c>
      <c r="AI53" s="287">
        <f>-('5C2_LAVCA'!$R53+'5C2_LAVCA'!$S53)</f>
        <v>-7134</v>
      </c>
      <c r="AJ53" s="287">
        <f>-('5C3_UnvView'!$R53+'5C3_UnvView'!$S53)</f>
        <v>-13641</v>
      </c>
      <c r="AK53" s="287">
        <f>-Placeholder_Greater!$R53</f>
        <v>-151530</v>
      </c>
      <c r="AL53" s="288">
        <f t="shared" si="13"/>
        <v>-174737</v>
      </c>
      <c r="AM53" s="288">
        <f t="shared" si="7"/>
        <v>10419581</v>
      </c>
      <c r="AN53" s="288">
        <f>ROUND(AM53/'8_2.1.20 SIS'!C53,0)</f>
        <v>3020</v>
      </c>
      <c r="AO53" s="288">
        <f>'3B_Pay Raise'!O53</f>
        <v>573398</v>
      </c>
      <c r="AP53" s="289">
        <v>-5327</v>
      </c>
      <c r="AQ53" s="287">
        <f t="shared" si="8"/>
        <v>0</v>
      </c>
      <c r="AR53" s="287">
        <f t="shared" si="9"/>
        <v>-5327</v>
      </c>
      <c r="AS53" s="287">
        <v>-265760</v>
      </c>
      <c r="AT53" s="287">
        <v>-18120</v>
      </c>
      <c r="AU53" s="289">
        <f t="shared" si="10"/>
        <v>-283880</v>
      </c>
      <c r="AV53" s="288">
        <f t="shared" si="11"/>
        <v>10703772</v>
      </c>
      <c r="AW53" s="287">
        <f>'4_Level 4'!E53</f>
        <v>0</v>
      </c>
      <c r="AX53" s="287">
        <f>'4_Level 4'!Q53</f>
        <v>89308</v>
      </c>
      <c r="AY53" s="288">
        <f t="shared" si="14"/>
        <v>10793080</v>
      </c>
      <c r="AZ53" s="287">
        <v>9920616</v>
      </c>
      <c r="BA53" s="287">
        <f t="shared" si="12"/>
        <v>872464</v>
      </c>
      <c r="BB53" s="287">
        <f>ROUND(BA53/$BB$77,0)</f>
        <v>872464</v>
      </c>
      <c r="BC53" s="287">
        <f>'4_Level 4'!J53</f>
        <v>0</v>
      </c>
      <c r="BD53" s="287">
        <f>'4_Level 4'!L53</f>
        <v>165808</v>
      </c>
      <c r="BE53" s="287">
        <f>'4_Level 4'!M53</f>
        <v>0</v>
      </c>
      <c r="BF53" s="288">
        <f t="shared" si="15"/>
        <v>10958888</v>
      </c>
      <c r="BG53" s="287">
        <v>0</v>
      </c>
    </row>
    <row r="54" spans="1:59" ht="15.6" customHeight="1" x14ac:dyDescent="0.2">
      <c r="A54" s="285">
        <v>48</v>
      </c>
      <c r="B54" s="286" t="s">
        <v>73</v>
      </c>
      <c r="C54" s="287">
        <f>'3_Levels 1&amp;2'!AP54</f>
        <v>29736890</v>
      </c>
      <c r="D54" s="287">
        <v>0</v>
      </c>
      <c r="E54" s="287">
        <f>-'5C1A_Madison'!$R54</f>
        <v>0</v>
      </c>
      <c r="F54" s="287">
        <f>-'5C1B_DArbonne'!$R54</f>
        <v>0</v>
      </c>
      <c r="G54" s="287">
        <f>-'5C1C_Intl High'!$R54</f>
        <v>0</v>
      </c>
      <c r="H54" s="287">
        <f>-'5C1D_NOMMA'!$R54</f>
        <v>0</v>
      </c>
      <c r="I54" s="287">
        <f>-'5C1E_LFNO'!$R54</f>
        <v>-8963</v>
      </c>
      <c r="J54" s="287">
        <f>-'5C1F_L.C. Charter'!$R54</f>
        <v>0</v>
      </c>
      <c r="K54" s="287">
        <f>-'5C1G_JS Clark'!$R54</f>
        <v>0</v>
      </c>
      <c r="L54" s="287">
        <f>-'5C1H_Southwest'!$R54</f>
        <v>0</v>
      </c>
      <c r="M54" s="287">
        <f>-'5C1I_LA Key'!$R54</f>
        <v>0</v>
      </c>
      <c r="N54" s="287">
        <f>-'5C1J_JCFA-East'!$R54</f>
        <v>-9385</v>
      </c>
      <c r="O54" s="287">
        <f>-'5C1M_GEO Mid'!$R54</f>
        <v>0</v>
      </c>
      <c r="P54" s="287">
        <f>-'5C1N_Delta'!$R54</f>
        <v>0</v>
      </c>
      <c r="Q54" s="287">
        <f>-'5C1O_Impact'!$R54</f>
        <v>0</v>
      </c>
      <c r="R54" s="287">
        <f>-'5C1Q_Advantage'!$R54</f>
        <v>-33925</v>
      </c>
      <c r="S54" s="287">
        <f>-'5C1R_Iberville'!$R54</f>
        <v>-3966</v>
      </c>
      <c r="T54" s="287">
        <f>-'5C1S_LC Col Prep'!$R54</f>
        <v>0</v>
      </c>
      <c r="U54" s="287">
        <f>-'5C1T_Northeast'!$R54</f>
        <v>0</v>
      </c>
      <c r="V54" s="287">
        <f>-'5C1U_Acadiana Ren'!$R54</f>
        <v>0</v>
      </c>
      <c r="W54" s="287">
        <f>-'5C1V_Laf Ren'!$R54</f>
        <v>0</v>
      </c>
      <c r="X54" s="287">
        <f>-'5C1W_Willow'!$R54</f>
        <v>0</v>
      </c>
      <c r="Y54" s="287">
        <f>-'5C1Y_GEO'!$R54</f>
        <v>0</v>
      </c>
      <c r="Z54" s="287">
        <f>-'5C1Z_Lincoln Prep'!$R54</f>
        <v>0</v>
      </c>
      <c r="AA54" s="287">
        <f>-'5C1AE_Noble Minds'!$R54</f>
        <v>0</v>
      </c>
      <c r="AB54" s="287">
        <f>-'5C1AF_JCFA-Laf'!$R54</f>
        <v>0</v>
      </c>
      <c r="AC54" s="287">
        <f>-'5C1AG_Collegiate'!$R54</f>
        <v>0</v>
      </c>
      <c r="AD54" s="287">
        <f>-'5C1AH_BRUP'!$R54</f>
        <v>0</v>
      </c>
      <c r="AE54" s="287">
        <f>-'5C1AI_Harmony'!$R54</f>
        <v>0</v>
      </c>
      <c r="AF54" s="287">
        <f>-'5C1AJ_Athlos'!$R54</f>
        <v>0</v>
      </c>
      <c r="AG54" s="287">
        <f>-'5C1AK_NxtGen'!$R54</f>
        <v>0</v>
      </c>
      <c r="AH54" s="287">
        <f>-'5C1AL_Red River'!$R54</f>
        <v>0</v>
      </c>
      <c r="AI54" s="287">
        <f>-('5C2_LAVCA'!$R54+'5C2_LAVCA'!$S54)</f>
        <v>-112780</v>
      </c>
      <c r="AJ54" s="287">
        <f>-('5C3_UnvView'!$R54+'5C3_UnvView'!$S54)</f>
        <v>-188366</v>
      </c>
      <c r="AK54" s="287">
        <f>-Placeholder_Greater!$R54</f>
        <v>-98707</v>
      </c>
      <c r="AL54" s="288">
        <f t="shared" si="13"/>
        <v>-456092</v>
      </c>
      <c r="AM54" s="288">
        <f t="shared" si="7"/>
        <v>29280798</v>
      </c>
      <c r="AN54" s="288">
        <f>ROUND(AM54/'8_2.1.20 SIS'!C54,0)</f>
        <v>5123</v>
      </c>
      <c r="AO54" s="288">
        <f>'3B_Pay Raise'!O54</f>
        <v>962002</v>
      </c>
      <c r="AP54" s="289">
        <v>-55223</v>
      </c>
      <c r="AQ54" s="287">
        <f t="shared" si="8"/>
        <v>0</v>
      </c>
      <c r="AR54" s="287">
        <f t="shared" si="9"/>
        <v>-55223</v>
      </c>
      <c r="AS54" s="287">
        <v>-1193659</v>
      </c>
      <c r="AT54" s="287">
        <v>-66599</v>
      </c>
      <c r="AU54" s="289">
        <f t="shared" si="10"/>
        <v>-1260258</v>
      </c>
      <c r="AV54" s="288">
        <f t="shared" si="11"/>
        <v>28927319</v>
      </c>
      <c r="AW54" s="287">
        <f>'4_Level 4'!E54</f>
        <v>0</v>
      </c>
      <c r="AX54" s="287">
        <f>'4_Level 4'!Q54</f>
        <v>115878</v>
      </c>
      <c r="AY54" s="288">
        <f t="shared" si="14"/>
        <v>29043197</v>
      </c>
      <c r="AZ54" s="287">
        <v>26745698</v>
      </c>
      <c r="BA54" s="287">
        <f t="shared" si="12"/>
        <v>2297499</v>
      </c>
      <c r="BB54" s="287">
        <f>ROUND(BA54/$BB$77,0)</f>
        <v>2297499</v>
      </c>
      <c r="BC54" s="287">
        <f>'4_Level 4'!J54</f>
        <v>0</v>
      </c>
      <c r="BD54" s="287">
        <f>'4_Level 4'!L54</f>
        <v>171592</v>
      </c>
      <c r="BE54" s="287">
        <f>'4_Level 4'!M54</f>
        <v>0</v>
      </c>
      <c r="BF54" s="288">
        <f t="shared" si="15"/>
        <v>29214789</v>
      </c>
      <c r="BG54" s="287">
        <v>0</v>
      </c>
    </row>
    <row r="55" spans="1:59" ht="15.6" customHeight="1" x14ac:dyDescent="0.2">
      <c r="A55" s="285">
        <v>49</v>
      </c>
      <c r="B55" s="286" t="s">
        <v>51</v>
      </c>
      <c r="C55" s="287">
        <f>'3_Levels 1&amp;2'!AP55</f>
        <v>77231226</v>
      </c>
      <c r="D55" s="287">
        <v>0</v>
      </c>
      <c r="E55" s="287">
        <f>-'5C1A_Madison'!$R55</f>
        <v>0</v>
      </c>
      <c r="F55" s="287">
        <f>-'5C1B_DArbonne'!$R55</f>
        <v>0</v>
      </c>
      <c r="G55" s="287">
        <f>-'5C1C_Intl High'!$R55</f>
        <v>0</v>
      </c>
      <c r="H55" s="287">
        <f>-'5C1D_NOMMA'!$R55</f>
        <v>0</v>
      </c>
      <c r="I55" s="287">
        <f>-'5C1E_LFNO'!$R55</f>
        <v>0</v>
      </c>
      <c r="J55" s="287">
        <f>-'5C1F_L.C. Charter'!$R55</f>
        <v>0</v>
      </c>
      <c r="K55" s="287">
        <f>-'5C1G_JS Clark'!$R55</f>
        <v>-1347580</v>
      </c>
      <c r="L55" s="287">
        <f>-'5C1H_Southwest'!$R55</f>
        <v>0</v>
      </c>
      <c r="M55" s="287">
        <f>-'5C1I_LA Key'!$R55</f>
        <v>-9787</v>
      </c>
      <c r="N55" s="287">
        <f>-'5C1J_JCFA-East'!$R55</f>
        <v>0</v>
      </c>
      <c r="O55" s="287">
        <f>-'5C1M_GEO Mid'!$R55</f>
        <v>0</v>
      </c>
      <c r="P55" s="287">
        <f>-'5C1N_Delta'!$R55</f>
        <v>0</v>
      </c>
      <c r="Q55" s="287">
        <f>-'5C1O_Impact'!$R55</f>
        <v>0</v>
      </c>
      <c r="R55" s="287">
        <f>-'5C1Q_Advantage'!$R55</f>
        <v>0</v>
      </c>
      <c r="S55" s="287">
        <f>-'5C1R_Iberville'!$R55</f>
        <v>0</v>
      </c>
      <c r="T55" s="287">
        <f>-'5C1S_LC Col Prep'!$R55</f>
        <v>0</v>
      </c>
      <c r="U55" s="287">
        <f>-'5C1T_Northeast'!$R55</f>
        <v>0</v>
      </c>
      <c r="V55" s="287">
        <f>-'5C1U_Acadiana Ren'!$R55</f>
        <v>-27425</v>
      </c>
      <c r="W55" s="287">
        <f>-'5C1V_Laf Ren'!$R55</f>
        <v>-490464</v>
      </c>
      <c r="X55" s="287">
        <f>-'5C1W_Willow'!$R55</f>
        <v>-182479</v>
      </c>
      <c r="Y55" s="287">
        <f>-'5C1Y_GEO'!$R55</f>
        <v>0</v>
      </c>
      <c r="Z55" s="287">
        <f>-'5C1Z_Lincoln Prep'!$R55</f>
        <v>0</v>
      </c>
      <c r="AA55" s="287">
        <f>-'5C1AE_Noble Minds'!$R55</f>
        <v>0</v>
      </c>
      <c r="AB55" s="287">
        <f>-'5C1AF_JCFA-Laf'!$R55</f>
        <v>-5255</v>
      </c>
      <c r="AC55" s="287">
        <f>-'5C1AG_Collegiate'!$R55</f>
        <v>0</v>
      </c>
      <c r="AD55" s="287">
        <f>-'5C1AH_BRUP'!$R55</f>
        <v>0</v>
      </c>
      <c r="AE55" s="287">
        <f>-'5C1AI_Harmony'!$R55</f>
        <v>0</v>
      </c>
      <c r="AF55" s="287">
        <f>-'5C1AJ_Athlos'!$R55</f>
        <v>0</v>
      </c>
      <c r="AG55" s="287">
        <f>-'5C1AK_NxtGen'!$R55</f>
        <v>0</v>
      </c>
      <c r="AH55" s="287">
        <f>-'5C1AL_Red River'!$R55</f>
        <v>-4590</v>
      </c>
      <c r="AI55" s="287">
        <f>-('5C2_LAVCA'!$R55+'5C2_LAVCA'!$S55)</f>
        <v>-387878</v>
      </c>
      <c r="AJ55" s="287">
        <f>-('5C3_UnvView'!$R55+'5C3_UnvView'!$S55)</f>
        <v>-344592</v>
      </c>
      <c r="AK55" s="287">
        <f>-Placeholder_Greater!$R55</f>
        <v>0</v>
      </c>
      <c r="AL55" s="288">
        <f t="shared" si="13"/>
        <v>-2800050</v>
      </c>
      <c r="AM55" s="288">
        <f t="shared" si="7"/>
        <v>74431176</v>
      </c>
      <c r="AN55" s="288">
        <f>ROUND(AM55/'8_2.1.20 SIS'!C55,0)</f>
        <v>5977</v>
      </c>
      <c r="AO55" s="288">
        <f>'3B_Pay Raise'!O55</f>
        <v>1861849</v>
      </c>
      <c r="AP55" s="289">
        <v>-59606</v>
      </c>
      <c r="AQ55" s="287">
        <f t="shared" si="8"/>
        <v>0</v>
      </c>
      <c r="AR55" s="287">
        <f t="shared" si="9"/>
        <v>-59606</v>
      </c>
      <c r="AS55" s="287">
        <v>-1595859</v>
      </c>
      <c r="AT55" s="287">
        <v>80690</v>
      </c>
      <c r="AU55" s="289">
        <f t="shared" si="10"/>
        <v>-1515169</v>
      </c>
      <c r="AV55" s="288">
        <f t="shared" si="11"/>
        <v>74718250</v>
      </c>
      <c r="AW55" s="287">
        <f>'4_Level 4'!E55</f>
        <v>0</v>
      </c>
      <c r="AX55" s="287">
        <f>'4_Level 4'!Q55</f>
        <v>349359</v>
      </c>
      <c r="AY55" s="288">
        <f t="shared" si="14"/>
        <v>75067609</v>
      </c>
      <c r="AZ55" s="287">
        <v>68917983</v>
      </c>
      <c r="BA55" s="287">
        <f t="shared" si="12"/>
        <v>6149626</v>
      </c>
      <c r="BB55" s="287">
        <f>ROUND(BA55/$BB$77,0)</f>
        <v>6149626</v>
      </c>
      <c r="BC55" s="287">
        <f>'4_Level 4'!J55</f>
        <v>0</v>
      </c>
      <c r="BD55" s="287">
        <f>'4_Level 4'!L55</f>
        <v>689983</v>
      </c>
      <c r="BE55" s="287">
        <f>'4_Level 4'!M55</f>
        <v>147142</v>
      </c>
      <c r="BF55" s="288">
        <f t="shared" si="15"/>
        <v>75904734</v>
      </c>
      <c r="BG55" s="287">
        <v>0</v>
      </c>
    </row>
    <row r="56" spans="1:59" ht="15.6" customHeight="1" x14ac:dyDescent="0.2">
      <c r="A56" s="290">
        <v>50</v>
      </c>
      <c r="B56" s="291" t="s">
        <v>52</v>
      </c>
      <c r="C56" s="292">
        <f>'3_Levels 1&amp;2'!AP56</f>
        <v>42994576</v>
      </c>
      <c r="D56" s="292">
        <v>0</v>
      </c>
      <c r="E56" s="292">
        <f>-'5C1A_Madison'!$R56</f>
        <v>0</v>
      </c>
      <c r="F56" s="292">
        <f>-'5C1B_DArbonne'!$R56</f>
        <v>0</v>
      </c>
      <c r="G56" s="292">
        <f>-'5C1C_Intl High'!$R56</f>
        <v>0</v>
      </c>
      <c r="H56" s="292">
        <f>-'5C1D_NOMMA'!$R56</f>
        <v>0</v>
      </c>
      <c r="I56" s="292">
        <f>-'5C1E_LFNO'!$R56</f>
        <v>0</v>
      </c>
      <c r="J56" s="292">
        <f>-'5C1F_L.C. Charter'!$R56</f>
        <v>0</v>
      </c>
      <c r="K56" s="292">
        <f>-'5C1G_JS Clark'!$R56</f>
        <v>0</v>
      </c>
      <c r="L56" s="292">
        <f>-'5C1H_Southwest'!$R56</f>
        <v>0</v>
      </c>
      <c r="M56" s="292">
        <f>-'5C1I_LA Key'!$R56</f>
        <v>0</v>
      </c>
      <c r="N56" s="292">
        <f>-'5C1J_JCFA-East'!$R56</f>
        <v>0</v>
      </c>
      <c r="O56" s="292">
        <f>-'5C1M_GEO Mid'!$R56</f>
        <v>0</v>
      </c>
      <c r="P56" s="292">
        <f>-'5C1N_Delta'!$R56</f>
        <v>0</v>
      </c>
      <c r="Q56" s="292">
        <f>-'5C1O_Impact'!$R56</f>
        <v>0</v>
      </c>
      <c r="R56" s="292">
        <f>-'5C1Q_Advantage'!$R56</f>
        <v>0</v>
      </c>
      <c r="S56" s="292">
        <f>-'5C1R_Iberville'!$R56</f>
        <v>0</v>
      </c>
      <c r="T56" s="292">
        <f>-'5C1S_LC Col Prep'!$R56</f>
        <v>0</v>
      </c>
      <c r="U56" s="292">
        <f>-'5C1T_Northeast'!$R56</f>
        <v>0</v>
      </c>
      <c r="V56" s="292">
        <f>-'5C1U_Acadiana Ren'!$R56</f>
        <v>-259786</v>
      </c>
      <c r="W56" s="292">
        <f>-'5C1V_Laf Ren'!$R56</f>
        <v>-237204</v>
      </c>
      <c r="X56" s="292">
        <f>-'5C1W_Willow'!$R56</f>
        <v>-118251</v>
      </c>
      <c r="Y56" s="292">
        <f>-'5C1Y_GEO'!$R56</f>
        <v>0</v>
      </c>
      <c r="Z56" s="292">
        <f>-'5C1Z_Lincoln Prep'!$R56</f>
        <v>0</v>
      </c>
      <c r="AA56" s="545">
        <f>-'5C1AE_Noble Minds'!$R56</f>
        <v>0</v>
      </c>
      <c r="AB56" s="545">
        <f>-'5C1AF_JCFA-Laf'!$R56</f>
        <v>-5287</v>
      </c>
      <c r="AC56" s="545">
        <f>-'5C1AG_Collegiate'!$R56</f>
        <v>0</v>
      </c>
      <c r="AD56" s="292">
        <f>-'5C1AH_BRUP'!$R56</f>
        <v>0</v>
      </c>
      <c r="AE56" s="770">
        <f>-'5C1AI_Harmony'!$R56</f>
        <v>0</v>
      </c>
      <c r="AF56" s="770">
        <f>-'5C1AJ_Athlos'!$R56</f>
        <v>0</v>
      </c>
      <c r="AG56" s="1081">
        <f>-'5C1AK_NxtGen'!$R56</f>
        <v>0</v>
      </c>
      <c r="AH56" s="1081">
        <f>-'5C1AL_Red River'!$R56</f>
        <v>0</v>
      </c>
      <c r="AI56" s="292">
        <f>-('5C2_LAVCA'!$R56+'5C2_LAVCA'!$S56)</f>
        <v>-176501</v>
      </c>
      <c r="AJ56" s="292">
        <f>-('5C3_UnvView'!$R56+'5C3_UnvView'!$S56)</f>
        <v>-62462</v>
      </c>
      <c r="AK56" s="292">
        <f>-Placeholder_Greater!$R56</f>
        <v>0</v>
      </c>
      <c r="AL56" s="293">
        <f t="shared" si="13"/>
        <v>-859491</v>
      </c>
      <c r="AM56" s="293">
        <f t="shared" si="7"/>
        <v>42135085</v>
      </c>
      <c r="AN56" s="293">
        <f>ROUND(AM56/'8_2.1.20 SIS'!C56,0)</f>
        <v>5823</v>
      </c>
      <c r="AO56" s="955">
        <f>'3B_Pay Raise'!O56</f>
        <v>960618</v>
      </c>
      <c r="AP56" s="294">
        <v>0</v>
      </c>
      <c r="AQ56" s="292">
        <f t="shared" si="8"/>
        <v>0</v>
      </c>
      <c r="AR56" s="292">
        <f t="shared" si="9"/>
        <v>0</v>
      </c>
      <c r="AS56" s="292">
        <v>-1019025</v>
      </c>
      <c r="AT56" s="292">
        <v>101903</v>
      </c>
      <c r="AU56" s="294">
        <f t="shared" si="10"/>
        <v>-917122</v>
      </c>
      <c r="AV56" s="293">
        <f t="shared" si="11"/>
        <v>42178581</v>
      </c>
      <c r="AW56" s="292">
        <f>'4_Level 4'!E56</f>
        <v>168000</v>
      </c>
      <c r="AX56" s="292">
        <f>'4_Level 4'!Q56</f>
        <v>201593</v>
      </c>
      <c r="AY56" s="293">
        <f t="shared" si="14"/>
        <v>42548174</v>
      </c>
      <c r="AZ56" s="292">
        <v>39067307</v>
      </c>
      <c r="BA56" s="292">
        <f t="shared" si="12"/>
        <v>3480867</v>
      </c>
      <c r="BB56" s="292">
        <f>ROUND(BA56/$BB$77,0)</f>
        <v>3480867</v>
      </c>
      <c r="BC56" s="292">
        <f>'4_Level 4'!J56</f>
        <v>28000</v>
      </c>
      <c r="BD56" s="292">
        <f>'4_Level 4'!L56</f>
        <v>243169</v>
      </c>
      <c r="BE56" s="292">
        <f>'4_Level 4'!M56</f>
        <v>0</v>
      </c>
      <c r="BF56" s="293">
        <f t="shared" si="15"/>
        <v>42819343</v>
      </c>
      <c r="BG56" s="292">
        <v>0</v>
      </c>
    </row>
    <row r="57" spans="1:59" ht="15.6" customHeight="1" x14ac:dyDescent="0.2">
      <c r="A57" s="283">
        <v>51</v>
      </c>
      <c r="B57" s="284" t="s">
        <v>53</v>
      </c>
      <c r="C57" s="36">
        <f>'3_Levels 1&amp;2'!AP57</f>
        <v>48407663</v>
      </c>
      <c r="D57" s="36">
        <v>0</v>
      </c>
      <c r="E57" s="36">
        <f>-'5C1A_Madison'!$R57</f>
        <v>0</v>
      </c>
      <c r="F57" s="36">
        <f>-'5C1B_DArbonne'!$R57</f>
        <v>0</v>
      </c>
      <c r="G57" s="36">
        <f>-'5C1C_Intl High'!$R57</f>
        <v>0</v>
      </c>
      <c r="H57" s="36">
        <f>-'5C1D_NOMMA'!$R57</f>
        <v>0</v>
      </c>
      <c r="I57" s="36">
        <f>-'5C1E_LFNO'!$R57</f>
        <v>0</v>
      </c>
      <c r="J57" s="36">
        <f>-'5C1F_L.C. Charter'!$R57</f>
        <v>0</v>
      </c>
      <c r="K57" s="36">
        <f>-'5C1G_JS Clark'!$R57</f>
        <v>0</v>
      </c>
      <c r="L57" s="36">
        <f>-'5C1H_Southwest'!$R57</f>
        <v>0</v>
      </c>
      <c r="M57" s="36">
        <f>-'5C1I_LA Key'!$R57</f>
        <v>0</v>
      </c>
      <c r="N57" s="36">
        <f>-'5C1J_JCFA-East'!$R57</f>
        <v>0</v>
      </c>
      <c r="O57" s="36">
        <f>-'5C1M_GEO Mid'!$R57</f>
        <v>0</v>
      </c>
      <c r="P57" s="36">
        <f>-'5C1N_Delta'!$R57</f>
        <v>0</v>
      </c>
      <c r="Q57" s="36">
        <f>-'5C1O_Impact'!$R57</f>
        <v>0</v>
      </c>
      <c r="R57" s="36">
        <f>-'5C1Q_Advantage'!$R57</f>
        <v>0</v>
      </c>
      <c r="S57" s="36">
        <f>-'5C1R_Iberville'!$R57</f>
        <v>0</v>
      </c>
      <c r="T57" s="36">
        <f>-'5C1S_LC Col Prep'!$R57</f>
        <v>0</v>
      </c>
      <c r="U57" s="36">
        <f>-'5C1T_Northeast'!$R57</f>
        <v>0</v>
      </c>
      <c r="V57" s="36">
        <f>-'5C1U_Acadiana Ren'!$R57</f>
        <v>0</v>
      </c>
      <c r="W57" s="36">
        <f>-'5C1V_Laf Ren'!$R57</f>
        <v>0</v>
      </c>
      <c r="X57" s="36">
        <f>-'5C1W_Willow'!$R57</f>
        <v>0</v>
      </c>
      <c r="Y57" s="36">
        <f>-'5C1Y_GEO'!$R57</f>
        <v>0</v>
      </c>
      <c r="Z57" s="36">
        <f>-'5C1Z_Lincoln Prep'!$R57</f>
        <v>0</v>
      </c>
      <c r="AA57" s="36">
        <f>-'5C1AE_Noble Minds'!$R57</f>
        <v>0</v>
      </c>
      <c r="AB57" s="36">
        <f>-'5C1AF_JCFA-Laf'!$R57</f>
        <v>0</v>
      </c>
      <c r="AC57" s="36">
        <f>-'5C1AG_Collegiate'!$R57</f>
        <v>0</v>
      </c>
      <c r="AD57" s="36">
        <f>-'5C1AH_BRUP'!$R57</f>
        <v>0</v>
      </c>
      <c r="AE57" s="36">
        <f>-'5C1AI_Harmony'!$R57</f>
        <v>0</v>
      </c>
      <c r="AF57" s="36">
        <f>-'5C1AJ_Athlos'!$R57</f>
        <v>0</v>
      </c>
      <c r="AG57" s="36">
        <f>-'5C1AK_NxtGen'!$R57</f>
        <v>0</v>
      </c>
      <c r="AH57" s="36">
        <f>-'5C1AL_Red River'!$R57</f>
        <v>0</v>
      </c>
      <c r="AI57" s="36">
        <f>-('5C2_LAVCA'!$R57+'5C2_LAVCA'!$S57)</f>
        <v>-59641</v>
      </c>
      <c r="AJ57" s="36">
        <f>-('5C3_UnvView'!$R57+'5C3_UnvView'!$S57)</f>
        <v>-123291</v>
      </c>
      <c r="AK57" s="36">
        <f>-Placeholder_Greater!$R57</f>
        <v>0</v>
      </c>
      <c r="AL57" s="35">
        <f t="shared" si="13"/>
        <v>-182932</v>
      </c>
      <c r="AM57" s="35">
        <f t="shared" si="7"/>
        <v>48224731</v>
      </c>
      <c r="AN57" s="35">
        <f>ROUND(AM57/'8_2.1.20 SIS'!C57,0)</f>
        <v>5921</v>
      </c>
      <c r="AO57" s="35">
        <f>'3B_Pay Raise'!O57</f>
        <v>1231315</v>
      </c>
      <c r="AP57" s="37">
        <v>-9699</v>
      </c>
      <c r="AQ57" s="36">
        <f t="shared" si="8"/>
        <v>0</v>
      </c>
      <c r="AR57" s="36">
        <f t="shared" si="9"/>
        <v>-9699</v>
      </c>
      <c r="AS57" s="36">
        <v>-2628924</v>
      </c>
      <c r="AT57" s="36">
        <v>-29605</v>
      </c>
      <c r="AU57" s="37">
        <f t="shared" si="10"/>
        <v>-2658529</v>
      </c>
      <c r="AV57" s="35">
        <f t="shared" si="11"/>
        <v>46787818</v>
      </c>
      <c r="AW57" s="36">
        <f>'4_Level 4'!E57</f>
        <v>0</v>
      </c>
      <c r="AX57" s="36">
        <f>'4_Level 4'!Q57</f>
        <v>237258</v>
      </c>
      <c r="AY57" s="35">
        <f t="shared" si="14"/>
        <v>47025076</v>
      </c>
      <c r="AZ57" s="36">
        <v>43324153</v>
      </c>
      <c r="BA57" s="36">
        <f t="shared" si="12"/>
        <v>3700923</v>
      </c>
      <c r="BB57" s="36">
        <f>ROUND(BA57/$BB$77,0)</f>
        <v>3700923</v>
      </c>
      <c r="BC57" s="36">
        <f>'4_Level 4'!J57</f>
        <v>0</v>
      </c>
      <c r="BD57" s="36">
        <f>'4_Level 4'!L57</f>
        <v>515981</v>
      </c>
      <c r="BE57" s="36">
        <f>'4_Level 4'!M57</f>
        <v>24380</v>
      </c>
      <c r="BF57" s="35">
        <f t="shared" si="15"/>
        <v>47565437</v>
      </c>
      <c r="BG57" s="36">
        <v>0</v>
      </c>
    </row>
    <row r="58" spans="1:59" ht="15.6" customHeight="1" x14ac:dyDescent="0.2">
      <c r="A58" s="285">
        <v>52</v>
      </c>
      <c r="B58" s="286" t="s">
        <v>54</v>
      </c>
      <c r="C58" s="287">
        <f>'3_Levels 1&amp;2'!AP58</f>
        <v>222628195</v>
      </c>
      <c r="D58" s="287">
        <v>0</v>
      </c>
      <c r="E58" s="287">
        <f>-'5C1A_Madison'!$R58</f>
        <v>0</v>
      </c>
      <c r="F58" s="287">
        <f>-'5C1B_DArbonne'!$R58</f>
        <v>0</v>
      </c>
      <c r="G58" s="287">
        <f>-'5C1C_Intl High'!$R58</f>
        <v>-9071</v>
      </c>
      <c r="H58" s="287">
        <f>-'5C1D_NOMMA'!$R58</f>
        <v>-9404</v>
      </c>
      <c r="I58" s="287">
        <f>-'5C1E_LFNO'!$R58</f>
        <v>-46419</v>
      </c>
      <c r="J58" s="287">
        <f>-'5C1F_L.C. Charter'!$R58</f>
        <v>0</v>
      </c>
      <c r="K58" s="287">
        <f>-'5C1G_JS Clark'!$R58</f>
        <v>0</v>
      </c>
      <c r="L58" s="287">
        <f>-'5C1H_Southwest'!$R58</f>
        <v>0</v>
      </c>
      <c r="M58" s="287">
        <f>-'5C1I_LA Key'!$R58</f>
        <v>-8855</v>
      </c>
      <c r="N58" s="287">
        <f>-'5C1J_JCFA-East'!$R58</f>
        <v>-23132</v>
      </c>
      <c r="O58" s="287">
        <f>-'5C1M_GEO Mid'!$R58</f>
        <v>0</v>
      </c>
      <c r="P58" s="287">
        <f>-'5C1N_Delta'!$R58</f>
        <v>0</v>
      </c>
      <c r="Q58" s="287">
        <f>-'5C1O_Impact'!$R58</f>
        <v>0</v>
      </c>
      <c r="R58" s="287">
        <f>-'5C1Q_Advantage'!$R58</f>
        <v>0</v>
      </c>
      <c r="S58" s="287">
        <f>-'5C1R_Iberville'!$R58</f>
        <v>0</v>
      </c>
      <c r="T58" s="287">
        <f>-'5C1S_LC Col Prep'!$R58</f>
        <v>0</v>
      </c>
      <c r="U58" s="287">
        <f>-'5C1T_Northeast'!$R58</f>
        <v>0</v>
      </c>
      <c r="V58" s="287">
        <f>-'5C1U_Acadiana Ren'!$R58</f>
        <v>0</v>
      </c>
      <c r="W58" s="287">
        <f>-'5C1V_Laf Ren'!$R58</f>
        <v>0</v>
      </c>
      <c r="X58" s="287">
        <f>-'5C1W_Willow'!$R58</f>
        <v>0</v>
      </c>
      <c r="Y58" s="287">
        <f>-'5C1Y_GEO'!$R58</f>
        <v>0</v>
      </c>
      <c r="Z58" s="287">
        <f>-'5C1Z_Lincoln Prep'!$R58</f>
        <v>0</v>
      </c>
      <c r="AA58" s="287">
        <f>-'5C1AE_Noble Minds'!$R58</f>
        <v>0</v>
      </c>
      <c r="AB58" s="287">
        <f>-'5C1AF_JCFA-Laf'!$R58</f>
        <v>0</v>
      </c>
      <c r="AC58" s="287">
        <f>-'5C1AG_Collegiate'!$R58</f>
        <v>0</v>
      </c>
      <c r="AD58" s="287">
        <f>-'5C1AH_BRUP'!$R58</f>
        <v>0</v>
      </c>
      <c r="AE58" s="287">
        <f>-'5C1AI_Harmony'!$R58</f>
        <v>0</v>
      </c>
      <c r="AF58" s="287">
        <f>-'5C1AJ_Athlos'!$R58</f>
        <v>0</v>
      </c>
      <c r="AG58" s="287">
        <f>-'5C1AK_NxtGen'!$R58</f>
        <v>0</v>
      </c>
      <c r="AH58" s="287">
        <f>-'5C1AL_Red River'!$R58</f>
        <v>0</v>
      </c>
      <c r="AI58" s="287">
        <f>-('5C2_LAVCA'!$R58+'5C2_LAVCA'!$S58)</f>
        <v>-654906</v>
      </c>
      <c r="AJ58" s="287">
        <f>-('5C3_UnvView'!$R58+'5C3_UnvView'!$S58)</f>
        <v>-1735322</v>
      </c>
      <c r="AK58" s="287">
        <f>-Placeholder_Greater!$R58</f>
        <v>0</v>
      </c>
      <c r="AL58" s="288">
        <f t="shared" si="13"/>
        <v>-2487109</v>
      </c>
      <c r="AM58" s="288">
        <f t="shared" si="7"/>
        <v>220141086</v>
      </c>
      <c r="AN58" s="288">
        <f>ROUND(AM58/'8_2.1.20 SIS'!C58,0)</f>
        <v>5854</v>
      </c>
      <c r="AO58" s="288">
        <f>'3B_Pay Raise'!O58</f>
        <v>5862672</v>
      </c>
      <c r="AP58" s="289">
        <v>-66270</v>
      </c>
      <c r="AQ58" s="287">
        <f t="shared" si="8"/>
        <v>0</v>
      </c>
      <c r="AR58" s="287">
        <f t="shared" si="9"/>
        <v>-66270</v>
      </c>
      <c r="AS58" s="287">
        <v>-7323354</v>
      </c>
      <c r="AT58" s="287">
        <v>643940</v>
      </c>
      <c r="AU58" s="289">
        <f t="shared" si="10"/>
        <v>-6679414</v>
      </c>
      <c r="AV58" s="288">
        <f t="shared" si="11"/>
        <v>219258074</v>
      </c>
      <c r="AW58" s="287">
        <f>'4_Level 4'!E58</f>
        <v>0</v>
      </c>
      <c r="AX58" s="287">
        <f>'4_Level 4'!Q58</f>
        <v>756957</v>
      </c>
      <c r="AY58" s="288">
        <f t="shared" si="14"/>
        <v>220015031</v>
      </c>
      <c r="AZ58" s="287">
        <v>202278176</v>
      </c>
      <c r="BA58" s="287">
        <f t="shared" si="12"/>
        <v>17736855</v>
      </c>
      <c r="BB58" s="287">
        <f>ROUND(BA58/$BB$77,0)</f>
        <v>17736855</v>
      </c>
      <c r="BC58" s="287">
        <f>'4_Level 4'!J58</f>
        <v>0</v>
      </c>
      <c r="BD58" s="287">
        <f>'4_Level 4'!L58</f>
        <v>898689</v>
      </c>
      <c r="BE58" s="287">
        <f>'4_Level 4'!M58</f>
        <v>610688</v>
      </c>
      <c r="BF58" s="288">
        <f t="shared" si="15"/>
        <v>221524408</v>
      </c>
      <c r="BG58" s="287">
        <v>0</v>
      </c>
    </row>
    <row r="59" spans="1:59" ht="15.6" customHeight="1" x14ac:dyDescent="0.2">
      <c r="A59" s="285">
        <v>53</v>
      </c>
      <c r="B59" s="286" t="s">
        <v>55</v>
      </c>
      <c r="C59" s="287">
        <f>'3_Levels 1&amp;2'!AP59</f>
        <v>117508429</v>
      </c>
      <c r="D59" s="287">
        <v>0</v>
      </c>
      <c r="E59" s="287">
        <f>-'5C1A_Madison'!$R59</f>
        <v>-5361</v>
      </c>
      <c r="F59" s="287">
        <f>-'5C1B_DArbonne'!$R59</f>
        <v>0</v>
      </c>
      <c r="G59" s="287">
        <f>-'5C1C_Intl High'!$R59</f>
        <v>0</v>
      </c>
      <c r="H59" s="287">
        <f>-'5C1D_NOMMA'!$R59</f>
        <v>-5484</v>
      </c>
      <c r="I59" s="287">
        <f>-'5C1E_LFNO'!$R59</f>
        <v>0</v>
      </c>
      <c r="J59" s="287">
        <f>-'5C1F_L.C. Charter'!$R59</f>
        <v>0</v>
      </c>
      <c r="K59" s="287">
        <f>-'5C1G_JS Clark'!$R59</f>
        <v>0</v>
      </c>
      <c r="L59" s="287">
        <f>-'5C1H_Southwest'!$R59</f>
        <v>0</v>
      </c>
      <c r="M59" s="287">
        <f>-'5C1I_LA Key'!$R59</f>
        <v>0</v>
      </c>
      <c r="N59" s="287">
        <f>-'5C1J_JCFA-East'!$R59</f>
        <v>0</v>
      </c>
      <c r="O59" s="287">
        <f>-'5C1M_GEO Mid'!$R59</f>
        <v>0</v>
      </c>
      <c r="P59" s="287">
        <f>-'5C1N_Delta'!$R59</f>
        <v>0</v>
      </c>
      <c r="Q59" s="287">
        <f>-'5C1O_Impact'!$R59</f>
        <v>0</v>
      </c>
      <c r="R59" s="287">
        <f>-'5C1Q_Advantage'!$R59</f>
        <v>0</v>
      </c>
      <c r="S59" s="287">
        <f>-'5C1R_Iberville'!$R59</f>
        <v>0</v>
      </c>
      <c r="T59" s="287">
        <f>-'5C1S_LC Col Prep'!$R59</f>
        <v>0</v>
      </c>
      <c r="U59" s="287">
        <f>-'5C1T_Northeast'!$R59</f>
        <v>0</v>
      </c>
      <c r="V59" s="287">
        <f>-'5C1U_Acadiana Ren'!$R59</f>
        <v>0</v>
      </c>
      <c r="W59" s="287">
        <f>-'5C1V_Laf Ren'!$R59</f>
        <v>0</v>
      </c>
      <c r="X59" s="287">
        <f>-'5C1W_Willow'!$R59</f>
        <v>0</v>
      </c>
      <c r="Y59" s="287">
        <f>-'5C1Y_GEO'!$R59</f>
        <v>0</v>
      </c>
      <c r="Z59" s="287">
        <f>-'5C1Z_Lincoln Prep'!$R59</f>
        <v>0</v>
      </c>
      <c r="AA59" s="287">
        <f>-'5C1AE_Noble Minds'!$R59</f>
        <v>-5484</v>
      </c>
      <c r="AB59" s="287">
        <f>-'5C1AF_JCFA-Laf'!$R59</f>
        <v>0</v>
      </c>
      <c r="AC59" s="287">
        <f>-'5C1AG_Collegiate'!$R59</f>
        <v>0</v>
      </c>
      <c r="AD59" s="287">
        <f>-'5C1AH_BRUP'!$R59</f>
        <v>0</v>
      </c>
      <c r="AE59" s="287">
        <f>-'5C1AI_Harmony'!$R59</f>
        <v>0</v>
      </c>
      <c r="AF59" s="287">
        <f>-'5C1AJ_Athlos'!$R59</f>
        <v>0</v>
      </c>
      <c r="AG59" s="287">
        <f>-'5C1AK_NxtGen'!$R59</f>
        <v>0</v>
      </c>
      <c r="AH59" s="287">
        <f>-'5C1AL_Red River'!$R59</f>
        <v>0</v>
      </c>
      <c r="AI59" s="287">
        <f>-('5C2_LAVCA'!$R59+'5C2_LAVCA'!$S59)</f>
        <v>-444190</v>
      </c>
      <c r="AJ59" s="287">
        <f>-('5C3_UnvView'!$R59+'5C3_UnvView'!$S59)</f>
        <v>-1204282</v>
      </c>
      <c r="AK59" s="287">
        <f>-Placeholder_Greater!$R59</f>
        <v>0</v>
      </c>
      <c r="AL59" s="288">
        <f t="shared" si="13"/>
        <v>-1664801</v>
      </c>
      <c r="AM59" s="288">
        <f t="shared" si="7"/>
        <v>115843628</v>
      </c>
      <c r="AN59" s="288">
        <f>ROUND(AM59/'8_2.1.20 SIS'!C59,0)</f>
        <v>6091</v>
      </c>
      <c r="AO59" s="288">
        <f>'3B_Pay Raise'!O59</f>
        <v>2812619</v>
      </c>
      <c r="AP59" s="289">
        <v>-15895</v>
      </c>
      <c r="AQ59" s="287">
        <f t="shared" si="8"/>
        <v>0</v>
      </c>
      <c r="AR59" s="287">
        <f t="shared" si="9"/>
        <v>-15895</v>
      </c>
      <c r="AS59" s="287">
        <v>-743102</v>
      </c>
      <c r="AT59" s="287">
        <v>-374597</v>
      </c>
      <c r="AU59" s="289">
        <f t="shared" si="10"/>
        <v>-1117699</v>
      </c>
      <c r="AV59" s="288">
        <f t="shared" si="11"/>
        <v>117522653</v>
      </c>
      <c r="AW59" s="287">
        <f>'4_Level 4'!E59</f>
        <v>0</v>
      </c>
      <c r="AX59" s="287">
        <f>'4_Level 4'!Q59</f>
        <v>757178</v>
      </c>
      <c r="AY59" s="288">
        <f t="shared" si="14"/>
        <v>118279831</v>
      </c>
      <c r="AZ59" s="287">
        <v>108430743</v>
      </c>
      <c r="BA59" s="287">
        <f t="shared" si="12"/>
        <v>9849088</v>
      </c>
      <c r="BB59" s="287">
        <f>ROUND(BA59/$BB$77,0)</f>
        <v>9849088</v>
      </c>
      <c r="BC59" s="287">
        <f>'4_Level 4'!J59</f>
        <v>0</v>
      </c>
      <c r="BD59" s="287">
        <f>'4_Level 4'!L59</f>
        <v>778671</v>
      </c>
      <c r="BE59" s="287">
        <f>'4_Level 4'!M59</f>
        <v>62320</v>
      </c>
      <c r="BF59" s="288">
        <f t="shared" si="15"/>
        <v>119120822</v>
      </c>
      <c r="BG59" s="287">
        <v>0</v>
      </c>
    </row>
    <row r="60" spans="1:59" ht="15.6" customHeight="1" x14ac:dyDescent="0.2">
      <c r="A60" s="285">
        <v>54</v>
      </c>
      <c r="B60" s="286" t="s">
        <v>56</v>
      </c>
      <c r="C60" s="287">
        <f>'3_Levels 1&amp;2'!AP60</f>
        <v>2893856</v>
      </c>
      <c r="D60" s="287">
        <v>0</v>
      </c>
      <c r="E60" s="287">
        <f>-'5C1A_Madison'!$R60</f>
        <v>0</v>
      </c>
      <c r="F60" s="287">
        <f>-'5C1B_DArbonne'!$R60</f>
        <v>0</v>
      </c>
      <c r="G60" s="287">
        <f>-'5C1C_Intl High'!$R60</f>
        <v>0</v>
      </c>
      <c r="H60" s="287">
        <f>-'5C1D_NOMMA'!$R60</f>
        <v>0</v>
      </c>
      <c r="I60" s="287">
        <f>-'5C1E_LFNO'!$R60</f>
        <v>0</v>
      </c>
      <c r="J60" s="287">
        <f>-'5C1F_L.C. Charter'!$R60</f>
        <v>0</v>
      </c>
      <c r="K60" s="287">
        <f>-'5C1G_JS Clark'!$R60</f>
        <v>0</v>
      </c>
      <c r="L60" s="287">
        <f>-'5C1H_Southwest'!$R60</f>
        <v>0</v>
      </c>
      <c r="M60" s="287">
        <f>-'5C1I_LA Key'!$R60</f>
        <v>0</v>
      </c>
      <c r="N60" s="287">
        <f>-'5C1J_JCFA-East'!$R60</f>
        <v>0</v>
      </c>
      <c r="O60" s="287">
        <f>-'5C1M_GEO Mid'!$R60</f>
        <v>0</v>
      </c>
      <c r="P60" s="287">
        <f>-'5C1N_Delta'!$R60</f>
        <v>-247016</v>
      </c>
      <c r="Q60" s="287">
        <f>-'5C1O_Impact'!$R60</f>
        <v>0</v>
      </c>
      <c r="R60" s="287">
        <f>-'5C1Q_Advantage'!$R60</f>
        <v>0</v>
      </c>
      <c r="S60" s="287">
        <f>-'5C1R_Iberville'!$R60</f>
        <v>0</v>
      </c>
      <c r="T60" s="287">
        <f>-'5C1S_LC Col Prep'!$R60</f>
        <v>0</v>
      </c>
      <c r="U60" s="287">
        <f>-'5C1T_Northeast'!$R60</f>
        <v>0</v>
      </c>
      <c r="V60" s="287">
        <f>-'5C1U_Acadiana Ren'!$R60</f>
        <v>0</v>
      </c>
      <c r="W60" s="287">
        <f>-'5C1V_Laf Ren'!$R60</f>
        <v>0</v>
      </c>
      <c r="X60" s="287">
        <f>-'5C1W_Willow'!$R60</f>
        <v>0</v>
      </c>
      <c r="Y60" s="287">
        <f>-'5C1Y_GEO'!$R60</f>
        <v>0</v>
      </c>
      <c r="Z60" s="287">
        <f>-'5C1Z_Lincoln Prep'!$R60</f>
        <v>0</v>
      </c>
      <c r="AA60" s="287">
        <f>-'5C1AE_Noble Minds'!$R60</f>
        <v>0</v>
      </c>
      <c r="AB60" s="287">
        <f>-'5C1AF_JCFA-Laf'!$R60</f>
        <v>0</v>
      </c>
      <c r="AC60" s="287">
        <f>-'5C1AG_Collegiate'!$R60</f>
        <v>0</v>
      </c>
      <c r="AD60" s="287">
        <f>-'5C1AH_BRUP'!$R60</f>
        <v>0</v>
      </c>
      <c r="AE60" s="287">
        <f>-'5C1AI_Harmony'!$R60</f>
        <v>0</v>
      </c>
      <c r="AF60" s="287">
        <f>-'5C1AJ_Athlos'!$R60</f>
        <v>0</v>
      </c>
      <c r="AG60" s="287">
        <f>-'5C1AK_NxtGen'!$R60</f>
        <v>0</v>
      </c>
      <c r="AH60" s="287">
        <f>-'5C1AL_Red River'!$R60</f>
        <v>0</v>
      </c>
      <c r="AI60" s="287">
        <f>-('5C2_LAVCA'!$R60+'5C2_LAVCA'!$S60)</f>
        <v>-23093</v>
      </c>
      <c r="AJ60" s="287">
        <f>-('5C3_UnvView'!$R60+'5C3_UnvView'!$S60)</f>
        <v>-44322</v>
      </c>
      <c r="AK60" s="287">
        <f>-Placeholder_Greater!$R60</f>
        <v>0</v>
      </c>
      <c r="AL60" s="288">
        <f t="shared" si="13"/>
        <v>-314431</v>
      </c>
      <c r="AM60" s="288">
        <f t="shared" si="7"/>
        <v>2579425</v>
      </c>
      <c r="AN60" s="288">
        <f>ROUND(AM60/'8_2.1.20 SIS'!C60,0)</f>
        <v>6401</v>
      </c>
      <c r="AO60" s="288">
        <f>'3B_Pay Raise'!O60</f>
        <v>85850</v>
      </c>
      <c r="AP60" s="289">
        <v>-7785</v>
      </c>
      <c r="AQ60" s="287">
        <f t="shared" si="8"/>
        <v>0</v>
      </c>
      <c r="AR60" s="287">
        <f t="shared" si="9"/>
        <v>-7785</v>
      </c>
      <c r="AS60" s="287">
        <v>-339253</v>
      </c>
      <c r="AT60" s="287">
        <v>-22404</v>
      </c>
      <c r="AU60" s="289">
        <f t="shared" si="10"/>
        <v>-361657</v>
      </c>
      <c r="AV60" s="288">
        <f t="shared" si="11"/>
        <v>2295833</v>
      </c>
      <c r="AW60" s="287">
        <f>'4_Level 4'!E60</f>
        <v>0</v>
      </c>
      <c r="AX60" s="287">
        <f>'4_Level 4'!Q60</f>
        <v>7943</v>
      </c>
      <c r="AY60" s="288">
        <f t="shared" si="14"/>
        <v>2303776</v>
      </c>
      <c r="AZ60" s="287">
        <v>2144811</v>
      </c>
      <c r="BA60" s="287">
        <f t="shared" si="12"/>
        <v>158965</v>
      </c>
      <c r="BB60" s="287">
        <f>ROUND(BA60/$BB$77,0)</f>
        <v>158965</v>
      </c>
      <c r="BC60" s="287">
        <f>'4_Level 4'!J60</f>
        <v>0</v>
      </c>
      <c r="BD60" s="287">
        <f>'4_Level 4'!L60</f>
        <v>25000</v>
      </c>
      <c r="BE60" s="287">
        <f>'4_Level 4'!M60</f>
        <v>0</v>
      </c>
      <c r="BF60" s="288">
        <f t="shared" si="15"/>
        <v>2328776</v>
      </c>
      <c r="BG60" s="287">
        <v>0</v>
      </c>
    </row>
    <row r="61" spans="1:59" ht="15.6" customHeight="1" x14ac:dyDescent="0.2">
      <c r="A61" s="290">
        <v>55</v>
      </c>
      <c r="B61" s="291" t="s">
        <v>57</v>
      </c>
      <c r="C61" s="292">
        <f>'3_Levels 1&amp;2'!AP61</f>
        <v>92243261</v>
      </c>
      <c r="D61" s="292">
        <v>0</v>
      </c>
      <c r="E61" s="292">
        <f>-'5C1A_Madison'!$R61</f>
        <v>0</v>
      </c>
      <c r="F61" s="292">
        <f>-'5C1B_DArbonne'!$R61</f>
        <v>0</v>
      </c>
      <c r="G61" s="292">
        <f>-'5C1C_Intl High'!$R61</f>
        <v>0</v>
      </c>
      <c r="H61" s="292">
        <f>-'5C1D_NOMMA'!$R61</f>
        <v>0</v>
      </c>
      <c r="I61" s="292">
        <f>-'5C1E_LFNO'!$R61</f>
        <v>0</v>
      </c>
      <c r="J61" s="292">
        <f>-'5C1F_L.C. Charter'!$R61</f>
        <v>0</v>
      </c>
      <c r="K61" s="292">
        <f>-'5C1G_JS Clark'!$R61</f>
        <v>0</v>
      </c>
      <c r="L61" s="292">
        <f>-'5C1H_Southwest'!$R61</f>
        <v>0</v>
      </c>
      <c r="M61" s="292">
        <f>-'5C1I_LA Key'!$R61</f>
        <v>0</v>
      </c>
      <c r="N61" s="292">
        <f>-'5C1J_JCFA-East'!$R61</f>
        <v>0</v>
      </c>
      <c r="O61" s="292">
        <f>-'5C1M_GEO Mid'!$R61</f>
        <v>0</v>
      </c>
      <c r="P61" s="292">
        <f>-'5C1N_Delta'!$R61</f>
        <v>0</v>
      </c>
      <c r="Q61" s="292">
        <f>-'5C1O_Impact'!$R61</f>
        <v>0</v>
      </c>
      <c r="R61" s="292">
        <f>-'5C1Q_Advantage'!$R61</f>
        <v>0</v>
      </c>
      <c r="S61" s="292">
        <f>-'5C1R_Iberville'!$R61</f>
        <v>-308873</v>
      </c>
      <c r="T61" s="292">
        <f>-'5C1S_LC Col Prep'!$R61</f>
        <v>0</v>
      </c>
      <c r="U61" s="292">
        <f>-'5C1T_Northeast'!$R61</f>
        <v>0</v>
      </c>
      <c r="V61" s="292">
        <f>-'5C1U_Acadiana Ren'!$R61</f>
        <v>-9000</v>
      </c>
      <c r="W61" s="292">
        <f>-'5C1V_Laf Ren'!$R61</f>
        <v>0</v>
      </c>
      <c r="X61" s="292">
        <f>-'5C1W_Willow'!$R61</f>
        <v>0</v>
      </c>
      <c r="Y61" s="292">
        <f>-'5C1Y_GEO'!$R61</f>
        <v>0</v>
      </c>
      <c r="Z61" s="292">
        <f>-'5C1Z_Lincoln Prep'!$R61</f>
        <v>0</v>
      </c>
      <c r="AA61" s="545">
        <f>-'5C1AE_Noble Minds'!$R61</f>
        <v>0</v>
      </c>
      <c r="AB61" s="545">
        <f>-'5C1AF_JCFA-Laf'!$R61</f>
        <v>0</v>
      </c>
      <c r="AC61" s="545">
        <f>-'5C1AG_Collegiate'!$R61</f>
        <v>0</v>
      </c>
      <c r="AD61" s="292">
        <f>-'5C1AH_BRUP'!$R61</f>
        <v>0</v>
      </c>
      <c r="AE61" s="770">
        <f>-'5C1AI_Harmony'!$R61</f>
        <v>0</v>
      </c>
      <c r="AF61" s="770">
        <f>-'5C1AJ_Athlos'!$R61</f>
        <v>0</v>
      </c>
      <c r="AG61" s="1081">
        <f>-'5C1AK_NxtGen'!$R61</f>
        <v>0</v>
      </c>
      <c r="AH61" s="1081">
        <f>-'5C1AL_Red River'!$R61</f>
        <v>0</v>
      </c>
      <c r="AI61" s="292">
        <f>-('5C2_LAVCA'!$R61+'5C2_LAVCA'!$S61)</f>
        <v>-327147</v>
      </c>
      <c r="AJ61" s="292">
        <f>-('5C3_UnvView'!$R61+'5C3_UnvView'!$S61)</f>
        <v>-568767</v>
      </c>
      <c r="AK61" s="292">
        <f>-Placeholder_Greater!$R61</f>
        <v>0</v>
      </c>
      <c r="AL61" s="293">
        <f t="shared" si="13"/>
        <v>-1213787</v>
      </c>
      <c r="AM61" s="293">
        <f t="shared" si="7"/>
        <v>91029474</v>
      </c>
      <c r="AN61" s="293">
        <f>ROUND(AM61/'8_2.1.20 SIS'!C61,0)</f>
        <v>5567</v>
      </c>
      <c r="AO61" s="955">
        <f>'3B_Pay Raise'!O61</f>
        <v>2211637</v>
      </c>
      <c r="AP61" s="294">
        <v>-21644</v>
      </c>
      <c r="AQ61" s="292">
        <f t="shared" si="8"/>
        <v>0</v>
      </c>
      <c r="AR61" s="292">
        <f t="shared" si="9"/>
        <v>-21644</v>
      </c>
      <c r="AS61" s="292">
        <v>-1647832</v>
      </c>
      <c r="AT61" s="292">
        <v>97423</v>
      </c>
      <c r="AU61" s="294">
        <f t="shared" si="10"/>
        <v>-1550409</v>
      </c>
      <c r="AV61" s="293">
        <f t="shared" si="11"/>
        <v>91669058</v>
      </c>
      <c r="AW61" s="292">
        <f>'4_Level 4'!E61</f>
        <v>0</v>
      </c>
      <c r="AX61" s="292">
        <f>'4_Level 4'!Q61</f>
        <v>388378</v>
      </c>
      <c r="AY61" s="293">
        <f t="shared" si="14"/>
        <v>92057436</v>
      </c>
      <c r="AZ61" s="292">
        <v>84517840</v>
      </c>
      <c r="BA61" s="292">
        <f t="shared" si="12"/>
        <v>7539596</v>
      </c>
      <c r="BB61" s="292">
        <f>ROUND(BA61/$BB$77,0)</f>
        <v>7539596</v>
      </c>
      <c r="BC61" s="292">
        <f>'4_Level 4'!J61</f>
        <v>0</v>
      </c>
      <c r="BD61" s="292">
        <f>'4_Level 4'!L61</f>
        <v>461274</v>
      </c>
      <c r="BE61" s="292">
        <f>'4_Level 4'!M61</f>
        <v>634328</v>
      </c>
      <c r="BF61" s="293">
        <f t="shared" si="15"/>
        <v>93153038</v>
      </c>
      <c r="BG61" s="292">
        <v>0</v>
      </c>
    </row>
    <row r="62" spans="1:59" ht="15.6" customHeight="1" x14ac:dyDescent="0.2">
      <c r="A62" s="283">
        <v>56</v>
      </c>
      <c r="B62" s="284" t="s">
        <v>58</v>
      </c>
      <c r="C62" s="36">
        <f>'3_Levels 1&amp;2'!AP62</f>
        <v>20308193</v>
      </c>
      <c r="D62" s="36">
        <v>0</v>
      </c>
      <c r="E62" s="36">
        <f>-'5C1A_Madison'!$R62</f>
        <v>0</v>
      </c>
      <c r="F62" s="36">
        <f>-'5C1B_DArbonne'!$R62</f>
        <v>-5587904</v>
      </c>
      <c r="G62" s="36">
        <f>-'5C1C_Intl High'!$R62</f>
        <v>0</v>
      </c>
      <c r="H62" s="36">
        <f>-'5C1D_NOMMA'!$R62</f>
        <v>0</v>
      </c>
      <c r="I62" s="36">
        <f>-'5C1E_LFNO'!$R62</f>
        <v>0</v>
      </c>
      <c r="J62" s="36">
        <f>-'5C1F_L.C. Charter'!$R62</f>
        <v>0</v>
      </c>
      <c r="K62" s="36">
        <f>-'5C1G_JS Clark'!$R62</f>
        <v>0</v>
      </c>
      <c r="L62" s="36">
        <f>-'5C1H_Southwest'!$R62</f>
        <v>0</v>
      </c>
      <c r="M62" s="36">
        <f>-'5C1I_LA Key'!$R62</f>
        <v>0</v>
      </c>
      <c r="N62" s="36">
        <f>-'5C1J_JCFA-East'!$R62</f>
        <v>0</v>
      </c>
      <c r="O62" s="36">
        <f>-'5C1M_GEO Mid'!$R62</f>
        <v>0</v>
      </c>
      <c r="P62" s="36">
        <f>-'5C1N_Delta'!$R62</f>
        <v>0</v>
      </c>
      <c r="Q62" s="36">
        <f>-'5C1O_Impact'!$R62</f>
        <v>0</v>
      </c>
      <c r="R62" s="36">
        <f>-'5C1Q_Advantage'!$R62</f>
        <v>0</v>
      </c>
      <c r="S62" s="36">
        <f>-'5C1R_Iberville'!$R62</f>
        <v>0</v>
      </c>
      <c r="T62" s="36">
        <f>-'5C1S_LC Col Prep'!$R62</f>
        <v>0</v>
      </c>
      <c r="U62" s="36">
        <f>-'5C1T_Northeast'!$R62</f>
        <v>-840429</v>
      </c>
      <c r="V62" s="36">
        <f>-'5C1U_Acadiana Ren'!$R62</f>
        <v>0</v>
      </c>
      <c r="W62" s="36">
        <f>-'5C1V_Laf Ren'!$R62</f>
        <v>-5152</v>
      </c>
      <c r="X62" s="36">
        <f>-'5C1W_Willow'!$R62</f>
        <v>0</v>
      </c>
      <c r="Y62" s="36">
        <f>-'5C1Y_GEO'!$R62</f>
        <v>0</v>
      </c>
      <c r="Z62" s="36">
        <f>-'5C1Z_Lincoln Prep'!$R62</f>
        <v>-176250</v>
      </c>
      <c r="AA62" s="36">
        <f>-'5C1AE_Noble Minds'!$R62</f>
        <v>0</v>
      </c>
      <c r="AB62" s="36">
        <f>-'5C1AF_JCFA-Laf'!$R62</f>
        <v>0</v>
      </c>
      <c r="AC62" s="36">
        <f>-'5C1AG_Collegiate'!$R62</f>
        <v>0</v>
      </c>
      <c r="AD62" s="36">
        <f>-'5C1AH_BRUP'!$R62</f>
        <v>0</v>
      </c>
      <c r="AE62" s="36">
        <f>-'5C1AI_Harmony'!$R62</f>
        <v>0</v>
      </c>
      <c r="AF62" s="36">
        <f>-'5C1AJ_Athlos'!$R62</f>
        <v>0</v>
      </c>
      <c r="AG62" s="36">
        <f>-'5C1AK_NxtGen'!$R62</f>
        <v>0</v>
      </c>
      <c r="AH62" s="36">
        <f>-'5C1AL_Red River'!$R62</f>
        <v>0</v>
      </c>
      <c r="AI62" s="36">
        <f>-('5C2_LAVCA'!$R62+'5C2_LAVCA'!$S62)</f>
        <v>-57164</v>
      </c>
      <c r="AJ62" s="36">
        <f>-('5C3_UnvView'!$R62+'5C3_UnvView'!$S62)</f>
        <v>-50023</v>
      </c>
      <c r="AK62" s="36">
        <f>-Placeholder_Greater!$R62</f>
        <v>0</v>
      </c>
      <c r="AL62" s="35">
        <f t="shared" si="13"/>
        <v>-6716922</v>
      </c>
      <c r="AM62" s="35">
        <f t="shared" si="7"/>
        <v>13591271</v>
      </c>
      <c r="AN62" s="35">
        <f>ROUND(AM62/'8_2.1.20 SIS'!C62,0)</f>
        <v>7094</v>
      </c>
      <c r="AO62" s="35">
        <f>'3B_Pay Raise'!O62</f>
        <v>270780</v>
      </c>
      <c r="AP62" s="37">
        <v>-2163</v>
      </c>
      <c r="AQ62" s="36">
        <f t="shared" si="8"/>
        <v>0</v>
      </c>
      <c r="AR62" s="36">
        <f t="shared" si="9"/>
        <v>-2163</v>
      </c>
      <c r="AS62" s="36">
        <v>-454016</v>
      </c>
      <c r="AT62" s="36">
        <v>21282</v>
      </c>
      <c r="AU62" s="37">
        <f t="shared" si="10"/>
        <v>-432734</v>
      </c>
      <c r="AV62" s="35">
        <f t="shared" si="11"/>
        <v>13427154</v>
      </c>
      <c r="AW62" s="36">
        <f>'4_Level 4'!E62</f>
        <v>0</v>
      </c>
      <c r="AX62" s="36">
        <f>'4_Level 4'!Q62</f>
        <v>28650</v>
      </c>
      <c r="AY62" s="35">
        <f t="shared" si="14"/>
        <v>13455804</v>
      </c>
      <c r="AZ62" s="36">
        <v>12379437</v>
      </c>
      <c r="BA62" s="36">
        <f t="shared" si="12"/>
        <v>1076367</v>
      </c>
      <c r="BB62" s="36">
        <f>ROUND(BA62/$BB$77,0)</f>
        <v>1076367</v>
      </c>
      <c r="BC62" s="36">
        <f>'4_Level 4'!J62</f>
        <v>0</v>
      </c>
      <c r="BD62" s="36">
        <f>'4_Level 4'!L62</f>
        <v>59768</v>
      </c>
      <c r="BE62" s="36">
        <f>'4_Level 4'!M62</f>
        <v>0</v>
      </c>
      <c r="BF62" s="35">
        <f t="shared" si="15"/>
        <v>13515572</v>
      </c>
      <c r="BG62" s="36">
        <v>0</v>
      </c>
    </row>
    <row r="63" spans="1:59" ht="15.6" customHeight="1" x14ac:dyDescent="0.2">
      <c r="A63" s="285">
        <v>57</v>
      </c>
      <c r="B63" s="286" t="s">
        <v>59</v>
      </c>
      <c r="C63" s="287">
        <f>'3_Levels 1&amp;2'!AP63</f>
        <v>57786833</v>
      </c>
      <c r="D63" s="287">
        <v>0</v>
      </c>
      <c r="E63" s="287">
        <f>-'5C1A_Madison'!$R63</f>
        <v>0</v>
      </c>
      <c r="F63" s="287">
        <f>-'5C1B_DArbonne'!$R63</f>
        <v>0</v>
      </c>
      <c r="G63" s="287">
        <f>-'5C1C_Intl High'!$R63</f>
        <v>0</v>
      </c>
      <c r="H63" s="287">
        <f>-'5C1D_NOMMA'!$R63</f>
        <v>0</v>
      </c>
      <c r="I63" s="287">
        <f>-'5C1E_LFNO'!$R63</f>
        <v>0</v>
      </c>
      <c r="J63" s="287">
        <f>-'5C1F_L.C. Charter'!$R63</f>
        <v>0</v>
      </c>
      <c r="K63" s="287">
        <f>-'5C1G_JS Clark'!$R63</f>
        <v>0</v>
      </c>
      <c r="L63" s="287">
        <f>-'5C1H_Southwest'!$R63</f>
        <v>0</v>
      </c>
      <c r="M63" s="287">
        <f>-'5C1I_LA Key'!$R63</f>
        <v>0</v>
      </c>
      <c r="N63" s="287">
        <f>-'5C1J_JCFA-East'!$R63</f>
        <v>0</v>
      </c>
      <c r="O63" s="287">
        <f>-'5C1M_GEO Mid'!$R63</f>
        <v>0</v>
      </c>
      <c r="P63" s="287">
        <f>-'5C1N_Delta'!$R63</f>
        <v>0</v>
      </c>
      <c r="Q63" s="287">
        <f>-'5C1O_Impact'!$R63</f>
        <v>0</v>
      </c>
      <c r="R63" s="287">
        <f>-'5C1Q_Advantage'!$R63</f>
        <v>0</v>
      </c>
      <c r="S63" s="287">
        <f>-'5C1R_Iberville'!$R63</f>
        <v>0</v>
      </c>
      <c r="T63" s="287">
        <f>-'5C1S_LC Col Prep'!$R63</f>
        <v>0</v>
      </c>
      <c r="U63" s="287">
        <f>-'5C1T_Northeast'!$R63</f>
        <v>0</v>
      </c>
      <c r="V63" s="287">
        <f>-'5C1U_Acadiana Ren'!$R63</f>
        <v>-131420</v>
      </c>
      <c r="W63" s="287">
        <f>-'5C1V_Laf Ren'!$R63</f>
        <v>0</v>
      </c>
      <c r="X63" s="287">
        <f>-'5C1W_Willow'!$R63</f>
        <v>0</v>
      </c>
      <c r="Y63" s="287">
        <f>-'5C1Y_GEO'!$R63</f>
        <v>0</v>
      </c>
      <c r="Z63" s="287">
        <f>-'5C1Z_Lincoln Prep'!$R63</f>
        <v>0</v>
      </c>
      <c r="AA63" s="287">
        <f>-'5C1AE_Noble Minds'!$R63</f>
        <v>0</v>
      </c>
      <c r="AB63" s="287">
        <f>-'5C1AF_JCFA-Laf'!$R63</f>
        <v>0</v>
      </c>
      <c r="AC63" s="287">
        <f>-'5C1AG_Collegiate'!$R63</f>
        <v>0</v>
      </c>
      <c r="AD63" s="287">
        <f>-'5C1AH_BRUP'!$R63</f>
        <v>0</v>
      </c>
      <c r="AE63" s="287">
        <f>-'5C1AI_Harmony'!$R63</f>
        <v>0</v>
      </c>
      <c r="AF63" s="287">
        <f>-'5C1AJ_Athlos'!$R63</f>
        <v>0</v>
      </c>
      <c r="AG63" s="287">
        <f>-'5C1AK_NxtGen'!$R63</f>
        <v>0</v>
      </c>
      <c r="AH63" s="287">
        <f>-'5C1AL_Red River'!$R63</f>
        <v>0</v>
      </c>
      <c r="AI63" s="287">
        <f>-('5C2_LAVCA'!$R63+'5C2_LAVCA'!$S63)</f>
        <v>-177186</v>
      </c>
      <c r="AJ63" s="287">
        <f>-('5C3_UnvView'!$R63+'5C3_UnvView'!$S63)</f>
        <v>-119764</v>
      </c>
      <c r="AK63" s="287">
        <f>-Placeholder_Greater!$R63</f>
        <v>0</v>
      </c>
      <c r="AL63" s="288">
        <f t="shared" si="13"/>
        <v>-428370</v>
      </c>
      <c r="AM63" s="288">
        <f t="shared" si="7"/>
        <v>57358463</v>
      </c>
      <c r="AN63" s="288">
        <f>ROUND(AM63/'8_2.1.20 SIS'!C63,0)</f>
        <v>6199</v>
      </c>
      <c r="AO63" s="288">
        <f>'3B_Pay Raise'!O63</f>
        <v>1287200</v>
      </c>
      <c r="AP63" s="289">
        <v>-20993</v>
      </c>
      <c r="AQ63" s="287">
        <f t="shared" si="8"/>
        <v>0</v>
      </c>
      <c r="AR63" s="287">
        <f t="shared" si="9"/>
        <v>-20993</v>
      </c>
      <c r="AS63" s="287">
        <v>24796</v>
      </c>
      <c r="AT63" s="287">
        <v>-136378</v>
      </c>
      <c r="AU63" s="289">
        <f t="shared" si="10"/>
        <v>-111582</v>
      </c>
      <c r="AV63" s="288">
        <f t="shared" si="11"/>
        <v>58513088</v>
      </c>
      <c r="AW63" s="287">
        <f>'4_Level 4'!E63</f>
        <v>21000</v>
      </c>
      <c r="AX63" s="287">
        <f>'4_Level 4'!Q63</f>
        <v>154561</v>
      </c>
      <c r="AY63" s="288">
        <f t="shared" si="14"/>
        <v>58688649</v>
      </c>
      <c r="AZ63" s="287">
        <v>53850454</v>
      </c>
      <c r="BA63" s="287">
        <f t="shared" si="12"/>
        <v>4838195</v>
      </c>
      <c r="BB63" s="287">
        <f>ROUND(BA63/$BB$77,0)</f>
        <v>4838195</v>
      </c>
      <c r="BC63" s="287">
        <f>'4_Level 4'!J63</f>
        <v>10000</v>
      </c>
      <c r="BD63" s="287">
        <f>'4_Level 4'!L63</f>
        <v>199669</v>
      </c>
      <c r="BE63" s="287">
        <f>'4_Level 4'!M63</f>
        <v>205557</v>
      </c>
      <c r="BF63" s="288">
        <f t="shared" si="15"/>
        <v>59103875</v>
      </c>
      <c r="BG63" s="287">
        <v>0</v>
      </c>
    </row>
    <row r="64" spans="1:59" ht="15.6" customHeight="1" x14ac:dyDescent="0.2">
      <c r="A64" s="285">
        <v>58</v>
      </c>
      <c r="B64" s="286" t="s">
        <v>60</v>
      </c>
      <c r="C64" s="287">
        <f>'3_Levels 1&amp;2'!AP64</f>
        <v>54382050</v>
      </c>
      <c r="D64" s="287">
        <v>0</v>
      </c>
      <c r="E64" s="287">
        <f>-'5C1A_Madison'!$R64</f>
        <v>0</v>
      </c>
      <c r="F64" s="287">
        <f>-'5C1B_DArbonne'!$R64</f>
        <v>0</v>
      </c>
      <c r="G64" s="287">
        <f>-'5C1C_Intl High'!$R64</f>
        <v>0</v>
      </c>
      <c r="H64" s="287">
        <f>-'5C1D_NOMMA'!$R64</f>
        <v>0</v>
      </c>
      <c r="I64" s="287">
        <f>-'5C1E_LFNO'!$R64</f>
        <v>0</v>
      </c>
      <c r="J64" s="287">
        <f>-'5C1F_L.C. Charter'!$R64</f>
        <v>0</v>
      </c>
      <c r="K64" s="287">
        <f>-'5C1G_JS Clark'!$R64</f>
        <v>0</v>
      </c>
      <c r="L64" s="287">
        <f>-'5C1H_Southwest'!$R64</f>
        <v>0</v>
      </c>
      <c r="M64" s="287">
        <f>-'5C1I_LA Key'!$R64</f>
        <v>0</v>
      </c>
      <c r="N64" s="287">
        <f>-'5C1J_JCFA-East'!$R64</f>
        <v>0</v>
      </c>
      <c r="O64" s="287">
        <f>-'5C1M_GEO Mid'!$R64</f>
        <v>0</v>
      </c>
      <c r="P64" s="287">
        <f>-'5C1N_Delta'!$R64</f>
        <v>0</v>
      </c>
      <c r="Q64" s="287">
        <f>-'5C1O_Impact'!$R64</f>
        <v>0</v>
      </c>
      <c r="R64" s="287">
        <f>-'5C1Q_Advantage'!$R64</f>
        <v>0</v>
      </c>
      <c r="S64" s="287">
        <f>-'5C1R_Iberville'!$R64</f>
        <v>0</v>
      </c>
      <c r="T64" s="287">
        <f>-'5C1S_LC Col Prep'!$R64</f>
        <v>0</v>
      </c>
      <c r="U64" s="287">
        <f>-'5C1T_Northeast'!$R64</f>
        <v>0</v>
      </c>
      <c r="V64" s="287">
        <f>-'5C1U_Acadiana Ren'!$R64</f>
        <v>0</v>
      </c>
      <c r="W64" s="287">
        <f>-'5C1V_Laf Ren'!$R64</f>
        <v>0</v>
      </c>
      <c r="X64" s="287">
        <f>-'5C1W_Willow'!$R64</f>
        <v>0</v>
      </c>
      <c r="Y64" s="287">
        <f>-'5C1Y_GEO'!$R64</f>
        <v>0</v>
      </c>
      <c r="Z64" s="287">
        <f>-'5C1Z_Lincoln Prep'!$R64</f>
        <v>0</v>
      </c>
      <c r="AA64" s="287">
        <f>-'5C1AE_Noble Minds'!$R64</f>
        <v>0</v>
      </c>
      <c r="AB64" s="287">
        <f>-'5C1AF_JCFA-Laf'!$R64</f>
        <v>0</v>
      </c>
      <c r="AC64" s="287">
        <f>-'5C1AG_Collegiate'!$R64</f>
        <v>0</v>
      </c>
      <c r="AD64" s="287">
        <f>-'5C1AH_BRUP'!$R64</f>
        <v>0</v>
      </c>
      <c r="AE64" s="287">
        <f>-'5C1AI_Harmony'!$R64</f>
        <v>0</v>
      </c>
      <c r="AF64" s="287">
        <f>-'5C1AJ_Athlos'!$R64</f>
        <v>0</v>
      </c>
      <c r="AG64" s="287">
        <f>-'5C1AK_NxtGen'!$R64</f>
        <v>0</v>
      </c>
      <c r="AH64" s="287">
        <f>-'5C1AL_Red River'!$R64</f>
        <v>0</v>
      </c>
      <c r="AI64" s="287">
        <f>-('5C2_LAVCA'!$R64+'5C2_LAVCA'!$S64)</f>
        <v>-191168</v>
      </c>
      <c r="AJ64" s="287">
        <f>-('5C3_UnvView'!$R64+'5C3_UnvView'!$S64)</f>
        <v>-138422</v>
      </c>
      <c r="AK64" s="287">
        <f>-Placeholder_Greater!$R64</f>
        <v>0</v>
      </c>
      <c r="AL64" s="288">
        <f t="shared" si="13"/>
        <v>-329590</v>
      </c>
      <c r="AM64" s="288">
        <f t="shared" si="7"/>
        <v>54052460</v>
      </c>
      <c r="AN64" s="288">
        <f>ROUND(AM64/'8_2.1.20 SIS'!C64,0)</f>
        <v>6781</v>
      </c>
      <c r="AO64" s="288">
        <f>'3B_Pay Raise'!O64</f>
        <v>1091522</v>
      </c>
      <c r="AP64" s="289">
        <v>-41726</v>
      </c>
      <c r="AQ64" s="287">
        <f t="shared" si="8"/>
        <v>0</v>
      </c>
      <c r="AR64" s="287">
        <f t="shared" si="9"/>
        <v>-41726</v>
      </c>
      <c r="AS64" s="287">
        <v>-1444353</v>
      </c>
      <c r="AT64" s="287">
        <v>-342441</v>
      </c>
      <c r="AU64" s="289">
        <f t="shared" si="10"/>
        <v>-1786794</v>
      </c>
      <c r="AV64" s="288">
        <f t="shared" si="11"/>
        <v>53315462</v>
      </c>
      <c r="AW64" s="287">
        <f>'4_Level 4'!E64</f>
        <v>0</v>
      </c>
      <c r="AX64" s="287">
        <f>'4_Level 4'!Q64</f>
        <v>93977</v>
      </c>
      <c r="AY64" s="288">
        <f t="shared" si="14"/>
        <v>53409439</v>
      </c>
      <c r="AZ64" s="287">
        <v>49179493</v>
      </c>
      <c r="BA64" s="287">
        <f t="shared" si="12"/>
        <v>4229946</v>
      </c>
      <c r="BB64" s="287">
        <f>ROUND(BA64/$BB$77,0)</f>
        <v>4229946</v>
      </c>
      <c r="BC64" s="287">
        <f>'4_Level 4'!J64</f>
        <v>0</v>
      </c>
      <c r="BD64" s="287">
        <f>'4_Level 4'!L64</f>
        <v>164603</v>
      </c>
      <c r="BE64" s="287">
        <f>'4_Level 4'!M64</f>
        <v>0</v>
      </c>
      <c r="BF64" s="288">
        <f t="shared" si="15"/>
        <v>53574042</v>
      </c>
      <c r="BG64" s="287">
        <v>0</v>
      </c>
    </row>
    <row r="65" spans="1:59" ht="15.6" customHeight="1" x14ac:dyDescent="0.2">
      <c r="A65" s="285">
        <v>59</v>
      </c>
      <c r="B65" s="286" t="s">
        <v>61</v>
      </c>
      <c r="C65" s="287">
        <f>'3_Levels 1&amp;2'!AP65</f>
        <v>36884221</v>
      </c>
      <c r="D65" s="287">
        <v>0</v>
      </c>
      <c r="E65" s="287">
        <f>-'5C1A_Madison'!$R65</f>
        <v>0</v>
      </c>
      <c r="F65" s="287">
        <f>-'5C1B_DArbonne'!$R65</f>
        <v>0</v>
      </c>
      <c r="G65" s="287">
        <f>-'5C1C_Intl High'!$R65</f>
        <v>0</v>
      </c>
      <c r="H65" s="287">
        <f>-'5C1D_NOMMA'!$R65</f>
        <v>0</v>
      </c>
      <c r="I65" s="287">
        <f>-'5C1E_LFNO'!$R65</f>
        <v>0</v>
      </c>
      <c r="J65" s="287">
        <f>-'5C1F_L.C. Charter'!$R65</f>
        <v>0</v>
      </c>
      <c r="K65" s="287">
        <f>-'5C1G_JS Clark'!$R65</f>
        <v>0</v>
      </c>
      <c r="L65" s="287">
        <f>-'5C1H_Southwest'!$R65</f>
        <v>0</v>
      </c>
      <c r="M65" s="287">
        <f>-'5C1I_LA Key'!$R65</f>
        <v>0</v>
      </c>
      <c r="N65" s="287">
        <f>-'5C1J_JCFA-East'!$R65</f>
        <v>0</v>
      </c>
      <c r="O65" s="287">
        <f>-'5C1M_GEO Mid'!$R65</f>
        <v>0</v>
      </c>
      <c r="P65" s="287">
        <f>-'5C1N_Delta'!$R65</f>
        <v>0</v>
      </c>
      <c r="Q65" s="287">
        <f>-'5C1O_Impact'!$R65</f>
        <v>0</v>
      </c>
      <c r="R65" s="287">
        <f>-'5C1Q_Advantage'!$R65</f>
        <v>0</v>
      </c>
      <c r="S65" s="287">
        <f>-'5C1R_Iberville'!$R65</f>
        <v>0</v>
      </c>
      <c r="T65" s="287">
        <f>-'5C1S_LC Col Prep'!$R65</f>
        <v>0</v>
      </c>
      <c r="U65" s="287">
        <f>-'5C1T_Northeast'!$R65</f>
        <v>0</v>
      </c>
      <c r="V65" s="287">
        <f>-'5C1U_Acadiana Ren'!$R65</f>
        <v>0</v>
      </c>
      <c r="W65" s="287">
        <f>-'5C1V_Laf Ren'!$R65</f>
        <v>0</v>
      </c>
      <c r="X65" s="287">
        <f>-'5C1W_Willow'!$R65</f>
        <v>0</v>
      </c>
      <c r="Y65" s="287">
        <f>-'5C1Y_GEO'!$R65</f>
        <v>0</v>
      </c>
      <c r="Z65" s="287">
        <f>-'5C1Z_Lincoln Prep'!$R65</f>
        <v>0</v>
      </c>
      <c r="AA65" s="287">
        <f>-'5C1AE_Noble Minds'!$R65</f>
        <v>0</v>
      </c>
      <c r="AB65" s="287">
        <f>-'5C1AF_JCFA-Laf'!$R65</f>
        <v>0</v>
      </c>
      <c r="AC65" s="287">
        <f>-'5C1AG_Collegiate'!$R65</f>
        <v>0</v>
      </c>
      <c r="AD65" s="287">
        <f>-'5C1AH_BRUP'!$R65</f>
        <v>0</v>
      </c>
      <c r="AE65" s="287">
        <f>-'5C1AI_Harmony'!$R65</f>
        <v>0</v>
      </c>
      <c r="AF65" s="287">
        <f>-'5C1AJ_Athlos'!$R65</f>
        <v>0</v>
      </c>
      <c r="AG65" s="287">
        <f>-'5C1AK_NxtGen'!$R65</f>
        <v>0</v>
      </c>
      <c r="AH65" s="287">
        <f>-'5C1AL_Red River'!$R65</f>
        <v>0</v>
      </c>
      <c r="AI65" s="287">
        <f>-('5C2_LAVCA'!$R65+'5C2_LAVCA'!$S65)</f>
        <v>-148061</v>
      </c>
      <c r="AJ65" s="287">
        <f>-('5C3_UnvView'!$R65+'5C3_UnvView'!$S65)</f>
        <v>-274418</v>
      </c>
      <c r="AK65" s="287">
        <f>-Placeholder_Greater!$R65</f>
        <v>0</v>
      </c>
      <c r="AL65" s="288">
        <f t="shared" si="13"/>
        <v>-422479</v>
      </c>
      <c r="AM65" s="288">
        <f t="shared" si="7"/>
        <v>36461742</v>
      </c>
      <c r="AN65" s="288">
        <f>ROUND(AM65/'8_2.1.20 SIS'!C65,0)</f>
        <v>7385</v>
      </c>
      <c r="AO65" s="288">
        <f>'3B_Pay Raise'!O65</f>
        <v>730214</v>
      </c>
      <c r="AP65" s="289">
        <v>-31946</v>
      </c>
      <c r="AQ65" s="287">
        <f t="shared" si="8"/>
        <v>0</v>
      </c>
      <c r="AR65" s="287">
        <f t="shared" si="9"/>
        <v>-31946</v>
      </c>
      <c r="AS65" s="287">
        <v>-996975</v>
      </c>
      <c r="AT65" s="287">
        <v>-162470</v>
      </c>
      <c r="AU65" s="289">
        <f t="shared" si="10"/>
        <v>-1159445</v>
      </c>
      <c r="AV65" s="288">
        <f t="shared" si="11"/>
        <v>36000565</v>
      </c>
      <c r="AW65" s="287">
        <f>'4_Level 4'!E65</f>
        <v>0</v>
      </c>
      <c r="AX65" s="287">
        <f>'4_Level 4'!Q65</f>
        <v>219087</v>
      </c>
      <c r="AY65" s="288">
        <f t="shared" si="14"/>
        <v>36219652</v>
      </c>
      <c r="AZ65" s="287">
        <v>33278994</v>
      </c>
      <c r="BA65" s="287">
        <f t="shared" si="12"/>
        <v>2940658</v>
      </c>
      <c r="BB65" s="287">
        <f>ROUND(BA65/$BB$77,0)</f>
        <v>2940658</v>
      </c>
      <c r="BC65" s="287">
        <f>'4_Level 4'!J65</f>
        <v>0</v>
      </c>
      <c r="BD65" s="287">
        <f>'4_Level 4'!L65</f>
        <v>220033</v>
      </c>
      <c r="BE65" s="287">
        <f>'4_Level 4'!M65</f>
        <v>0</v>
      </c>
      <c r="BF65" s="288">
        <f t="shared" si="15"/>
        <v>36439685</v>
      </c>
      <c r="BG65" s="287">
        <v>0</v>
      </c>
    </row>
    <row r="66" spans="1:59" ht="15.6" customHeight="1" x14ac:dyDescent="0.2">
      <c r="A66" s="290">
        <v>60</v>
      </c>
      <c r="B66" s="291" t="s">
        <v>62</v>
      </c>
      <c r="C66" s="292">
        <f>'3_Levels 1&amp;2'!AP66</f>
        <v>37562876</v>
      </c>
      <c r="D66" s="292">
        <v>0</v>
      </c>
      <c r="E66" s="292">
        <f>-'5C1A_Madison'!$R66</f>
        <v>0</v>
      </c>
      <c r="F66" s="292">
        <f>-'5C1B_DArbonne'!$R66</f>
        <v>0</v>
      </c>
      <c r="G66" s="292">
        <f>-'5C1C_Intl High'!$R66</f>
        <v>0</v>
      </c>
      <c r="H66" s="292">
        <f>-'5C1D_NOMMA'!$R66</f>
        <v>0</v>
      </c>
      <c r="I66" s="292">
        <f>-'5C1E_LFNO'!$R66</f>
        <v>0</v>
      </c>
      <c r="J66" s="292">
        <f>-'5C1F_L.C. Charter'!$R66</f>
        <v>0</v>
      </c>
      <c r="K66" s="292">
        <f>-'5C1G_JS Clark'!$R66</f>
        <v>0</v>
      </c>
      <c r="L66" s="292">
        <f>-'5C1H_Southwest'!$R66</f>
        <v>0</v>
      </c>
      <c r="M66" s="292">
        <f>-'5C1I_LA Key'!$R66</f>
        <v>0</v>
      </c>
      <c r="N66" s="292">
        <f>-'5C1J_JCFA-East'!$R66</f>
        <v>0</v>
      </c>
      <c r="O66" s="292">
        <f>-'5C1M_GEO Mid'!$R66</f>
        <v>0</v>
      </c>
      <c r="P66" s="292">
        <f>-'5C1N_Delta'!$R66</f>
        <v>0</v>
      </c>
      <c r="Q66" s="292">
        <f>-'5C1O_Impact'!$R66</f>
        <v>0</v>
      </c>
      <c r="R66" s="292">
        <f>-'5C1Q_Advantage'!$R66</f>
        <v>0</v>
      </c>
      <c r="S66" s="292">
        <f>-'5C1R_Iberville'!$R66</f>
        <v>0</v>
      </c>
      <c r="T66" s="292">
        <f>-'5C1S_LC Col Prep'!$R66</f>
        <v>0</v>
      </c>
      <c r="U66" s="292">
        <f>-'5C1T_Northeast'!$R66</f>
        <v>0</v>
      </c>
      <c r="V66" s="292">
        <f>-'5C1U_Acadiana Ren'!$R66</f>
        <v>0</v>
      </c>
      <c r="W66" s="292">
        <f>-'5C1V_Laf Ren'!$R66</f>
        <v>0</v>
      </c>
      <c r="X66" s="292">
        <f>-'5C1W_Willow'!$R66</f>
        <v>0</v>
      </c>
      <c r="Y66" s="292">
        <f>-'5C1Y_GEO'!$R66</f>
        <v>0</v>
      </c>
      <c r="Z66" s="292">
        <f>-'5C1Z_Lincoln Prep'!$R66</f>
        <v>-11210</v>
      </c>
      <c r="AA66" s="545">
        <f>-'5C1AE_Noble Minds'!$R66</f>
        <v>0</v>
      </c>
      <c r="AB66" s="545">
        <f>-'5C1AF_JCFA-Laf'!$R66</f>
        <v>0</v>
      </c>
      <c r="AC66" s="545">
        <f>-'5C1AG_Collegiate'!$R66</f>
        <v>0</v>
      </c>
      <c r="AD66" s="292">
        <f>-'5C1AH_BRUP'!$R66</f>
        <v>0</v>
      </c>
      <c r="AE66" s="770">
        <f>-'5C1AI_Harmony'!$R66</f>
        <v>0</v>
      </c>
      <c r="AF66" s="770">
        <f>-'5C1AJ_Athlos'!$R66</f>
        <v>0</v>
      </c>
      <c r="AG66" s="1081">
        <f>-'5C1AK_NxtGen'!$R66</f>
        <v>0</v>
      </c>
      <c r="AH66" s="1081">
        <f>-'5C1AL_Red River'!$R66</f>
        <v>0</v>
      </c>
      <c r="AI66" s="292">
        <f>-('5C2_LAVCA'!$R66+'5C2_LAVCA'!$S66)</f>
        <v>-86790</v>
      </c>
      <c r="AJ66" s="292">
        <f>-('5C3_UnvView'!$R66+'5C3_UnvView'!$S66)</f>
        <v>-200763</v>
      </c>
      <c r="AK66" s="292">
        <f>-Placeholder_Greater!$R66</f>
        <v>0</v>
      </c>
      <c r="AL66" s="293">
        <f t="shared" si="13"/>
        <v>-298763</v>
      </c>
      <c r="AM66" s="293">
        <f t="shared" si="7"/>
        <v>37264113</v>
      </c>
      <c r="AN66" s="293">
        <f>ROUND(AM66/'8_2.1.20 SIS'!C66,0)</f>
        <v>6430</v>
      </c>
      <c r="AO66" s="955">
        <f>'3B_Pay Raise'!O66</f>
        <v>762138</v>
      </c>
      <c r="AP66" s="294">
        <v>-51941</v>
      </c>
      <c r="AQ66" s="292">
        <f t="shared" si="8"/>
        <v>0</v>
      </c>
      <c r="AR66" s="292">
        <f t="shared" si="9"/>
        <v>-51941</v>
      </c>
      <c r="AS66" s="292">
        <v>-1324580</v>
      </c>
      <c r="AT66" s="292">
        <v>-221835</v>
      </c>
      <c r="AU66" s="294">
        <f t="shared" si="10"/>
        <v>-1546415</v>
      </c>
      <c r="AV66" s="293">
        <f t="shared" si="11"/>
        <v>36427895</v>
      </c>
      <c r="AW66" s="292">
        <f>'4_Level 4'!E66</f>
        <v>0</v>
      </c>
      <c r="AX66" s="292">
        <f>'4_Level 4'!Q66</f>
        <v>125611</v>
      </c>
      <c r="AY66" s="293">
        <f t="shared" si="14"/>
        <v>36553506</v>
      </c>
      <c r="AZ66" s="292">
        <v>33668558</v>
      </c>
      <c r="BA66" s="292">
        <f t="shared" si="12"/>
        <v>2884948</v>
      </c>
      <c r="BB66" s="292">
        <f>ROUND(BA66/$BB$77,0)</f>
        <v>2884948</v>
      </c>
      <c r="BC66" s="292">
        <f>'4_Level 4'!J66</f>
        <v>0</v>
      </c>
      <c r="BD66" s="292">
        <f>'4_Level 4'!L66</f>
        <v>186775</v>
      </c>
      <c r="BE66" s="292">
        <f>'4_Level 4'!M66</f>
        <v>0</v>
      </c>
      <c r="BF66" s="293">
        <f t="shared" si="15"/>
        <v>36740281</v>
      </c>
      <c r="BG66" s="292">
        <v>0</v>
      </c>
    </row>
    <row r="67" spans="1:59" ht="15.6" customHeight="1" x14ac:dyDescent="0.2">
      <c r="A67" s="283">
        <v>61</v>
      </c>
      <c r="B67" s="284" t="s">
        <v>63</v>
      </c>
      <c r="C67" s="36">
        <f>'3_Levels 1&amp;2'!AP67</f>
        <v>15000813</v>
      </c>
      <c r="D67" s="36">
        <v>0</v>
      </c>
      <c r="E67" s="36">
        <f>-'5C1A_Madison'!$R67</f>
        <v>-13299</v>
      </c>
      <c r="F67" s="36">
        <f>-'5C1B_DArbonne'!$R67</f>
        <v>0</v>
      </c>
      <c r="G67" s="36">
        <f>-'5C1C_Intl High'!$R67</f>
        <v>0</v>
      </c>
      <c r="H67" s="36">
        <f>-'5C1D_NOMMA'!$R67</f>
        <v>0</v>
      </c>
      <c r="I67" s="36">
        <f>-'5C1E_LFNO'!$R67</f>
        <v>0</v>
      </c>
      <c r="J67" s="36">
        <f>-'5C1F_L.C. Charter'!$R67</f>
        <v>0</v>
      </c>
      <c r="K67" s="36">
        <f>-'5C1G_JS Clark'!$R67</f>
        <v>0</v>
      </c>
      <c r="L67" s="36">
        <f>-'5C1H_Southwest'!$R67</f>
        <v>0</v>
      </c>
      <c r="M67" s="36">
        <f>-'5C1I_LA Key'!$R67</f>
        <v>-76087</v>
      </c>
      <c r="N67" s="36">
        <f>-'5C1J_JCFA-East'!$R67</f>
        <v>0</v>
      </c>
      <c r="O67" s="36">
        <f>-'5C1M_GEO Mid'!$R67</f>
        <v>-3449</v>
      </c>
      <c r="P67" s="36">
        <f>-'5C1N_Delta'!$R67</f>
        <v>0</v>
      </c>
      <c r="Q67" s="36">
        <f>-'5C1O_Impact'!$R67</f>
        <v>0</v>
      </c>
      <c r="R67" s="36">
        <f>-'5C1Q_Advantage'!$R67</f>
        <v>-20693</v>
      </c>
      <c r="S67" s="36">
        <f>-'5C1R_Iberville'!$R67</f>
        <v>-143613</v>
      </c>
      <c r="T67" s="36">
        <f>-'5C1S_LC Col Prep'!$R67</f>
        <v>0</v>
      </c>
      <c r="U67" s="36">
        <f>-'5C1T_Northeast'!$R67</f>
        <v>0</v>
      </c>
      <c r="V67" s="36">
        <f>-'5C1U_Acadiana Ren'!$R67</f>
        <v>0</v>
      </c>
      <c r="W67" s="36">
        <f>-'5C1V_Laf Ren'!$R67</f>
        <v>0</v>
      </c>
      <c r="X67" s="36">
        <f>-'5C1W_Willow'!$R67</f>
        <v>0</v>
      </c>
      <c r="Y67" s="36">
        <f>-'5C1Y_GEO'!$R67</f>
        <v>-12503</v>
      </c>
      <c r="Z67" s="36">
        <f>-'5C1Z_Lincoln Prep'!$R67</f>
        <v>0</v>
      </c>
      <c r="AA67" s="36">
        <f>-'5C1AE_Noble Minds'!$R67</f>
        <v>0</v>
      </c>
      <c r="AB67" s="36">
        <f>-'5C1AF_JCFA-Laf'!$R67</f>
        <v>0</v>
      </c>
      <c r="AC67" s="36">
        <f>-'5C1AG_Collegiate'!$R67</f>
        <v>0</v>
      </c>
      <c r="AD67" s="36">
        <f>-'5C1AH_BRUP'!$R67</f>
        <v>0</v>
      </c>
      <c r="AE67" s="36">
        <f>-'5C1AI_Harmony'!$R67</f>
        <v>0</v>
      </c>
      <c r="AF67" s="36">
        <f>-'5C1AJ_Athlos'!$R67</f>
        <v>0</v>
      </c>
      <c r="AG67" s="36">
        <f>-'5C1AK_NxtGen'!$R67</f>
        <v>0</v>
      </c>
      <c r="AH67" s="36">
        <f>-'5C1AL_Red River'!$R67</f>
        <v>0</v>
      </c>
      <c r="AI67" s="36">
        <f>-('5C2_LAVCA'!$R67+'5C2_LAVCA'!$S67)</f>
        <v>-43797</v>
      </c>
      <c r="AJ67" s="36">
        <f>-('5C3_UnvView'!$R67+'5C3_UnvView'!$S67)</f>
        <v>-97364</v>
      </c>
      <c r="AK67" s="36">
        <f>-Placeholder_Greater!$R67</f>
        <v>0</v>
      </c>
      <c r="AL67" s="35">
        <f t="shared" si="13"/>
        <v>-410805</v>
      </c>
      <c r="AM67" s="35">
        <f t="shared" si="7"/>
        <v>14590008</v>
      </c>
      <c r="AN67" s="35">
        <f>ROUND(AM67/'8_2.1.20 SIS'!C67,0)</f>
        <v>3993</v>
      </c>
      <c r="AO67" s="35">
        <f>'3B_Pay Raise'!O67</f>
        <v>646886</v>
      </c>
      <c r="AP67" s="37">
        <v>10643</v>
      </c>
      <c r="AQ67" s="36">
        <f t="shared" si="8"/>
        <v>10643</v>
      </c>
      <c r="AR67" s="36">
        <f t="shared" si="9"/>
        <v>0</v>
      </c>
      <c r="AS67" s="36">
        <v>339405</v>
      </c>
      <c r="AT67" s="36">
        <v>77864</v>
      </c>
      <c r="AU67" s="37">
        <f t="shared" si="10"/>
        <v>417269</v>
      </c>
      <c r="AV67" s="35">
        <f t="shared" si="11"/>
        <v>15664806</v>
      </c>
      <c r="AW67" s="36">
        <f>'4_Level 4'!E67</f>
        <v>0</v>
      </c>
      <c r="AX67" s="36">
        <f>'4_Level 4'!Q67</f>
        <v>115664</v>
      </c>
      <c r="AY67" s="35">
        <f t="shared" si="14"/>
        <v>15780470</v>
      </c>
      <c r="AZ67" s="36">
        <v>14411958</v>
      </c>
      <c r="BA67" s="36">
        <f t="shared" si="12"/>
        <v>1368512</v>
      </c>
      <c r="BB67" s="36">
        <f>ROUND(BA67/$BB$77,0)</f>
        <v>1368512</v>
      </c>
      <c r="BC67" s="36">
        <f>'4_Level 4'!J67</f>
        <v>0</v>
      </c>
      <c r="BD67" s="36">
        <f>'4_Level 4'!L67</f>
        <v>119054</v>
      </c>
      <c r="BE67" s="36">
        <f>'4_Level 4'!M67</f>
        <v>146574</v>
      </c>
      <c r="BF67" s="35">
        <f t="shared" si="15"/>
        <v>16046098</v>
      </c>
      <c r="BG67" s="36">
        <v>0</v>
      </c>
    </row>
    <row r="68" spans="1:59" ht="15.6" customHeight="1" x14ac:dyDescent="0.2">
      <c r="A68" s="285">
        <v>62</v>
      </c>
      <c r="B68" s="286" t="s">
        <v>64</v>
      </c>
      <c r="C68" s="287">
        <f>'3_Levels 1&amp;2'!AP68</f>
        <v>13002954</v>
      </c>
      <c r="D68" s="287">
        <v>0</v>
      </c>
      <c r="E68" s="287">
        <f>-'5C1A_Madison'!$R68</f>
        <v>0</v>
      </c>
      <c r="F68" s="287">
        <f>-'5C1B_DArbonne'!$R68</f>
        <v>0</v>
      </c>
      <c r="G68" s="287">
        <f>-'5C1C_Intl High'!$R68</f>
        <v>0</v>
      </c>
      <c r="H68" s="287">
        <f>-'5C1D_NOMMA'!$R68</f>
        <v>0</v>
      </c>
      <c r="I68" s="287">
        <f>-'5C1E_LFNO'!$R68</f>
        <v>0</v>
      </c>
      <c r="J68" s="287">
        <f>-'5C1F_L.C. Charter'!$R68</f>
        <v>0</v>
      </c>
      <c r="K68" s="287">
        <f>-'5C1G_JS Clark'!$R68</f>
        <v>0</v>
      </c>
      <c r="L68" s="287">
        <f>-'5C1H_Southwest'!$R68</f>
        <v>0</v>
      </c>
      <c r="M68" s="287">
        <f>-'5C1I_LA Key'!$R68</f>
        <v>0</v>
      </c>
      <c r="N68" s="287">
        <f>-'5C1J_JCFA-East'!$R68</f>
        <v>0</v>
      </c>
      <c r="O68" s="287">
        <f>-'5C1M_GEO Mid'!$R68</f>
        <v>0</v>
      </c>
      <c r="P68" s="287">
        <f>-'5C1N_Delta'!$R68</f>
        <v>0</v>
      </c>
      <c r="Q68" s="287">
        <f>-'5C1O_Impact'!$R68</f>
        <v>0</v>
      </c>
      <c r="R68" s="287">
        <f>-'5C1Q_Advantage'!$R68</f>
        <v>0</v>
      </c>
      <c r="S68" s="287">
        <f>-'5C1R_Iberville'!$R68</f>
        <v>0</v>
      </c>
      <c r="T68" s="287">
        <f>-'5C1S_LC Col Prep'!$R68</f>
        <v>0</v>
      </c>
      <c r="U68" s="287">
        <f>-'5C1T_Northeast'!$R68</f>
        <v>0</v>
      </c>
      <c r="V68" s="287">
        <f>-'5C1U_Acadiana Ren'!$R68</f>
        <v>0</v>
      </c>
      <c r="W68" s="287">
        <f>-'5C1V_Laf Ren'!$R68</f>
        <v>0</v>
      </c>
      <c r="X68" s="287">
        <f>-'5C1W_Willow'!$R68</f>
        <v>0</v>
      </c>
      <c r="Y68" s="287">
        <f>-'5C1Y_GEO'!$R68</f>
        <v>0</v>
      </c>
      <c r="Z68" s="287">
        <f>-'5C1Z_Lincoln Prep'!$R68</f>
        <v>0</v>
      </c>
      <c r="AA68" s="287">
        <f>-'5C1AE_Noble Minds'!$R68</f>
        <v>0</v>
      </c>
      <c r="AB68" s="287">
        <f>-'5C1AF_JCFA-Laf'!$R68</f>
        <v>0</v>
      </c>
      <c r="AC68" s="287">
        <f>-'5C1AG_Collegiate'!$R68</f>
        <v>0</v>
      </c>
      <c r="AD68" s="287">
        <f>-'5C1AH_BRUP'!$R68</f>
        <v>0</v>
      </c>
      <c r="AE68" s="287">
        <f>-'5C1AI_Harmony'!$R68</f>
        <v>0</v>
      </c>
      <c r="AF68" s="287">
        <f>-'5C1AJ_Athlos'!$R68</f>
        <v>0</v>
      </c>
      <c r="AG68" s="287">
        <f>-'5C1AK_NxtGen'!$R68</f>
        <v>0</v>
      </c>
      <c r="AH68" s="287">
        <f>-'5C1AL_Red River'!$R68</f>
        <v>0</v>
      </c>
      <c r="AI68" s="287">
        <f>-('5C2_LAVCA'!$R68+'5C2_LAVCA'!$S68)</f>
        <v>-28678</v>
      </c>
      <c r="AJ68" s="287">
        <f>-('5C3_UnvView'!$R68+'5C3_UnvView'!$S68)</f>
        <v>-71676</v>
      </c>
      <c r="AK68" s="287">
        <f>-Placeholder_Greater!$R68</f>
        <v>0</v>
      </c>
      <c r="AL68" s="288">
        <f t="shared" si="13"/>
        <v>-100354</v>
      </c>
      <c r="AM68" s="288">
        <f t="shared" si="7"/>
        <v>12902600</v>
      </c>
      <c r="AN68" s="288">
        <f>ROUND(AM68/'8_2.1.20 SIS'!C68,0)</f>
        <v>6820</v>
      </c>
      <c r="AO68" s="288">
        <f>'3B_Pay Raise'!O68</f>
        <v>261376</v>
      </c>
      <c r="AP68" s="289">
        <v>-5618</v>
      </c>
      <c r="AQ68" s="287">
        <f t="shared" si="8"/>
        <v>0</v>
      </c>
      <c r="AR68" s="287">
        <f t="shared" si="9"/>
        <v>-5618</v>
      </c>
      <c r="AS68" s="287">
        <v>-361460</v>
      </c>
      <c r="AT68" s="287">
        <v>-68200</v>
      </c>
      <c r="AU68" s="289">
        <f t="shared" si="10"/>
        <v>-429660</v>
      </c>
      <c r="AV68" s="288">
        <f t="shared" si="11"/>
        <v>12728698</v>
      </c>
      <c r="AW68" s="287">
        <f>'4_Level 4'!E68</f>
        <v>0</v>
      </c>
      <c r="AX68" s="287">
        <f>'4_Level 4'!Q68</f>
        <v>121754</v>
      </c>
      <c r="AY68" s="288">
        <f t="shared" si="14"/>
        <v>12850452</v>
      </c>
      <c r="AZ68" s="287">
        <v>11791899</v>
      </c>
      <c r="BA68" s="287">
        <f t="shared" si="12"/>
        <v>1058553</v>
      </c>
      <c r="BB68" s="287">
        <f>ROUND(BA68/$BB$77,0)</f>
        <v>1058553</v>
      </c>
      <c r="BC68" s="287">
        <f>'4_Level 4'!J68</f>
        <v>0</v>
      </c>
      <c r="BD68" s="287">
        <f>'4_Level 4'!L68</f>
        <v>51574</v>
      </c>
      <c r="BE68" s="287">
        <f>'4_Level 4'!M68</f>
        <v>0</v>
      </c>
      <c r="BF68" s="288">
        <f t="shared" si="15"/>
        <v>12902026</v>
      </c>
      <c r="BG68" s="287">
        <v>0</v>
      </c>
    </row>
    <row r="69" spans="1:59" ht="15.6" customHeight="1" x14ac:dyDescent="0.2">
      <c r="A69" s="285">
        <v>63</v>
      </c>
      <c r="B69" s="286" t="s">
        <v>65</v>
      </c>
      <c r="C69" s="287">
        <f>'3_Levels 1&amp;2'!AP69</f>
        <v>9321012</v>
      </c>
      <c r="D69" s="287">
        <v>0</v>
      </c>
      <c r="E69" s="287">
        <f>-'5C1A_Madison'!$R69</f>
        <v>0</v>
      </c>
      <c r="F69" s="287">
        <f>-'5C1B_DArbonne'!$R69</f>
        <v>0</v>
      </c>
      <c r="G69" s="287">
        <f>-'5C1C_Intl High'!$R69</f>
        <v>0</v>
      </c>
      <c r="H69" s="287">
        <f>-'5C1D_NOMMA'!$R69</f>
        <v>0</v>
      </c>
      <c r="I69" s="287">
        <f>-'5C1E_LFNO'!$R69</f>
        <v>0</v>
      </c>
      <c r="J69" s="287">
        <f>-'5C1F_L.C. Charter'!$R69</f>
        <v>0</v>
      </c>
      <c r="K69" s="287">
        <f>-'5C1G_JS Clark'!$R69</f>
        <v>0</v>
      </c>
      <c r="L69" s="287">
        <f>-'5C1H_Southwest'!$R69</f>
        <v>0</v>
      </c>
      <c r="M69" s="287">
        <f>-'5C1I_LA Key'!$R69</f>
        <v>-13020</v>
      </c>
      <c r="N69" s="287">
        <f>-'5C1J_JCFA-East'!$R69</f>
        <v>0</v>
      </c>
      <c r="O69" s="287">
        <f>-'5C1M_GEO Mid'!$R69</f>
        <v>0</v>
      </c>
      <c r="P69" s="287">
        <f>-'5C1N_Delta'!$R69</f>
        <v>0</v>
      </c>
      <c r="Q69" s="287">
        <f>-'5C1O_Impact'!$R69</f>
        <v>0</v>
      </c>
      <c r="R69" s="287">
        <f>-'5C1Q_Advantage'!$R69</f>
        <v>-6833</v>
      </c>
      <c r="S69" s="287">
        <f>-'5C1R_Iberville'!$R69</f>
        <v>0</v>
      </c>
      <c r="T69" s="287">
        <f>-'5C1S_LC Col Prep'!$R69</f>
        <v>0</v>
      </c>
      <c r="U69" s="287">
        <f>-'5C1T_Northeast'!$R69</f>
        <v>0</v>
      </c>
      <c r="V69" s="287">
        <f>-'5C1U_Acadiana Ren'!$R69</f>
        <v>0</v>
      </c>
      <c r="W69" s="287">
        <f>-'5C1V_Laf Ren'!$R69</f>
        <v>0</v>
      </c>
      <c r="X69" s="287">
        <f>-'5C1W_Willow'!$R69</f>
        <v>0</v>
      </c>
      <c r="Y69" s="287">
        <f>-'5C1Y_GEO'!$R69</f>
        <v>0</v>
      </c>
      <c r="Z69" s="287">
        <f>-'5C1Z_Lincoln Prep'!$R69</f>
        <v>0</v>
      </c>
      <c r="AA69" s="287">
        <f>-'5C1AE_Noble Minds'!$R69</f>
        <v>0</v>
      </c>
      <c r="AB69" s="287">
        <f>-'5C1AF_JCFA-Laf'!$R69</f>
        <v>0</v>
      </c>
      <c r="AC69" s="287">
        <f>-'5C1AG_Collegiate'!$R69</f>
        <v>0</v>
      </c>
      <c r="AD69" s="287">
        <f>-'5C1AH_BRUP'!$R69</f>
        <v>0</v>
      </c>
      <c r="AE69" s="287">
        <f>-'5C1AI_Harmony'!$R69</f>
        <v>0</v>
      </c>
      <c r="AF69" s="287">
        <f>-'5C1AJ_Athlos'!$R69</f>
        <v>0</v>
      </c>
      <c r="AG69" s="287">
        <f>-'5C1AK_NxtGen'!$R69</f>
        <v>0</v>
      </c>
      <c r="AH69" s="287">
        <f>-'5C1AL_Red River'!$R69</f>
        <v>0</v>
      </c>
      <c r="AI69" s="287">
        <f>-('5C2_LAVCA'!$R69+'5C2_LAVCA'!$S69)</f>
        <v>-19794</v>
      </c>
      <c r="AJ69" s="287">
        <f>-('5C3_UnvView'!$R69+'5C3_UnvView'!$S69)</f>
        <v>-51668</v>
      </c>
      <c r="AK69" s="287">
        <f>-Placeholder_Greater!$R69</f>
        <v>0</v>
      </c>
      <c r="AL69" s="288">
        <f t="shared" si="13"/>
        <v>-91315</v>
      </c>
      <c r="AM69" s="288">
        <f t="shared" si="7"/>
        <v>9229697</v>
      </c>
      <c r="AN69" s="288">
        <f>ROUND(AM69/'8_2.1.20 SIS'!C69,0)</f>
        <v>4416</v>
      </c>
      <c r="AO69" s="288">
        <f>'3B_Pay Raise'!O69</f>
        <v>369185</v>
      </c>
      <c r="AP69" s="289">
        <v>729</v>
      </c>
      <c r="AQ69" s="287">
        <f t="shared" si="8"/>
        <v>729</v>
      </c>
      <c r="AR69" s="287">
        <f t="shared" si="9"/>
        <v>0</v>
      </c>
      <c r="AS69" s="287">
        <v>-176640</v>
      </c>
      <c r="AT69" s="287">
        <v>0</v>
      </c>
      <c r="AU69" s="289">
        <f t="shared" si="10"/>
        <v>-176640</v>
      </c>
      <c r="AV69" s="288">
        <f t="shared" si="11"/>
        <v>9422971</v>
      </c>
      <c r="AW69" s="287">
        <f>'4_Level 4'!E69</f>
        <v>0</v>
      </c>
      <c r="AX69" s="287">
        <f>'4_Level 4'!Q69</f>
        <v>82529</v>
      </c>
      <c r="AY69" s="288">
        <f t="shared" si="14"/>
        <v>9505500</v>
      </c>
      <c r="AZ69" s="287">
        <v>8715726</v>
      </c>
      <c r="BA69" s="287">
        <f t="shared" si="12"/>
        <v>789774</v>
      </c>
      <c r="BB69" s="287">
        <f>ROUND(BA69/$BB$77,0)</f>
        <v>789774</v>
      </c>
      <c r="BC69" s="287">
        <f>'4_Level 4'!J69</f>
        <v>0</v>
      </c>
      <c r="BD69" s="287">
        <f>'4_Level 4'!L69</f>
        <v>101220</v>
      </c>
      <c r="BE69" s="287">
        <f>'4_Level 4'!M69</f>
        <v>0</v>
      </c>
      <c r="BF69" s="288">
        <f t="shared" si="15"/>
        <v>9606720</v>
      </c>
      <c r="BG69" s="287">
        <v>0</v>
      </c>
    </row>
    <row r="70" spans="1:59" ht="15.6" customHeight="1" x14ac:dyDescent="0.2">
      <c r="A70" s="285">
        <v>64</v>
      </c>
      <c r="B70" s="286" t="s">
        <v>66</v>
      </c>
      <c r="C70" s="287">
        <f>'3_Levels 1&amp;2'!AP70</f>
        <v>14677517</v>
      </c>
      <c r="D70" s="287">
        <v>0</v>
      </c>
      <c r="E70" s="287">
        <f>-'5C1A_Madison'!$R70</f>
        <v>0</v>
      </c>
      <c r="F70" s="287">
        <f>-'5C1B_DArbonne'!$R70</f>
        <v>0</v>
      </c>
      <c r="G70" s="287">
        <f>-'5C1C_Intl High'!$R70</f>
        <v>0</v>
      </c>
      <c r="H70" s="287">
        <f>-'5C1D_NOMMA'!$R70</f>
        <v>0</v>
      </c>
      <c r="I70" s="287">
        <f>-'5C1E_LFNO'!$R70</f>
        <v>0</v>
      </c>
      <c r="J70" s="287">
        <f>-'5C1F_L.C. Charter'!$R70</f>
        <v>0</v>
      </c>
      <c r="K70" s="287">
        <f>-'5C1G_JS Clark'!$R70</f>
        <v>0</v>
      </c>
      <c r="L70" s="287">
        <f>-'5C1H_Southwest'!$R70</f>
        <v>0</v>
      </c>
      <c r="M70" s="287">
        <f>-'5C1I_LA Key'!$R70</f>
        <v>0</v>
      </c>
      <c r="N70" s="287">
        <f>-'5C1J_JCFA-East'!$R70</f>
        <v>0</v>
      </c>
      <c r="O70" s="287">
        <f>-'5C1M_GEO Mid'!$R70</f>
        <v>0</v>
      </c>
      <c r="P70" s="287">
        <f>-'5C1N_Delta'!$R70</f>
        <v>0</v>
      </c>
      <c r="Q70" s="287">
        <f>-'5C1O_Impact'!$R70</f>
        <v>0</v>
      </c>
      <c r="R70" s="287">
        <f>-'5C1Q_Advantage'!$R70</f>
        <v>0</v>
      </c>
      <c r="S70" s="287">
        <f>-'5C1R_Iberville'!$R70</f>
        <v>0</v>
      </c>
      <c r="T70" s="287">
        <f>-'5C1S_LC Col Prep'!$R70</f>
        <v>0</v>
      </c>
      <c r="U70" s="287">
        <f>-'5C1T_Northeast'!$R70</f>
        <v>0</v>
      </c>
      <c r="V70" s="287">
        <f>-'5C1U_Acadiana Ren'!$R70</f>
        <v>0</v>
      </c>
      <c r="W70" s="287">
        <f>-'5C1V_Laf Ren'!$R70</f>
        <v>0</v>
      </c>
      <c r="X70" s="287">
        <f>-'5C1W_Willow'!$R70</f>
        <v>0</v>
      </c>
      <c r="Y70" s="287">
        <f>-'5C1Y_GEO'!$R70</f>
        <v>0</v>
      </c>
      <c r="Z70" s="287">
        <f>-'5C1Z_Lincoln Prep'!$R70</f>
        <v>-5974</v>
      </c>
      <c r="AA70" s="287">
        <f>-'5C1AE_Noble Minds'!$R70</f>
        <v>0</v>
      </c>
      <c r="AB70" s="287">
        <f>-'5C1AF_JCFA-Laf'!$R70</f>
        <v>0</v>
      </c>
      <c r="AC70" s="287">
        <f>-'5C1AG_Collegiate'!$R70</f>
        <v>0</v>
      </c>
      <c r="AD70" s="287">
        <f>-'5C1AH_BRUP'!$R70</f>
        <v>0</v>
      </c>
      <c r="AE70" s="287">
        <f>-'5C1AI_Harmony'!$R70</f>
        <v>0</v>
      </c>
      <c r="AF70" s="287">
        <f>-'5C1AJ_Athlos'!$R70</f>
        <v>0</v>
      </c>
      <c r="AG70" s="287">
        <f>-'5C1AK_NxtGen'!$R70</f>
        <v>0</v>
      </c>
      <c r="AH70" s="287">
        <f>-'5C1AL_Red River'!$R70</f>
        <v>0</v>
      </c>
      <c r="AI70" s="287">
        <f>-('5C2_LAVCA'!$R70+'5C2_LAVCA'!$S70)</f>
        <v>-30150</v>
      </c>
      <c r="AJ70" s="287">
        <f>-('5C3_UnvView'!$R70+'5C3_UnvView'!$S70)</f>
        <v>-37902</v>
      </c>
      <c r="AK70" s="287">
        <f>-Placeholder_Greater!$R70</f>
        <v>0</v>
      </c>
      <c r="AL70" s="288">
        <f t="shared" si="13"/>
        <v>-74026</v>
      </c>
      <c r="AM70" s="288">
        <f t="shared" si="7"/>
        <v>14603491</v>
      </c>
      <c r="AN70" s="288">
        <f>ROUND(AM70/'8_2.1.20 SIS'!C70,0)</f>
        <v>7233</v>
      </c>
      <c r="AO70" s="288">
        <f>'3B_Pay Raise'!O70</f>
        <v>321722</v>
      </c>
      <c r="AP70" s="289">
        <v>-2897</v>
      </c>
      <c r="AQ70" s="287">
        <f t="shared" si="8"/>
        <v>0</v>
      </c>
      <c r="AR70" s="287">
        <f t="shared" si="9"/>
        <v>-2897</v>
      </c>
      <c r="AS70" s="287">
        <v>-795630</v>
      </c>
      <c r="AT70" s="287">
        <v>-104879</v>
      </c>
      <c r="AU70" s="289">
        <f t="shared" si="10"/>
        <v>-900509</v>
      </c>
      <c r="AV70" s="288">
        <f t="shared" si="11"/>
        <v>14021807</v>
      </c>
      <c r="AW70" s="287">
        <f>'4_Level 4'!E70</f>
        <v>0</v>
      </c>
      <c r="AX70" s="287">
        <f>'4_Level 4'!Q70</f>
        <v>114412</v>
      </c>
      <c r="AY70" s="288">
        <f t="shared" si="14"/>
        <v>14136219</v>
      </c>
      <c r="AZ70" s="287">
        <v>13016250</v>
      </c>
      <c r="BA70" s="287">
        <f t="shared" si="12"/>
        <v>1119969</v>
      </c>
      <c r="BB70" s="287">
        <f>ROUND(BA70/$BB$77,0)</f>
        <v>1119969</v>
      </c>
      <c r="BC70" s="287">
        <f>'4_Level 4'!J70</f>
        <v>0</v>
      </c>
      <c r="BD70" s="287">
        <f>'4_Level 4'!L70</f>
        <v>128453</v>
      </c>
      <c r="BE70" s="287">
        <f>'4_Level 4'!M70</f>
        <v>0</v>
      </c>
      <c r="BF70" s="288">
        <f t="shared" si="15"/>
        <v>14264672</v>
      </c>
      <c r="BG70" s="287">
        <v>-13436</v>
      </c>
    </row>
    <row r="71" spans="1:59" ht="15.6" customHeight="1" x14ac:dyDescent="0.2">
      <c r="A71" s="290">
        <v>65</v>
      </c>
      <c r="B71" s="291" t="s">
        <v>67</v>
      </c>
      <c r="C71" s="292">
        <f>'3_Levels 1&amp;2'!AP71</f>
        <v>46429929</v>
      </c>
      <c r="D71" s="292">
        <v>0</v>
      </c>
      <c r="E71" s="292">
        <f>-'5C1A_Madison'!$R71</f>
        <v>0</v>
      </c>
      <c r="F71" s="292">
        <f>-'5C1B_DArbonne'!$R71</f>
        <v>0</v>
      </c>
      <c r="G71" s="292">
        <f>-'5C1C_Intl High'!$R71</f>
        <v>0</v>
      </c>
      <c r="H71" s="292">
        <f>-'5C1D_NOMMA'!$R71</f>
        <v>0</v>
      </c>
      <c r="I71" s="292">
        <f>-'5C1E_LFNO'!$R71</f>
        <v>0</v>
      </c>
      <c r="J71" s="292">
        <f>-'5C1F_L.C. Charter'!$R71</f>
        <v>0</v>
      </c>
      <c r="K71" s="292">
        <f>-'5C1G_JS Clark'!$R71</f>
        <v>0</v>
      </c>
      <c r="L71" s="292">
        <f>-'5C1H_Southwest'!$R71</f>
        <v>0</v>
      </c>
      <c r="M71" s="292">
        <f>-'5C1I_LA Key'!$R71</f>
        <v>0</v>
      </c>
      <c r="N71" s="292">
        <f>-'5C1J_JCFA-East'!$R71</f>
        <v>0</v>
      </c>
      <c r="O71" s="292">
        <f>-'5C1M_GEO Mid'!$R71</f>
        <v>0</v>
      </c>
      <c r="P71" s="292">
        <f>-'5C1N_Delta'!$R71</f>
        <v>0</v>
      </c>
      <c r="Q71" s="292">
        <f>-'5C1O_Impact'!$R71</f>
        <v>0</v>
      </c>
      <c r="R71" s="292">
        <f>-'5C1Q_Advantage'!$R71</f>
        <v>0</v>
      </c>
      <c r="S71" s="292">
        <f>-'5C1R_Iberville'!$R71</f>
        <v>0</v>
      </c>
      <c r="T71" s="292">
        <f>-'5C1S_LC Col Prep'!$R71</f>
        <v>0</v>
      </c>
      <c r="U71" s="292">
        <f>-'5C1T_Northeast'!$R71</f>
        <v>0</v>
      </c>
      <c r="V71" s="292">
        <f>-'5C1U_Acadiana Ren'!$R71</f>
        <v>0</v>
      </c>
      <c r="W71" s="292">
        <f>-'5C1V_Laf Ren'!$R71</f>
        <v>0</v>
      </c>
      <c r="X71" s="292">
        <f>-'5C1W_Willow'!$R71</f>
        <v>0</v>
      </c>
      <c r="Y71" s="292">
        <f>-'5C1Y_GEO'!$R71</f>
        <v>0</v>
      </c>
      <c r="Z71" s="292">
        <f>-'5C1Z_Lincoln Prep'!$R71</f>
        <v>0</v>
      </c>
      <c r="AA71" s="545">
        <f>-'5C1AE_Noble Minds'!$R71</f>
        <v>0</v>
      </c>
      <c r="AB71" s="545">
        <f>-'5C1AF_JCFA-Laf'!$R71</f>
        <v>0</v>
      </c>
      <c r="AC71" s="545">
        <f>-'5C1AG_Collegiate'!$R71</f>
        <v>0</v>
      </c>
      <c r="AD71" s="292">
        <f>-'5C1AH_BRUP'!$R71</f>
        <v>0</v>
      </c>
      <c r="AE71" s="770">
        <f>-'5C1AI_Harmony'!$R71</f>
        <v>0</v>
      </c>
      <c r="AF71" s="770">
        <f>-'5C1AJ_Athlos'!$R71</f>
        <v>0</v>
      </c>
      <c r="AG71" s="1081">
        <f>-'5C1AK_NxtGen'!$R71</f>
        <v>0</v>
      </c>
      <c r="AH71" s="1081">
        <f>-'5C1AL_Red River'!$R71</f>
        <v>0</v>
      </c>
      <c r="AI71" s="292">
        <f>-('5C2_LAVCA'!$R71+'5C2_LAVCA'!$S71)</f>
        <v>-57321</v>
      </c>
      <c r="AJ71" s="292">
        <f>-('5C3_UnvView'!$R71+'5C3_UnvView'!$S71)</f>
        <v>-69491</v>
      </c>
      <c r="AK71" s="292">
        <f>-Placeholder_Greater!$R71</f>
        <v>0</v>
      </c>
      <c r="AL71" s="293">
        <f>SUM(D71:AK71)</f>
        <v>-126812</v>
      </c>
      <c r="AM71" s="293">
        <f t="shared" si="7"/>
        <v>46303117</v>
      </c>
      <c r="AN71" s="293">
        <f>ROUND(AM71/'8_2.1.20 SIS'!C71,0)</f>
        <v>5840</v>
      </c>
      <c r="AO71" s="955">
        <f>'3B_Pay Raise'!O71</f>
        <v>1293784</v>
      </c>
      <c r="AP71" s="294">
        <v>-27889</v>
      </c>
      <c r="AQ71" s="292">
        <f t="shared" si="8"/>
        <v>0</v>
      </c>
      <c r="AR71" s="292">
        <f t="shared" si="9"/>
        <v>-27889</v>
      </c>
      <c r="AS71" s="292">
        <v>-420480</v>
      </c>
      <c r="AT71" s="292">
        <v>-122640</v>
      </c>
      <c r="AU71" s="294">
        <f t="shared" si="10"/>
        <v>-543120</v>
      </c>
      <c r="AV71" s="293">
        <f t="shared" si="11"/>
        <v>47025892</v>
      </c>
      <c r="AW71" s="292">
        <f>'4_Level 4'!E71</f>
        <v>0</v>
      </c>
      <c r="AX71" s="292">
        <f>'4_Level 4'!Q71</f>
        <v>109684</v>
      </c>
      <c r="AY71" s="293">
        <f>ROUND(SUM(AV71:AX71),0)</f>
        <v>47135576</v>
      </c>
      <c r="AZ71" s="292">
        <v>43297856</v>
      </c>
      <c r="BA71" s="292">
        <f t="shared" si="12"/>
        <v>3837720</v>
      </c>
      <c r="BB71" s="292">
        <f>ROUND(BA71/$BB$77,0)</f>
        <v>3837720</v>
      </c>
      <c r="BC71" s="292">
        <f>'4_Level 4'!J71</f>
        <v>0</v>
      </c>
      <c r="BD71" s="292">
        <f>'4_Level 4'!L71</f>
        <v>299081</v>
      </c>
      <c r="BE71" s="292">
        <f>'4_Level 4'!M71</f>
        <v>41394</v>
      </c>
      <c r="BF71" s="293">
        <f>AY71+BC71+BD71+BE71</f>
        <v>47476051</v>
      </c>
      <c r="BG71" s="292">
        <v>0</v>
      </c>
    </row>
    <row r="72" spans="1:59" ht="15.6" customHeight="1" x14ac:dyDescent="0.2">
      <c r="A72" s="283">
        <v>66</v>
      </c>
      <c r="B72" s="284" t="s">
        <v>68</v>
      </c>
      <c r="C72" s="36">
        <f>'3_Levels 1&amp;2'!AP72</f>
        <v>13420218</v>
      </c>
      <c r="D72" s="36">
        <v>0</v>
      </c>
      <c r="E72" s="36">
        <f>-'5C1A_Madison'!$R72</f>
        <v>0</v>
      </c>
      <c r="F72" s="36">
        <f>-'5C1B_DArbonne'!$R72</f>
        <v>0</v>
      </c>
      <c r="G72" s="36">
        <f>-'5C1C_Intl High'!$R72</f>
        <v>0</v>
      </c>
      <c r="H72" s="36">
        <f>-'5C1D_NOMMA'!$R72</f>
        <v>0</v>
      </c>
      <c r="I72" s="36">
        <f>-'5C1E_LFNO'!$R72</f>
        <v>0</v>
      </c>
      <c r="J72" s="36">
        <f>-'5C1F_L.C. Charter'!$R72</f>
        <v>0</v>
      </c>
      <c r="K72" s="36">
        <f>-'5C1G_JS Clark'!$R72</f>
        <v>0</v>
      </c>
      <c r="L72" s="36">
        <f>-'5C1H_Southwest'!$R72</f>
        <v>0</v>
      </c>
      <c r="M72" s="36">
        <f>-'5C1I_LA Key'!$R72</f>
        <v>0</v>
      </c>
      <c r="N72" s="36">
        <f>-'5C1J_JCFA-East'!$R72</f>
        <v>0</v>
      </c>
      <c r="O72" s="36">
        <f>-'5C1M_GEO Mid'!$R72</f>
        <v>0</v>
      </c>
      <c r="P72" s="36">
        <f>-'5C1N_Delta'!$R72</f>
        <v>0</v>
      </c>
      <c r="Q72" s="36">
        <f>-'5C1O_Impact'!$R72</f>
        <v>0</v>
      </c>
      <c r="R72" s="36">
        <f>-'5C1Q_Advantage'!$R72</f>
        <v>0</v>
      </c>
      <c r="S72" s="36">
        <f>-'5C1R_Iberville'!$R72</f>
        <v>0</v>
      </c>
      <c r="T72" s="36">
        <f>-'5C1S_LC Col Prep'!$R72</f>
        <v>0</v>
      </c>
      <c r="U72" s="36">
        <f>-'5C1T_Northeast'!$R72</f>
        <v>0</v>
      </c>
      <c r="V72" s="36">
        <f>-'5C1U_Acadiana Ren'!$R72</f>
        <v>0</v>
      </c>
      <c r="W72" s="36">
        <f>-'5C1V_Laf Ren'!$R72</f>
        <v>0</v>
      </c>
      <c r="X72" s="36">
        <f>-'5C1W_Willow'!$R72</f>
        <v>0</v>
      </c>
      <c r="Y72" s="36">
        <f>-'5C1Y_GEO'!$R72</f>
        <v>0</v>
      </c>
      <c r="Z72" s="36">
        <f>-'5C1Z_Lincoln Prep'!$R72</f>
        <v>0</v>
      </c>
      <c r="AA72" s="36">
        <f>-'5C1AE_Noble Minds'!$R72</f>
        <v>0</v>
      </c>
      <c r="AB72" s="36">
        <f>-'5C1AF_JCFA-Laf'!$R72</f>
        <v>0</v>
      </c>
      <c r="AC72" s="36">
        <f>-'5C1AG_Collegiate'!$R72</f>
        <v>0</v>
      </c>
      <c r="AD72" s="36">
        <f>-'5C1AH_BRUP'!$R72</f>
        <v>0</v>
      </c>
      <c r="AE72" s="36">
        <f>-'5C1AI_Harmony'!$R72</f>
        <v>0</v>
      </c>
      <c r="AF72" s="36">
        <f>-'5C1AJ_Athlos'!$R72</f>
        <v>0</v>
      </c>
      <c r="AG72" s="36">
        <f>-'5C1AK_NxtGen'!$R72</f>
        <v>0</v>
      </c>
      <c r="AH72" s="36">
        <f>-'5C1AL_Red River'!$R72</f>
        <v>0</v>
      </c>
      <c r="AI72" s="36">
        <f>-('5C2_LAVCA'!$R72+'5C2_LAVCA'!$S72)</f>
        <v>-87957</v>
      </c>
      <c r="AJ72" s="36">
        <f>-('5C3_UnvView'!$R72+'5C3_UnvView'!$S72)</f>
        <v>-162133</v>
      </c>
      <c r="AK72" s="36">
        <f>-Placeholder_Greater!$R72</f>
        <v>0</v>
      </c>
      <c r="AL72" s="35">
        <f>SUM(D72:AK72)</f>
        <v>-250090</v>
      </c>
      <c r="AM72" s="35">
        <f>SUM(C72:AK72)</f>
        <v>13170128</v>
      </c>
      <c r="AN72" s="35">
        <f>ROUND(AM72/'8_2.1.20 SIS'!C72,0)</f>
        <v>7228</v>
      </c>
      <c r="AO72" s="35">
        <f>'3B_Pay Raise'!O72</f>
        <v>297089</v>
      </c>
      <c r="AP72" s="37">
        <v>-7954</v>
      </c>
      <c r="AQ72" s="36">
        <f>IF(AP72&gt;0,AP72,0)</f>
        <v>0</v>
      </c>
      <c r="AR72" s="36">
        <f>IF(AP72&lt;0,AP72,0)</f>
        <v>-7954</v>
      </c>
      <c r="AS72" s="36">
        <v>101192</v>
      </c>
      <c r="AT72" s="36">
        <v>50596</v>
      </c>
      <c r="AU72" s="37">
        <f>SUM(AS72:AT72)</f>
        <v>151788</v>
      </c>
      <c r="AV72" s="35">
        <f>AM72+AO72+AP72+AU72</f>
        <v>13611051</v>
      </c>
      <c r="AW72" s="36">
        <f>'4_Level 4'!E72</f>
        <v>0</v>
      </c>
      <c r="AX72" s="36">
        <f>'4_Level 4'!Q72</f>
        <v>75185</v>
      </c>
      <c r="AY72" s="35">
        <f>ROUND(SUM(AV72:AX72),0)</f>
        <v>13686236</v>
      </c>
      <c r="AZ72" s="36">
        <v>12514465</v>
      </c>
      <c r="BA72" s="36">
        <f>AY72-AZ72</f>
        <v>1171771</v>
      </c>
      <c r="BB72" s="36">
        <f>ROUND(BA72/$BB$77,0)</f>
        <v>1171771</v>
      </c>
      <c r="BC72" s="36">
        <f>'4_Level 4'!J72</f>
        <v>0</v>
      </c>
      <c r="BD72" s="36">
        <f>'4_Level 4'!L72</f>
        <v>71577</v>
      </c>
      <c r="BE72" s="36">
        <f>'4_Level 4'!M72</f>
        <v>0</v>
      </c>
      <c r="BF72" s="35">
        <f>AY72+BC72+BD72+BE72</f>
        <v>13757813</v>
      </c>
      <c r="BG72" s="36">
        <v>0</v>
      </c>
    </row>
    <row r="73" spans="1:59" ht="15.6" customHeight="1" x14ac:dyDescent="0.2">
      <c r="A73" s="285">
        <v>67</v>
      </c>
      <c r="B73" s="286" t="s">
        <v>2</v>
      </c>
      <c r="C73" s="287">
        <f>'3_Levels 1&amp;2'!AP73</f>
        <v>33512776</v>
      </c>
      <c r="D73" s="287">
        <v>0</v>
      </c>
      <c r="E73" s="287">
        <f>-'5C1A_Madison'!$R73</f>
        <v>-38528</v>
      </c>
      <c r="F73" s="287">
        <f>-'5C1B_DArbonne'!$R73</f>
        <v>0</v>
      </c>
      <c r="G73" s="287">
        <f>-'5C1C_Intl High'!$R73</f>
        <v>0</v>
      </c>
      <c r="H73" s="287">
        <f>-'5C1D_NOMMA'!$R73</f>
        <v>0</v>
      </c>
      <c r="I73" s="287">
        <f>-'5C1E_LFNO'!$R73</f>
        <v>0</v>
      </c>
      <c r="J73" s="287">
        <f>-'5C1F_L.C. Charter'!$R73</f>
        <v>0</v>
      </c>
      <c r="K73" s="287">
        <f>-'5C1G_JS Clark'!$R73</f>
        <v>0</v>
      </c>
      <c r="L73" s="287">
        <f>-'5C1H_Southwest'!$R73</f>
        <v>0</v>
      </c>
      <c r="M73" s="287">
        <f>-'5C1I_LA Key'!$R73</f>
        <v>-77208</v>
      </c>
      <c r="N73" s="287">
        <f>-'5C1J_JCFA-East'!$R73</f>
        <v>0</v>
      </c>
      <c r="O73" s="287">
        <f>-'5C1M_GEO Mid'!$R73</f>
        <v>0</v>
      </c>
      <c r="P73" s="287">
        <f>-'5C1N_Delta'!$R73</f>
        <v>0</v>
      </c>
      <c r="Q73" s="287">
        <f>-'5C1O_Impact'!$R73</f>
        <v>-65759</v>
      </c>
      <c r="R73" s="287">
        <f>-'5C1Q_Advantage'!$R73</f>
        <v>-131817</v>
      </c>
      <c r="S73" s="287">
        <f>-'5C1R_Iberville'!$R73</f>
        <v>0</v>
      </c>
      <c r="T73" s="287">
        <f>-'5C1S_LC Col Prep'!$R73</f>
        <v>0</v>
      </c>
      <c r="U73" s="287">
        <f>-'5C1T_Northeast'!$R73</f>
        <v>0</v>
      </c>
      <c r="V73" s="287">
        <f>-'5C1U_Acadiana Ren'!$R73</f>
        <v>0</v>
      </c>
      <c r="W73" s="287">
        <f>-'5C1V_Laf Ren'!$R73</f>
        <v>0</v>
      </c>
      <c r="X73" s="287">
        <f>-'5C1W_Willow'!$R73</f>
        <v>0</v>
      </c>
      <c r="Y73" s="287">
        <f>-'5C1Y_GEO'!$R73</f>
        <v>-10539</v>
      </c>
      <c r="Z73" s="287">
        <f>-'5C1Z_Lincoln Prep'!$R73</f>
        <v>0</v>
      </c>
      <c r="AA73" s="287">
        <f>-'5C1AE_Noble Minds'!$R73</f>
        <v>0</v>
      </c>
      <c r="AB73" s="287">
        <f>-'5C1AF_JCFA-Laf'!$R73</f>
        <v>0</v>
      </c>
      <c r="AC73" s="287">
        <f>-'5C1AG_Collegiate'!$R73</f>
        <v>0</v>
      </c>
      <c r="AD73" s="287">
        <f>-'5C1AH_BRUP'!$R73</f>
        <v>-10079</v>
      </c>
      <c r="AE73" s="287">
        <f>-'5C1AI_Harmony'!$R73</f>
        <v>0</v>
      </c>
      <c r="AF73" s="287">
        <f>-'5C1AJ_Athlos'!$R73</f>
        <v>0</v>
      </c>
      <c r="AG73" s="287">
        <f>-'5C1AK_NxtGen'!$R73</f>
        <v>0</v>
      </c>
      <c r="AH73" s="287">
        <f>-'5C1AL_Red River'!$R73</f>
        <v>0</v>
      </c>
      <c r="AI73" s="287">
        <f>-('5C2_LAVCA'!$R73+'5C2_LAVCA'!$S73)</f>
        <v>-81526</v>
      </c>
      <c r="AJ73" s="287">
        <f>-('5C3_UnvView'!$R73+'5C3_UnvView'!$S73)</f>
        <v>-223213</v>
      </c>
      <c r="AK73" s="287">
        <f>-Placeholder_Greater!$R73</f>
        <v>0</v>
      </c>
      <c r="AL73" s="288">
        <f>SUM(D73:AK73)</f>
        <v>-638669</v>
      </c>
      <c r="AM73" s="288">
        <f>SUM(C73:AK73)</f>
        <v>32874107</v>
      </c>
      <c r="AN73" s="288">
        <f>ROUND(AM73/'8_2.1.20 SIS'!C73,0)</f>
        <v>6126</v>
      </c>
      <c r="AO73" s="288">
        <f>'3B_Pay Raise'!O73</f>
        <v>629646</v>
      </c>
      <c r="AP73" s="289">
        <v>6342</v>
      </c>
      <c r="AQ73" s="287">
        <f>IF(AP73&gt;0,AP73,0)</f>
        <v>6342</v>
      </c>
      <c r="AR73" s="287">
        <f>IF(AP73&lt;0,AP73,0)</f>
        <v>0</v>
      </c>
      <c r="AS73" s="287">
        <v>-434946</v>
      </c>
      <c r="AT73" s="287">
        <v>3063</v>
      </c>
      <c r="AU73" s="289">
        <f>SUM(AS73:AT73)</f>
        <v>-431883</v>
      </c>
      <c r="AV73" s="288">
        <f>AM73+AO73+AP73+AU73</f>
        <v>33078212</v>
      </c>
      <c r="AW73" s="287">
        <f>'4_Level 4'!E73</f>
        <v>0</v>
      </c>
      <c r="AX73" s="287">
        <f>'4_Level 4'!Q73</f>
        <v>145146</v>
      </c>
      <c r="AY73" s="288">
        <f>ROUND(SUM(AV73:AX73),0)</f>
        <v>33223358</v>
      </c>
      <c r="AZ73" s="287">
        <v>30491393</v>
      </c>
      <c r="BA73" s="287">
        <f>AY73-AZ73</f>
        <v>2731965</v>
      </c>
      <c r="BB73" s="287">
        <f>ROUND(BA73/$BB$77,0)</f>
        <v>2731965</v>
      </c>
      <c r="BC73" s="287">
        <f>'4_Level 4'!J73</f>
        <v>0</v>
      </c>
      <c r="BD73" s="287">
        <f>'4_Level 4'!L73</f>
        <v>88447</v>
      </c>
      <c r="BE73" s="287">
        <f>'4_Level 4'!M73</f>
        <v>0</v>
      </c>
      <c r="BF73" s="288">
        <f>AY73+BC73+BD73+BE73</f>
        <v>33311805</v>
      </c>
      <c r="BG73" s="287">
        <v>0</v>
      </c>
    </row>
    <row r="74" spans="1:59" ht="15.6" customHeight="1" x14ac:dyDescent="0.2">
      <c r="A74" s="285">
        <v>68</v>
      </c>
      <c r="B74" s="286" t="s">
        <v>1</v>
      </c>
      <c r="C74" s="287">
        <f>'3_Levels 1&amp;2'!AP74</f>
        <v>13095480</v>
      </c>
      <c r="D74" s="287">
        <v>0</v>
      </c>
      <c r="E74" s="287">
        <f>-'5C1A_Madison'!$R74</f>
        <v>-106299</v>
      </c>
      <c r="F74" s="287">
        <f>-'5C1B_DArbonne'!$R74</f>
        <v>0</v>
      </c>
      <c r="G74" s="287">
        <f>-'5C1C_Intl High'!$R74</f>
        <v>0</v>
      </c>
      <c r="H74" s="287">
        <f>-'5C1D_NOMMA'!$R74</f>
        <v>0</v>
      </c>
      <c r="I74" s="287">
        <f>-'5C1E_LFNO'!$R74</f>
        <v>0</v>
      </c>
      <c r="J74" s="287">
        <f>-'5C1F_L.C. Charter'!$R74</f>
        <v>0</v>
      </c>
      <c r="K74" s="287">
        <f>-'5C1G_JS Clark'!$R74</f>
        <v>0</v>
      </c>
      <c r="L74" s="287">
        <f>-'5C1H_Southwest'!$R74</f>
        <v>0</v>
      </c>
      <c r="M74" s="287">
        <f>-'5C1I_LA Key'!$R74</f>
        <v>-142473</v>
      </c>
      <c r="N74" s="287">
        <f>-'5C1J_JCFA-East'!$R74</f>
        <v>0</v>
      </c>
      <c r="O74" s="287">
        <f>-'5C1M_GEO Mid'!$R74</f>
        <v>-50384</v>
      </c>
      <c r="P74" s="287">
        <f>-'5C1N_Delta'!$R74</f>
        <v>0</v>
      </c>
      <c r="Q74" s="287">
        <f>-'5C1O_Impact'!$R74</f>
        <v>-1179067</v>
      </c>
      <c r="R74" s="287">
        <f>-'5C1Q_Advantage'!$R74</f>
        <v>-1747152</v>
      </c>
      <c r="S74" s="287">
        <f>-'5C1R_Iberville'!$R74</f>
        <v>0</v>
      </c>
      <c r="T74" s="287">
        <f>-'5C1S_LC Col Prep'!$R74</f>
        <v>0</v>
      </c>
      <c r="U74" s="287">
        <f>-'5C1T_Northeast'!$R74</f>
        <v>0</v>
      </c>
      <c r="V74" s="287">
        <f>-'5C1U_Acadiana Ren'!$R74</f>
        <v>0</v>
      </c>
      <c r="W74" s="287">
        <f>-'5C1V_Laf Ren'!$R74</f>
        <v>0</v>
      </c>
      <c r="X74" s="287">
        <f>-'5C1W_Willow'!$R74</f>
        <v>0</v>
      </c>
      <c r="Y74" s="287">
        <f>-'5C1Y_GEO'!$R74</f>
        <v>-160350</v>
      </c>
      <c r="Z74" s="287">
        <f>-'5C1Z_Lincoln Prep'!$R74</f>
        <v>0</v>
      </c>
      <c r="AA74" s="287">
        <f>-'5C1AE_Noble Minds'!$R74</f>
        <v>0</v>
      </c>
      <c r="AB74" s="287">
        <f>-'5C1AF_JCFA-Laf'!$R74</f>
        <v>0</v>
      </c>
      <c r="AC74" s="287">
        <f>-'5C1AG_Collegiate'!$R74</f>
        <v>-73190</v>
      </c>
      <c r="AD74" s="287">
        <f>-'5C1AH_BRUP'!$R74</f>
        <v>-67823</v>
      </c>
      <c r="AE74" s="287">
        <f>-'5C1AI_Harmony'!$R74</f>
        <v>0</v>
      </c>
      <c r="AF74" s="287">
        <f>-'5C1AJ_Athlos'!$R74</f>
        <v>0</v>
      </c>
      <c r="AG74" s="287">
        <f>-'5C1AK_NxtGen'!$R74</f>
        <v>-6363</v>
      </c>
      <c r="AH74" s="287">
        <f>-'5C1AL_Red River'!$R74</f>
        <v>0</v>
      </c>
      <c r="AI74" s="287">
        <f>-('5C2_LAVCA'!$R74+'5C2_LAVCA'!$S74)</f>
        <v>-36726</v>
      </c>
      <c r="AJ74" s="287">
        <f>-('5C3_UnvView'!$R74+'5C3_UnvView'!$S74)</f>
        <v>-90056</v>
      </c>
      <c r="AK74" s="287">
        <f>-Placeholder_Greater!$R74</f>
        <v>0</v>
      </c>
      <c r="AL74" s="288">
        <f>SUM(D74:AK74)</f>
        <v>-3659883</v>
      </c>
      <c r="AM74" s="288">
        <f>SUM(C74:AK74)</f>
        <v>9435597</v>
      </c>
      <c r="AN74" s="288">
        <f>ROUND(AM74/'8_2.1.20 SIS'!C74,0)</f>
        <v>7811</v>
      </c>
      <c r="AO74" s="288">
        <f>'3B_Pay Raise'!O74</f>
        <v>172176</v>
      </c>
      <c r="AP74" s="289">
        <v>-6195</v>
      </c>
      <c r="AQ74" s="287">
        <f>IF(AP74&gt;0,AP74,0)</f>
        <v>0</v>
      </c>
      <c r="AR74" s="287">
        <f>IF(AP74&lt;0,AP74,0)</f>
        <v>-6195</v>
      </c>
      <c r="AS74" s="287">
        <v>-757667</v>
      </c>
      <c r="AT74" s="287">
        <v>-117165</v>
      </c>
      <c r="AU74" s="289">
        <f>SUM(AS74:AT74)</f>
        <v>-874832</v>
      </c>
      <c r="AV74" s="288">
        <f>AM74+AO74+AP74+AU74</f>
        <v>8726746</v>
      </c>
      <c r="AW74" s="287">
        <f>'4_Level 4'!E74</f>
        <v>0</v>
      </c>
      <c r="AX74" s="287">
        <f>'4_Level 4'!Q74</f>
        <v>77392</v>
      </c>
      <c r="AY74" s="288">
        <f>ROUND(SUM(AV74:AX74),0)</f>
        <v>8804138</v>
      </c>
      <c r="AZ74" s="287">
        <v>8138297</v>
      </c>
      <c r="BA74" s="287">
        <f>AY74-AZ74</f>
        <v>665841</v>
      </c>
      <c r="BB74" s="287">
        <f>ROUND(BA74/$BB$77,0)</f>
        <v>665841</v>
      </c>
      <c r="BC74" s="287">
        <f>'4_Level 4'!J74</f>
        <v>0</v>
      </c>
      <c r="BD74" s="287">
        <f>'4_Level 4'!L74</f>
        <v>25000</v>
      </c>
      <c r="BE74" s="287">
        <f>'4_Level 4'!M74</f>
        <v>14866</v>
      </c>
      <c r="BF74" s="288">
        <f>AY74+BC74+BD74+BE74</f>
        <v>8844004</v>
      </c>
      <c r="BG74" s="287">
        <v>0</v>
      </c>
    </row>
    <row r="75" spans="1:59" ht="15.6" customHeight="1" x14ac:dyDescent="0.2">
      <c r="A75" s="295">
        <v>69</v>
      </c>
      <c r="B75" s="296" t="s">
        <v>74</v>
      </c>
      <c r="C75" s="297">
        <f>'3_Levels 1&amp;2'!AP75</f>
        <v>32790864</v>
      </c>
      <c r="D75" s="298">
        <v>0</v>
      </c>
      <c r="E75" s="298">
        <f>-'5C1A_Madison'!$R75</f>
        <v>-29801</v>
      </c>
      <c r="F75" s="298">
        <f>-'5C1B_DArbonne'!$R75</f>
        <v>0</v>
      </c>
      <c r="G75" s="298">
        <f>-'5C1C_Intl High'!$R75</f>
        <v>0</v>
      </c>
      <c r="H75" s="298">
        <f>-'5C1D_NOMMA'!$R75</f>
        <v>0</v>
      </c>
      <c r="I75" s="298">
        <f>-'5C1E_LFNO'!$R75</f>
        <v>0</v>
      </c>
      <c r="J75" s="298">
        <f>-'5C1F_L.C. Charter'!$R75</f>
        <v>0</v>
      </c>
      <c r="K75" s="298">
        <f>-'5C1G_JS Clark'!$R75</f>
        <v>0</v>
      </c>
      <c r="L75" s="298">
        <f>-'5C1H_Southwest'!$R75</f>
        <v>0</v>
      </c>
      <c r="M75" s="298">
        <f>-'5C1I_LA Key'!$R75</f>
        <v>-157118</v>
      </c>
      <c r="N75" s="298">
        <f>-'5C1J_JCFA-East'!$R75</f>
        <v>0</v>
      </c>
      <c r="O75" s="298">
        <f>-'5C1M_GEO Mid'!$R75</f>
        <v>-35748</v>
      </c>
      <c r="P75" s="298">
        <f>-'5C1N_Delta'!$R75</f>
        <v>0</v>
      </c>
      <c r="Q75" s="298">
        <f>-'5C1O_Impact'!$R75</f>
        <v>-17789</v>
      </c>
      <c r="R75" s="298">
        <f>-'5C1Q_Advantage'!$R75</f>
        <v>-23605</v>
      </c>
      <c r="S75" s="298">
        <f>-'5C1R_Iberville'!$R75</f>
        <v>0</v>
      </c>
      <c r="T75" s="298">
        <f>-'5C1S_LC Col Prep'!$R75</f>
        <v>0</v>
      </c>
      <c r="U75" s="298">
        <f>-'5C1T_Northeast'!$R75</f>
        <v>0</v>
      </c>
      <c r="V75" s="298">
        <f>-'5C1U_Acadiana Ren'!$R75</f>
        <v>0</v>
      </c>
      <c r="W75" s="298">
        <f>-'5C1V_Laf Ren'!$R75</f>
        <v>0</v>
      </c>
      <c r="X75" s="298">
        <f>-'5C1W_Willow'!$R75</f>
        <v>0</v>
      </c>
      <c r="Y75" s="298">
        <f>-'5C1Y_GEO'!$R75</f>
        <v>-37016</v>
      </c>
      <c r="Z75" s="298">
        <f>-'5C1Z_Lincoln Prep'!$R75</f>
        <v>0</v>
      </c>
      <c r="AA75" s="531">
        <f>-'5C1AE_Noble Minds'!$R75</f>
        <v>0</v>
      </c>
      <c r="AB75" s="531">
        <f>-'5C1AF_JCFA-Laf'!$R75</f>
        <v>0</v>
      </c>
      <c r="AC75" s="531">
        <f>-'5C1AG_Collegiate'!$R75</f>
        <v>-12339</v>
      </c>
      <c r="AD75" s="531">
        <f>-'5C1AH_BRUP'!$R75</f>
        <v>0</v>
      </c>
      <c r="AE75" s="771">
        <f>-'5C1AI_Harmony'!$R75</f>
        <v>0</v>
      </c>
      <c r="AF75" s="771">
        <f>-'5C1AJ_Athlos'!$R75</f>
        <v>0</v>
      </c>
      <c r="AG75" s="771">
        <f>-'5C1AK_NxtGen'!$R75</f>
        <v>0</v>
      </c>
      <c r="AH75" s="771">
        <f>-'5C1AL_Red River'!$R75</f>
        <v>0</v>
      </c>
      <c r="AI75" s="298">
        <f>-('5C2_LAVCA'!$R75+'5C2_LAVCA'!$S75)</f>
        <v>-59804</v>
      </c>
      <c r="AJ75" s="298">
        <f>-('5C3_UnvView'!$R75+'5C3_UnvView'!$S75)</f>
        <v>-199039</v>
      </c>
      <c r="AK75" s="298">
        <f>-Placeholder_Greater!$R75</f>
        <v>0</v>
      </c>
      <c r="AL75" s="299">
        <f>SUM(D75:AK75)</f>
        <v>-572259</v>
      </c>
      <c r="AM75" s="299">
        <f>SUM(C75:AK75)</f>
        <v>32218605</v>
      </c>
      <c r="AN75" s="299">
        <f>ROUND(AM75/'8_2.1.20 SIS'!C75,0)</f>
        <v>6784</v>
      </c>
      <c r="AO75" s="956">
        <f>'3B_Pay Raise'!O75</f>
        <v>520247</v>
      </c>
      <c r="AP75" s="300">
        <v>0</v>
      </c>
      <c r="AQ75" s="297">
        <f>IF(AP75&gt;0,AP75,0)</f>
        <v>0</v>
      </c>
      <c r="AR75" s="297">
        <f>IF(AP75&lt;0,AP75,0)</f>
        <v>0</v>
      </c>
      <c r="AS75" s="298">
        <v>-237440</v>
      </c>
      <c r="AT75" s="298">
        <v>-33920</v>
      </c>
      <c r="AU75" s="301">
        <f>SUM(AS75:AT75)</f>
        <v>-271360</v>
      </c>
      <c r="AV75" s="299">
        <f>AM75+AO75+AP75+AU75</f>
        <v>32467492</v>
      </c>
      <c r="AW75" s="298">
        <f>'4_Level 4'!E75</f>
        <v>0</v>
      </c>
      <c r="AX75" s="298">
        <f>'4_Level 4'!Q75</f>
        <v>106147</v>
      </c>
      <c r="AY75" s="299">
        <f>ROUND(SUM(AV75:AX75),0)</f>
        <v>32573639</v>
      </c>
      <c r="AZ75" s="298">
        <v>29892929</v>
      </c>
      <c r="BA75" s="298">
        <f>AY75-AZ75</f>
        <v>2680710</v>
      </c>
      <c r="BB75" s="298">
        <f>ROUND(BA75/$BB$77,0)</f>
        <v>2680710</v>
      </c>
      <c r="BC75" s="298">
        <f>'4_Level 4'!J75</f>
        <v>0</v>
      </c>
      <c r="BD75" s="298">
        <f>'4_Level 4'!L75</f>
        <v>213767</v>
      </c>
      <c r="BE75" s="298">
        <f>'4_Level 4'!M75</f>
        <v>0</v>
      </c>
      <c r="BF75" s="299">
        <f>AY75+BC75+BD75+BE75</f>
        <v>32787406</v>
      </c>
      <c r="BG75" s="298">
        <v>0</v>
      </c>
    </row>
    <row r="76" spans="1:59" ht="15.6" customHeight="1" thickBot="1" x14ac:dyDescent="0.25">
      <c r="A76" s="454"/>
      <c r="B76" s="455" t="s">
        <v>69</v>
      </c>
      <c r="C76" s="456">
        <f t="shared" ref="C76:BG76" si="16">SUM(C7:C75)</f>
        <v>3676763345</v>
      </c>
      <c r="D76" s="456">
        <f t="shared" si="16"/>
        <v>-14225096</v>
      </c>
      <c r="E76" s="456">
        <f t="shared" si="16"/>
        <v>-2454998</v>
      </c>
      <c r="F76" s="456">
        <f t="shared" si="16"/>
        <v>-5954034</v>
      </c>
      <c r="G76" s="456">
        <f t="shared" si="16"/>
        <v>-1805683</v>
      </c>
      <c r="H76" s="456">
        <f t="shared" si="16"/>
        <v>-4398619</v>
      </c>
      <c r="I76" s="456">
        <f t="shared" si="16"/>
        <v>-3962533</v>
      </c>
      <c r="J76" s="456">
        <f t="shared" si="16"/>
        <v>-3914786</v>
      </c>
      <c r="K76" s="456">
        <f t="shared" si="16"/>
        <v>-1366061</v>
      </c>
      <c r="L76" s="456">
        <f t="shared" si="16"/>
        <v>-2894343</v>
      </c>
      <c r="M76" s="456">
        <f>SUM(M7:M75)</f>
        <v>-2386774</v>
      </c>
      <c r="N76" s="456">
        <f t="shared" si="16"/>
        <v>-1041940</v>
      </c>
      <c r="O76" s="456">
        <f t="shared" si="16"/>
        <v>-3044612</v>
      </c>
      <c r="P76" s="456">
        <f t="shared" si="16"/>
        <v>-2897158</v>
      </c>
      <c r="Q76" s="456">
        <f t="shared" si="16"/>
        <v>-2151086</v>
      </c>
      <c r="R76" s="456">
        <f t="shared" si="16"/>
        <v>-2812403</v>
      </c>
      <c r="S76" s="456">
        <f t="shared" si="16"/>
        <v>-1514530</v>
      </c>
      <c r="T76" s="456">
        <f t="shared" si="16"/>
        <v>-2107893</v>
      </c>
      <c r="U76" s="456">
        <f t="shared" si="16"/>
        <v>-1178533</v>
      </c>
      <c r="V76" s="456">
        <f t="shared" si="16"/>
        <v>-3884168</v>
      </c>
      <c r="W76" s="456">
        <f t="shared" si="16"/>
        <v>-4377675</v>
      </c>
      <c r="X76" s="456">
        <f t="shared" si="16"/>
        <v>-2772086</v>
      </c>
      <c r="Y76" s="456">
        <f t="shared" si="16"/>
        <v>-2925479</v>
      </c>
      <c r="Z76" s="456">
        <f t="shared" si="16"/>
        <v>-2659778</v>
      </c>
      <c r="AA76" s="456">
        <f t="shared" si="16"/>
        <v>-437832</v>
      </c>
      <c r="AB76" s="456">
        <f t="shared" si="16"/>
        <v>-319767</v>
      </c>
      <c r="AC76" s="456">
        <f t="shared" si="16"/>
        <v>-1819211</v>
      </c>
      <c r="AD76" s="532">
        <f t="shared" si="16"/>
        <v>-1550135</v>
      </c>
      <c r="AE76" s="532">
        <f t="shared" si="16"/>
        <v>-477248</v>
      </c>
      <c r="AF76" s="532">
        <f t="shared" si="16"/>
        <v>-5189695</v>
      </c>
      <c r="AG76" s="1082">
        <f>SUM(AG7:AG75)</f>
        <v>-379091</v>
      </c>
      <c r="AH76" s="1082">
        <f>SUM(AH7:AH75)</f>
        <v>-1078768</v>
      </c>
      <c r="AI76" s="456">
        <f>SUM(AI7:AI75)</f>
        <v>-10651695</v>
      </c>
      <c r="AJ76" s="456">
        <f t="shared" si="16"/>
        <v>-17738759</v>
      </c>
      <c r="AK76" s="456">
        <f>SUM(AK7:AK75)</f>
        <v>-263392</v>
      </c>
      <c r="AL76" s="457">
        <f t="shared" si="16"/>
        <v>-116635861</v>
      </c>
      <c r="AM76" s="457">
        <f t="shared" si="16"/>
        <v>3560127484</v>
      </c>
      <c r="AN76" s="457">
        <f>ROUND(AM76/'8_2.1.20 SIS'!C76,0)</f>
        <v>5417</v>
      </c>
      <c r="AO76" s="957">
        <f t="shared" si="16"/>
        <v>96117409</v>
      </c>
      <c r="AP76" s="458">
        <f t="shared" ref="AP76:AX76" si="17">SUM(AP7:AP75)</f>
        <v>-1744830</v>
      </c>
      <c r="AQ76" s="456">
        <f t="shared" si="17"/>
        <v>195113</v>
      </c>
      <c r="AR76" s="456">
        <f t="shared" si="17"/>
        <v>-1939943</v>
      </c>
      <c r="AS76" s="456">
        <f t="shared" si="17"/>
        <v>-73587472</v>
      </c>
      <c r="AT76" s="456">
        <f t="shared" si="17"/>
        <v>-6805944</v>
      </c>
      <c r="AU76" s="458">
        <f t="shared" si="17"/>
        <v>-80393416</v>
      </c>
      <c r="AV76" s="457">
        <f t="shared" si="17"/>
        <v>3574106647</v>
      </c>
      <c r="AW76" s="456">
        <f t="shared" si="17"/>
        <v>4515000</v>
      </c>
      <c r="AX76" s="456">
        <f t="shared" si="17"/>
        <v>17494050</v>
      </c>
      <c r="AY76" s="457">
        <f>SUM(AY7:AY75)</f>
        <v>3596115697</v>
      </c>
      <c r="AZ76" s="456">
        <f t="shared" si="16"/>
        <v>3303546208</v>
      </c>
      <c r="BA76" s="456">
        <f t="shared" si="16"/>
        <v>292569489</v>
      </c>
      <c r="BB76" s="456">
        <f t="shared" si="16"/>
        <v>292569489</v>
      </c>
      <c r="BC76" s="456">
        <f t="shared" si="16"/>
        <v>586000</v>
      </c>
      <c r="BD76" s="456">
        <f>SUM(BD7:BD75)</f>
        <v>20392849</v>
      </c>
      <c r="BE76" s="456">
        <f t="shared" si="16"/>
        <v>11393851</v>
      </c>
      <c r="BF76" s="457">
        <f t="shared" si="16"/>
        <v>3628488397</v>
      </c>
      <c r="BG76" s="456">
        <f t="shared" si="16"/>
        <v>-17232</v>
      </c>
    </row>
    <row r="77" spans="1:59" ht="13.5" thickTop="1" x14ac:dyDescent="0.2">
      <c r="BB77" s="33"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fitToPage="1" printArea="1" hiddenRows="1" view="pageBreakPreview">
      <pane xSplit="2" ySplit="6" topLeftCell="AH7" activePane="bottomRight" state="frozen"/>
      <selection pane="bottomRight" activeCell="AQ1" sqref="AQ1:AQ2"/>
      <colBreaks count="7" manualBreakCount="7">
        <brk id="10" max="75" man="1"/>
        <brk id="18" max="75" man="1"/>
        <brk id="26" max="75" man="1"/>
        <brk id="34" max="75" man="1"/>
        <brk id="43" max="1048575" man="1"/>
        <brk id="50" max="75" man="1"/>
        <brk id="56" max="75" man="1"/>
      </colBreaks>
      <pageMargins left="0.35" right="0.35" top="1.1499999999999999" bottom="0.5" header="0.5" footer="0.25"/>
      <printOptions horizontalCentered="1"/>
      <pageSetup paperSize="5" scale="71" firstPageNumber="3" fitToWidth="0" orientation="portrait" r:id="rId1"/>
      <headerFooter alignWithMargins="0">
        <oddHeader>&amp;L&amp;"Arial,Bold"&amp;18&amp;K000000Table 2: FY2019-20 Budget Letter_&amp;KFF0000Preliminary Simulation&amp;K000000  &amp;"Arial,Regular"&amp;10
&amp;"Arial,Bold"&amp;18Distribution and Adjustments</oddHeader>
        <oddFooter>&amp;R&amp;12&amp;P</oddFooter>
      </headerFooter>
    </customSheetView>
  </customSheetViews>
  <mergeCells count="22">
    <mergeCell ref="I1:O1"/>
    <mergeCell ref="D1:H1"/>
    <mergeCell ref="A1:B2"/>
    <mergeCell ref="C1:C2"/>
    <mergeCell ref="AM1:AM2"/>
    <mergeCell ref="P1:U1"/>
    <mergeCell ref="AN1:AN2"/>
    <mergeCell ref="AO1:AO2"/>
    <mergeCell ref="AI1:AL1"/>
    <mergeCell ref="AC1:AH1"/>
    <mergeCell ref="V1:AB1"/>
    <mergeCell ref="BG1:BG2"/>
    <mergeCell ref="AY1:AY2"/>
    <mergeCell ref="AP1:AR1"/>
    <mergeCell ref="AW1:AX1"/>
    <mergeCell ref="AS1:AU1"/>
    <mergeCell ref="AV1:AV2"/>
    <mergeCell ref="AZ1:AZ2"/>
    <mergeCell ref="BA1:BA2"/>
    <mergeCell ref="BB1:BB2"/>
    <mergeCell ref="BF1:BF2"/>
    <mergeCell ref="BC1:BE1"/>
  </mergeCells>
  <phoneticPr fontId="42" type="noConversion"/>
  <printOptions horizontalCentered="1"/>
  <pageMargins left="0.35" right="0.35" top="1.05" bottom="0.5" header="0.5" footer="0.25"/>
  <pageSetup paperSize="5" scale="73" firstPageNumber="3" fitToWidth="0" fitToHeight="0" orientation="portrait" r:id="rId2"/>
  <headerFooter alignWithMargins="0">
    <oddHeader>&amp;L&amp;"Arial,Bold"&amp;18&amp;K000000Table 2: FY2020-21 Budget Letter
MFP Distribution and Adjustments</oddHeader>
    <oddFooter>&amp;R&amp;P</oddFooter>
  </headerFooter>
  <colBreaks count="8" manualBreakCount="8">
    <brk id="8" max="75" man="1"/>
    <brk id="15" max="1048575" man="1"/>
    <brk id="21" max="75" man="1"/>
    <brk id="28" max="1048575" man="1"/>
    <brk id="34" max="75" man="1"/>
    <brk id="41" max="75" man="1"/>
    <brk id="48" max="1048575" man="1"/>
    <brk id="54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R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69" t="s">
        <v>463</v>
      </c>
      <c r="B1" s="1469"/>
      <c r="C1" s="1464" t="s">
        <v>293</v>
      </c>
      <c r="D1" s="1465"/>
      <c r="E1" s="1465"/>
      <c r="F1" s="1465"/>
      <c r="G1" s="1465"/>
      <c r="H1" s="1465"/>
      <c r="I1" s="1465"/>
      <c r="J1" s="1465"/>
      <c r="K1" s="1466"/>
      <c r="L1" s="1464" t="s">
        <v>293</v>
      </c>
      <c r="M1" s="1465"/>
      <c r="N1" s="1465"/>
      <c r="O1" s="1465"/>
      <c r="P1" s="1465"/>
      <c r="Q1" s="1465"/>
      <c r="R1" s="1466"/>
    </row>
    <row r="2" spans="1:18" s="391" customFormat="1" ht="17.45" customHeight="1" x14ac:dyDescent="0.2">
      <c r="A2" s="1469"/>
      <c r="B2" s="1469"/>
      <c r="C2" s="28"/>
      <c r="D2" s="29"/>
      <c r="E2" s="29"/>
      <c r="F2" s="29"/>
      <c r="G2" s="29"/>
      <c r="H2" s="29"/>
      <c r="I2" s="1470" t="s">
        <v>223</v>
      </c>
      <c r="J2" s="1471"/>
      <c r="K2" s="1472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69"/>
      <c r="B3" s="1469"/>
      <c r="C3" s="178" t="s">
        <v>1308</v>
      </c>
      <c r="D3" s="177" t="s">
        <v>464</v>
      </c>
      <c r="E3" s="177" t="s">
        <v>465</v>
      </c>
      <c r="F3" s="177" t="s">
        <v>1309</v>
      </c>
      <c r="G3" s="177" t="s">
        <v>291</v>
      </c>
      <c r="H3" s="177" t="s">
        <v>1118</v>
      </c>
      <c r="I3" s="25" t="s">
        <v>1253</v>
      </c>
      <c r="J3" s="25" t="s">
        <v>1254</v>
      </c>
      <c r="K3" s="25" t="s">
        <v>224</v>
      </c>
      <c r="L3" s="177" t="s">
        <v>466</v>
      </c>
      <c r="M3" s="1132" t="s">
        <v>1310</v>
      </c>
      <c r="N3" s="27" t="s">
        <v>917</v>
      </c>
      <c r="O3" s="27" t="s">
        <v>1312</v>
      </c>
      <c r="P3" s="27" t="s">
        <v>258</v>
      </c>
      <c r="Q3" s="27" t="s">
        <v>1313</v>
      </c>
      <c r="R3" s="27" t="s">
        <v>918</v>
      </c>
    </row>
    <row r="4" spans="1:18" ht="14.25" customHeight="1" x14ac:dyDescent="0.2">
      <c r="A4" s="392"/>
      <c r="B4" s="393"/>
      <c r="C4" s="394">
        <v>1</v>
      </c>
      <c r="D4" s="394">
        <f>C4+1</f>
        <v>2</v>
      </c>
      <c r="E4" s="394">
        <f>D4+1</f>
        <v>3</v>
      </c>
      <c r="F4" s="394">
        <f t="shared" ref="F4:L4" si="0"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ref="M4:R4" si="1">L4+1</f>
        <v>11</v>
      </c>
      <c r="N4" s="394">
        <f t="shared" si="1"/>
        <v>12</v>
      </c>
      <c r="O4" s="394">
        <f t="shared" si="1"/>
        <v>13</v>
      </c>
      <c r="P4" s="394">
        <f t="shared" si="1"/>
        <v>14</v>
      </c>
      <c r="Q4" s="394">
        <f t="shared" si="1"/>
        <v>15</v>
      </c>
      <c r="R4" s="394">
        <f t="shared" si="1"/>
        <v>16</v>
      </c>
    </row>
    <row r="5" spans="1:18" s="438" customFormat="1" ht="27.75" customHeight="1" x14ac:dyDescent="0.2">
      <c r="A5" s="654"/>
      <c r="B5" s="654"/>
      <c r="C5" s="537" t="s">
        <v>761</v>
      </c>
      <c r="D5" s="537" t="s">
        <v>1119</v>
      </c>
      <c r="E5" s="537" t="s">
        <v>762</v>
      </c>
      <c r="F5" s="537" t="s">
        <v>682</v>
      </c>
      <c r="G5" s="537" t="s">
        <v>657</v>
      </c>
      <c r="H5" s="537" t="s">
        <v>1186</v>
      </c>
      <c r="I5" s="537" t="s">
        <v>887</v>
      </c>
      <c r="J5" s="537" t="s">
        <v>888</v>
      </c>
      <c r="K5" s="537" t="s">
        <v>763</v>
      </c>
      <c r="L5" s="537" t="s">
        <v>764</v>
      </c>
      <c r="M5" s="540" t="s">
        <v>766</v>
      </c>
      <c r="N5" s="537" t="s">
        <v>1175</v>
      </c>
      <c r="O5" s="537" t="s">
        <v>920</v>
      </c>
      <c r="P5" s="537" t="s">
        <v>789</v>
      </c>
      <c r="Q5" s="537" t="s">
        <v>919</v>
      </c>
      <c r="R5" s="537" t="s">
        <v>1176</v>
      </c>
    </row>
    <row r="6" spans="1:18" s="438" customFormat="1" ht="22.5" hidden="1" x14ac:dyDescent="0.2">
      <c r="A6" s="655"/>
      <c r="B6" s="655"/>
      <c r="C6" s="540" t="s">
        <v>555</v>
      </c>
      <c r="D6" s="540" t="s">
        <v>555</v>
      </c>
      <c r="E6" s="540" t="s">
        <v>556</v>
      </c>
      <c r="F6" s="540" t="s">
        <v>790</v>
      </c>
      <c r="G6" s="540" t="s">
        <v>556</v>
      </c>
      <c r="H6" s="540" t="s">
        <v>556</v>
      </c>
      <c r="I6" s="540" t="s">
        <v>765</v>
      </c>
      <c r="J6" s="540" t="s">
        <v>765</v>
      </c>
      <c r="K6" s="540" t="s">
        <v>556</v>
      </c>
      <c r="L6" s="540" t="s">
        <v>556</v>
      </c>
      <c r="M6" s="540" t="s">
        <v>766</v>
      </c>
      <c r="N6" s="540" t="s">
        <v>783</v>
      </c>
      <c r="O6" s="540" t="s">
        <v>791</v>
      </c>
      <c r="P6" s="540" t="s">
        <v>556</v>
      </c>
      <c r="Q6" s="540" t="s">
        <v>556</v>
      </c>
      <c r="R6" s="540" t="s">
        <v>784</v>
      </c>
    </row>
    <row r="7" spans="1:18" ht="15.6" customHeight="1" x14ac:dyDescent="0.2">
      <c r="A7" s="336">
        <v>1</v>
      </c>
      <c r="B7" s="117" t="s">
        <v>4</v>
      </c>
      <c r="C7" s="337">
        <f>'8_2.1.20 SIS'!BF7</f>
        <v>5</v>
      </c>
      <c r="D7" s="338">
        <f>'9_Per Pupil Summary'!Q7</f>
        <v>7707.2262298558107</v>
      </c>
      <c r="E7" s="339">
        <f>C7*D7</f>
        <v>38536.131149279056</v>
      </c>
      <c r="F7" s="339">
        <f>'9_Per Pupil Summary'!G7</f>
        <v>777.48</v>
      </c>
      <c r="G7" s="339">
        <f>C7*F7</f>
        <v>3887.4</v>
      </c>
      <c r="H7" s="340">
        <f>ROUND(E7+G7,0)</f>
        <v>42424</v>
      </c>
      <c r="I7" s="119">
        <v>-8485</v>
      </c>
      <c r="J7" s="119">
        <v>-4242</v>
      </c>
      <c r="K7" s="123">
        <f t="shared" ref="K7:K38" si="2">I7+J7</f>
        <v>-12727</v>
      </c>
      <c r="L7" s="340">
        <f t="shared" ref="L7:L70" si="3">K7+H7</f>
        <v>29697</v>
      </c>
      <c r="M7" s="338">
        <v>0</v>
      </c>
      <c r="N7" s="122">
        <f>ROUND(SUM(L7:M7),0)</f>
        <v>29697</v>
      </c>
      <c r="O7" s="119">
        <v>28637</v>
      </c>
      <c r="P7" s="119">
        <f>N7-O7</f>
        <v>1060</v>
      </c>
      <c r="Q7" s="122">
        <f t="shared" ref="Q7:Q38" si="4">ROUND(P7/$Q$86,0)</f>
        <v>1060</v>
      </c>
      <c r="R7" s="124">
        <f t="shared" ref="R7:R38" si="5">N7</f>
        <v>29697</v>
      </c>
    </row>
    <row r="8" spans="1:18" ht="15.6" customHeight="1" x14ac:dyDescent="0.2">
      <c r="A8" s="341">
        <v>2</v>
      </c>
      <c r="B8" s="135" t="s">
        <v>5</v>
      </c>
      <c r="C8" s="342">
        <f>'8_2.1.20 SIS'!BF8</f>
        <v>1</v>
      </c>
      <c r="D8" s="343">
        <f>'9_Per Pupil Summary'!Q8</f>
        <v>9356.0454218393716</v>
      </c>
      <c r="E8" s="344">
        <f t="shared" ref="E8:E71" si="6">C8*D8</f>
        <v>9356.0454218393716</v>
      </c>
      <c r="F8" s="344">
        <f>'9_Per Pupil Summary'!G8</f>
        <v>842.32</v>
      </c>
      <c r="G8" s="344">
        <f t="shared" ref="G8:G71" si="7">C8*F8</f>
        <v>842.32</v>
      </c>
      <c r="H8" s="345">
        <f t="shared" ref="H8:H71" si="8">ROUND(E8+G8,0)</f>
        <v>10198</v>
      </c>
      <c r="I8" s="137">
        <v>10198</v>
      </c>
      <c r="J8" s="137">
        <v>0</v>
      </c>
      <c r="K8" s="141">
        <f t="shared" si="2"/>
        <v>10198</v>
      </c>
      <c r="L8" s="345">
        <f t="shared" si="3"/>
        <v>20396</v>
      </c>
      <c r="M8" s="343">
        <v>0</v>
      </c>
      <c r="N8" s="140">
        <f t="shared" ref="N8:N71" si="9">ROUND(SUM(L8:M8),0)</f>
        <v>20396</v>
      </c>
      <c r="O8" s="137">
        <v>17847</v>
      </c>
      <c r="P8" s="137">
        <f t="shared" ref="P8:P71" si="10">N8-O8</f>
        <v>2549</v>
      </c>
      <c r="Q8" s="140">
        <f t="shared" si="4"/>
        <v>2549</v>
      </c>
      <c r="R8" s="140">
        <f t="shared" si="5"/>
        <v>20396</v>
      </c>
    </row>
    <row r="9" spans="1:18" ht="15.6" customHeight="1" x14ac:dyDescent="0.2">
      <c r="A9" s="341">
        <v>3</v>
      </c>
      <c r="B9" s="135" t="s">
        <v>6</v>
      </c>
      <c r="C9" s="342">
        <f>'8_2.1.20 SIS'!BF9</f>
        <v>11</v>
      </c>
      <c r="D9" s="343">
        <f>'9_Per Pupil Summary'!Q9</f>
        <v>7938.0538340965122</v>
      </c>
      <c r="E9" s="344">
        <f t="shared" si="6"/>
        <v>87318.59217506164</v>
      </c>
      <c r="F9" s="344">
        <f>'9_Per Pupil Summary'!G9</f>
        <v>596.84</v>
      </c>
      <c r="G9" s="344">
        <f t="shared" si="7"/>
        <v>6565.2400000000007</v>
      </c>
      <c r="H9" s="345">
        <f t="shared" si="8"/>
        <v>93884</v>
      </c>
      <c r="I9" s="137">
        <v>-25605</v>
      </c>
      <c r="J9" s="137">
        <v>0</v>
      </c>
      <c r="K9" s="141">
        <f t="shared" si="2"/>
        <v>-25605</v>
      </c>
      <c r="L9" s="345">
        <f t="shared" si="3"/>
        <v>68279</v>
      </c>
      <c r="M9" s="343">
        <v>0</v>
      </c>
      <c r="N9" s="140">
        <f t="shared" si="9"/>
        <v>68279</v>
      </c>
      <c r="O9" s="137">
        <v>64724</v>
      </c>
      <c r="P9" s="137">
        <f t="shared" si="10"/>
        <v>3555</v>
      </c>
      <c r="Q9" s="140">
        <f t="shared" si="4"/>
        <v>3555</v>
      </c>
      <c r="R9" s="140">
        <f t="shared" si="5"/>
        <v>68279</v>
      </c>
    </row>
    <row r="10" spans="1:18" ht="15.6" customHeight="1" x14ac:dyDescent="0.2">
      <c r="A10" s="341">
        <v>4</v>
      </c>
      <c r="B10" s="135" t="s">
        <v>7</v>
      </c>
      <c r="C10" s="342">
        <f>'8_2.1.20 SIS'!BF10</f>
        <v>2</v>
      </c>
      <c r="D10" s="343">
        <f>'9_Per Pupil Summary'!Q10</f>
        <v>9653.4789774583478</v>
      </c>
      <c r="E10" s="344">
        <f t="shared" si="6"/>
        <v>19306.957954916696</v>
      </c>
      <c r="F10" s="344">
        <f>'9_Per Pupil Summary'!G10</f>
        <v>585.76</v>
      </c>
      <c r="G10" s="344">
        <f t="shared" si="7"/>
        <v>1171.52</v>
      </c>
      <c r="H10" s="345">
        <f t="shared" si="8"/>
        <v>20478</v>
      </c>
      <c r="I10" s="137">
        <v>-10239</v>
      </c>
      <c r="J10" s="137">
        <v>0</v>
      </c>
      <c r="K10" s="141">
        <f t="shared" si="2"/>
        <v>-10239</v>
      </c>
      <c r="L10" s="345">
        <f t="shared" si="3"/>
        <v>10239</v>
      </c>
      <c r="M10" s="343">
        <v>0</v>
      </c>
      <c r="N10" s="140">
        <f t="shared" si="9"/>
        <v>10239</v>
      </c>
      <c r="O10" s="137">
        <v>10239</v>
      </c>
      <c r="P10" s="137">
        <f t="shared" si="10"/>
        <v>0</v>
      </c>
      <c r="Q10" s="140">
        <f t="shared" si="4"/>
        <v>0</v>
      </c>
      <c r="R10" s="140">
        <f t="shared" si="5"/>
        <v>10239</v>
      </c>
    </row>
    <row r="11" spans="1:18" ht="15.6" customHeight="1" x14ac:dyDescent="0.2">
      <c r="A11" s="346">
        <v>5</v>
      </c>
      <c r="B11" s="149" t="s">
        <v>8</v>
      </c>
      <c r="C11" s="347">
        <f>'8_2.1.20 SIS'!BF11</f>
        <v>3</v>
      </c>
      <c r="D11" s="348">
        <f>'9_Per Pupil Summary'!Q11</f>
        <v>7936.2487599148772</v>
      </c>
      <c r="E11" s="349">
        <f t="shared" si="6"/>
        <v>23808.746279744631</v>
      </c>
      <c r="F11" s="349">
        <f>'9_Per Pupil Summary'!G11</f>
        <v>555.91</v>
      </c>
      <c r="G11" s="349">
        <f t="shared" si="7"/>
        <v>1667.73</v>
      </c>
      <c r="H11" s="350">
        <f t="shared" si="8"/>
        <v>25476</v>
      </c>
      <c r="I11" s="151">
        <v>-16984</v>
      </c>
      <c r="J11" s="151">
        <v>0</v>
      </c>
      <c r="K11" s="155">
        <f t="shared" si="2"/>
        <v>-16984</v>
      </c>
      <c r="L11" s="350">
        <f t="shared" si="3"/>
        <v>8492</v>
      </c>
      <c r="M11" s="348">
        <v>0</v>
      </c>
      <c r="N11" s="154">
        <f t="shared" si="9"/>
        <v>8492</v>
      </c>
      <c r="O11" s="157">
        <v>9199</v>
      </c>
      <c r="P11" s="151">
        <f t="shared" si="10"/>
        <v>-707</v>
      </c>
      <c r="Q11" s="158">
        <f t="shared" si="4"/>
        <v>-707</v>
      </c>
      <c r="R11" s="154">
        <f t="shared" si="5"/>
        <v>8492</v>
      </c>
    </row>
    <row r="12" spans="1:18" ht="15.6" customHeight="1" x14ac:dyDescent="0.2">
      <c r="A12" s="336">
        <v>6</v>
      </c>
      <c r="B12" s="117" t="s">
        <v>9</v>
      </c>
      <c r="C12" s="337">
        <f>'8_2.1.20 SIS'!BF12</f>
        <v>1</v>
      </c>
      <c r="D12" s="338">
        <f>'9_Per Pupil Summary'!Q12</f>
        <v>9188.0273811581683</v>
      </c>
      <c r="E12" s="339">
        <f t="shared" si="6"/>
        <v>9188.0273811581683</v>
      </c>
      <c r="F12" s="339">
        <f>'9_Per Pupil Summary'!G12</f>
        <v>545.4799999999999</v>
      </c>
      <c r="G12" s="339">
        <f t="shared" si="7"/>
        <v>545.4799999999999</v>
      </c>
      <c r="H12" s="340">
        <f t="shared" si="8"/>
        <v>9734</v>
      </c>
      <c r="I12" s="119">
        <v>19467</v>
      </c>
      <c r="J12" s="119">
        <v>0</v>
      </c>
      <c r="K12" s="123">
        <f t="shared" si="2"/>
        <v>19467</v>
      </c>
      <c r="L12" s="340">
        <f t="shared" si="3"/>
        <v>29201</v>
      </c>
      <c r="M12" s="338">
        <v>0</v>
      </c>
      <c r="N12" s="122">
        <f t="shared" si="9"/>
        <v>29201</v>
      </c>
      <c r="O12" s="119">
        <v>25146</v>
      </c>
      <c r="P12" s="119">
        <f t="shared" si="10"/>
        <v>4055</v>
      </c>
      <c r="Q12" s="122">
        <f t="shared" si="4"/>
        <v>4055</v>
      </c>
      <c r="R12" s="124">
        <f t="shared" si="5"/>
        <v>29201</v>
      </c>
    </row>
    <row r="13" spans="1:18" ht="15.6" customHeight="1" x14ac:dyDescent="0.2">
      <c r="A13" s="341">
        <v>7</v>
      </c>
      <c r="B13" s="135" t="s">
        <v>10</v>
      </c>
      <c r="C13" s="342">
        <f>'8_2.1.20 SIS'!BF13</f>
        <v>1</v>
      </c>
      <c r="D13" s="343">
        <f>'9_Per Pupil Summary'!Q13</f>
        <v>8796.4858501440922</v>
      </c>
      <c r="E13" s="344">
        <f t="shared" si="6"/>
        <v>8796.4858501440922</v>
      </c>
      <c r="F13" s="344">
        <f>'9_Per Pupil Summary'!G13</f>
        <v>756.91999999999985</v>
      </c>
      <c r="G13" s="344">
        <f t="shared" si="7"/>
        <v>756.91999999999985</v>
      </c>
      <c r="H13" s="345">
        <f t="shared" si="8"/>
        <v>9553</v>
      </c>
      <c r="I13" s="137">
        <v>0</v>
      </c>
      <c r="J13" s="137">
        <v>0</v>
      </c>
      <c r="K13" s="141">
        <f t="shared" si="2"/>
        <v>0</v>
      </c>
      <c r="L13" s="345">
        <f t="shared" si="3"/>
        <v>9553</v>
      </c>
      <c r="M13" s="343">
        <v>0</v>
      </c>
      <c r="N13" s="140">
        <f t="shared" si="9"/>
        <v>9553</v>
      </c>
      <c r="O13" s="137">
        <v>8757</v>
      </c>
      <c r="P13" s="137">
        <f t="shared" si="10"/>
        <v>796</v>
      </c>
      <c r="Q13" s="140">
        <f t="shared" si="4"/>
        <v>796</v>
      </c>
      <c r="R13" s="140">
        <f t="shared" si="5"/>
        <v>9553</v>
      </c>
    </row>
    <row r="14" spans="1:18" ht="15.6" customHeight="1" x14ac:dyDescent="0.2">
      <c r="A14" s="341">
        <v>8</v>
      </c>
      <c r="B14" s="135" t="s">
        <v>11</v>
      </c>
      <c r="C14" s="342">
        <f>'8_2.1.20 SIS'!BF14</f>
        <v>10</v>
      </c>
      <c r="D14" s="343">
        <f>'9_Per Pupil Summary'!Q14</f>
        <v>8674.633902471729</v>
      </c>
      <c r="E14" s="344">
        <f t="shared" si="6"/>
        <v>86746.339024717294</v>
      </c>
      <c r="F14" s="344">
        <f>'9_Per Pupil Summary'!G14</f>
        <v>725.76</v>
      </c>
      <c r="G14" s="344">
        <f t="shared" si="7"/>
        <v>7257.6</v>
      </c>
      <c r="H14" s="345">
        <f t="shared" si="8"/>
        <v>94004</v>
      </c>
      <c r="I14" s="137">
        <v>18801</v>
      </c>
      <c r="J14" s="137">
        <v>-4700</v>
      </c>
      <c r="K14" s="141">
        <f t="shared" si="2"/>
        <v>14101</v>
      </c>
      <c r="L14" s="345">
        <f t="shared" si="3"/>
        <v>108105</v>
      </c>
      <c r="M14" s="343">
        <v>0</v>
      </c>
      <c r="N14" s="140">
        <f t="shared" si="9"/>
        <v>108105</v>
      </c>
      <c r="O14" s="137">
        <v>98314</v>
      </c>
      <c r="P14" s="137">
        <f t="shared" si="10"/>
        <v>9791</v>
      </c>
      <c r="Q14" s="140">
        <f t="shared" si="4"/>
        <v>9791</v>
      </c>
      <c r="R14" s="140">
        <f t="shared" si="5"/>
        <v>108105</v>
      </c>
    </row>
    <row r="15" spans="1:18" ht="15.6" customHeight="1" x14ac:dyDescent="0.2">
      <c r="A15" s="341">
        <v>9</v>
      </c>
      <c r="B15" s="135" t="s">
        <v>12</v>
      </c>
      <c r="C15" s="342">
        <f>'8_2.1.20 SIS'!BF15</f>
        <v>12</v>
      </c>
      <c r="D15" s="343">
        <f>'9_Per Pupil Summary'!Q15</f>
        <v>8478.9234188034188</v>
      </c>
      <c r="E15" s="344">
        <f t="shared" si="6"/>
        <v>101747.08102564103</v>
      </c>
      <c r="F15" s="344">
        <f>'9_Per Pupil Summary'!G15</f>
        <v>744.76</v>
      </c>
      <c r="G15" s="344">
        <f t="shared" si="7"/>
        <v>8937.119999999999</v>
      </c>
      <c r="H15" s="345">
        <f t="shared" si="8"/>
        <v>110684</v>
      </c>
      <c r="I15" s="137">
        <v>-64566</v>
      </c>
      <c r="J15" s="137">
        <v>0</v>
      </c>
      <c r="K15" s="141">
        <f t="shared" si="2"/>
        <v>-64566</v>
      </c>
      <c r="L15" s="345">
        <f t="shared" si="3"/>
        <v>46118</v>
      </c>
      <c r="M15" s="343">
        <v>0</v>
      </c>
      <c r="N15" s="140">
        <f t="shared" si="9"/>
        <v>46118</v>
      </c>
      <c r="O15" s="137">
        <v>47655</v>
      </c>
      <c r="P15" s="137">
        <f t="shared" si="10"/>
        <v>-1537</v>
      </c>
      <c r="Q15" s="140">
        <f t="shared" si="4"/>
        <v>-1537</v>
      </c>
      <c r="R15" s="140">
        <f t="shared" si="5"/>
        <v>46118</v>
      </c>
    </row>
    <row r="16" spans="1:18" ht="15.6" customHeight="1" x14ac:dyDescent="0.2">
      <c r="A16" s="346">
        <v>10</v>
      </c>
      <c r="B16" s="149" t="s">
        <v>13</v>
      </c>
      <c r="C16" s="347">
        <f>'8_2.1.20 SIS'!BF16</f>
        <v>30</v>
      </c>
      <c r="D16" s="348">
        <f>'9_Per Pupil Summary'!Q16</f>
        <v>8287.2261089886597</v>
      </c>
      <c r="E16" s="349">
        <f t="shared" si="6"/>
        <v>248616.78326965979</v>
      </c>
      <c r="F16" s="349">
        <f>'9_Per Pupil Summary'!G16</f>
        <v>608.04000000000008</v>
      </c>
      <c r="G16" s="349">
        <f t="shared" si="7"/>
        <v>18241.2</v>
      </c>
      <c r="H16" s="350">
        <f t="shared" si="8"/>
        <v>266858</v>
      </c>
      <c r="I16" s="151">
        <v>62267</v>
      </c>
      <c r="J16" s="151">
        <v>-8895</v>
      </c>
      <c r="K16" s="155">
        <f t="shared" si="2"/>
        <v>53372</v>
      </c>
      <c r="L16" s="350">
        <f t="shared" si="3"/>
        <v>320230</v>
      </c>
      <c r="M16" s="348">
        <v>0</v>
      </c>
      <c r="N16" s="154">
        <f t="shared" si="9"/>
        <v>320230</v>
      </c>
      <c r="O16" s="157">
        <v>289838</v>
      </c>
      <c r="P16" s="151">
        <f t="shared" si="10"/>
        <v>30392</v>
      </c>
      <c r="Q16" s="158">
        <f t="shared" si="4"/>
        <v>30392</v>
      </c>
      <c r="R16" s="154">
        <f t="shared" si="5"/>
        <v>320230</v>
      </c>
    </row>
    <row r="17" spans="1:18" ht="15.6" customHeight="1" x14ac:dyDescent="0.2">
      <c r="A17" s="336">
        <v>11</v>
      </c>
      <c r="B17" s="117" t="s">
        <v>14</v>
      </c>
      <c r="C17" s="337">
        <f>'8_2.1.20 SIS'!BF17</f>
        <v>1</v>
      </c>
      <c r="D17" s="338">
        <f>'9_Per Pupil Summary'!Q17</f>
        <v>10590.871262135923</v>
      </c>
      <c r="E17" s="339">
        <f t="shared" si="6"/>
        <v>10590.871262135923</v>
      </c>
      <c r="F17" s="339">
        <f>'9_Per Pupil Summary'!G17</f>
        <v>706.55</v>
      </c>
      <c r="G17" s="339">
        <f t="shared" si="7"/>
        <v>706.55</v>
      </c>
      <c r="H17" s="340">
        <f t="shared" si="8"/>
        <v>11297</v>
      </c>
      <c r="I17" s="119">
        <v>11297</v>
      </c>
      <c r="J17" s="119">
        <v>0</v>
      </c>
      <c r="K17" s="123">
        <f t="shared" si="2"/>
        <v>11297</v>
      </c>
      <c r="L17" s="340">
        <f t="shared" si="3"/>
        <v>22594</v>
      </c>
      <c r="M17" s="338">
        <v>0</v>
      </c>
      <c r="N17" s="122">
        <f t="shared" si="9"/>
        <v>22594</v>
      </c>
      <c r="O17" s="119">
        <v>19770</v>
      </c>
      <c r="P17" s="119">
        <f t="shared" si="10"/>
        <v>2824</v>
      </c>
      <c r="Q17" s="122">
        <f t="shared" si="4"/>
        <v>2824</v>
      </c>
      <c r="R17" s="124">
        <f t="shared" si="5"/>
        <v>22594</v>
      </c>
    </row>
    <row r="18" spans="1:18" ht="15.6" customHeight="1" x14ac:dyDescent="0.2">
      <c r="A18" s="341">
        <v>12</v>
      </c>
      <c r="B18" s="135" t="s">
        <v>15</v>
      </c>
      <c r="C18" s="342">
        <f>'8_2.1.20 SIS'!BF18</f>
        <v>0</v>
      </c>
      <c r="D18" s="343">
        <f>'9_Per Pupil Summary'!Q18</f>
        <v>8676.9923556942285</v>
      </c>
      <c r="E18" s="344">
        <f t="shared" si="6"/>
        <v>0</v>
      </c>
      <c r="F18" s="344">
        <f>'9_Per Pupil Summary'!G18</f>
        <v>1063.31</v>
      </c>
      <c r="G18" s="344">
        <f t="shared" si="7"/>
        <v>0</v>
      </c>
      <c r="H18" s="345">
        <f t="shared" si="8"/>
        <v>0</v>
      </c>
      <c r="I18" s="137">
        <v>0</v>
      </c>
      <c r="J18" s="137">
        <v>0</v>
      </c>
      <c r="K18" s="141">
        <f t="shared" si="2"/>
        <v>0</v>
      </c>
      <c r="L18" s="345">
        <f t="shared" si="3"/>
        <v>0</v>
      </c>
      <c r="M18" s="343">
        <v>0</v>
      </c>
      <c r="N18" s="140">
        <f t="shared" si="9"/>
        <v>0</v>
      </c>
      <c r="O18" s="137">
        <v>0</v>
      </c>
      <c r="P18" s="137">
        <f t="shared" si="10"/>
        <v>0</v>
      </c>
      <c r="Q18" s="140">
        <f t="shared" si="4"/>
        <v>0</v>
      </c>
      <c r="R18" s="140">
        <f t="shared" si="5"/>
        <v>0</v>
      </c>
    </row>
    <row r="19" spans="1:18" ht="15.6" customHeight="1" x14ac:dyDescent="0.2">
      <c r="A19" s="341">
        <v>13</v>
      </c>
      <c r="B19" s="135" t="s">
        <v>16</v>
      </c>
      <c r="C19" s="342">
        <f>'8_2.1.20 SIS'!BF19</f>
        <v>0</v>
      </c>
      <c r="D19" s="343">
        <f>'9_Per Pupil Summary'!Q19</f>
        <v>9816.4058402662231</v>
      </c>
      <c r="E19" s="344">
        <f t="shared" si="6"/>
        <v>0</v>
      </c>
      <c r="F19" s="344">
        <f>'9_Per Pupil Summary'!G19</f>
        <v>749.43000000000006</v>
      </c>
      <c r="G19" s="344">
        <f t="shared" si="7"/>
        <v>0</v>
      </c>
      <c r="H19" s="345">
        <f t="shared" si="8"/>
        <v>0</v>
      </c>
      <c r="I19" s="137">
        <v>0</v>
      </c>
      <c r="J19" s="137">
        <v>0</v>
      </c>
      <c r="K19" s="141">
        <f t="shared" si="2"/>
        <v>0</v>
      </c>
      <c r="L19" s="345">
        <f t="shared" si="3"/>
        <v>0</v>
      </c>
      <c r="M19" s="343">
        <v>0</v>
      </c>
      <c r="N19" s="140">
        <f t="shared" si="9"/>
        <v>0</v>
      </c>
      <c r="O19" s="137">
        <v>0</v>
      </c>
      <c r="P19" s="137">
        <f t="shared" si="10"/>
        <v>0</v>
      </c>
      <c r="Q19" s="140">
        <f t="shared" si="4"/>
        <v>0</v>
      </c>
      <c r="R19" s="140">
        <f t="shared" si="5"/>
        <v>0</v>
      </c>
    </row>
    <row r="20" spans="1:18" ht="15.6" customHeight="1" x14ac:dyDescent="0.2">
      <c r="A20" s="341">
        <v>14</v>
      </c>
      <c r="B20" s="135" t="s">
        <v>17</v>
      </c>
      <c r="C20" s="342">
        <f>'8_2.1.20 SIS'!BF20</f>
        <v>1</v>
      </c>
      <c r="D20" s="343">
        <f>'9_Per Pupil Summary'!Q20</f>
        <v>11067.567822014051</v>
      </c>
      <c r="E20" s="344">
        <f t="shared" si="6"/>
        <v>11067.567822014051</v>
      </c>
      <c r="F20" s="344">
        <f>'9_Per Pupil Summary'!G20</f>
        <v>809.9799999999999</v>
      </c>
      <c r="G20" s="344">
        <f t="shared" si="7"/>
        <v>809.9799999999999</v>
      </c>
      <c r="H20" s="345">
        <f t="shared" si="8"/>
        <v>11878</v>
      </c>
      <c r="I20" s="137">
        <v>-11878</v>
      </c>
      <c r="J20" s="137">
        <v>0</v>
      </c>
      <c r="K20" s="141">
        <f t="shared" si="2"/>
        <v>-11878</v>
      </c>
      <c r="L20" s="345">
        <f t="shared" si="3"/>
        <v>0</v>
      </c>
      <c r="M20" s="343">
        <v>0</v>
      </c>
      <c r="N20" s="140">
        <f t="shared" si="9"/>
        <v>0</v>
      </c>
      <c r="O20" s="137">
        <v>990</v>
      </c>
      <c r="P20" s="137">
        <f t="shared" si="10"/>
        <v>-990</v>
      </c>
      <c r="Q20" s="140">
        <f t="shared" si="4"/>
        <v>-990</v>
      </c>
      <c r="R20" s="140">
        <f t="shared" si="5"/>
        <v>0</v>
      </c>
    </row>
    <row r="21" spans="1:18" ht="15.6" customHeight="1" x14ac:dyDescent="0.2">
      <c r="A21" s="346">
        <v>15</v>
      </c>
      <c r="B21" s="149" t="s">
        <v>18</v>
      </c>
      <c r="C21" s="347">
        <f>'8_2.1.20 SIS'!BF21</f>
        <v>2</v>
      </c>
      <c r="D21" s="348">
        <f>'9_Per Pupil Summary'!Q21</f>
        <v>9441.6648551959115</v>
      </c>
      <c r="E21" s="349">
        <f t="shared" si="6"/>
        <v>18883.329710391823</v>
      </c>
      <c r="F21" s="349">
        <f>'9_Per Pupil Summary'!G21</f>
        <v>553.79999999999995</v>
      </c>
      <c r="G21" s="349">
        <f t="shared" si="7"/>
        <v>1107.5999999999999</v>
      </c>
      <c r="H21" s="350">
        <f t="shared" si="8"/>
        <v>19991</v>
      </c>
      <c r="I21" s="151">
        <v>0</v>
      </c>
      <c r="J21" s="151">
        <v>0</v>
      </c>
      <c r="K21" s="155">
        <f t="shared" si="2"/>
        <v>0</v>
      </c>
      <c r="L21" s="350">
        <f t="shared" si="3"/>
        <v>19991</v>
      </c>
      <c r="M21" s="348">
        <v>0</v>
      </c>
      <c r="N21" s="154">
        <f t="shared" si="9"/>
        <v>19991</v>
      </c>
      <c r="O21" s="157">
        <v>18326</v>
      </c>
      <c r="P21" s="151">
        <f t="shared" si="10"/>
        <v>1665</v>
      </c>
      <c r="Q21" s="158">
        <f t="shared" si="4"/>
        <v>1665</v>
      </c>
      <c r="R21" s="154">
        <f t="shared" si="5"/>
        <v>19991</v>
      </c>
    </row>
    <row r="22" spans="1:18" ht="15.6" customHeight="1" x14ac:dyDescent="0.2">
      <c r="A22" s="336">
        <v>16</v>
      </c>
      <c r="B22" s="117" t="s">
        <v>19</v>
      </c>
      <c r="C22" s="337">
        <f>'8_2.1.20 SIS'!BF22</f>
        <v>2</v>
      </c>
      <c r="D22" s="338">
        <f>'9_Per Pupil Summary'!Q22</f>
        <v>7832.4763698772622</v>
      </c>
      <c r="E22" s="339">
        <f t="shared" si="6"/>
        <v>15664.952739754524</v>
      </c>
      <c r="F22" s="339">
        <f>'9_Per Pupil Summary'!G22</f>
        <v>686.73</v>
      </c>
      <c r="G22" s="339">
        <f t="shared" si="7"/>
        <v>1373.46</v>
      </c>
      <c r="H22" s="340">
        <f t="shared" si="8"/>
        <v>17038</v>
      </c>
      <c r="I22" s="119">
        <v>-8519</v>
      </c>
      <c r="J22" s="119">
        <v>0</v>
      </c>
      <c r="K22" s="123">
        <f t="shared" si="2"/>
        <v>-8519</v>
      </c>
      <c r="L22" s="340">
        <f t="shared" si="3"/>
        <v>8519</v>
      </c>
      <c r="M22" s="338">
        <v>0</v>
      </c>
      <c r="N22" s="122">
        <f t="shared" si="9"/>
        <v>8519</v>
      </c>
      <c r="O22" s="119">
        <v>8519</v>
      </c>
      <c r="P22" s="119">
        <f t="shared" si="10"/>
        <v>0</v>
      </c>
      <c r="Q22" s="122">
        <f t="shared" si="4"/>
        <v>0</v>
      </c>
      <c r="R22" s="124">
        <f t="shared" si="5"/>
        <v>8519</v>
      </c>
    </row>
    <row r="23" spans="1:18" ht="15.6" customHeight="1" x14ac:dyDescent="0.2">
      <c r="A23" s="341">
        <v>17</v>
      </c>
      <c r="B23" s="135" t="s">
        <v>20</v>
      </c>
      <c r="C23" s="342">
        <f>'8_2.1.20 SIS'!BF23</f>
        <v>9</v>
      </c>
      <c r="D23" s="343">
        <f>'9_Per Pupil Summary'!Q23</f>
        <v>8207.5861458149011</v>
      </c>
      <c r="E23" s="344">
        <f t="shared" si="6"/>
        <v>73868.27531233411</v>
      </c>
      <c r="F23" s="344">
        <f>'9_Per Pupil Summary'!G23</f>
        <v>801.48</v>
      </c>
      <c r="G23" s="344">
        <f t="shared" si="7"/>
        <v>7213.32</v>
      </c>
      <c r="H23" s="345">
        <f t="shared" si="8"/>
        <v>81082</v>
      </c>
      <c r="I23" s="137">
        <v>9009</v>
      </c>
      <c r="J23" s="137">
        <v>-4505</v>
      </c>
      <c r="K23" s="141">
        <f t="shared" si="2"/>
        <v>4504</v>
      </c>
      <c r="L23" s="345">
        <f t="shared" si="3"/>
        <v>85586</v>
      </c>
      <c r="M23" s="343">
        <v>0</v>
      </c>
      <c r="N23" s="140">
        <f t="shared" si="9"/>
        <v>85586</v>
      </c>
      <c r="O23" s="137">
        <v>78454</v>
      </c>
      <c r="P23" s="137">
        <f t="shared" si="10"/>
        <v>7132</v>
      </c>
      <c r="Q23" s="140">
        <f t="shared" si="4"/>
        <v>7132</v>
      </c>
      <c r="R23" s="140">
        <f t="shared" si="5"/>
        <v>85586</v>
      </c>
    </row>
    <row r="24" spans="1:18" ht="15.6" customHeight="1" x14ac:dyDescent="0.2">
      <c r="A24" s="341">
        <v>18</v>
      </c>
      <c r="B24" s="135" t="s">
        <v>21</v>
      </c>
      <c r="C24" s="342">
        <f>'8_2.1.20 SIS'!BF24</f>
        <v>0</v>
      </c>
      <c r="D24" s="343">
        <f>'9_Per Pupil Summary'!Q24</f>
        <v>9145.1230716723549</v>
      </c>
      <c r="E24" s="344">
        <f t="shared" si="6"/>
        <v>0</v>
      </c>
      <c r="F24" s="344">
        <f>'9_Per Pupil Summary'!G24</f>
        <v>845.94999999999993</v>
      </c>
      <c r="G24" s="344">
        <f t="shared" si="7"/>
        <v>0</v>
      </c>
      <c r="H24" s="345">
        <f t="shared" si="8"/>
        <v>0</v>
      </c>
      <c r="I24" s="137">
        <v>0</v>
      </c>
      <c r="J24" s="137">
        <v>0</v>
      </c>
      <c r="K24" s="141">
        <f t="shared" si="2"/>
        <v>0</v>
      </c>
      <c r="L24" s="345">
        <f t="shared" si="3"/>
        <v>0</v>
      </c>
      <c r="M24" s="343">
        <v>0</v>
      </c>
      <c r="N24" s="140">
        <f t="shared" si="9"/>
        <v>0</v>
      </c>
      <c r="O24" s="137">
        <v>0</v>
      </c>
      <c r="P24" s="137">
        <f t="shared" si="10"/>
        <v>0</v>
      </c>
      <c r="Q24" s="140">
        <f t="shared" si="4"/>
        <v>0</v>
      </c>
      <c r="R24" s="140">
        <f t="shared" si="5"/>
        <v>0</v>
      </c>
    </row>
    <row r="25" spans="1:18" ht="15.6" customHeight="1" x14ac:dyDescent="0.2">
      <c r="A25" s="341">
        <v>19</v>
      </c>
      <c r="B25" s="135" t="s">
        <v>22</v>
      </c>
      <c r="C25" s="342">
        <f>'8_2.1.20 SIS'!BF25</f>
        <v>3</v>
      </c>
      <c r="D25" s="343">
        <f>'9_Per Pupil Summary'!Q25</f>
        <v>9335.4585817978787</v>
      </c>
      <c r="E25" s="344">
        <f t="shared" si="6"/>
        <v>28006.375745393634</v>
      </c>
      <c r="F25" s="344">
        <f>'9_Per Pupil Summary'!G25</f>
        <v>905.43</v>
      </c>
      <c r="G25" s="344">
        <f t="shared" si="7"/>
        <v>2716.29</v>
      </c>
      <c r="H25" s="345">
        <f t="shared" si="8"/>
        <v>30723</v>
      </c>
      <c r="I25" s="137">
        <v>-20482</v>
      </c>
      <c r="J25" s="137">
        <v>0</v>
      </c>
      <c r="K25" s="141">
        <f t="shared" si="2"/>
        <v>-20482</v>
      </c>
      <c r="L25" s="345">
        <f t="shared" si="3"/>
        <v>10241</v>
      </c>
      <c r="M25" s="343">
        <v>0</v>
      </c>
      <c r="N25" s="140">
        <f t="shared" si="9"/>
        <v>10241</v>
      </c>
      <c r="O25" s="137">
        <v>11094</v>
      </c>
      <c r="P25" s="137">
        <f t="shared" si="10"/>
        <v>-853</v>
      </c>
      <c r="Q25" s="140">
        <f t="shared" si="4"/>
        <v>-853</v>
      </c>
      <c r="R25" s="140">
        <f t="shared" si="5"/>
        <v>10241</v>
      </c>
    </row>
    <row r="26" spans="1:18" ht="15.6" customHeight="1" x14ac:dyDescent="0.2">
      <c r="A26" s="346">
        <v>20</v>
      </c>
      <c r="B26" s="149" t="s">
        <v>23</v>
      </c>
      <c r="C26" s="347">
        <f>'8_2.1.20 SIS'!BF26</f>
        <v>2</v>
      </c>
      <c r="D26" s="348">
        <f>'9_Per Pupil Summary'!Q26</f>
        <v>8586.7921582733816</v>
      </c>
      <c r="E26" s="349">
        <f t="shared" si="6"/>
        <v>17173.584316546763</v>
      </c>
      <c r="F26" s="349">
        <f>'9_Per Pupil Summary'!G26</f>
        <v>586.16999999999996</v>
      </c>
      <c r="G26" s="349">
        <f t="shared" si="7"/>
        <v>1172.3399999999999</v>
      </c>
      <c r="H26" s="350">
        <f t="shared" si="8"/>
        <v>18346</v>
      </c>
      <c r="I26" s="151">
        <v>9173</v>
      </c>
      <c r="J26" s="151">
        <v>0</v>
      </c>
      <c r="K26" s="155">
        <f t="shared" si="2"/>
        <v>9173</v>
      </c>
      <c r="L26" s="350">
        <f t="shared" si="3"/>
        <v>27519</v>
      </c>
      <c r="M26" s="348">
        <v>0</v>
      </c>
      <c r="N26" s="154">
        <f t="shared" si="9"/>
        <v>27519</v>
      </c>
      <c r="O26" s="157">
        <v>24462</v>
      </c>
      <c r="P26" s="151">
        <f t="shared" si="10"/>
        <v>3057</v>
      </c>
      <c r="Q26" s="158">
        <f t="shared" si="4"/>
        <v>3057</v>
      </c>
      <c r="R26" s="154">
        <f t="shared" si="5"/>
        <v>27519</v>
      </c>
    </row>
    <row r="27" spans="1:18" ht="15.6" customHeight="1" x14ac:dyDescent="0.2">
      <c r="A27" s="336">
        <v>21</v>
      </c>
      <c r="B27" s="117" t="s">
        <v>24</v>
      </c>
      <c r="C27" s="337">
        <f>'8_2.1.20 SIS'!BF27</f>
        <v>3</v>
      </c>
      <c r="D27" s="338">
        <f>'9_Per Pupil Summary'!Q27</f>
        <v>9219.6533495482981</v>
      </c>
      <c r="E27" s="339">
        <f t="shared" si="6"/>
        <v>27658.960048644894</v>
      </c>
      <c r="F27" s="339">
        <f>'9_Per Pupil Summary'!G27</f>
        <v>610.35</v>
      </c>
      <c r="G27" s="339">
        <f t="shared" si="7"/>
        <v>1831.0500000000002</v>
      </c>
      <c r="H27" s="340">
        <f t="shared" si="8"/>
        <v>29490</v>
      </c>
      <c r="I27" s="119">
        <v>-9830</v>
      </c>
      <c r="J27" s="119">
        <v>0</v>
      </c>
      <c r="K27" s="123">
        <f t="shared" si="2"/>
        <v>-9830</v>
      </c>
      <c r="L27" s="340">
        <f t="shared" si="3"/>
        <v>19660</v>
      </c>
      <c r="M27" s="338">
        <v>0</v>
      </c>
      <c r="N27" s="122">
        <f t="shared" si="9"/>
        <v>19660</v>
      </c>
      <c r="O27" s="119">
        <v>18842</v>
      </c>
      <c r="P27" s="119">
        <f t="shared" si="10"/>
        <v>818</v>
      </c>
      <c r="Q27" s="122">
        <f t="shared" si="4"/>
        <v>818</v>
      </c>
      <c r="R27" s="124">
        <f t="shared" si="5"/>
        <v>19660</v>
      </c>
    </row>
    <row r="28" spans="1:18" ht="15.6" customHeight="1" x14ac:dyDescent="0.2">
      <c r="A28" s="341">
        <v>22</v>
      </c>
      <c r="B28" s="135" t="s">
        <v>25</v>
      </c>
      <c r="C28" s="342">
        <f>'8_2.1.20 SIS'!BF28</f>
        <v>3</v>
      </c>
      <c r="D28" s="343">
        <f>'9_Per Pupil Summary'!Q28</f>
        <v>9333.4477453394302</v>
      </c>
      <c r="E28" s="344">
        <f t="shared" si="6"/>
        <v>28000.343236018292</v>
      </c>
      <c r="F28" s="344">
        <f>'9_Per Pupil Summary'!G28</f>
        <v>496.36</v>
      </c>
      <c r="G28" s="344">
        <f t="shared" si="7"/>
        <v>1489.08</v>
      </c>
      <c r="H28" s="345">
        <f t="shared" si="8"/>
        <v>29489</v>
      </c>
      <c r="I28" s="137">
        <v>-29489</v>
      </c>
      <c r="J28" s="137">
        <v>0</v>
      </c>
      <c r="K28" s="141">
        <f t="shared" si="2"/>
        <v>-29489</v>
      </c>
      <c r="L28" s="345">
        <f t="shared" si="3"/>
        <v>0</v>
      </c>
      <c r="M28" s="343">
        <v>0</v>
      </c>
      <c r="N28" s="140">
        <f t="shared" si="9"/>
        <v>0</v>
      </c>
      <c r="O28" s="137">
        <v>2457</v>
      </c>
      <c r="P28" s="137">
        <f t="shared" si="10"/>
        <v>-2457</v>
      </c>
      <c r="Q28" s="140">
        <f t="shared" si="4"/>
        <v>-2457</v>
      </c>
      <c r="R28" s="140">
        <f t="shared" si="5"/>
        <v>0</v>
      </c>
    </row>
    <row r="29" spans="1:18" ht="15.6" customHeight="1" x14ac:dyDescent="0.2">
      <c r="A29" s="341">
        <v>23</v>
      </c>
      <c r="B29" s="135" t="s">
        <v>26</v>
      </c>
      <c r="C29" s="342">
        <f>'8_2.1.20 SIS'!BF29</f>
        <v>6</v>
      </c>
      <c r="D29" s="343">
        <f>'9_Per Pupil Summary'!Q29</f>
        <v>8928.5127583630783</v>
      </c>
      <c r="E29" s="344">
        <f t="shared" si="6"/>
        <v>53571.07655017847</v>
      </c>
      <c r="F29" s="344">
        <f>'9_Per Pupil Summary'!G29</f>
        <v>688.58</v>
      </c>
      <c r="G29" s="344">
        <f t="shared" si="7"/>
        <v>4131.4800000000005</v>
      </c>
      <c r="H29" s="345">
        <f t="shared" si="8"/>
        <v>57703</v>
      </c>
      <c r="I29" s="137">
        <v>-28851</v>
      </c>
      <c r="J29" s="137">
        <v>4809</v>
      </c>
      <c r="K29" s="141">
        <f t="shared" si="2"/>
        <v>-24042</v>
      </c>
      <c r="L29" s="345">
        <f t="shared" si="3"/>
        <v>33661</v>
      </c>
      <c r="M29" s="343">
        <v>0</v>
      </c>
      <c r="N29" s="140">
        <f t="shared" si="9"/>
        <v>33661</v>
      </c>
      <c r="O29" s="137">
        <v>32460</v>
      </c>
      <c r="P29" s="137">
        <f t="shared" si="10"/>
        <v>1201</v>
      </c>
      <c r="Q29" s="140">
        <f t="shared" si="4"/>
        <v>1201</v>
      </c>
      <c r="R29" s="140">
        <f t="shared" si="5"/>
        <v>33661</v>
      </c>
    </row>
    <row r="30" spans="1:18" ht="15.6" customHeight="1" x14ac:dyDescent="0.2">
      <c r="A30" s="341">
        <v>24</v>
      </c>
      <c r="B30" s="135" t="s">
        <v>27</v>
      </c>
      <c r="C30" s="342">
        <f>'8_2.1.20 SIS'!BF30</f>
        <v>2</v>
      </c>
      <c r="D30" s="343">
        <f>'9_Per Pupil Summary'!Q30</f>
        <v>8398.4657254182894</v>
      </c>
      <c r="E30" s="344">
        <f t="shared" si="6"/>
        <v>16796.931450836579</v>
      </c>
      <c r="F30" s="344">
        <f>'9_Per Pupil Summary'!G30</f>
        <v>854.24999999999989</v>
      </c>
      <c r="G30" s="344">
        <f t="shared" si="7"/>
        <v>1708.4999999999998</v>
      </c>
      <c r="H30" s="345">
        <f t="shared" si="8"/>
        <v>18505</v>
      </c>
      <c r="I30" s="137">
        <v>-9253</v>
      </c>
      <c r="J30" s="137">
        <v>0</v>
      </c>
      <c r="K30" s="141">
        <f t="shared" si="2"/>
        <v>-9253</v>
      </c>
      <c r="L30" s="345">
        <f t="shared" si="3"/>
        <v>9252</v>
      </c>
      <c r="M30" s="343">
        <v>0</v>
      </c>
      <c r="N30" s="140">
        <f t="shared" si="9"/>
        <v>9252</v>
      </c>
      <c r="O30" s="137">
        <v>9252</v>
      </c>
      <c r="P30" s="137">
        <f t="shared" si="10"/>
        <v>0</v>
      </c>
      <c r="Q30" s="140">
        <f t="shared" si="4"/>
        <v>0</v>
      </c>
      <c r="R30" s="140">
        <f t="shared" si="5"/>
        <v>9252</v>
      </c>
    </row>
    <row r="31" spans="1:18" ht="15.6" customHeight="1" x14ac:dyDescent="0.2">
      <c r="A31" s="346">
        <v>25</v>
      </c>
      <c r="B31" s="149" t="s">
        <v>28</v>
      </c>
      <c r="C31" s="347">
        <f>'8_2.1.20 SIS'!BF31</f>
        <v>3</v>
      </c>
      <c r="D31" s="348">
        <f>'9_Per Pupil Summary'!Q31</f>
        <v>9193.9935672249885</v>
      </c>
      <c r="E31" s="349">
        <f t="shared" si="6"/>
        <v>27581.980701674966</v>
      </c>
      <c r="F31" s="349">
        <f>'9_Per Pupil Summary'!G31</f>
        <v>653.73</v>
      </c>
      <c r="G31" s="349">
        <f t="shared" si="7"/>
        <v>1961.19</v>
      </c>
      <c r="H31" s="350">
        <f t="shared" si="8"/>
        <v>29543</v>
      </c>
      <c r="I31" s="151">
        <v>-19695</v>
      </c>
      <c r="J31" s="151">
        <v>0</v>
      </c>
      <c r="K31" s="155">
        <f t="shared" si="2"/>
        <v>-19695</v>
      </c>
      <c r="L31" s="350">
        <f t="shared" si="3"/>
        <v>9848</v>
      </c>
      <c r="M31" s="348">
        <v>0</v>
      </c>
      <c r="N31" s="154">
        <f t="shared" si="9"/>
        <v>9848</v>
      </c>
      <c r="O31" s="157">
        <v>10668</v>
      </c>
      <c r="P31" s="151">
        <f t="shared" si="10"/>
        <v>-820</v>
      </c>
      <c r="Q31" s="158">
        <f t="shared" si="4"/>
        <v>-820</v>
      </c>
      <c r="R31" s="154">
        <f t="shared" si="5"/>
        <v>9848</v>
      </c>
    </row>
    <row r="32" spans="1:18" ht="15.6" customHeight="1" x14ac:dyDescent="0.2">
      <c r="A32" s="336">
        <v>26</v>
      </c>
      <c r="B32" s="117" t="s">
        <v>29</v>
      </c>
      <c r="C32" s="337">
        <f>'8_2.1.20 SIS'!BF32</f>
        <v>6</v>
      </c>
      <c r="D32" s="338">
        <f>'9_Per Pupil Summary'!Q32</f>
        <v>8564.9407441183976</v>
      </c>
      <c r="E32" s="339">
        <f t="shared" si="6"/>
        <v>51389.644464710385</v>
      </c>
      <c r="F32" s="339">
        <f>'9_Per Pupil Summary'!G32</f>
        <v>836.83</v>
      </c>
      <c r="G32" s="339">
        <f t="shared" si="7"/>
        <v>5020.9800000000005</v>
      </c>
      <c r="H32" s="340">
        <f t="shared" si="8"/>
        <v>56411</v>
      </c>
      <c r="I32" s="119">
        <v>-9402</v>
      </c>
      <c r="J32" s="119">
        <v>0</v>
      </c>
      <c r="K32" s="123">
        <f t="shared" si="2"/>
        <v>-9402</v>
      </c>
      <c r="L32" s="340">
        <f t="shared" si="3"/>
        <v>47009</v>
      </c>
      <c r="M32" s="338">
        <v>0</v>
      </c>
      <c r="N32" s="122">
        <f t="shared" si="9"/>
        <v>47009</v>
      </c>
      <c r="O32" s="119">
        <v>43876</v>
      </c>
      <c r="P32" s="119">
        <f t="shared" si="10"/>
        <v>3133</v>
      </c>
      <c r="Q32" s="122">
        <f t="shared" si="4"/>
        <v>3133</v>
      </c>
      <c r="R32" s="124">
        <f t="shared" si="5"/>
        <v>47009</v>
      </c>
    </row>
    <row r="33" spans="1:18" ht="15.6" customHeight="1" x14ac:dyDescent="0.2">
      <c r="A33" s="341">
        <v>27</v>
      </c>
      <c r="B33" s="135" t="s">
        <v>30</v>
      </c>
      <c r="C33" s="342">
        <f>'8_2.1.20 SIS'!BF33</f>
        <v>1</v>
      </c>
      <c r="D33" s="343">
        <f>'9_Per Pupil Summary'!Q33</f>
        <v>9260.4225250501004</v>
      </c>
      <c r="E33" s="344">
        <f t="shared" si="6"/>
        <v>9260.4225250501004</v>
      </c>
      <c r="F33" s="344">
        <f>'9_Per Pupil Summary'!G33</f>
        <v>693.06</v>
      </c>
      <c r="G33" s="344">
        <f t="shared" si="7"/>
        <v>693.06</v>
      </c>
      <c r="H33" s="345">
        <f t="shared" si="8"/>
        <v>9953</v>
      </c>
      <c r="I33" s="137">
        <v>-9953</v>
      </c>
      <c r="J33" s="137">
        <v>0</v>
      </c>
      <c r="K33" s="141">
        <f t="shared" si="2"/>
        <v>-9953</v>
      </c>
      <c r="L33" s="345">
        <f t="shared" si="3"/>
        <v>0</v>
      </c>
      <c r="M33" s="343">
        <v>0</v>
      </c>
      <c r="N33" s="140">
        <f t="shared" si="9"/>
        <v>0</v>
      </c>
      <c r="O33" s="137">
        <v>829</v>
      </c>
      <c r="P33" s="137">
        <f t="shared" si="10"/>
        <v>-829</v>
      </c>
      <c r="Q33" s="140">
        <f t="shared" si="4"/>
        <v>-829</v>
      </c>
      <c r="R33" s="140">
        <f t="shared" si="5"/>
        <v>0</v>
      </c>
    </row>
    <row r="34" spans="1:18" ht="15.6" customHeight="1" x14ac:dyDescent="0.2">
      <c r="A34" s="341">
        <v>28</v>
      </c>
      <c r="B34" s="135" t="s">
        <v>31</v>
      </c>
      <c r="C34" s="342">
        <f>'8_2.1.20 SIS'!BF34</f>
        <v>14</v>
      </c>
      <c r="D34" s="343">
        <f>'9_Per Pupil Summary'!Q34</f>
        <v>7902.6858936661774</v>
      </c>
      <c r="E34" s="344">
        <f t="shared" si="6"/>
        <v>110637.60251132649</v>
      </c>
      <c r="F34" s="344">
        <f>'9_Per Pupil Summary'!G34</f>
        <v>694.4</v>
      </c>
      <c r="G34" s="344">
        <f t="shared" si="7"/>
        <v>9721.6</v>
      </c>
      <c r="H34" s="345">
        <f t="shared" si="8"/>
        <v>120359</v>
      </c>
      <c r="I34" s="137">
        <v>-25791</v>
      </c>
      <c r="J34" s="137">
        <v>0</v>
      </c>
      <c r="K34" s="141">
        <f t="shared" si="2"/>
        <v>-25791</v>
      </c>
      <c r="L34" s="345">
        <f t="shared" si="3"/>
        <v>94568</v>
      </c>
      <c r="M34" s="343">
        <v>0</v>
      </c>
      <c r="N34" s="140">
        <f t="shared" si="9"/>
        <v>94568</v>
      </c>
      <c r="O34" s="137">
        <v>88837</v>
      </c>
      <c r="P34" s="137">
        <f t="shared" si="10"/>
        <v>5731</v>
      </c>
      <c r="Q34" s="140">
        <f t="shared" si="4"/>
        <v>5731</v>
      </c>
      <c r="R34" s="140">
        <f t="shared" si="5"/>
        <v>94568</v>
      </c>
    </row>
    <row r="35" spans="1:18" ht="15.6" customHeight="1" x14ac:dyDescent="0.2">
      <c r="A35" s="341">
        <v>29</v>
      </c>
      <c r="B35" s="135" t="s">
        <v>32</v>
      </c>
      <c r="C35" s="342">
        <f>'8_2.1.20 SIS'!BF35</f>
        <v>10</v>
      </c>
      <c r="D35" s="343">
        <f>'9_Per Pupil Summary'!Q35</f>
        <v>8146.1196327803773</v>
      </c>
      <c r="E35" s="344">
        <f t="shared" si="6"/>
        <v>81461.196327803773</v>
      </c>
      <c r="F35" s="344">
        <f>'9_Per Pupil Summary'!G35</f>
        <v>754.94999999999993</v>
      </c>
      <c r="G35" s="344">
        <f t="shared" si="7"/>
        <v>7549.4999999999991</v>
      </c>
      <c r="H35" s="345">
        <f t="shared" si="8"/>
        <v>89011</v>
      </c>
      <c r="I35" s="137">
        <v>-17802</v>
      </c>
      <c r="J35" s="137">
        <v>0</v>
      </c>
      <c r="K35" s="141">
        <f t="shared" si="2"/>
        <v>-17802</v>
      </c>
      <c r="L35" s="345">
        <f t="shared" si="3"/>
        <v>71209</v>
      </c>
      <c r="M35" s="343">
        <v>0</v>
      </c>
      <c r="N35" s="140">
        <f t="shared" si="9"/>
        <v>71209</v>
      </c>
      <c r="O35" s="137">
        <v>66759</v>
      </c>
      <c r="P35" s="137">
        <f t="shared" si="10"/>
        <v>4450</v>
      </c>
      <c r="Q35" s="140">
        <f t="shared" si="4"/>
        <v>4450</v>
      </c>
      <c r="R35" s="140">
        <f t="shared" si="5"/>
        <v>71209</v>
      </c>
    </row>
    <row r="36" spans="1:18" ht="15.6" customHeight="1" x14ac:dyDescent="0.2">
      <c r="A36" s="346">
        <v>30</v>
      </c>
      <c r="B36" s="149" t="s">
        <v>33</v>
      </c>
      <c r="C36" s="347">
        <f>'8_2.1.20 SIS'!BF36</f>
        <v>0</v>
      </c>
      <c r="D36" s="348">
        <f>'9_Per Pupil Summary'!Q36</f>
        <v>9263.2352388535037</v>
      </c>
      <c r="E36" s="349">
        <f t="shared" si="6"/>
        <v>0</v>
      </c>
      <c r="F36" s="349">
        <f>'9_Per Pupil Summary'!G36</f>
        <v>727.17</v>
      </c>
      <c r="G36" s="349">
        <f t="shared" si="7"/>
        <v>0</v>
      </c>
      <c r="H36" s="350">
        <f t="shared" si="8"/>
        <v>0</v>
      </c>
      <c r="I36" s="151">
        <v>0</v>
      </c>
      <c r="J36" s="151">
        <v>0</v>
      </c>
      <c r="K36" s="155">
        <f t="shared" si="2"/>
        <v>0</v>
      </c>
      <c r="L36" s="350">
        <f t="shared" si="3"/>
        <v>0</v>
      </c>
      <c r="M36" s="348">
        <v>0</v>
      </c>
      <c r="N36" s="154">
        <f t="shared" si="9"/>
        <v>0</v>
      </c>
      <c r="O36" s="157">
        <v>0</v>
      </c>
      <c r="P36" s="151">
        <f t="shared" si="10"/>
        <v>0</v>
      </c>
      <c r="Q36" s="158">
        <f t="shared" si="4"/>
        <v>0</v>
      </c>
      <c r="R36" s="154">
        <f t="shared" si="5"/>
        <v>0</v>
      </c>
    </row>
    <row r="37" spans="1:18" ht="15.6" customHeight="1" x14ac:dyDescent="0.2">
      <c r="A37" s="336">
        <v>31</v>
      </c>
      <c r="B37" s="117" t="s">
        <v>34</v>
      </c>
      <c r="C37" s="337">
        <f>'8_2.1.20 SIS'!BF37</f>
        <v>4</v>
      </c>
      <c r="D37" s="338">
        <f>'9_Per Pupil Summary'!Q37</f>
        <v>8997.4791965008917</v>
      </c>
      <c r="E37" s="339">
        <f t="shared" si="6"/>
        <v>35989.916786003567</v>
      </c>
      <c r="F37" s="339">
        <f>'9_Per Pupil Summary'!G37</f>
        <v>620.83000000000004</v>
      </c>
      <c r="G37" s="339">
        <f t="shared" si="7"/>
        <v>2483.3200000000002</v>
      </c>
      <c r="H37" s="340">
        <f t="shared" si="8"/>
        <v>38473</v>
      </c>
      <c r="I37" s="119">
        <v>28855</v>
      </c>
      <c r="J37" s="119">
        <v>0</v>
      </c>
      <c r="K37" s="123">
        <f t="shared" si="2"/>
        <v>28855</v>
      </c>
      <c r="L37" s="340">
        <f t="shared" si="3"/>
        <v>67328</v>
      </c>
      <c r="M37" s="338">
        <v>0</v>
      </c>
      <c r="N37" s="122">
        <f t="shared" si="9"/>
        <v>67328</v>
      </c>
      <c r="O37" s="119">
        <v>59313</v>
      </c>
      <c r="P37" s="119">
        <f t="shared" si="10"/>
        <v>8015</v>
      </c>
      <c r="Q37" s="122">
        <f t="shared" si="4"/>
        <v>8015</v>
      </c>
      <c r="R37" s="124">
        <f t="shared" si="5"/>
        <v>67328</v>
      </c>
    </row>
    <row r="38" spans="1:18" ht="15.6" customHeight="1" x14ac:dyDescent="0.2">
      <c r="A38" s="341">
        <v>32</v>
      </c>
      <c r="B38" s="135" t="s">
        <v>35</v>
      </c>
      <c r="C38" s="342">
        <f>'8_2.1.20 SIS'!BF38</f>
        <v>16</v>
      </c>
      <c r="D38" s="343">
        <f>'9_Per Pupil Summary'!Q38</f>
        <v>8634.1210878790207</v>
      </c>
      <c r="E38" s="344">
        <f t="shared" si="6"/>
        <v>138145.93740606433</v>
      </c>
      <c r="F38" s="344">
        <f>'9_Per Pupil Summary'!G38</f>
        <v>559.77</v>
      </c>
      <c r="G38" s="344">
        <f t="shared" si="7"/>
        <v>8956.32</v>
      </c>
      <c r="H38" s="345">
        <f t="shared" si="8"/>
        <v>147102</v>
      </c>
      <c r="I38" s="137">
        <v>-18388</v>
      </c>
      <c r="J38" s="137">
        <v>-9194</v>
      </c>
      <c r="K38" s="141">
        <f t="shared" si="2"/>
        <v>-27582</v>
      </c>
      <c r="L38" s="345">
        <f t="shared" si="3"/>
        <v>119520</v>
      </c>
      <c r="M38" s="343">
        <v>0</v>
      </c>
      <c r="N38" s="140">
        <f t="shared" si="9"/>
        <v>119520</v>
      </c>
      <c r="O38" s="137">
        <v>112625</v>
      </c>
      <c r="P38" s="137">
        <f t="shared" si="10"/>
        <v>6895</v>
      </c>
      <c r="Q38" s="140">
        <f t="shared" si="4"/>
        <v>6895</v>
      </c>
      <c r="R38" s="140">
        <f t="shared" si="5"/>
        <v>119520</v>
      </c>
    </row>
    <row r="39" spans="1:18" ht="15.6" customHeight="1" x14ac:dyDescent="0.2">
      <c r="A39" s="341">
        <v>33</v>
      </c>
      <c r="B39" s="135" t="s">
        <v>36</v>
      </c>
      <c r="C39" s="342">
        <f>'8_2.1.20 SIS'!BF39</f>
        <v>1</v>
      </c>
      <c r="D39" s="343">
        <f>'9_Per Pupil Summary'!Q39</f>
        <v>10041.616487252126</v>
      </c>
      <c r="E39" s="344">
        <f t="shared" si="6"/>
        <v>10041.616487252126</v>
      </c>
      <c r="F39" s="344">
        <f>'9_Per Pupil Summary'!G39</f>
        <v>655.31000000000006</v>
      </c>
      <c r="G39" s="344">
        <f t="shared" si="7"/>
        <v>655.31000000000006</v>
      </c>
      <c r="H39" s="345">
        <f t="shared" si="8"/>
        <v>10697</v>
      </c>
      <c r="I39" s="137">
        <v>0</v>
      </c>
      <c r="J39" s="137">
        <v>0</v>
      </c>
      <c r="K39" s="141">
        <f t="shared" ref="K39:K70" si="11">I39+J39</f>
        <v>0</v>
      </c>
      <c r="L39" s="345">
        <f t="shared" si="3"/>
        <v>10697</v>
      </c>
      <c r="M39" s="343">
        <v>0</v>
      </c>
      <c r="N39" s="140">
        <f t="shared" si="9"/>
        <v>10697</v>
      </c>
      <c r="O39" s="137">
        <v>9806</v>
      </c>
      <c r="P39" s="137">
        <f t="shared" si="10"/>
        <v>891</v>
      </c>
      <c r="Q39" s="140">
        <f t="shared" ref="Q39:Q70" si="12">ROUND(P39/$Q$86,0)</f>
        <v>891</v>
      </c>
      <c r="R39" s="140">
        <f t="shared" ref="R39:R75" si="13">N39</f>
        <v>10697</v>
      </c>
    </row>
    <row r="40" spans="1:18" ht="15.6" customHeight="1" x14ac:dyDescent="0.2">
      <c r="A40" s="341">
        <v>34</v>
      </c>
      <c r="B40" s="135" t="s">
        <v>37</v>
      </c>
      <c r="C40" s="342">
        <f>'8_2.1.20 SIS'!BF40</f>
        <v>0</v>
      </c>
      <c r="D40" s="343">
        <f>'9_Per Pupil Summary'!Q40</f>
        <v>9870.4576886661089</v>
      </c>
      <c r="E40" s="344">
        <f t="shared" si="6"/>
        <v>0</v>
      </c>
      <c r="F40" s="344">
        <f>'9_Per Pupil Summary'!G40</f>
        <v>644.11000000000013</v>
      </c>
      <c r="G40" s="344">
        <f t="shared" si="7"/>
        <v>0</v>
      </c>
      <c r="H40" s="345">
        <f t="shared" si="8"/>
        <v>0</v>
      </c>
      <c r="I40" s="137">
        <v>0</v>
      </c>
      <c r="J40" s="137">
        <v>0</v>
      </c>
      <c r="K40" s="141">
        <f t="shared" si="11"/>
        <v>0</v>
      </c>
      <c r="L40" s="345">
        <f t="shared" si="3"/>
        <v>0</v>
      </c>
      <c r="M40" s="343">
        <v>0</v>
      </c>
      <c r="N40" s="140">
        <f t="shared" si="9"/>
        <v>0</v>
      </c>
      <c r="O40" s="137">
        <v>0</v>
      </c>
      <c r="P40" s="137">
        <f t="shared" si="10"/>
        <v>0</v>
      </c>
      <c r="Q40" s="140">
        <f t="shared" si="12"/>
        <v>0</v>
      </c>
      <c r="R40" s="140">
        <f t="shared" si="13"/>
        <v>0</v>
      </c>
    </row>
    <row r="41" spans="1:18" ht="15.6" customHeight="1" x14ac:dyDescent="0.2">
      <c r="A41" s="346">
        <v>35</v>
      </c>
      <c r="B41" s="149" t="s">
        <v>38</v>
      </c>
      <c r="C41" s="347">
        <f>'8_2.1.20 SIS'!BF41</f>
        <v>20</v>
      </c>
      <c r="D41" s="348">
        <f>'9_Per Pupil Summary'!Q41</f>
        <v>8844.7169328105501</v>
      </c>
      <c r="E41" s="349">
        <f t="shared" si="6"/>
        <v>176894.33865621101</v>
      </c>
      <c r="F41" s="349">
        <f>'9_Per Pupil Summary'!G41</f>
        <v>537.96</v>
      </c>
      <c r="G41" s="349">
        <f t="shared" si="7"/>
        <v>10759.2</v>
      </c>
      <c r="H41" s="350">
        <f t="shared" si="8"/>
        <v>187654</v>
      </c>
      <c r="I41" s="151">
        <v>9383</v>
      </c>
      <c r="J41" s="151">
        <v>0</v>
      </c>
      <c r="K41" s="155">
        <f t="shared" si="11"/>
        <v>9383</v>
      </c>
      <c r="L41" s="350">
        <f t="shared" si="3"/>
        <v>197037</v>
      </c>
      <c r="M41" s="348">
        <v>0</v>
      </c>
      <c r="N41" s="154">
        <f t="shared" si="9"/>
        <v>197037</v>
      </c>
      <c r="O41" s="157">
        <v>179836</v>
      </c>
      <c r="P41" s="151">
        <f t="shared" si="10"/>
        <v>17201</v>
      </c>
      <c r="Q41" s="158">
        <f t="shared" si="12"/>
        <v>17201</v>
      </c>
      <c r="R41" s="154">
        <f t="shared" si="13"/>
        <v>197037</v>
      </c>
    </row>
    <row r="42" spans="1:18" ht="15.6" customHeight="1" x14ac:dyDescent="0.2">
      <c r="A42" s="336">
        <v>36</v>
      </c>
      <c r="B42" s="117" t="s">
        <v>39</v>
      </c>
      <c r="C42" s="337">
        <f>'8_2.1.20 SIS'!BF42</f>
        <v>3</v>
      </c>
      <c r="D42" s="338">
        <f>'9_Per Pupil Summary'!Q42</f>
        <v>8372.8678246926775</v>
      </c>
      <c r="E42" s="339">
        <f t="shared" si="6"/>
        <v>25118.603474078031</v>
      </c>
      <c r="F42" s="339">
        <f>'9_Per Pupil Summary'!G42</f>
        <v>746.03</v>
      </c>
      <c r="G42" s="339">
        <f t="shared" si="7"/>
        <v>2238.09</v>
      </c>
      <c r="H42" s="340">
        <f t="shared" si="8"/>
        <v>27357</v>
      </c>
      <c r="I42" s="119">
        <v>-18238</v>
      </c>
      <c r="J42" s="119">
        <v>-4559</v>
      </c>
      <c r="K42" s="123">
        <f t="shared" si="11"/>
        <v>-22797</v>
      </c>
      <c r="L42" s="340">
        <f t="shared" si="3"/>
        <v>4560</v>
      </c>
      <c r="M42" s="338">
        <v>0</v>
      </c>
      <c r="N42" s="122">
        <f t="shared" si="9"/>
        <v>4560</v>
      </c>
      <c r="O42" s="119">
        <v>6460</v>
      </c>
      <c r="P42" s="119">
        <f t="shared" si="10"/>
        <v>-1900</v>
      </c>
      <c r="Q42" s="122">
        <f t="shared" si="12"/>
        <v>-1900</v>
      </c>
      <c r="R42" s="124">
        <f t="shared" si="13"/>
        <v>4560</v>
      </c>
    </row>
    <row r="43" spans="1:18" ht="15.6" customHeight="1" x14ac:dyDescent="0.2">
      <c r="A43" s="341">
        <v>37</v>
      </c>
      <c r="B43" s="135" t="s">
        <v>40</v>
      </c>
      <c r="C43" s="342">
        <f>'8_2.1.20 SIS'!BF43</f>
        <v>4</v>
      </c>
      <c r="D43" s="343">
        <f>'9_Per Pupil Summary'!Q43</f>
        <v>8965.516042763511</v>
      </c>
      <c r="E43" s="344">
        <f t="shared" si="6"/>
        <v>35862.064171054044</v>
      </c>
      <c r="F43" s="344">
        <f>'9_Per Pupil Summary'!G43</f>
        <v>653.61</v>
      </c>
      <c r="G43" s="344">
        <f t="shared" si="7"/>
        <v>2614.44</v>
      </c>
      <c r="H43" s="345">
        <f t="shared" si="8"/>
        <v>38477</v>
      </c>
      <c r="I43" s="137">
        <v>38477</v>
      </c>
      <c r="J43" s="137">
        <v>0</v>
      </c>
      <c r="K43" s="141">
        <f t="shared" si="11"/>
        <v>38477</v>
      </c>
      <c r="L43" s="345">
        <f t="shared" si="3"/>
        <v>76954</v>
      </c>
      <c r="M43" s="343">
        <v>0</v>
      </c>
      <c r="N43" s="140">
        <f t="shared" si="9"/>
        <v>76954</v>
      </c>
      <c r="O43" s="137">
        <v>67335</v>
      </c>
      <c r="P43" s="137">
        <f t="shared" si="10"/>
        <v>9619</v>
      </c>
      <c r="Q43" s="140">
        <f t="shared" si="12"/>
        <v>9619</v>
      </c>
      <c r="R43" s="140">
        <f t="shared" si="13"/>
        <v>76954</v>
      </c>
    </row>
    <row r="44" spans="1:18" ht="15.6" customHeight="1" x14ac:dyDescent="0.2">
      <c r="A44" s="341">
        <v>38</v>
      </c>
      <c r="B44" s="135" t="s">
        <v>41</v>
      </c>
      <c r="C44" s="342">
        <f>'8_2.1.20 SIS'!BF44</f>
        <v>1</v>
      </c>
      <c r="D44" s="343">
        <f>'9_Per Pupil Summary'!Q44</f>
        <v>8808.8195849445729</v>
      </c>
      <c r="E44" s="344">
        <f t="shared" si="6"/>
        <v>8808.8195849445729</v>
      </c>
      <c r="F44" s="344">
        <f>'9_Per Pupil Summary'!G44</f>
        <v>829.92000000000007</v>
      </c>
      <c r="G44" s="344">
        <f t="shared" si="7"/>
        <v>829.92000000000007</v>
      </c>
      <c r="H44" s="345">
        <f t="shared" si="8"/>
        <v>9639</v>
      </c>
      <c r="I44" s="137">
        <v>0</v>
      </c>
      <c r="J44" s="137">
        <v>0</v>
      </c>
      <c r="K44" s="141">
        <f t="shared" si="11"/>
        <v>0</v>
      </c>
      <c r="L44" s="345">
        <f t="shared" si="3"/>
        <v>9639</v>
      </c>
      <c r="M44" s="343">
        <v>0</v>
      </c>
      <c r="N44" s="140">
        <f t="shared" si="9"/>
        <v>9639</v>
      </c>
      <c r="O44" s="137">
        <v>8836</v>
      </c>
      <c r="P44" s="137">
        <f t="shared" si="10"/>
        <v>803</v>
      </c>
      <c r="Q44" s="140">
        <f t="shared" si="12"/>
        <v>803</v>
      </c>
      <c r="R44" s="140">
        <f t="shared" si="13"/>
        <v>9639</v>
      </c>
    </row>
    <row r="45" spans="1:18" ht="15.6" customHeight="1" x14ac:dyDescent="0.2">
      <c r="A45" s="341">
        <v>39</v>
      </c>
      <c r="B45" s="135" t="s">
        <v>42</v>
      </c>
      <c r="C45" s="342">
        <f>'8_2.1.20 SIS'!BF45</f>
        <v>6</v>
      </c>
      <c r="D45" s="343">
        <f>'9_Per Pupil Summary'!Q45</f>
        <v>8732.4221734191597</v>
      </c>
      <c r="E45" s="344">
        <f t="shared" si="6"/>
        <v>52394.533040514958</v>
      </c>
      <c r="F45" s="344">
        <f>'9_Per Pupil Summary'!G45</f>
        <v>779.66</v>
      </c>
      <c r="G45" s="344">
        <f t="shared" si="7"/>
        <v>4677.96</v>
      </c>
      <c r="H45" s="345">
        <f t="shared" si="8"/>
        <v>57072</v>
      </c>
      <c r="I45" s="137">
        <v>9512</v>
      </c>
      <c r="J45" s="137">
        <v>0</v>
      </c>
      <c r="K45" s="141">
        <f t="shared" si="11"/>
        <v>9512</v>
      </c>
      <c r="L45" s="345">
        <f t="shared" si="3"/>
        <v>66584</v>
      </c>
      <c r="M45" s="343">
        <v>0</v>
      </c>
      <c r="N45" s="140">
        <f t="shared" si="9"/>
        <v>66584</v>
      </c>
      <c r="O45" s="137">
        <v>60243</v>
      </c>
      <c r="P45" s="137">
        <f t="shared" si="10"/>
        <v>6341</v>
      </c>
      <c r="Q45" s="140">
        <f t="shared" si="12"/>
        <v>6341</v>
      </c>
      <c r="R45" s="140">
        <f t="shared" si="13"/>
        <v>66584</v>
      </c>
    </row>
    <row r="46" spans="1:18" ht="15.6" customHeight="1" x14ac:dyDescent="0.2">
      <c r="A46" s="346">
        <v>40</v>
      </c>
      <c r="B46" s="149" t="s">
        <v>43</v>
      </c>
      <c r="C46" s="347">
        <f>'8_2.1.20 SIS'!BF46</f>
        <v>12</v>
      </c>
      <c r="D46" s="348">
        <f>'9_Per Pupil Summary'!Q46</f>
        <v>8811.3050792342219</v>
      </c>
      <c r="E46" s="349">
        <f t="shared" si="6"/>
        <v>105735.66095081066</v>
      </c>
      <c r="F46" s="349">
        <f>'9_Per Pupil Summary'!G46</f>
        <v>700.2700000000001</v>
      </c>
      <c r="G46" s="349">
        <f t="shared" si="7"/>
        <v>8403.2400000000016</v>
      </c>
      <c r="H46" s="350">
        <f t="shared" si="8"/>
        <v>114139</v>
      </c>
      <c r="I46" s="151">
        <v>76093</v>
      </c>
      <c r="J46" s="151">
        <v>-9512</v>
      </c>
      <c r="K46" s="155">
        <f t="shared" si="11"/>
        <v>66581</v>
      </c>
      <c r="L46" s="350">
        <f t="shared" si="3"/>
        <v>180720</v>
      </c>
      <c r="M46" s="348">
        <v>0</v>
      </c>
      <c r="N46" s="154">
        <f t="shared" si="9"/>
        <v>180720</v>
      </c>
      <c r="O46" s="157">
        <v>160905</v>
      </c>
      <c r="P46" s="151">
        <f t="shared" si="10"/>
        <v>19815</v>
      </c>
      <c r="Q46" s="158">
        <f t="shared" si="12"/>
        <v>19815</v>
      </c>
      <c r="R46" s="154">
        <f t="shared" si="13"/>
        <v>180720</v>
      </c>
    </row>
    <row r="47" spans="1:18" ht="15.6" customHeight="1" x14ac:dyDescent="0.2">
      <c r="A47" s="336">
        <v>41</v>
      </c>
      <c r="B47" s="117" t="s">
        <v>44</v>
      </c>
      <c r="C47" s="337">
        <f>'8_2.1.20 SIS'!BF47</f>
        <v>0</v>
      </c>
      <c r="D47" s="338">
        <f>'9_Per Pupil Summary'!Q47</f>
        <v>8907.396563706563</v>
      </c>
      <c r="E47" s="339">
        <f t="shared" si="6"/>
        <v>0</v>
      </c>
      <c r="F47" s="339">
        <f>'9_Per Pupil Summary'!G47</f>
        <v>886.22</v>
      </c>
      <c r="G47" s="339">
        <f t="shared" si="7"/>
        <v>0</v>
      </c>
      <c r="H47" s="340">
        <f t="shared" si="8"/>
        <v>0</v>
      </c>
      <c r="I47" s="119">
        <v>0</v>
      </c>
      <c r="J47" s="119">
        <v>0</v>
      </c>
      <c r="K47" s="123">
        <f t="shared" si="11"/>
        <v>0</v>
      </c>
      <c r="L47" s="340">
        <f t="shared" si="3"/>
        <v>0</v>
      </c>
      <c r="M47" s="338">
        <v>0</v>
      </c>
      <c r="N47" s="122">
        <f t="shared" si="9"/>
        <v>0</v>
      </c>
      <c r="O47" s="119">
        <v>0</v>
      </c>
      <c r="P47" s="119">
        <f t="shared" si="10"/>
        <v>0</v>
      </c>
      <c r="Q47" s="122">
        <f t="shared" si="12"/>
        <v>0</v>
      </c>
      <c r="R47" s="124">
        <f t="shared" si="13"/>
        <v>0</v>
      </c>
    </row>
    <row r="48" spans="1:18" ht="15.6" customHeight="1" x14ac:dyDescent="0.2">
      <c r="A48" s="341">
        <v>42</v>
      </c>
      <c r="B48" s="135" t="s">
        <v>45</v>
      </c>
      <c r="C48" s="342">
        <f>'8_2.1.20 SIS'!BF48</f>
        <v>3</v>
      </c>
      <c r="D48" s="343">
        <f>'9_Per Pupil Summary'!Q48</f>
        <v>9367.8114888155487</v>
      </c>
      <c r="E48" s="344">
        <f t="shared" si="6"/>
        <v>28103.434466446648</v>
      </c>
      <c r="F48" s="344">
        <f>'9_Per Pupil Summary'!G48</f>
        <v>534.28</v>
      </c>
      <c r="G48" s="344">
        <f t="shared" si="7"/>
        <v>1602.84</v>
      </c>
      <c r="H48" s="345">
        <f t="shared" si="8"/>
        <v>29706</v>
      </c>
      <c r="I48" s="137">
        <v>9902</v>
      </c>
      <c r="J48" s="137">
        <v>-4951</v>
      </c>
      <c r="K48" s="141">
        <f t="shared" si="11"/>
        <v>4951</v>
      </c>
      <c r="L48" s="345">
        <f t="shared" si="3"/>
        <v>34657</v>
      </c>
      <c r="M48" s="343">
        <v>0</v>
      </c>
      <c r="N48" s="140">
        <f t="shared" si="9"/>
        <v>34657</v>
      </c>
      <c r="O48" s="137">
        <v>31770</v>
      </c>
      <c r="P48" s="137">
        <f t="shared" si="10"/>
        <v>2887</v>
      </c>
      <c r="Q48" s="140">
        <f t="shared" si="12"/>
        <v>2887</v>
      </c>
      <c r="R48" s="140">
        <f t="shared" si="13"/>
        <v>34657</v>
      </c>
    </row>
    <row r="49" spans="1:18" ht="15.6" customHeight="1" x14ac:dyDescent="0.2">
      <c r="A49" s="341">
        <v>43</v>
      </c>
      <c r="B49" s="135" t="s">
        <v>46</v>
      </c>
      <c r="C49" s="342">
        <f>'8_2.1.20 SIS'!BF49</f>
        <v>12</v>
      </c>
      <c r="D49" s="343">
        <f>'9_Per Pupil Summary'!Q49</f>
        <v>9488.8764077669912</v>
      </c>
      <c r="E49" s="344">
        <f t="shared" si="6"/>
        <v>113866.51689320389</v>
      </c>
      <c r="F49" s="344">
        <f>'9_Per Pupil Summary'!G49</f>
        <v>574.6099999999999</v>
      </c>
      <c r="G49" s="344">
        <f t="shared" si="7"/>
        <v>6895.3199999999988</v>
      </c>
      <c r="H49" s="345">
        <f t="shared" si="8"/>
        <v>120762</v>
      </c>
      <c r="I49" s="137">
        <v>-20127</v>
      </c>
      <c r="J49" s="137">
        <v>0</v>
      </c>
      <c r="K49" s="141">
        <f t="shared" si="11"/>
        <v>-20127</v>
      </c>
      <c r="L49" s="345">
        <f t="shared" si="3"/>
        <v>100635</v>
      </c>
      <c r="M49" s="343">
        <v>0</v>
      </c>
      <c r="N49" s="140">
        <f t="shared" si="9"/>
        <v>100635</v>
      </c>
      <c r="O49" s="137">
        <v>93927</v>
      </c>
      <c r="P49" s="137">
        <f t="shared" si="10"/>
        <v>6708</v>
      </c>
      <c r="Q49" s="140">
        <f t="shared" si="12"/>
        <v>6708</v>
      </c>
      <c r="R49" s="140">
        <f t="shared" si="13"/>
        <v>100635</v>
      </c>
    </row>
    <row r="50" spans="1:18" ht="15.6" customHeight="1" x14ac:dyDescent="0.2">
      <c r="A50" s="341">
        <v>44</v>
      </c>
      <c r="B50" s="135" t="s">
        <v>47</v>
      </c>
      <c r="C50" s="342">
        <f>'8_2.1.20 SIS'!BF50</f>
        <v>4</v>
      </c>
      <c r="D50" s="343">
        <f>'9_Per Pupil Summary'!Q50</f>
        <v>8662.2609117725933</v>
      </c>
      <c r="E50" s="344">
        <f t="shared" si="6"/>
        <v>34649.043647090373</v>
      </c>
      <c r="F50" s="344">
        <f>'9_Per Pupil Summary'!G50</f>
        <v>663.16000000000008</v>
      </c>
      <c r="G50" s="344">
        <f t="shared" si="7"/>
        <v>2652.6400000000003</v>
      </c>
      <c r="H50" s="345">
        <f t="shared" si="8"/>
        <v>37302</v>
      </c>
      <c r="I50" s="137">
        <v>-9325</v>
      </c>
      <c r="J50" s="137">
        <v>0</v>
      </c>
      <c r="K50" s="141">
        <f t="shared" si="11"/>
        <v>-9325</v>
      </c>
      <c r="L50" s="345">
        <f t="shared" si="3"/>
        <v>27977</v>
      </c>
      <c r="M50" s="343">
        <v>0</v>
      </c>
      <c r="N50" s="140">
        <f t="shared" si="9"/>
        <v>27977</v>
      </c>
      <c r="O50" s="137">
        <v>26424</v>
      </c>
      <c r="P50" s="137">
        <f t="shared" si="10"/>
        <v>1553</v>
      </c>
      <c r="Q50" s="140">
        <f t="shared" si="12"/>
        <v>1553</v>
      </c>
      <c r="R50" s="140">
        <f t="shared" si="13"/>
        <v>27977</v>
      </c>
    </row>
    <row r="51" spans="1:18" ht="15.6" customHeight="1" x14ac:dyDescent="0.2">
      <c r="A51" s="346">
        <v>45</v>
      </c>
      <c r="B51" s="149" t="s">
        <v>48</v>
      </c>
      <c r="C51" s="347">
        <f>'8_2.1.20 SIS'!BF51</f>
        <v>5</v>
      </c>
      <c r="D51" s="348">
        <f>'9_Per Pupil Summary'!Q51</f>
        <v>7853.0362356170172</v>
      </c>
      <c r="E51" s="349">
        <f t="shared" si="6"/>
        <v>39265.181178085084</v>
      </c>
      <c r="F51" s="349">
        <f>'9_Per Pupil Summary'!G51</f>
        <v>753.96000000000015</v>
      </c>
      <c r="G51" s="349">
        <f t="shared" si="7"/>
        <v>3769.8000000000006</v>
      </c>
      <c r="H51" s="350">
        <f t="shared" si="8"/>
        <v>43035</v>
      </c>
      <c r="I51" s="151">
        <v>0</v>
      </c>
      <c r="J51" s="151">
        <v>-4303</v>
      </c>
      <c r="K51" s="155">
        <f t="shared" si="11"/>
        <v>-4303</v>
      </c>
      <c r="L51" s="350">
        <f t="shared" si="3"/>
        <v>38732</v>
      </c>
      <c r="M51" s="348">
        <v>0</v>
      </c>
      <c r="N51" s="154">
        <f t="shared" si="9"/>
        <v>38732</v>
      </c>
      <c r="O51" s="157">
        <v>36222</v>
      </c>
      <c r="P51" s="151">
        <f t="shared" si="10"/>
        <v>2510</v>
      </c>
      <c r="Q51" s="158">
        <f t="shared" si="12"/>
        <v>2510</v>
      </c>
      <c r="R51" s="154">
        <f t="shared" si="13"/>
        <v>38732</v>
      </c>
    </row>
    <row r="52" spans="1:18" ht="15.6" customHeight="1" x14ac:dyDescent="0.2">
      <c r="A52" s="336">
        <v>46</v>
      </c>
      <c r="B52" s="117" t="s">
        <v>49</v>
      </c>
      <c r="C52" s="337">
        <f>'8_2.1.20 SIS'!BF52</f>
        <v>0</v>
      </c>
      <c r="D52" s="338">
        <f>'9_Per Pupil Summary'!Q52</f>
        <v>10300.317552742616</v>
      </c>
      <c r="E52" s="339">
        <f t="shared" si="6"/>
        <v>0</v>
      </c>
      <c r="F52" s="339">
        <f>'9_Per Pupil Summary'!G52</f>
        <v>728.06</v>
      </c>
      <c r="G52" s="339">
        <f t="shared" si="7"/>
        <v>0</v>
      </c>
      <c r="H52" s="340">
        <f t="shared" si="8"/>
        <v>0</v>
      </c>
      <c r="I52" s="119">
        <v>11028</v>
      </c>
      <c r="J52" s="119">
        <v>0</v>
      </c>
      <c r="K52" s="123">
        <f t="shared" si="11"/>
        <v>11028</v>
      </c>
      <c r="L52" s="340">
        <f t="shared" si="3"/>
        <v>11028</v>
      </c>
      <c r="M52" s="338">
        <v>0</v>
      </c>
      <c r="N52" s="122">
        <f t="shared" si="9"/>
        <v>11028</v>
      </c>
      <c r="O52" s="119">
        <v>9190</v>
      </c>
      <c r="P52" s="119">
        <f t="shared" si="10"/>
        <v>1838</v>
      </c>
      <c r="Q52" s="122">
        <f t="shared" si="12"/>
        <v>1838</v>
      </c>
      <c r="R52" s="124">
        <f t="shared" si="13"/>
        <v>11028</v>
      </c>
    </row>
    <row r="53" spans="1:18" ht="15.6" customHeight="1" x14ac:dyDescent="0.2">
      <c r="A53" s="341">
        <v>47</v>
      </c>
      <c r="B53" s="135" t="s">
        <v>50</v>
      </c>
      <c r="C53" s="342">
        <f>'8_2.1.20 SIS'!BF53</f>
        <v>1</v>
      </c>
      <c r="D53" s="343">
        <f>'9_Per Pupil Summary'!Q53</f>
        <v>8625.0299001426538</v>
      </c>
      <c r="E53" s="344">
        <f t="shared" si="6"/>
        <v>8625.0299001426538</v>
      </c>
      <c r="F53" s="344">
        <f>'9_Per Pupil Summary'!G53</f>
        <v>910.76</v>
      </c>
      <c r="G53" s="344">
        <f t="shared" si="7"/>
        <v>910.76</v>
      </c>
      <c r="H53" s="345">
        <f t="shared" si="8"/>
        <v>9536</v>
      </c>
      <c r="I53" s="137">
        <v>0</v>
      </c>
      <c r="J53" s="137">
        <v>0</v>
      </c>
      <c r="K53" s="141">
        <f t="shared" si="11"/>
        <v>0</v>
      </c>
      <c r="L53" s="345">
        <f t="shared" si="3"/>
        <v>9536</v>
      </c>
      <c r="M53" s="343">
        <v>0</v>
      </c>
      <c r="N53" s="140">
        <f t="shared" si="9"/>
        <v>9536</v>
      </c>
      <c r="O53" s="137">
        <v>8742</v>
      </c>
      <c r="P53" s="137">
        <f t="shared" si="10"/>
        <v>794</v>
      </c>
      <c r="Q53" s="140">
        <f t="shared" si="12"/>
        <v>794</v>
      </c>
      <c r="R53" s="140">
        <f t="shared" si="13"/>
        <v>9536</v>
      </c>
    </row>
    <row r="54" spans="1:18" ht="15.6" customHeight="1" x14ac:dyDescent="0.2">
      <c r="A54" s="341">
        <v>48</v>
      </c>
      <c r="B54" s="135" t="s">
        <v>73</v>
      </c>
      <c r="C54" s="342">
        <f>'8_2.1.20 SIS'!BF54</f>
        <v>2</v>
      </c>
      <c r="D54" s="343">
        <f>'9_Per Pupil Summary'!Q54</f>
        <v>8783.503996554693</v>
      </c>
      <c r="E54" s="344">
        <f t="shared" si="6"/>
        <v>17567.007993109386</v>
      </c>
      <c r="F54" s="344">
        <f>'9_Per Pupil Summary'!G54</f>
        <v>871.07</v>
      </c>
      <c r="G54" s="344">
        <f t="shared" si="7"/>
        <v>1742.14</v>
      </c>
      <c r="H54" s="345">
        <f t="shared" si="8"/>
        <v>19309</v>
      </c>
      <c r="I54" s="137">
        <v>0</v>
      </c>
      <c r="J54" s="137">
        <v>0</v>
      </c>
      <c r="K54" s="141">
        <f t="shared" si="11"/>
        <v>0</v>
      </c>
      <c r="L54" s="345">
        <f t="shared" si="3"/>
        <v>19309</v>
      </c>
      <c r="M54" s="343">
        <v>0</v>
      </c>
      <c r="N54" s="140">
        <f t="shared" si="9"/>
        <v>19309</v>
      </c>
      <c r="O54" s="137">
        <v>17700</v>
      </c>
      <c r="P54" s="137">
        <f t="shared" si="10"/>
        <v>1609</v>
      </c>
      <c r="Q54" s="140">
        <f t="shared" si="12"/>
        <v>1609</v>
      </c>
      <c r="R54" s="140">
        <f t="shared" si="13"/>
        <v>19309</v>
      </c>
    </row>
    <row r="55" spans="1:18" ht="15.6" customHeight="1" x14ac:dyDescent="0.2">
      <c r="A55" s="341">
        <v>49</v>
      </c>
      <c r="B55" s="135" t="s">
        <v>51</v>
      </c>
      <c r="C55" s="342">
        <f>'8_2.1.20 SIS'!BF55</f>
        <v>10</v>
      </c>
      <c r="D55" s="343">
        <f>'9_Per Pupil Summary'!Q55</f>
        <v>8267.8495137012724</v>
      </c>
      <c r="E55" s="344">
        <f t="shared" si="6"/>
        <v>82678.495137012724</v>
      </c>
      <c r="F55" s="344">
        <f>'9_Per Pupil Summary'!G55</f>
        <v>574.43999999999994</v>
      </c>
      <c r="G55" s="344">
        <f t="shared" si="7"/>
        <v>5744.4</v>
      </c>
      <c r="H55" s="345">
        <f t="shared" si="8"/>
        <v>88423</v>
      </c>
      <c r="I55" s="137">
        <v>-17685</v>
      </c>
      <c r="J55" s="137">
        <v>0</v>
      </c>
      <c r="K55" s="141">
        <f t="shared" si="11"/>
        <v>-17685</v>
      </c>
      <c r="L55" s="345">
        <f t="shared" si="3"/>
        <v>70738</v>
      </c>
      <c r="M55" s="343">
        <v>0</v>
      </c>
      <c r="N55" s="140">
        <f t="shared" si="9"/>
        <v>70738</v>
      </c>
      <c r="O55" s="137">
        <v>66318</v>
      </c>
      <c r="P55" s="137">
        <f t="shared" si="10"/>
        <v>4420</v>
      </c>
      <c r="Q55" s="140">
        <f t="shared" si="12"/>
        <v>4420</v>
      </c>
      <c r="R55" s="140">
        <f t="shared" si="13"/>
        <v>70738</v>
      </c>
    </row>
    <row r="56" spans="1:18" ht="15.6" customHeight="1" x14ac:dyDescent="0.2">
      <c r="A56" s="346">
        <v>50</v>
      </c>
      <c r="B56" s="149" t="s">
        <v>52</v>
      </c>
      <c r="C56" s="347">
        <f>'8_2.1.20 SIS'!BF56</f>
        <v>5</v>
      </c>
      <c r="D56" s="348">
        <f>'9_Per Pupil Summary'!Q56</f>
        <v>8711.0049539794272</v>
      </c>
      <c r="E56" s="349">
        <f t="shared" si="6"/>
        <v>43555.024769897136</v>
      </c>
      <c r="F56" s="349">
        <f>'9_Per Pupil Summary'!G56</f>
        <v>634.46</v>
      </c>
      <c r="G56" s="349">
        <f t="shared" si="7"/>
        <v>3172.3</v>
      </c>
      <c r="H56" s="350">
        <f t="shared" si="8"/>
        <v>46727</v>
      </c>
      <c r="I56" s="151">
        <v>-9345</v>
      </c>
      <c r="J56" s="151">
        <v>0</v>
      </c>
      <c r="K56" s="155">
        <f t="shared" si="11"/>
        <v>-9345</v>
      </c>
      <c r="L56" s="350">
        <f t="shared" si="3"/>
        <v>37382</v>
      </c>
      <c r="M56" s="348">
        <v>0</v>
      </c>
      <c r="N56" s="154">
        <f t="shared" si="9"/>
        <v>37382</v>
      </c>
      <c r="O56" s="157">
        <v>35046</v>
      </c>
      <c r="P56" s="151">
        <f t="shared" si="10"/>
        <v>2336</v>
      </c>
      <c r="Q56" s="158">
        <f t="shared" si="12"/>
        <v>2336</v>
      </c>
      <c r="R56" s="154">
        <f t="shared" si="13"/>
        <v>37382</v>
      </c>
    </row>
    <row r="57" spans="1:18" ht="15.6" customHeight="1" x14ac:dyDescent="0.2">
      <c r="A57" s="336">
        <v>51</v>
      </c>
      <c r="B57" s="117" t="s">
        <v>53</v>
      </c>
      <c r="C57" s="337">
        <f>'8_2.1.20 SIS'!BF57</f>
        <v>1</v>
      </c>
      <c r="D57" s="338">
        <f>'9_Per Pupil Summary'!Q57</f>
        <v>9158.3445218879933</v>
      </c>
      <c r="E57" s="339">
        <f t="shared" si="6"/>
        <v>9158.3445218879933</v>
      </c>
      <c r="F57" s="339">
        <f>'9_Per Pupil Summary'!G57</f>
        <v>706.66</v>
      </c>
      <c r="G57" s="339">
        <f t="shared" si="7"/>
        <v>706.66</v>
      </c>
      <c r="H57" s="340">
        <f t="shared" si="8"/>
        <v>9865</v>
      </c>
      <c r="I57" s="119">
        <v>29595</v>
      </c>
      <c r="J57" s="119">
        <v>-4933</v>
      </c>
      <c r="K57" s="123">
        <f t="shared" si="11"/>
        <v>24662</v>
      </c>
      <c r="L57" s="340">
        <f t="shared" si="3"/>
        <v>34527</v>
      </c>
      <c r="M57" s="338">
        <v>0</v>
      </c>
      <c r="N57" s="122">
        <f t="shared" si="9"/>
        <v>34527</v>
      </c>
      <c r="O57" s="119">
        <v>30006</v>
      </c>
      <c r="P57" s="119">
        <f t="shared" si="10"/>
        <v>4521</v>
      </c>
      <c r="Q57" s="122">
        <f t="shared" si="12"/>
        <v>4521</v>
      </c>
      <c r="R57" s="124">
        <f t="shared" si="13"/>
        <v>34527</v>
      </c>
    </row>
    <row r="58" spans="1:18" ht="15.6" customHeight="1" x14ac:dyDescent="0.2">
      <c r="A58" s="341">
        <v>52</v>
      </c>
      <c r="B58" s="135" t="s">
        <v>54</v>
      </c>
      <c r="C58" s="342">
        <f>'8_2.1.20 SIS'!BF58</f>
        <v>30</v>
      </c>
      <c r="D58" s="343">
        <f>'9_Per Pupil Summary'!Q58</f>
        <v>9045.3056570647605</v>
      </c>
      <c r="E58" s="344">
        <f t="shared" si="6"/>
        <v>271359.16971194278</v>
      </c>
      <c r="F58" s="344">
        <f>'9_Per Pupil Summary'!G58</f>
        <v>658.37</v>
      </c>
      <c r="G58" s="344">
        <f t="shared" si="7"/>
        <v>19751.099999999999</v>
      </c>
      <c r="H58" s="345">
        <f t="shared" si="8"/>
        <v>291110</v>
      </c>
      <c r="I58" s="137">
        <v>9704</v>
      </c>
      <c r="J58" s="137">
        <v>0</v>
      </c>
      <c r="K58" s="141">
        <f t="shared" si="11"/>
        <v>9704</v>
      </c>
      <c r="L58" s="345">
        <f t="shared" si="3"/>
        <v>300814</v>
      </c>
      <c r="M58" s="343">
        <v>0</v>
      </c>
      <c r="N58" s="140">
        <f t="shared" si="9"/>
        <v>300814</v>
      </c>
      <c r="O58" s="137">
        <v>274938</v>
      </c>
      <c r="P58" s="137">
        <f t="shared" si="10"/>
        <v>25876</v>
      </c>
      <c r="Q58" s="140">
        <f t="shared" si="12"/>
        <v>25876</v>
      </c>
      <c r="R58" s="140">
        <f t="shared" si="13"/>
        <v>300814</v>
      </c>
    </row>
    <row r="59" spans="1:18" ht="15.6" customHeight="1" x14ac:dyDescent="0.2">
      <c r="A59" s="341">
        <v>53</v>
      </c>
      <c r="B59" s="135" t="s">
        <v>55</v>
      </c>
      <c r="C59" s="342">
        <f>'8_2.1.20 SIS'!BF59</f>
        <v>13</v>
      </c>
      <c r="D59" s="343">
        <f>'9_Per Pupil Summary'!Q59</f>
        <v>8102.7274443178285</v>
      </c>
      <c r="E59" s="344">
        <f t="shared" si="6"/>
        <v>105335.45677613177</v>
      </c>
      <c r="F59" s="344">
        <f>'9_Per Pupil Summary'!G59</f>
        <v>689.74</v>
      </c>
      <c r="G59" s="344">
        <f t="shared" si="7"/>
        <v>8966.6200000000008</v>
      </c>
      <c r="H59" s="345">
        <f t="shared" si="8"/>
        <v>114302</v>
      </c>
      <c r="I59" s="137">
        <v>0</v>
      </c>
      <c r="J59" s="137">
        <v>0</v>
      </c>
      <c r="K59" s="141">
        <f t="shared" si="11"/>
        <v>0</v>
      </c>
      <c r="L59" s="345">
        <f t="shared" si="3"/>
        <v>114302</v>
      </c>
      <c r="M59" s="343">
        <v>0</v>
      </c>
      <c r="N59" s="140">
        <f t="shared" si="9"/>
        <v>114302</v>
      </c>
      <c r="O59" s="137">
        <v>104777</v>
      </c>
      <c r="P59" s="137">
        <f t="shared" si="10"/>
        <v>9525</v>
      </c>
      <c r="Q59" s="140">
        <f t="shared" si="12"/>
        <v>9525</v>
      </c>
      <c r="R59" s="140">
        <f t="shared" si="13"/>
        <v>114302</v>
      </c>
    </row>
    <row r="60" spans="1:18" ht="15.6" customHeight="1" x14ac:dyDescent="0.2">
      <c r="A60" s="341">
        <v>54</v>
      </c>
      <c r="B60" s="135" t="s">
        <v>56</v>
      </c>
      <c r="C60" s="342">
        <f>'8_2.1.20 SIS'!BF60</f>
        <v>0</v>
      </c>
      <c r="D60" s="343">
        <f>'9_Per Pupil Summary'!Q60</f>
        <v>10372.70310043668</v>
      </c>
      <c r="E60" s="344">
        <f t="shared" si="6"/>
        <v>0</v>
      </c>
      <c r="F60" s="344">
        <f>'9_Per Pupil Summary'!G60</f>
        <v>951.45</v>
      </c>
      <c r="G60" s="344">
        <f t="shared" si="7"/>
        <v>0</v>
      </c>
      <c r="H60" s="345">
        <f t="shared" si="8"/>
        <v>0</v>
      </c>
      <c r="I60" s="137">
        <v>0</v>
      </c>
      <c r="J60" s="137">
        <v>0</v>
      </c>
      <c r="K60" s="141">
        <f t="shared" si="11"/>
        <v>0</v>
      </c>
      <c r="L60" s="345">
        <f t="shared" si="3"/>
        <v>0</v>
      </c>
      <c r="M60" s="343">
        <v>0</v>
      </c>
      <c r="N60" s="140">
        <f t="shared" si="9"/>
        <v>0</v>
      </c>
      <c r="O60" s="137">
        <v>0</v>
      </c>
      <c r="P60" s="137">
        <f t="shared" si="10"/>
        <v>0</v>
      </c>
      <c r="Q60" s="140">
        <f t="shared" si="12"/>
        <v>0</v>
      </c>
      <c r="R60" s="140">
        <f t="shared" si="13"/>
        <v>0</v>
      </c>
    </row>
    <row r="61" spans="1:18" ht="15.6" customHeight="1" x14ac:dyDescent="0.2">
      <c r="A61" s="346">
        <v>55</v>
      </c>
      <c r="B61" s="149" t="s">
        <v>57</v>
      </c>
      <c r="C61" s="347">
        <f>'8_2.1.20 SIS'!BF61</f>
        <v>7</v>
      </c>
      <c r="D61" s="348">
        <f>'9_Per Pupil Summary'!Q61</f>
        <v>8504.1642533936647</v>
      </c>
      <c r="E61" s="349">
        <f t="shared" si="6"/>
        <v>59529.149773755649</v>
      </c>
      <c r="F61" s="349">
        <f>'9_Per Pupil Summary'!G61</f>
        <v>795.14</v>
      </c>
      <c r="G61" s="349">
        <f t="shared" si="7"/>
        <v>5565.98</v>
      </c>
      <c r="H61" s="350">
        <f t="shared" si="8"/>
        <v>65095</v>
      </c>
      <c r="I61" s="151">
        <v>65095</v>
      </c>
      <c r="J61" s="151">
        <v>-4650</v>
      </c>
      <c r="K61" s="155">
        <f t="shared" si="11"/>
        <v>60445</v>
      </c>
      <c r="L61" s="350">
        <f t="shared" si="3"/>
        <v>125540</v>
      </c>
      <c r="M61" s="348">
        <v>0</v>
      </c>
      <c r="N61" s="154">
        <f t="shared" si="9"/>
        <v>125540</v>
      </c>
      <c r="O61" s="157">
        <v>110429</v>
      </c>
      <c r="P61" s="151">
        <f t="shared" si="10"/>
        <v>15111</v>
      </c>
      <c r="Q61" s="158">
        <f t="shared" si="12"/>
        <v>15111</v>
      </c>
      <c r="R61" s="154">
        <f t="shared" si="13"/>
        <v>125540</v>
      </c>
    </row>
    <row r="62" spans="1:18" ht="15.6" customHeight="1" x14ac:dyDescent="0.2">
      <c r="A62" s="336">
        <v>56</v>
      </c>
      <c r="B62" s="117" t="s">
        <v>58</v>
      </c>
      <c r="C62" s="337">
        <f>'8_2.1.20 SIS'!BF62</f>
        <v>0</v>
      </c>
      <c r="D62" s="338">
        <f>'9_Per Pupil Summary'!Q62</f>
        <v>9642.638731218698</v>
      </c>
      <c r="E62" s="339">
        <f t="shared" si="6"/>
        <v>0</v>
      </c>
      <c r="F62" s="339">
        <f>'9_Per Pupil Summary'!G62</f>
        <v>614.66000000000008</v>
      </c>
      <c r="G62" s="339">
        <f t="shared" si="7"/>
        <v>0</v>
      </c>
      <c r="H62" s="340">
        <f t="shared" si="8"/>
        <v>0</v>
      </c>
      <c r="I62" s="119">
        <v>0</v>
      </c>
      <c r="J62" s="119">
        <v>0</v>
      </c>
      <c r="K62" s="123">
        <f t="shared" si="11"/>
        <v>0</v>
      </c>
      <c r="L62" s="340">
        <f t="shared" si="3"/>
        <v>0</v>
      </c>
      <c r="M62" s="338">
        <v>0</v>
      </c>
      <c r="N62" s="122">
        <f t="shared" si="9"/>
        <v>0</v>
      </c>
      <c r="O62" s="119">
        <v>0</v>
      </c>
      <c r="P62" s="119">
        <f t="shared" si="10"/>
        <v>0</v>
      </c>
      <c r="Q62" s="122">
        <f t="shared" si="12"/>
        <v>0</v>
      </c>
      <c r="R62" s="124">
        <f t="shared" si="13"/>
        <v>0</v>
      </c>
    </row>
    <row r="63" spans="1:18" ht="15.6" customHeight="1" x14ac:dyDescent="0.2">
      <c r="A63" s="341">
        <v>57</v>
      </c>
      <c r="B63" s="135" t="s">
        <v>59</v>
      </c>
      <c r="C63" s="342">
        <f>'8_2.1.20 SIS'!BF63</f>
        <v>2</v>
      </c>
      <c r="D63" s="343">
        <f>'9_Per Pupil Summary'!Q63</f>
        <v>8035.5839914163089</v>
      </c>
      <c r="E63" s="344">
        <f t="shared" si="6"/>
        <v>16071.167982832618</v>
      </c>
      <c r="F63" s="344">
        <f>'9_Per Pupil Summary'!G63</f>
        <v>764.51</v>
      </c>
      <c r="G63" s="344">
        <f t="shared" si="7"/>
        <v>1529.02</v>
      </c>
      <c r="H63" s="345">
        <f t="shared" si="8"/>
        <v>17600</v>
      </c>
      <c r="I63" s="137">
        <v>8800</v>
      </c>
      <c r="J63" s="137">
        <v>-4400</v>
      </c>
      <c r="K63" s="141">
        <f t="shared" si="11"/>
        <v>4400</v>
      </c>
      <c r="L63" s="345">
        <f t="shared" si="3"/>
        <v>22000</v>
      </c>
      <c r="M63" s="343">
        <v>0</v>
      </c>
      <c r="N63" s="140">
        <f t="shared" si="9"/>
        <v>22000</v>
      </c>
      <c r="O63" s="137">
        <v>20167</v>
      </c>
      <c r="P63" s="137">
        <f t="shared" si="10"/>
        <v>1833</v>
      </c>
      <c r="Q63" s="140">
        <f t="shared" si="12"/>
        <v>1833</v>
      </c>
      <c r="R63" s="140">
        <f t="shared" si="13"/>
        <v>22000</v>
      </c>
    </row>
    <row r="64" spans="1:18" ht="15.6" customHeight="1" x14ac:dyDescent="0.2">
      <c r="A64" s="341">
        <v>58</v>
      </c>
      <c r="B64" s="135" t="s">
        <v>60</v>
      </c>
      <c r="C64" s="342">
        <f>'8_2.1.20 SIS'!BF64</f>
        <v>6</v>
      </c>
      <c r="D64" s="343">
        <f>'9_Per Pupil Summary'!Q64</f>
        <v>8601.041609080703</v>
      </c>
      <c r="E64" s="344">
        <f t="shared" si="6"/>
        <v>51606.249654484214</v>
      </c>
      <c r="F64" s="344">
        <f>'9_Per Pupil Summary'!G64</f>
        <v>697.04</v>
      </c>
      <c r="G64" s="344">
        <f t="shared" si="7"/>
        <v>4182.24</v>
      </c>
      <c r="H64" s="345">
        <f t="shared" si="8"/>
        <v>55788</v>
      </c>
      <c r="I64" s="137">
        <v>0</v>
      </c>
      <c r="J64" s="137">
        <v>0</v>
      </c>
      <c r="K64" s="141">
        <f t="shared" si="11"/>
        <v>0</v>
      </c>
      <c r="L64" s="345">
        <f t="shared" si="3"/>
        <v>55788</v>
      </c>
      <c r="M64" s="343">
        <v>0</v>
      </c>
      <c r="N64" s="140">
        <f t="shared" si="9"/>
        <v>55788</v>
      </c>
      <c r="O64" s="137">
        <v>51139</v>
      </c>
      <c r="P64" s="137">
        <f t="shared" si="10"/>
        <v>4649</v>
      </c>
      <c r="Q64" s="140">
        <f t="shared" si="12"/>
        <v>4649</v>
      </c>
      <c r="R64" s="140">
        <f t="shared" si="13"/>
        <v>55788</v>
      </c>
    </row>
    <row r="65" spans="1:18" ht="15.6" customHeight="1" x14ac:dyDescent="0.2">
      <c r="A65" s="341">
        <v>59</v>
      </c>
      <c r="B65" s="135" t="s">
        <v>61</v>
      </c>
      <c r="C65" s="342">
        <f>'8_2.1.20 SIS'!BF65</f>
        <v>0</v>
      </c>
      <c r="D65" s="343">
        <f>'9_Per Pupil Summary'!Q65</f>
        <v>8298.6085085085087</v>
      </c>
      <c r="E65" s="344">
        <f t="shared" si="6"/>
        <v>0</v>
      </c>
      <c r="F65" s="344">
        <f>'9_Per Pupil Summary'!G65</f>
        <v>689.52</v>
      </c>
      <c r="G65" s="344">
        <f t="shared" si="7"/>
        <v>0</v>
      </c>
      <c r="H65" s="345">
        <f t="shared" si="8"/>
        <v>0</v>
      </c>
      <c r="I65" s="137">
        <v>0</v>
      </c>
      <c r="J65" s="137">
        <v>0</v>
      </c>
      <c r="K65" s="141">
        <f t="shared" si="11"/>
        <v>0</v>
      </c>
      <c r="L65" s="345">
        <f t="shared" si="3"/>
        <v>0</v>
      </c>
      <c r="M65" s="343">
        <v>0</v>
      </c>
      <c r="N65" s="140">
        <f t="shared" si="9"/>
        <v>0</v>
      </c>
      <c r="O65" s="137">
        <v>0</v>
      </c>
      <c r="P65" s="137">
        <f t="shared" si="10"/>
        <v>0</v>
      </c>
      <c r="Q65" s="140">
        <f t="shared" si="12"/>
        <v>0</v>
      </c>
      <c r="R65" s="140">
        <f t="shared" si="13"/>
        <v>0</v>
      </c>
    </row>
    <row r="66" spans="1:18" ht="15.6" customHeight="1" x14ac:dyDescent="0.2">
      <c r="A66" s="346">
        <v>60</v>
      </c>
      <c r="B66" s="149" t="s">
        <v>62</v>
      </c>
      <c r="C66" s="347">
        <f>'8_2.1.20 SIS'!BF66</f>
        <v>1</v>
      </c>
      <c r="D66" s="348">
        <f>'9_Per Pupil Summary'!Q66</f>
        <v>9372.658072247903</v>
      </c>
      <c r="E66" s="349">
        <f t="shared" si="6"/>
        <v>9372.658072247903</v>
      </c>
      <c r="F66" s="349">
        <f>'9_Per Pupil Summary'!G66</f>
        <v>594.04</v>
      </c>
      <c r="G66" s="349">
        <f t="shared" si="7"/>
        <v>594.04</v>
      </c>
      <c r="H66" s="350">
        <f t="shared" si="8"/>
        <v>9967</v>
      </c>
      <c r="I66" s="151">
        <v>0</v>
      </c>
      <c r="J66" s="151">
        <v>0</v>
      </c>
      <c r="K66" s="155">
        <f t="shared" si="11"/>
        <v>0</v>
      </c>
      <c r="L66" s="350">
        <f t="shared" si="3"/>
        <v>9967</v>
      </c>
      <c r="M66" s="348">
        <v>0</v>
      </c>
      <c r="N66" s="154">
        <f t="shared" si="9"/>
        <v>9967</v>
      </c>
      <c r="O66" s="157">
        <v>9137</v>
      </c>
      <c r="P66" s="151">
        <f t="shared" si="10"/>
        <v>830</v>
      </c>
      <c r="Q66" s="158">
        <f t="shared" si="12"/>
        <v>830</v>
      </c>
      <c r="R66" s="154">
        <f t="shared" si="13"/>
        <v>9967</v>
      </c>
    </row>
    <row r="67" spans="1:18" ht="15.6" customHeight="1" x14ac:dyDescent="0.2">
      <c r="A67" s="336">
        <v>61</v>
      </c>
      <c r="B67" s="117" t="s">
        <v>63</v>
      </c>
      <c r="C67" s="337">
        <f>'8_2.1.20 SIS'!BF67</f>
        <v>2</v>
      </c>
      <c r="D67" s="338">
        <f>'9_Per Pupil Summary'!Q67</f>
        <v>8459.4492364990692</v>
      </c>
      <c r="E67" s="339">
        <f t="shared" si="6"/>
        <v>16918.898472998138</v>
      </c>
      <c r="F67" s="339">
        <f>'9_Per Pupil Summary'!G67</f>
        <v>833.70999999999992</v>
      </c>
      <c r="G67" s="339">
        <f t="shared" si="7"/>
        <v>1667.4199999999998</v>
      </c>
      <c r="H67" s="340">
        <f t="shared" si="8"/>
        <v>18586</v>
      </c>
      <c r="I67" s="119">
        <v>0</v>
      </c>
      <c r="J67" s="119">
        <v>0</v>
      </c>
      <c r="K67" s="123">
        <f t="shared" si="11"/>
        <v>0</v>
      </c>
      <c r="L67" s="340">
        <f t="shared" si="3"/>
        <v>18586</v>
      </c>
      <c r="M67" s="338">
        <v>0</v>
      </c>
      <c r="N67" s="122">
        <f t="shared" si="9"/>
        <v>18586</v>
      </c>
      <c r="O67" s="119">
        <v>17038</v>
      </c>
      <c r="P67" s="119">
        <f t="shared" si="10"/>
        <v>1548</v>
      </c>
      <c r="Q67" s="122">
        <f t="shared" si="12"/>
        <v>1548</v>
      </c>
      <c r="R67" s="124">
        <f t="shared" si="13"/>
        <v>18586</v>
      </c>
    </row>
    <row r="68" spans="1:18" ht="15.6" customHeight="1" x14ac:dyDescent="0.2">
      <c r="A68" s="341">
        <v>62</v>
      </c>
      <c r="B68" s="135" t="s">
        <v>64</v>
      </c>
      <c r="C68" s="342">
        <f>'8_2.1.20 SIS'!BF68</f>
        <v>2</v>
      </c>
      <c r="D68" s="343">
        <f>'9_Per Pupil Summary'!Q68</f>
        <v>8654.1952201257864</v>
      </c>
      <c r="E68" s="344">
        <f t="shared" si="6"/>
        <v>17308.390440251573</v>
      </c>
      <c r="F68" s="344">
        <f>'9_Per Pupil Summary'!G68</f>
        <v>516.08000000000004</v>
      </c>
      <c r="G68" s="344">
        <f t="shared" si="7"/>
        <v>1032.1600000000001</v>
      </c>
      <c r="H68" s="345">
        <f t="shared" si="8"/>
        <v>18341</v>
      </c>
      <c r="I68" s="137">
        <v>0</v>
      </c>
      <c r="J68" s="137">
        <v>-4585</v>
      </c>
      <c r="K68" s="141">
        <f t="shared" si="11"/>
        <v>-4585</v>
      </c>
      <c r="L68" s="345">
        <f t="shared" si="3"/>
        <v>13756</v>
      </c>
      <c r="M68" s="343">
        <v>0</v>
      </c>
      <c r="N68" s="140">
        <f t="shared" si="9"/>
        <v>13756</v>
      </c>
      <c r="O68" s="137">
        <v>13374</v>
      </c>
      <c r="P68" s="137">
        <f t="shared" si="10"/>
        <v>382</v>
      </c>
      <c r="Q68" s="140">
        <f t="shared" si="12"/>
        <v>382</v>
      </c>
      <c r="R68" s="140">
        <f t="shared" si="13"/>
        <v>13756</v>
      </c>
    </row>
    <row r="69" spans="1:18" ht="15.6" customHeight="1" x14ac:dyDescent="0.2">
      <c r="A69" s="341">
        <v>63</v>
      </c>
      <c r="B69" s="135" t="s">
        <v>65</v>
      </c>
      <c r="C69" s="342">
        <f>'8_2.1.20 SIS'!BF69</f>
        <v>2</v>
      </c>
      <c r="D69" s="343">
        <f>'9_Per Pupil Summary'!Q69</f>
        <v>8941.0284557081941</v>
      </c>
      <c r="E69" s="344">
        <f t="shared" si="6"/>
        <v>17882.056911416388</v>
      </c>
      <c r="F69" s="344">
        <f>'9_Per Pupil Summary'!G69</f>
        <v>756.79</v>
      </c>
      <c r="G69" s="344">
        <f t="shared" si="7"/>
        <v>1513.58</v>
      </c>
      <c r="H69" s="345">
        <f t="shared" si="8"/>
        <v>19396</v>
      </c>
      <c r="I69" s="137">
        <v>0</v>
      </c>
      <c r="J69" s="137">
        <v>0</v>
      </c>
      <c r="K69" s="141">
        <f t="shared" si="11"/>
        <v>0</v>
      </c>
      <c r="L69" s="345">
        <f t="shared" si="3"/>
        <v>19396</v>
      </c>
      <c r="M69" s="343">
        <v>0</v>
      </c>
      <c r="N69" s="140">
        <f t="shared" si="9"/>
        <v>19396</v>
      </c>
      <c r="O69" s="137">
        <v>17780</v>
      </c>
      <c r="P69" s="137">
        <f t="shared" si="10"/>
        <v>1616</v>
      </c>
      <c r="Q69" s="140">
        <f t="shared" si="12"/>
        <v>1616</v>
      </c>
      <c r="R69" s="140">
        <f t="shared" si="13"/>
        <v>19396</v>
      </c>
    </row>
    <row r="70" spans="1:18" ht="15.6" customHeight="1" x14ac:dyDescent="0.2">
      <c r="A70" s="341">
        <v>64</v>
      </c>
      <c r="B70" s="135" t="s">
        <v>66</v>
      </c>
      <c r="C70" s="342">
        <f>'8_2.1.20 SIS'!BF70</f>
        <v>0</v>
      </c>
      <c r="D70" s="343">
        <f>'9_Per Pupil Summary'!Q70</f>
        <v>10269.903842364532</v>
      </c>
      <c r="E70" s="344">
        <f t="shared" si="6"/>
        <v>0</v>
      </c>
      <c r="F70" s="344">
        <f>'9_Per Pupil Summary'!G70</f>
        <v>592.66</v>
      </c>
      <c r="G70" s="344">
        <f t="shared" si="7"/>
        <v>0</v>
      </c>
      <c r="H70" s="345">
        <f t="shared" si="8"/>
        <v>0</v>
      </c>
      <c r="I70" s="137">
        <v>0</v>
      </c>
      <c r="J70" s="137">
        <v>0</v>
      </c>
      <c r="K70" s="141">
        <f t="shared" si="11"/>
        <v>0</v>
      </c>
      <c r="L70" s="345">
        <f t="shared" si="3"/>
        <v>0</v>
      </c>
      <c r="M70" s="343">
        <v>0</v>
      </c>
      <c r="N70" s="140">
        <f t="shared" si="9"/>
        <v>0</v>
      </c>
      <c r="O70" s="137">
        <v>0</v>
      </c>
      <c r="P70" s="137">
        <f t="shared" si="10"/>
        <v>0</v>
      </c>
      <c r="Q70" s="140">
        <f t="shared" si="12"/>
        <v>0</v>
      </c>
      <c r="R70" s="140">
        <f t="shared" si="13"/>
        <v>0</v>
      </c>
    </row>
    <row r="71" spans="1:18" ht="15.6" customHeight="1" x14ac:dyDescent="0.2">
      <c r="A71" s="346">
        <v>65</v>
      </c>
      <c r="B71" s="149" t="s">
        <v>67</v>
      </c>
      <c r="C71" s="347">
        <f>'8_2.1.20 SIS'!BF71</f>
        <v>2</v>
      </c>
      <c r="D71" s="348">
        <f>'9_Per Pupil Summary'!Q71</f>
        <v>9153.3326415094343</v>
      </c>
      <c r="E71" s="349">
        <f t="shared" si="6"/>
        <v>18306.665283018869</v>
      </c>
      <c r="F71" s="349">
        <f>'9_Per Pupil Summary'!G71</f>
        <v>829.12</v>
      </c>
      <c r="G71" s="349">
        <f t="shared" si="7"/>
        <v>1658.24</v>
      </c>
      <c r="H71" s="350">
        <f t="shared" si="8"/>
        <v>19965</v>
      </c>
      <c r="I71" s="151">
        <v>0</v>
      </c>
      <c r="J71" s="151">
        <v>0</v>
      </c>
      <c r="K71" s="155">
        <f>I71+J71</f>
        <v>0</v>
      </c>
      <c r="L71" s="350">
        <f>K71+H71</f>
        <v>19965</v>
      </c>
      <c r="M71" s="348">
        <v>0</v>
      </c>
      <c r="N71" s="154">
        <f t="shared" si="9"/>
        <v>19965</v>
      </c>
      <c r="O71" s="157">
        <v>18302</v>
      </c>
      <c r="P71" s="151">
        <f t="shared" si="10"/>
        <v>1663</v>
      </c>
      <c r="Q71" s="158">
        <f>ROUND(P71/$Q$86,0)</f>
        <v>1663</v>
      </c>
      <c r="R71" s="154">
        <f t="shared" si="13"/>
        <v>19965</v>
      </c>
    </row>
    <row r="72" spans="1:18" ht="15.6" customHeight="1" x14ac:dyDescent="0.2">
      <c r="A72" s="341">
        <v>66</v>
      </c>
      <c r="B72" s="135" t="s">
        <v>68</v>
      </c>
      <c r="C72" s="351">
        <f>'8_2.1.20 SIS'!BF72</f>
        <v>0</v>
      </c>
      <c r="D72" s="352">
        <f>'9_Per Pupil Summary'!Q72</f>
        <v>10780.923745298227</v>
      </c>
      <c r="E72" s="353">
        <f>C72*D72</f>
        <v>0</v>
      </c>
      <c r="F72" s="353">
        <f>'9_Per Pupil Summary'!G72</f>
        <v>730.06</v>
      </c>
      <c r="G72" s="353">
        <f>C72*F72</f>
        <v>0</v>
      </c>
      <c r="H72" s="354">
        <f>ROUND(E72+G72,0)</f>
        <v>0</v>
      </c>
      <c r="I72" s="355">
        <v>0</v>
      </c>
      <c r="J72" s="355">
        <v>0</v>
      </c>
      <c r="K72" s="356">
        <f>I72+J72</f>
        <v>0</v>
      </c>
      <c r="L72" s="354">
        <f>K72+H72</f>
        <v>0</v>
      </c>
      <c r="M72" s="352">
        <v>0</v>
      </c>
      <c r="N72" s="357">
        <f>ROUND(SUM(L72:M72),0)</f>
        <v>0</v>
      </c>
      <c r="O72" s="137">
        <v>0</v>
      </c>
      <c r="P72" s="355">
        <f>N72-O72</f>
        <v>0</v>
      </c>
      <c r="Q72" s="140">
        <f>ROUND(P72/$Q$86,0)</f>
        <v>0</v>
      </c>
      <c r="R72" s="357">
        <f t="shared" si="13"/>
        <v>0</v>
      </c>
    </row>
    <row r="73" spans="1:18" ht="15.6" customHeight="1" x14ac:dyDescent="0.2">
      <c r="A73" s="341">
        <v>67</v>
      </c>
      <c r="B73" s="135" t="s">
        <v>2</v>
      </c>
      <c r="C73" s="351">
        <f>'8_2.1.20 SIS'!BF73</f>
        <v>6</v>
      </c>
      <c r="D73" s="352">
        <f>'9_Per Pupil Summary'!Q73</f>
        <v>8759.3020486555706</v>
      </c>
      <c r="E73" s="353">
        <f>C73*D73</f>
        <v>52555.812291933427</v>
      </c>
      <c r="F73" s="353">
        <f>'9_Per Pupil Summary'!G73</f>
        <v>715.61</v>
      </c>
      <c r="G73" s="353">
        <f>C73*F73</f>
        <v>4293.66</v>
      </c>
      <c r="H73" s="354">
        <f>ROUND(E73+G73,0)</f>
        <v>56849</v>
      </c>
      <c r="I73" s="355">
        <v>-37900</v>
      </c>
      <c r="J73" s="355">
        <v>-4737</v>
      </c>
      <c r="K73" s="356">
        <f>I73+J73</f>
        <v>-42637</v>
      </c>
      <c r="L73" s="354">
        <f>K73+H73</f>
        <v>14212</v>
      </c>
      <c r="M73" s="352">
        <v>0</v>
      </c>
      <c r="N73" s="357">
        <f>ROUND(SUM(L73:M73),0)</f>
        <v>14212</v>
      </c>
      <c r="O73" s="137">
        <v>16975</v>
      </c>
      <c r="P73" s="355">
        <f>N73-O73</f>
        <v>-2763</v>
      </c>
      <c r="Q73" s="140">
        <f>ROUND(P73/$Q$86,0)</f>
        <v>-2763</v>
      </c>
      <c r="R73" s="357">
        <f t="shared" si="13"/>
        <v>14212</v>
      </c>
    </row>
    <row r="74" spans="1:18" ht="15.6" customHeight="1" x14ac:dyDescent="0.2">
      <c r="A74" s="341">
        <v>68</v>
      </c>
      <c r="B74" s="135" t="s">
        <v>1</v>
      </c>
      <c r="C74" s="351">
        <f>'8_2.1.20 SIS'!BF74</f>
        <v>0</v>
      </c>
      <c r="D74" s="352">
        <f>'9_Per Pupil Summary'!Q74</f>
        <v>9934.1260321100926</v>
      </c>
      <c r="E74" s="353">
        <f>C74*D74</f>
        <v>0</v>
      </c>
      <c r="F74" s="353">
        <f>'9_Per Pupil Summary'!G74</f>
        <v>798.7</v>
      </c>
      <c r="G74" s="353">
        <f>C74*F74</f>
        <v>0</v>
      </c>
      <c r="H74" s="354">
        <f>ROUND(E74+G74,0)</f>
        <v>0</v>
      </c>
      <c r="I74" s="355">
        <v>0</v>
      </c>
      <c r="J74" s="355">
        <v>0</v>
      </c>
      <c r="K74" s="356">
        <f>I74+J74</f>
        <v>0</v>
      </c>
      <c r="L74" s="354">
        <f>K74+H74</f>
        <v>0</v>
      </c>
      <c r="M74" s="352">
        <v>0</v>
      </c>
      <c r="N74" s="357">
        <f>ROUND(SUM(L74:M74),0)</f>
        <v>0</v>
      </c>
      <c r="O74" s="137">
        <v>0</v>
      </c>
      <c r="P74" s="355">
        <f>N74-O74</f>
        <v>0</v>
      </c>
      <c r="Q74" s="140">
        <f>ROUND(P74/$Q$86,0)</f>
        <v>0</v>
      </c>
      <c r="R74" s="357">
        <f t="shared" si="13"/>
        <v>0</v>
      </c>
    </row>
    <row r="75" spans="1:18" ht="15.6" customHeight="1" x14ac:dyDescent="0.2">
      <c r="A75" s="358">
        <v>69</v>
      </c>
      <c r="B75" s="359" t="s">
        <v>74</v>
      </c>
      <c r="C75" s="360">
        <f>'8_2.1.20 SIS'!BF75</f>
        <v>3</v>
      </c>
      <c r="D75" s="361">
        <f>'9_Per Pupil Summary'!Q75</f>
        <v>9063.7347276868913</v>
      </c>
      <c r="E75" s="362">
        <f>C75*D75</f>
        <v>27191.204183060676</v>
      </c>
      <c r="F75" s="362">
        <f>'9_Per Pupil Summary'!G75</f>
        <v>705.67</v>
      </c>
      <c r="G75" s="362">
        <f>C75*F75</f>
        <v>2117.0099999999998</v>
      </c>
      <c r="H75" s="363">
        <f>ROUND(E75+G75,0)</f>
        <v>29308</v>
      </c>
      <c r="I75" s="364">
        <v>0</v>
      </c>
      <c r="J75" s="364">
        <v>0</v>
      </c>
      <c r="K75" s="365">
        <f>I75+J75</f>
        <v>0</v>
      </c>
      <c r="L75" s="363">
        <f>K75+H75</f>
        <v>29308</v>
      </c>
      <c r="M75" s="361">
        <v>0</v>
      </c>
      <c r="N75" s="366">
        <f>ROUND(SUM(L75:M75),0)</f>
        <v>29308</v>
      </c>
      <c r="O75" s="367">
        <v>26866</v>
      </c>
      <c r="P75" s="364">
        <f>N75-O75</f>
        <v>2442</v>
      </c>
      <c r="Q75" s="368">
        <f>ROUND(P75/$Q$86,0)</f>
        <v>2442</v>
      </c>
      <c r="R75" s="366">
        <f t="shared" si="13"/>
        <v>29308</v>
      </c>
    </row>
    <row r="76" spans="1:18" s="33" customFormat="1" ht="15.6" customHeight="1" thickBot="1" x14ac:dyDescent="0.25">
      <c r="A76" s="1279" t="s">
        <v>363</v>
      </c>
      <c r="B76" s="1280"/>
      <c r="C76" s="369">
        <f>SUM(C7:C75)</f>
        <v>330</v>
      </c>
      <c r="D76" s="370"/>
      <c r="E76" s="371">
        <f>SUM(E7:E75)</f>
        <v>2844930.7528748596</v>
      </c>
      <c r="F76" s="371"/>
      <c r="G76" s="371">
        <f t="shared" ref="G76:O76" si="14">SUM(G7:G75)</f>
        <v>220764.24</v>
      </c>
      <c r="H76" s="372">
        <f t="shared" si="14"/>
        <v>3065694</v>
      </c>
      <c r="I76" s="373">
        <f t="shared" si="14"/>
        <v>-21176</v>
      </c>
      <c r="J76" s="373">
        <f>SUM(J7:J75)</f>
        <v>-73357</v>
      </c>
      <c r="K76" s="374">
        <f t="shared" si="14"/>
        <v>-94533</v>
      </c>
      <c r="L76" s="375">
        <f>SUM(L7:L75)</f>
        <v>2971161</v>
      </c>
      <c r="M76" s="376">
        <f t="shared" si="14"/>
        <v>0</v>
      </c>
      <c r="N76" s="372">
        <f t="shared" si="14"/>
        <v>2971161</v>
      </c>
      <c r="O76" s="376">
        <f t="shared" si="14"/>
        <v>2737577</v>
      </c>
      <c r="P76" s="376">
        <f>SUM(P7:P75)</f>
        <v>233584</v>
      </c>
      <c r="Q76" s="377">
        <f>SUM(Q7:Q75)</f>
        <v>233584</v>
      </c>
      <c r="R76" s="372">
        <f>SUM(R7:R75)</f>
        <v>2971161</v>
      </c>
    </row>
    <row r="77" spans="1:18" s="33" customFormat="1" ht="15.6" customHeight="1" thickTop="1" x14ac:dyDescent="0.2">
      <c r="A77" s="1473" t="s">
        <v>1075</v>
      </c>
      <c r="B77" s="1474"/>
      <c r="C77" s="855"/>
      <c r="D77" s="856"/>
      <c r="E77" s="856"/>
      <c r="F77" s="856"/>
      <c r="G77" s="856"/>
      <c r="H77" s="857">
        <v>59990</v>
      </c>
      <c r="I77" s="858"/>
      <c r="J77" s="858"/>
      <c r="K77" s="858"/>
      <c r="L77" s="857">
        <f>K77+H77</f>
        <v>59990</v>
      </c>
      <c r="M77" s="856"/>
      <c r="N77" s="859">
        <v>59990</v>
      </c>
      <c r="O77" s="860">
        <v>55694</v>
      </c>
      <c r="P77" s="858">
        <f>N77-O77</f>
        <v>4296</v>
      </c>
      <c r="Q77" s="861">
        <f>ROUND(P77/$Q$86,0)</f>
        <v>4296</v>
      </c>
      <c r="R77" s="859">
        <v>59990</v>
      </c>
    </row>
    <row r="78" spans="1:18" ht="15.6" customHeight="1" x14ac:dyDescent="0.2">
      <c r="A78" s="1434" t="s">
        <v>333</v>
      </c>
      <c r="B78" s="1468"/>
      <c r="C78" s="854"/>
      <c r="D78" s="379"/>
      <c r="E78" s="379"/>
      <c r="F78" s="379"/>
      <c r="G78" s="379"/>
      <c r="H78" s="379"/>
      <c r="I78" s="381"/>
      <c r="J78" s="381"/>
      <c r="K78" s="381"/>
      <c r="L78" s="381"/>
      <c r="M78" s="381"/>
      <c r="N78" s="706"/>
      <c r="O78" s="706"/>
      <c r="P78" s="705"/>
      <c r="Q78" s="706"/>
      <c r="R78" s="706"/>
    </row>
    <row r="79" spans="1:18" ht="15.6" customHeight="1" x14ac:dyDescent="0.2">
      <c r="A79" s="1281" t="s">
        <v>334</v>
      </c>
      <c r="B79" s="1282"/>
      <c r="C79" s="378"/>
      <c r="D79" s="379"/>
      <c r="E79" s="380"/>
      <c r="F79" s="380"/>
      <c r="G79" s="380"/>
      <c r="H79" s="380"/>
      <c r="I79" s="381"/>
      <c r="J79" s="381"/>
      <c r="K79" s="381"/>
      <c r="L79" s="381"/>
      <c r="M79" s="381"/>
      <c r="N79" s="143">
        <v>0</v>
      </c>
      <c r="O79" s="706">
        <v>0</v>
      </c>
      <c r="P79" s="705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83" t="s">
        <v>345</v>
      </c>
      <c r="B80" s="1284"/>
      <c r="C80" s="395"/>
      <c r="D80" s="383"/>
      <c r="E80" s="384"/>
      <c r="F80" s="384"/>
      <c r="G80" s="384"/>
      <c r="H80" s="384"/>
      <c r="I80" s="385"/>
      <c r="J80" s="385"/>
      <c r="K80" s="385"/>
      <c r="L80" s="385"/>
      <c r="M80" s="385"/>
      <c r="N80" s="708"/>
      <c r="O80" s="706"/>
      <c r="P80" s="705"/>
      <c r="Q80" s="708"/>
      <c r="R80" s="143">
        <v>0</v>
      </c>
    </row>
    <row r="81" spans="1:18" ht="15.6" customHeight="1" x14ac:dyDescent="0.2">
      <c r="A81" s="1285" t="s">
        <v>1158</v>
      </c>
      <c r="B81" s="1286"/>
      <c r="C81" s="382"/>
      <c r="D81" s="383"/>
      <c r="E81" s="384"/>
      <c r="F81" s="384"/>
      <c r="G81" s="384"/>
      <c r="H81" s="384"/>
      <c r="I81" s="385"/>
      <c r="J81" s="385"/>
      <c r="K81" s="385"/>
      <c r="L81" s="385"/>
      <c r="M81" s="385"/>
      <c r="N81" s="706"/>
      <c r="O81" s="706"/>
      <c r="P81" s="705"/>
      <c r="Q81" s="706"/>
      <c r="R81" s="143">
        <v>10000</v>
      </c>
    </row>
    <row r="82" spans="1:18" ht="15.6" customHeight="1" x14ac:dyDescent="0.2">
      <c r="A82" s="1285" t="s">
        <v>344</v>
      </c>
      <c r="B82" s="1286"/>
      <c r="C82" s="382"/>
      <c r="D82" s="383"/>
      <c r="E82" s="384"/>
      <c r="F82" s="384"/>
      <c r="G82" s="384"/>
      <c r="H82" s="384"/>
      <c r="I82" s="385"/>
      <c r="J82" s="385"/>
      <c r="K82" s="385"/>
      <c r="L82" s="385"/>
      <c r="M82" s="385"/>
      <c r="N82" s="708"/>
      <c r="O82" s="706"/>
      <c r="P82" s="705"/>
      <c r="Q82" s="708"/>
      <c r="R82" s="143">
        <v>0</v>
      </c>
    </row>
    <row r="83" spans="1:18" ht="15.6" customHeight="1" x14ac:dyDescent="0.2">
      <c r="A83" s="1277" t="s">
        <v>242</v>
      </c>
      <c r="B83" s="1278"/>
      <c r="C83" s="386"/>
      <c r="D83" s="387"/>
      <c r="E83" s="388"/>
      <c r="F83" s="388"/>
      <c r="G83" s="388"/>
      <c r="H83" s="388"/>
      <c r="I83" s="389"/>
      <c r="J83" s="389"/>
      <c r="K83" s="389"/>
      <c r="L83" s="389"/>
      <c r="M83" s="389"/>
      <c r="N83" s="158">
        <v>0</v>
      </c>
      <c r="O83" s="157">
        <v>8113</v>
      </c>
      <c r="P83" s="710">
        <f>N83-O83</f>
        <v>-8113</v>
      </c>
      <c r="Q83" s="158">
        <f>ROUND(P83/$Q$86,0)</f>
        <v>-8113</v>
      </c>
      <c r="R83" s="158">
        <v>0</v>
      </c>
    </row>
    <row r="84" spans="1:18" s="33" customFormat="1" ht="15.6" customHeight="1" thickBot="1" x14ac:dyDescent="0.25">
      <c r="A84" s="1279" t="s">
        <v>364</v>
      </c>
      <c r="B84" s="1467"/>
      <c r="C84" s="369">
        <f>SUM(C76:C83)</f>
        <v>330</v>
      </c>
      <c r="D84" s="370"/>
      <c r="E84" s="371">
        <f t="shared" ref="E84:R84" si="15">SUM(E76:E83)</f>
        <v>2844930.7528748596</v>
      </c>
      <c r="F84" s="371"/>
      <c r="G84" s="371">
        <f t="shared" si="15"/>
        <v>220764.24</v>
      </c>
      <c r="H84" s="372">
        <f t="shared" si="15"/>
        <v>3125684</v>
      </c>
      <c r="I84" s="373">
        <f t="shared" si="15"/>
        <v>-21176</v>
      </c>
      <c r="J84" s="373">
        <f t="shared" si="15"/>
        <v>-73357</v>
      </c>
      <c r="K84" s="374">
        <f t="shared" si="15"/>
        <v>-94533</v>
      </c>
      <c r="L84" s="375">
        <f t="shared" si="15"/>
        <v>3031151</v>
      </c>
      <c r="M84" s="390">
        <f t="shared" si="15"/>
        <v>0</v>
      </c>
      <c r="N84" s="372">
        <f t="shared" si="15"/>
        <v>3031151</v>
      </c>
      <c r="O84" s="376">
        <f t="shared" si="15"/>
        <v>2801384</v>
      </c>
      <c r="P84" s="376">
        <f t="shared" si="15"/>
        <v>229767</v>
      </c>
      <c r="Q84" s="377">
        <f t="shared" si="15"/>
        <v>229767</v>
      </c>
      <c r="R84" s="372">
        <f t="shared" si="15"/>
        <v>3041151</v>
      </c>
    </row>
    <row r="85" spans="1:18" ht="13.5" thickTop="1" x14ac:dyDescent="0.2"/>
    <row r="86" spans="1:18" x14ac:dyDescent="0.2">
      <c r="G86" s="774"/>
      <c r="O86" s="302"/>
      <c r="Q86" s="8"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L1:R1"/>
    <mergeCell ref="A84:B84"/>
    <mergeCell ref="A78:B78"/>
    <mergeCell ref="A81:B81"/>
    <mergeCell ref="A82:B82"/>
    <mergeCell ref="A83:B83"/>
    <mergeCell ref="A80:B80"/>
    <mergeCell ref="A76:B76"/>
    <mergeCell ref="A79:B79"/>
    <mergeCell ref="A1:B3"/>
    <mergeCell ref="I2:K2"/>
    <mergeCell ref="C1:K1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June 2021&amp;R&amp;"Arial,Bold"&amp;12&amp;KFF0000
</oddHeader>
    <oddFooter>&amp;R&amp;9&amp;P</oddFooter>
  </headerFooter>
  <colBreaks count="1" manualBreakCount="1">
    <brk id="11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R86"/>
  <sheetViews>
    <sheetView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C7" sqref="C7"/>
    </sheetView>
  </sheetViews>
  <sheetFormatPr defaultColWidth="8.85546875" defaultRowHeight="12.75" x14ac:dyDescent="0.2"/>
  <cols>
    <col min="1" max="1" width="5" style="8" customWidth="1"/>
    <col min="2" max="2" width="26.28515625" style="8" customWidth="1"/>
    <col min="3" max="3" width="13.140625" style="8" customWidth="1"/>
    <col min="4" max="4" width="12.85546875" style="8" customWidth="1"/>
    <col min="5" max="5" width="13.7109375" style="8" customWidth="1"/>
    <col min="6" max="6" width="12.5703125" style="8" bestFit="1" customWidth="1"/>
    <col min="7" max="8" width="13.7109375" style="8" customWidth="1"/>
    <col min="9" max="10" width="14.85546875" style="8" customWidth="1"/>
    <col min="11" max="11" width="13.7109375" style="8" customWidth="1"/>
    <col min="12" max="12" width="14.140625" style="8" customWidth="1"/>
    <col min="13" max="13" width="13.42578125" style="8" bestFit="1" customWidth="1"/>
    <col min="14" max="14" width="17.85546875" style="8" customWidth="1"/>
    <col min="15" max="17" width="14.5703125" style="8" customWidth="1"/>
    <col min="18" max="18" width="19.140625" style="8" customWidth="1"/>
    <col min="19" max="16384" width="8.85546875" style="8"/>
  </cols>
  <sheetData>
    <row r="1" spans="1:18" ht="17.45" customHeight="1" x14ac:dyDescent="0.2">
      <c r="A1" s="1469" t="s">
        <v>830</v>
      </c>
      <c r="B1" s="1469"/>
      <c r="C1" s="1464" t="s">
        <v>293</v>
      </c>
      <c r="D1" s="1465"/>
      <c r="E1" s="1465"/>
      <c r="F1" s="1465"/>
      <c r="G1" s="1465"/>
      <c r="H1" s="1465"/>
      <c r="I1" s="1465"/>
      <c r="J1" s="1465"/>
      <c r="K1" s="1466"/>
      <c r="L1" s="1464" t="s">
        <v>293</v>
      </c>
      <c r="M1" s="1465"/>
      <c r="N1" s="1465"/>
      <c r="O1" s="1465"/>
      <c r="P1" s="1465"/>
      <c r="Q1" s="1465"/>
      <c r="R1" s="1466"/>
    </row>
    <row r="2" spans="1:18" s="391" customFormat="1" ht="17.25" customHeight="1" x14ac:dyDescent="0.2">
      <c r="A2" s="1469"/>
      <c r="B2" s="1469"/>
      <c r="C2" s="28"/>
      <c r="D2" s="29"/>
      <c r="E2" s="29"/>
      <c r="F2" s="29"/>
      <c r="G2" s="29"/>
      <c r="H2" s="29"/>
      <c r="I2" s="1475" t="s">
        <v>223</v>
      </c>
      <c r="J2" s="1475"/>
      <c r="K2" s="1475"/>
      <c r="L2" s="28"/>
      <c r="M2" s="29"/>
      <c r="N2" s="29"/>
      <c r="O2" s="29"/>
      <c r="P2" s="29"/>
      <c r="Q2" s="29"/>
      <c r="R2" s="30"/>
    </row>
    <row r="3" spans="1:18" ht="138" customHeight="1" x14ac:dyDescent="0.2">
      <c r="A3" s="1469"/>
      <c r="B3" s="1469"/>
      <c r="C3" s="178" t="s">
        <v>1308</v>
      </c>
      <c r="D3" s="177" t="s">
        <v>464</v>
      </c>
      <c r="E3" s="177" t="s">
        <v>465</v>
      </c>
      <c r="F3" s="177" t="s">
        <v>1309</v>
      </c>
      <c r="G3" s="177" t="s">
        <v>291</v>
      </c>
      <c r="H3" s="177" t="s">
        <v>1118</v>
      </c>
      <c r="I3" s="25" t="s">
        <v>1253</v>
      </c>
      <c r="J3" s="25" t="s">
        <v>1254</v>
      </c>
      <c r="K3" s="25" t="s">
        <v>224</v>
      </c>
      <c r="L3" s="177" t="s">
        <v>466</v>
      </c>
      <c r="M3" s="1132" t="s">
        <v>1310</v>
      </c>
      <c r="N3" s="27" t="s">
        <v>917</v>
      </c>
      <c r="O3" s="27" t="s">
        <v>1312</v>
      </c>
      <c r="P3" s="27" t="s">
        <v>258</v>
      </c>
      <c r="Q3" s="27" t="s">
        <v>1313</v>
      </c>
      <c r="R3" s="27" t="s">
        <v>918</v>
      </c>
    </row>
    <row r="4" spans="1:18" ht="14.25" customHeight="1" x14ac:dyDescent="0.2">
      <c r="A4" s="392"/>
      <c r="B4" s="393"/>
      <c r="C4" s="394">
        <v>1</v>
      </c>
      <c r="D4" s="394">
        <f>C4+1</f>
        <v>2</v>
      </c>
      <c r="E4" s="394">
        <f>D4+1</f>
        <v>3</v>
      </c>
      <c r="F4" s="394">
        <f t="shared" ref="F4:R4" si="0">E4+1</f>
        <v>4</v>
      </c>
      <c r="G4" s="394">
        <f t="shared" si="0"/>
        <v>5</v>
      </c>
      <c r="H4" s="394">
        <f t="shared" si="0"/>
        <v>6</v>
      </c>
      <c r="I4" s="394">
        <f t="shared" si="0"/>
        <v>7</v>
      </c>
      <c r="J4" s="394">
        <f t="shared" si="0"/>
        <v>8</v>
      </c>
      <c r="K4" s="394">
        <f t="shared" si="0"/>
        <v>9</v>
      </c>
      <c r="L4" s="394">
        <f t="shared" si="0"/>
        <v>10</v>
      </c>
      <c r="M4" s="394">
        <f t="shared" si="0"/>
        <v>11</v>
      </c>
      <c r="N4" s="394">
        <f t="shared" si="0"/>
        <v>12</v>
      </c>
      <c r="O4" s="394">
        <f t="shared" si="0"/>
        <v>13</v>
      </c>
      <c r="P4" s="394">
        <f t="shared" si="0"/>
        <v>14</v>
      </c>
      <c r="Q4" s="394">
        <f t="shared" si="0"/>
        <v>15</v>
      </c>
      <c r="R4" s="394">
        <f t="shared" si="0"/>
        <v>16</v>
      </c>
    </row>
    <row r="5" spans="1:18" s="438" customFormat="1" ht="27.75" customHeight="1" x14ac:dyDescent="0.2">
      <c r="A5" s="654"/>
      <c r="B5" s="654"/>
      <c r="C5" s="537" t="s">
        <v>761</v>
      </c>
      <c r="D5" s="537" t="s">
        <v>1119</v>
      </c>
      <c r="E5" s="537" t="s">
        <v>762</v>
      </c>
      <c r="F5" s="537" t="s">
        <v>682</v>
      </c>
      <c r="G5" s="537" t="s">
        <v>657</v>
      </c>
      <c r="H5" s="537" t="s">
        <v>1186</v>
      </c>
      <c r="I5" s="537" t="s">
        <v>887</v>
      </c>
      <c r="J5" s="537" t="s">
        <v>888</v>
      </c>
      <c r="K5" s="537" t="s">
        <v>763</v>
      </c>
      <c r="L5" s="537" t="s">
        <v>764</v>
      </c>
      <c r="M5" s="540" t="s">
        <v>766</v>
      </c>
      <c r="N5" s="537" t="s">
        <v>1175</v>
      </c>
      <c r="O5" s="537" t="s">
        <v>920</v>
      </c>
      <c r="P5" s="537" t="s">
        <v>789</v>
      </c>
      <c r="Q5" s="537" t="s">
        <v>919</v>
      </c>
      <c r="R5" s="537" t="s">
        <v>1176</v>
      </c>
    </row>
    <row r="6" spans="1:18" s="438" customFormat="1" ht="22.5" hidden="1" x14ac:dyDescent="0.2">
      <c r="A6" s="655"/>
      <c r="B6" s="655"/>
      <c r="C6" s="540"/>
      <c r="D6" s="540" t="s">
        <v>555</v>
      </c>
      <c r="E6" s="540" t="s">
        <v>556</v>
      </c>
      <c r="F6" s="540" t="s">
        <v>790</v>
      </c>
      <c r="G6" s="540" t="s">
        <v>556</v>
      </c>
      <c r="H6" s="540" t="s">
        <v>556</v>
      </c>
      <c r="I6" s="540" t="s">
        <v>765</v>
      </c>
      <c r="J6" s="540" t="s">
        <v>765</v>
      </c>
      <c r="K6" s="540" t="s">
        <v>556</v>
      </c>
      <c r="L6" s="540" t="s">
        <v>556</v>
      </c>
      <c r="M6" s="540" t="s">
        <v>766</v>
      </c>
      <c r="N6" s="540" t="s">
        <v>783</v>
      </c>
      <c r="O6" s="540" t="s">
        <v>791</v>
      </c>
      <c r="P6" s="540" t="s">
        <v>556</v>
      </c>
      <c r="Q6" s="540" t="s">
        <v>556</v>
      </c>
      <c r="R6" s="540" t="s">
        <v>784</v>
      </c>
    </row>
    <row r="7" spans="1:18" ht="15.6" customHeight="1" x14ac:dyDescent="0.2">
      <c r="A7" s="336">
        <v>1</v>
      </c>
      <c r="B7" s="117" t="s">
        <v>4</v>
      </c>
      <c r="C7" s="337">
        <f>'8_2.1.20 SIS'!BH7</f>
        <v>0</v>
      </c>
      <c r="D7" s="338">
        <f>'9_Per Pupil Summary'!Q7</f>
        <v>7707.2262298558107</v>
      </c>
      <c r="E7" s="339">
        <f>C7*D7</f>
        <v>0</v>
      </c>
      <c r="F7" s="339">
        <f>'9_Per Pupil Summary'!G7</f>
        <v>777.48</v>
      </c>
      <c r="G7" s="339">
        <f>C7*F7</f>
        <v>0</v>
      </c>
      <c r="H7" s="340">
        <f>ROUND(E7+G7,0)</f>
        <v>0</v>
      </c>
      <c r="I7" s="119">
        <v>0</v>
      </c>
      <c r="J7" s="119">
        <v>0</v>
      </c>
      <c r="K7" s="123">
        <f t="shared" ref="K7:K38" si="1">I7+J7</f>
        <v>0</v>
      </c>
      <c r="L7" s="340">
        <f t="shared" ref="L7:L70" si="2">K7+H7</f>
        <v>0</v>
      </c>
      <c r="M7" s="338">
        <v>0</v>
      </c>
      <c r="N7" s="122">
        <f>ROUND(SUM(L7:M7),0)</f>
        <v>0</v>
      </c>
      <c r="O7" s="119">
        <v>0</v>
      </c>
      <c r="P7" s="119">
        <f>N7-O7</f>
        <v>0</v>
      </c>
      <c r="Q7" s="122">
        <f t="shared" ref="Q7:Q38" si="3">ROUND(P7/$Q$86,0)</f>
        <v>0</v>
      </c>
      <c r="R7" s="124">
        <f t="shared" ref="R7:R38" si="4">N7</f>
        <v>0</v>
      </c>
    </row>
    <row r="8" spans="1:18" ht="15.6" customHeight="1" x14ac:dyDescent="0.2">
      <c r="A8" s="341">
        <v>2</v>
      </c>
      <c r="B8" s="135" t="s">
        <v>5</v>
      </c>
      <c r="C8" s="342">
        <f>'8_2.1.20 SIS'!BH8</f>
        <v>0</v>
      </c>
      <c r="D8" s="343">
        <f>'9_Per Pupil Summary'!Q8</f>
        <v>9356.0454218393716</v>
      </c>
      <c r="E8" s="344">
        <f t="shared" ref="E8:E71" si="5">C8*D8</f>
        <v>0</v>
      </c>
      <c r="F8" s="344">
        <f>'9_Per Pupil Summary'!G8</f>
        <v>842.32</v>
      </c>
      <c r="G8" s="344">
        <f t="shared" ref="G8:G71" si="6">C8*F8</f>
        <v>0</v>
      </c>
      <c r="H8" s="345">
        <f t="shared" ref="H8:H71" si="7">ROUND(E8+G8,0)</f>
        <v>0</v>
      </c>
      <c r="I8" s="137">
        <v>0</v>
      </c>
      <c r="J8" s="137">
        <v>0</v>
      </c>
      <c r="K8" s="141">
        <f t="shared" si="1"/>
        <v>0</v>
      </c>
      <c r="L8" s="345">
        <f t="shared" si="2"/>
        <v>0</v>
      </c>
      <c r="M8" s="343">
        <v>0</v>
      </c>
      <c r="N8" s="140">
        <f t="shared" ref="N8:N71" si="8">ROUND(SUM(L8:M8),0)</f>
        <v>0</v>
      </c>
      <c r="O8" s="137">
        <v>0</v>
      </c>
      <c r="P8" s="137">
        <f t="shared" ref="P8:P71" si="9">N8-O8</f>
        <v>0</v>
      </c>
      <c r="Q8" s="140">
        <f t="shared" si="3"/>
        <v>0</v>
      </c>
      <c r="R8" s="140">
        <f t="shared" si="4"/>
        <v>0</v>
      </c>
    </row>
    <row r="9" spans="1:18" ht="15.6" customHeight="1" x14ac:dyDescent="0.2">
      <c r="A9" s="341">
        <v>3</v>
      </c>
      <c r="B9" s="135" t="s">
        <v>6</v>
      </c>
      <c r="C9" s="342">
        <f>'8_2.1.20 SIS'!BH9</f>
        <v>9</v>
      </c>
      <c r="D9" s="343">
        <f>'9_Per Pupil Summary'!Q9</f>
        <v>7938.0538340965122</v>
      </c>
      <c r="E9" s="344">
        <f t="shared" si="5"/>
        <v>71442.484506868612</v>
      </c>
      <c r="F9" s="344">
        <f>'9_Per Pupil Summary'!G9</f>
        <v>596.84</v>
      </c>
      <c r="G9" s="344">
        <f t="shared" si="6"/>
        <v>5371.56</v>
      </c>
      <c r="H9" s="345">
        <f t="shared" si="7"/>
        <v>76814</v>
      </c>
      <c r="I9" s="137">
        <v>-34140</v>
      </c>
      <c r="J9" s="137">
        <v>0</v>
      </c>
      <c r="K9" s="141">
        <f t="shared" si="1"/>
        <v>-34140</v>
      </c>
      <c r="L9" s="345">
        <f t="shared" si="2"/>
        <v>42674</v>
      </c>
      <c r="M9" s="343">
        <v>0</v>
      </c>
      <c r="N9" s="140">
        <f t="shared" si="8"/>
        <v>42674</v>
      </c>
      <c r="O9" s="137">
        <v>41963</v>
      </c>
      <c r="P9" s="137">
        <f t="shared" si="9"/>
        <v>711</v>
      </c>
      <c r="Q9" s="140">
        <f t="shared" si="3"/>
        <v>711</v>
      </c>
      <c r="R9" s="140">
        <f t="shared" si="4"/>
        <v>42674</v>
      </c>
    </row>
    <row r="10" spans="1:18" ht="15.6" customHeight="1" x14ac:dyDescent="0.2">
      <c r="A10" s="341">
        <v>4</v>
      </c>
      <c r="B10" s="135" t="s">
        <v>7</v>
      </c>
      <c r="C10" s="342">
        <f>'8_2.1.20 SIS'!BH10</f>
        <v>0</v>
      </c>
      <c r="D10" s="343">
        <f>'9_Per Pupil Summary'!Q10</f>
        <v>9653.4789774583478</v>
      </c>
      <c r="E10" s="344">
        <f t="shared" si="5"/>
        <v>0</v>
      </c>
      <c r="F10" s="344">
        <f>'9_Per Pupil Summary'!G10</f>
        <v>585.76</v>
      </c>
      <c r="G10" s="344">
        <f t="shared" si="6"/>
        <v>0</v>
      </c>
      <c r="H10" s="345">
        <f t="shared" si="7"/>
        <v>0</v>
      </c>
      <c r="I10" s="137">
        <v>0</v>
      </c>
      <c r="J10" s="137">
        <v>0</v>
      </c>
      <c r="K10" s="141">
        <f t="shared" si="1"/>
        <v>0</v>
      </c>
      <c r="L10" s="345">
        <f t="shared" si="2"/>
        <v>0</v>
      </c>
      <c r="M10" s="343">
        <v>0</v>
      </c>
      <c r="N10" s="140">
        <f t="shared" si="8"/>
        <v>0</v>
      </c>
      <c r="O10" s="137">
        <v>0</v>
      </c>
      <c r="P10" s="137">
        <f t="shared" si="9"/>
        <v>0</v>
      </c>
      <c r="Q10" s="140">
        <f t="shared" si="3"/>
        <v>0</v>
      </c>
      <c r="R10" s="140">
        <f t="shared" si="4"/>
        <v>0</v>
      </c>
    </row>
    <row r="11" spans="1:18" ht="15.6" customHeight="1" x14ac:dyDescent="0.2">
      <c r="A11" s="346">
        <v>5</v>
      </c>
      <c r="B11" s="149" t="s">
        <v>8</v>
      </c>
      <c r="C11" s="347">
        <f>'8_2.1.20 SIS'!BH11</f>
        <v>0</v>
      </c>
      <c r="D11" s="348">
        <f>'9_Per Pupil Summary'!Q11</f>
        <v>7936.2487599148772</v>
      </c>
      <c r="E11" s="349">
        <f t="shared" si="5"/>
        <v>0</v>
      </c>
      <c r="F11" s="349">
        <f>'9_Per Pupil Summary'!G11</f>
        <v>555.91</v>
      </c>
      <c r="G11" s="349">
        <f t="shared" si="6"/>
        <v>0</v>
      </c>
      <c r="H11" s="350">
        <f t="shared" si="7"/>
        <v>0</v>
      </c>
      <c r="I11" s="151">
        <v>0</v>
      </c>
      <c r="J11" s="151">
        <v>0</v>
      </c>
      <c r="K11" s="155">
        <f t="shared" si="1"/>
        <v>0</v>
      </c>
      <c r="L11" s="350">
        <f t="shared" si="2"/>
        <v>0</v>
      </c>
      <c r="M11" s="348">
        <v>0</v>
      </c>
      <c r="N11" s="154">
        <f t="shared" si="8"/>
        <v>0</v>
      </c>
      <c r="O11" s="157">
        <v>0</v>
      </c>
      <c r="P11" s="151">
        <f t="shared" si="9"/>
        <v>0</v>
      </c>
      <c r="Q11" s="158">
        <f t="shared" si="3"/>
        <v>0</v>
      </c>
      <c r="R11" s="154">
        <f t="shared" si="4"/>
        <v>0</v>
      </c>
    </row>
    <row r="12" spans="1:18" ht="15.6" customHeight="1" x14ac:dyDescent="0.2">
      <c r="A12" s="336">
        <v>6</v>
      </c>
      <c r="B12" s="117" t="s">
        <v>9</v>
      </c>
      <c r="C12" s="337">
        <f>'8_2.1.20 SIS'!BH12</f>
        <v>0</v>
      </c>
      <c r="D12" s="338">
        <f>'9_Per Pupil Summary'!Q12</f>
        <v>9188.0273811581683</v>
      </c>
      <c r="E12" s="339">
        <f t="shared" si="5"/>
        <v>0</v>
      </c>
      <c r="F12" s="339">
        <f>'9_Per Pupil Summary'!G12</f>
        <v>545.4799999999999</v>
      </c>
      <c r="G12" s="339">
        <f t="shared" si="6"/>
        <v>0</v>
      </c>
      <c r="H12" s="340">
        <f t="shared" si="7"/>
        <v>0</v>
      </c>
      <c r="I12" s="119">
        <v>0</v>
      </c>
      <c r="J12" s="119">
        <v>0</v>
      </c>
      <c r="K12" s="123">
        <f t="shared" si="1"/>
        <v>0</v>
      </c>
      <c r="L12" s="340">
        <f t="shared" si="2"/>
        <v>0</v>
      </c>
      <c r="M12" s="338">
        <v>0</v>
      </c>
      <c r="N12" s="122">
        <f t="shared" si="8"/>
        <v>0</v>
      </c>
      <c r="O12" s="119">
        <v>0</v>
      </c>
      <c r="P12" s="119">
        <f t="shared" si="9"/>
        <v>0</v>
      </c>
      <c r="Q12" s="122">
        <f t="shared" si="3"/>
        <v>0</v>
      </c>
      <c r="R12" s="124">
        <f t="shared" si="4"/>
        <v>0</v>
      </c>
    </row>
    <row r="13" spans="1:18" ht="15.6" customHeight="1" x14ac:dyDescent="0.2">
      <c r="A13" s="341">
        <v>7</v>
      </c>
      <c r="B13" s="135" t="s">
        <v>10</v>
      </c>
      <c r="C13" s="342">
        <f>'8_2.1.20 SIS'!BH13</f>
        <v>0</v>
      </c>
      <c r="D13" s="343">
        <f>'9_Per Pupil Summary'!Q13</f>
        <v>8796.4858501440922</v>
      </c>
      <c r="E13" s="344">
        <f t="shared" si="5"/>
        <v>0</v>
      </c>
      <c r="F13" s="344">
        <f>'9_Per Pupil Summary'!G13</f>
        <v>756.91999999999985</v>
      </c>
      <c r="G13" s="344">
        <f t="shared" si="6"/>
        <v>0</v>
      </c>
      <c r="H13" s="345">
        <f t="shared" si="7"/>
        <v>0</v>
      </c>
      <c r="I13" s="137">
        <v>0</v>
      </c>
      <c r="J13" s="137">
        <v>0</v>
      </c>
      <c r="K13" s="141">
        <f t="shared" si="1"/>
        <v>0</v>
      </c>
      <c r="L13" s="345">
        <f t="shared" si="2"/>
        <v>0</v>
      </c>
      <c r="M13" s="343">
        <v>0</v>
      </c>
      <c r="N13" s="140">
        <f t="shared" si="8"/>
        <v>0</v>
      </c>
      <c r="O13" s="137">
        <v>0</v>
      </c>
      <c r="P13" s="137">
        <f t="shared" si="9"/>
        <v>0</v>
      </c>
      <c r="Q13" s="140">
        <f t="shared" si="3"/>
        <v>0</v>
      </c>
      <c r="R13" s="140">
        <f t="shared" si="4"/>
        <v>0</v>
      </c>
    </row>
    <row r="14" spans="1:18" ht="15.6" customHeight="1" x14ac:dyDescent="0.2">
      <c r="A14" s="341">
        <v>8</v>
      </c>
      <c r="B14" s="135" t="s">
        <v>11</v>
      </c>
      <c r="C14" s="342">
        <f>'8_2.1.20 SIS'!BH14</f>
        <v>0</v>
      </c>
      <c r="D14" s="343">
        <f>'9_Per Pupil Summary'!Q14</f>
        <v>8674.633902471729</v>
      </c>
      <c r="E14" s="344">
        <f t="shared" si="5"/>
        <v>0</v>
      </c>
      <c r="F14" s="344">
        <f>'9_Per Pupil Summary'!G14</f>
        <v>725.76</v>
      </c>
      <c r="G14" s="344">
        <f t="shared" si="6"/>
        <v>0</v>
      </c>
      <c r="H14" s="345">
        <f t="shared" si="7"/>
        <v>0</v>
      </c>
      <c r="I14" s="137">
        <v>0</v>
      </c>
      <c r="J14" s="137">
        <v>0</v>
      </c>
      <c r="K14" s="141">
        <f t="shared" si="1"/>
        <v>0</v>
      </c>
      <c r="L14" s="345">
        <f t="shared" si="2"/>
        <v>0</v>
      </c>
      <c r="M14" s="343">
        <v>0</v>
      </c>
      <c r="N14" s="140">
        <f t="shared" si="8"/>
        <v>0</v>
      </c>
      <c r="O14" s="137">
        <v>0</v>
      </c>
      <c r="P14" s="137">
        <f t="shared" si="9"/>
        <v>0</v>
      </c>
      <c r="Q14" s="140">
        <f t="shared" si="3"/>
        <v>0</v>
      </c>
      <c r="R14" s="140">
        <f t="shared" si="4"/>
        <v>0</v>
      </c>
    </row>
    <row r="15" spans="1:18" ht="15.6" customHeight="1" x14ac:dyDescent="0.2">
      <c r="A15" s="341">
        <v>9</v>
      </c>
      <c r="B15" s="135" t="s">
        <v>12</v>
      </c>
      <c r="C15" s="342">
        <f>'8_2.1.20 SIS'!BH15</f>
        <v>0</v>
      </c>
      <c r="D15" s="343">
        <f>'9_Per Pupil Summary'!Q15</f>
        <v>8478.9234188034188</v>
      </c>
      <c r="E15" s="344">
        <f t="shared" si="5"/>
        <v>0</v>
      </c>
      <c r="F15" s="344">
        <f>'9_Per Pupil Summary'!G15</f>
        <v>744.76</v>
      </c>
      <c r="G15" s="344">
        <f t="shared" si="6"/>
        <v>0</v>
      </c>
      <c r="H15" s="345">
        <f t="shared" si="7"/>
        <v>0</v>
      </c>
      <c r="I15" s="137">
        <v>0</v>
      </c>
      <c r="J15" s="137">
        <v>0</v>
      </c>
      <c r="K15" s="141">
        <f t="shared" si="1"/>
        <v>0</v>
      </c>
      <c r="L15" s="345">
        <f t="shared" si="2"/>
        <v>0</v>
      </c>
      <c r="M15" s="343">
        <v>0</v>
      </c>
      <c r="N15" s="140">
        <f t="shared" si="8"/>
        <v>0</v>
      </c>
      <c r="O15" s="137">
        <v>0</v>
      </c>
      <c r="P15" s="137">
        <f t="shared" si="9"/>
        <v>0</v>
      </c>
      <c r="Q15" s="140">
        <f t="shared" si="3"/>
        <v>0</v>
      </c>
      <c r="R15" s="140">
        <f t="shared" si="4"/>
        <v>0</v>
      </c>
    </row>
    <row r="16" spans="1:18" ht="15.6" customHeight="1" x14ac:dyDescent="0.2">
      <c r="A16" s="346">
        <v>10</v>
      </c>
      <c r="B16" s="149" t="s">
        <v>13</v>
      </c>
      <c r="C16" s="347">
        <f>'8_2.1.20 SIS'!BH16</f>
        <v>0</v>
      </c>
      <c r="D16" s="348">
        <f>'9_Per Pupil Summary'!Q16</f>
        <v>8287.2261089886597</v>
      </c>
      <c r="E16" s="349">
        <f t="shared" si="5"/>
        <v>0</v>
      </c>
      <c r="F16" s="349">
        <f>'9_Per Pupil Summary'!G16</f>
        <v>608.04000000000008</v>
      </c>
      <c r="G16" s="349">
        <f t="shared" si="6"/>
        <v>0</v>
      </c>
      <c r="H16" s="350">
        <f t="shared" si="7"/>
        <v>0</v>
      </c>
      <c r="I16" s="151">
        <v>0</v>
      </c>
      <c r="J16" s="151">
        <v>0</v>
      </c>
      <c r="K16" s="155">
        <f t="shared" si="1"/>
        <v>0</v>
      </c>
      <c r="L16" s="350">
        <f t="shared" si="2"/>
        <v>0</v>
      </c>
      <c r="M16" s="348">
        <v>0</v>
      </c>
      <c r="N16" s="154">
        <f t="shared" si="8"/>
        <v>0</v>
      </c>
      <c r="O16" s="157">
        <v>0</v>
      </c>
      <c r="P16" s="151">
        <f t="shared" si="9"/>
        <v>0</v>
      </c>
      <c r="Q16" s="158">
        <f t="shared" si="3"/>
        <v>0</v>
      </c>
      <c r="R16" s="154">
        <f t="shared" si="4"/>
        <v>0</v>
      </c>
    </row>
    <row r="17" spans="1:18" ht="15.6" customHeight="1" x14ac:dyDescent="0.2">
      <c r="A17" s="336">
        <v>11</v>
      </c>
      <c r="B17" s="117" t="s">
        <v>14</v>
      </c>
      <c r="C17" s="337">
        <f>'8_2.1.20 SIS'!BH17</f>
        <v>0</v>
      </c>
      <c r="D17" s="338">
        <f>'9_Per Pupil Summary'!Q17</f>
        <v>10590.871262135923</v>
      </c>
      <c r="E17" s="339">
        <f t="shared" si="5"/>
        <v>0</v>
      </c>
      <c r="F17" s="339">
        <f>'9_Per Pupil Summary'!G17</f>
        <v>706.55</v>
      </c>
      <c r="G17" s="339">
        <f t="shared" si="6"/>
        <v>0</v>
      </c>
      <c r="H17" s="340">
        <f t="shared" si="7"/>
        <v>0</v>
      </c>
      <c r="I17" s="119">
        <v>0</v>
      </c>
      <c r="J17" s="119">
        <v>0</v>
      </c>
      <c r="K17" s="123">
        <f t="shared" si="1"/>
        <v>0</v>
      </c>
      <c r="L17" s="340">
        <f t="shared" si="2"/>
        <v>0</v>
      </c>
      <c r="M17" s="338">
        <v>0</v>
      </c>
      <c r="N17" s="122">
        <f t="shared" si="8"/>
        <v>0</v>
      </c>
      <c r="O17" s="119">
        <v>0</v>
      </c>
      <c r="P17" s="119">
        <f t="shared" si="9"/>
        <v>0</v>
      </c>
      <c r="Q17" s="122">
        <f t="shared" si="3"/>
        <v>0</v>
      </c>
      <c r="R17" s="124">
        <f t="shared" si="4"/>
        <v>0</v>
      </c>
    </row>
    <row r="18" spans="1:18" ht="15.6" customHeight="1" x14ac:dyDescent="0.2">
      <c r="A18" s="341">
        <v>12</v>
      </c>
      <c r="B18" s="135" t="s">
        <v>15</v>
      </c>
      <c r="C18" s="342">
        <f>'8_2.1.20 SIS'!BH18</f>
        <v>0</v>
      </c>
      <c r="D18" s="343">
        <f>'9_Per Pupil Summary'!Q18</f>
        <v>8676.9923556942285</v>
      </c>
      <c r="E18" s="344">
        <f t="shared" si="5"/>
        <v>0</v>
      </c>
      <c r="F18" s="344">
        <f>'9_Per Pupil Summary'!G18</f>
        <v>1063.31</v>
      </c>
      <c r="G18" s="344">
        <f t="shared" si="6"/>
        <v>0</v>
      </c>
      <c r="H18" s="345">
        <f t="shared" si="7"/>
        <v>0</v>
      </c>
      <c r="I18" s="137">
        <v>0</v>
      </c>
      <c r="J18" s="137">
        <v>0</v>
      </c>
      <c r="K18" s="141">
        <f t="shared" si="1"/>
        <v>0</v>
      </c>
      <c r="L18" s="345">
        <f t="shared" si="2"/>
        <v>0</v>
      </c>
      <c r="M18" s="343">
        <v>0</v>
      </c>
      <c r="N18" s="140">
        <f t="shared" si="8"/>
        <v>0</v>
      </c>
      <c r="O18" s="137">
        <v>0</v>
      </c>
      <c r="P18" s="137">
        <f t="shared" si="9"/>
        <v>0</v>
      </c>
      <c r="Q18" s="140">
        <f t="shared" si="3"/>
        <v>0</v>
      </c>
      <c r="R18" s="140">
        <f t="shared" si="4"/>
        <v>0</v>
      </c>
    </row>
    <row r="19" spans="1:18" ht="15.6" customHeight="1" x14ac:dyDescent="0.2">
      <c r="A19" s="341">
        <v>13</v>
      </c>
      <c r="B19" s="135" t="s">
        <v>16</v>
      </c>
      <c r="C19" s="342">
        <f>'8_2.1.20 SIS'!BH19</f>
        <v>0</v>
      </c>
      <c r="D19" s="343">
        <f>'9_Per Pupil Summary'!Q19</f>
        <v>9816.4058402662231</v>
      </c>
      <c r="E19" s="344">
        <f t="shared" si="5"/>
        <v>0</v>
      </c>
      <c r="F19" s="344">
        <f>'9_Per Pupil Summary'!G19</f>
        <v>749.43000000000006</v>
      </c>
      <c r="G19" s="344">
        <f t="shared" si="6"/>
        <v>0</v>
      </c>
      <c r="H19" s="345">
        <f t="shared" si="7"/>
        <v>0</v>
      </c>
      <c r="I19" s="137">
        <v>0</v>
      </c>
      <c r="J19" s="137">
        <v>0</v>
      </c>
      <c r="K19" s="141">
        <f t="shared" si="1"/>
        <v>0</v>
      </c>
      <c r="L19" s="345">
        <f t="shared" si="2"/>
        <v>0</v>
      </c>
      <c r="M19" s="343">
        <v>0</v>
      </c>
      <c r="N19" s="140">
        <f t="shared" si="8"/>
        <v>0</v>
      </c>
      <c r="O19" s="137">
        <v>0</v>
      </c>
      <c r="P19" s="137">
        <f t="shared" si="9"/>
        <v>0</v>
      </c>
      <c r="Q19" s="140">
        <f t="shared" si="3"/>
        <v>0</v>
      </c>
      <c r="R19" s="140">
        <f t="shared" si="4"/>
        <v>0</v>
      </c>
    </row>
    <row r="20" spans="1:18" ht="15.6" customHeight="1" x14ac:dyDescent="0.2">
      <c r="A20" s="341">
        <v>14</v>
      </c>
      <c r="B20" s="135" t="s">
        <v>17</v>
      </c>
      <c r="C20" s="342">
        <f>'8_2.1.20 SIS'!BH20</f>
        <v>0</v>
      </c>
      <c r="D20" s="343">
        <f>'9_Per Pupil Summary'!Q20</f>
        <v>11067.567822014051</v>
      </c>
      <c r="E20" s="344">
        <f t="shared" si="5"/>
        <v>0</v>
      </c>
      <c r="F20" s="344">
        <f>'9_Per Pupil Summary'!G20</f>
        <v>809.9799999999999</v>
      </c>
      <c r="G20" s="344">
        <f t="shared" si="6"/>
        <v>0</v>
      </c>
      <c r="H20" s="345">
        <f t="shared" si="7"/>
        <v>0</v>
      </c>
      <c r="I20" s="137">
        <v>0</v>
      </c>
      <c r="J20" s="137">
        <v>0</v>
      </c>
      <c r="K20" s="141">
        <f t="shared" si="1"/>
        <v>0</v>
      </c>
      <c r="L20" s="345">
        <f t="shared" si="2"/>
        <v>0</v>
      </c>
      <c r="M20" s="343">
        <v>0</v>
      </c>
      <c r="N20" s="140">
        <f t="shared" si="8"/>
        <v>0</v>
      </c>
      <c r="O20" s="137">
        <v>0</v>
      </c>
      <c r="P20" s="137">
        <f t="shared" si="9"/>
        <v>0</v>
      </c>
      <c r="Q20" s="140">
        <f t="shared" si="3"/>
        <v>0</v>
      </c>
      <c r="R20" s="140">
        <f t="shared" si="4"/>
        <v>0</v>
      </c>
    </row>
    <row r="21" spans="1:18" ht="15.6" customHeight="1" x14ac:dyDescent="0.2">
      <c r="A21" s="346">
        <v>15</v>
      </c>
      <c r="B21" s="149" t="s">
        <v>18</v>
      </c>
      <c r="C21" s="347">
        <f>'8_2.1.20 SIS'!BH21</f>
        <v>0</v>
      </c>
      <c r="D21" s="348">
        <f>'9_Per Pupil Summary'!Q21</f>
        <v>9441.6648551959115</v>
      </c>
      <c r="E21" s="349">
        <f t="shared" si="5"/>
        <v>0</v>
      </c>
      <c r="F21" s="349">
        <f>'9_Per Pupil Summary'!G21</f>
        <v>553.79999999999995</v>
      </c>
      <c r="G21" s="349">
        <f t="shared" si="6"/>
        <v>0</v>
      </c>
      <c r="H21" s="350">
        <f t="shared" si="7"/>
        <v>0</v>
      </c>
      <c r="I21" s="151">
        <v>0</v>
      </c>
      <c r="J21" s="151">
        <v>0</v>
      </c>
      <c r="K21" s="155">
        <f t="shared" si="1"/>
        <v>0</v>
      </c>
      <c r="L21" s="350">
        <f t="shared" si="2"/>
        <v>0</v>
      </c>
      <c r="M21" s="348">
        <v>0</v>
      </c>
      <c r="N21" s="154">
        <f t="shared" si="8"/>
        <v>0</v>
      </c>
      <c r="O21" s="157">
        <v>0</v>
      </c>
      <c r="P21" s="151">
        <f t="shared" si="9"/>
        <v>0</v>
      </c>
      <c r="Q21" s="158">
        <f t="shared" si="3"/>
        <v>0</v>
      </c>
      <c r="R21" s="154">
        <f t="shared" si="4"/>
        <v>0</v>
      </c>
    </row>
    <row r="22" spans="1:18" ht="15.6" customHeight="1" x14ac:dyDescent="0.2">
      <c r="A22" s="336">
        <v>16</v>
      </c>
      <c r="B22" s="117" t="s">
        <v>19</v>
      </c>
      <c r="C22" s="337">
        <f>'8_2.1.20 SIS'!BH22</f>
        <v>0</v>
      </c>
      <c r="D22" s="338">
        <f>'9_Per Pupil Summary'!Q22</f>
        <v>7832.4763698772622</v>
      </c>
      <c r="E22" s="339">
        <f t="shared" si="5"/>
        <v>0</v>
      </c>
      <c r="F22" s="339">
        <f>'9_Per Pupil Summary'!G22</f>
        <v>686.73</v>
      </c>
      <c r="G22" s="339">
        <f t="shared" si="6"/>
        <v>0</v>
      </c>
      <c r="H22" s="340">
        <f t="shared" si="7"/>
        <v>0</v>
      </c>
      <c r="I22" s="119">
        <v>0</v>
      </c>
      <c r="J22" s="119">
        <v>0</v>
      </c>
      <c r="K22" s="123">
        <f t="shared" si="1"/>
        <v>0</v>
      </c>
      <c r="L22" s="340">
        <f t="shared" si="2"/>
        <v>0</v>
      </c>
      <c r="M22" s="338">
        <v>0</v>
      </c>
      <c r="N22" s="122">
        <f t="shared" si="8"/>
        <v>0</v>
      </c>
      <c r="O22" s="119">
        <v>0</v>
      </c>
      <c r="P22" s="119">
        <f t="shared" si="9"/>
        <v>0</v>
      </c>
      <c r="Q22" s="122">
        <f t="shared" si="3"/>
        <v>0</v>
      </c>
      <c r="R22" s="124">
        <f t="shared" si="4"/>
        <v>0</v>
      </c>
    </row>
    <row r="23" spans="1:18" ht="15.6" customHeight="1" x14ac:dyDescent="0.2">
      <c r="A23" s="341">
        <v>17</v>
      </c>
      <c r="B23" s="135" t="s">
        <v>20</v>
      </c>
      <c r="C23" s="342">
        <f>'8_2.1.20 SIS'!BH23</f>
        <v>132</v>
      </c>
      <c r="D23" s="343">
        <f>'9_Per Pupil Summary'!Q23</f>
        <v>8207.5861458149011</v>
      </c>
      <c r="E23" s="344">
        <f t="shared" si="5"/>
        <v>1083401.371247567</v>
      </c>
      <c r="F23" s="344">
        <f>'9_Per Pupil Summary'!G23</f>
        <v>801.48</v>
      </c>
      <c r="G23" s="344">
        <f t="shared" si="6"/>
        <v>105795.36</v>
      </c>
      <c r="H23" s="345">
        <f t="shared" si="7"/>
        <v>1189197</v>
      </c>
      <c r="I23" s="137">
        <v>171172</v>
      </c>
      <c r="J23" s="137">
        <v>-45045</v>
      </c>
      <c r="K23" s="141">
        <f t="shared" si="1"/>
        <v>126127</v>
      </c>
      <c r="L23" s="345">
        <f t="shared" si="2"/>
        <v>1315324</v>
      </c>
      <c r="M23" s="343">
        <v>0</v>
      </c>
      <c r="N23" s="140">
        <f t="shared" si="8"/>
        <v>1315324</v>
      </c>
      <c r="O23" s="137">
        <v>1198957</v>
      </c>
      <c r="P23" s="137">
        <f t="shared" si="9"/>
        <v>116367</v>
      </c>
      <c r="Q23" s="140">
        <f t="shared" si="3"/>
        <v>116367</v>
      </c>
      <c r="R23" s="140">
        <f t="shared" si="4"/>
        <v>1315324</v>
      </c>
    </row>
    <row r="24" spans="1:18" ht="15.6" customHeight="1" x14ac:dyDescent="0.2">
      <c r="A24" s="341">
        <v>18</v>
      </c>
      <c r="B24" s="135" t="s">
        <v>21</v>
      </c>
      <c r="C24" s="342">
        <f>'8_2.1.20 SIS'!BH24</f>
        <v>0</v>
      </c>
      <c r="D24" s="343">
        <f>'9_Per Pupil Summary'!Q24</f>
        <v>9145.1230716723549</v>
      </c>
      <c r="E24" s="344">
        <f t="shared" si="5"/>
        <v>0</v>
      </c>
      <c r="F24" s="344">
        <f>'9_Per Pupil Summary'!G24</f>
        <v>845.94999999999993</v>
      </c>
      <c r="G24" s="344">
        <f t="shared" si="6"/>
        <v>0</v>
      </c>
      <c r="H24" s="345">
        <f t="shared" si="7"/>
        <v>0</v>
      </c>
      <c r="I24" s="137">
        <v>0</v>
      </c>
      <c r="J24" s="137">
        <v>0</v>
      </c>
      <c r="K24" s="141">
        <f t="shared" si="1"/>
        <v>0</v>
      </c>
      <c r="L24" s="345">
        <f t="shared" si="2"/>
        <v>0</v>
      </c>
      <c r="M24" s="343">
        <v>0</v>
      </c>
      <c r="N24" s="140">
        <f t="shared" si="8"/>
        <v>0</v>
      </c>
      <c r="O24" s="137">
        <v>0</v>
      </c>
      <c r="P24" s="137">
        <f t="shared" si="9"/>
        <v>0</v>
      </c>
      <c r="Q24" s="140">
        <f t="shared" si="3"/>
        <v>0</v>
      </c>
      <c r="R24" s="140">
        <f t="shared" si="4"/>
        <v>0</v>
      </c>
    </row>
    <row r="25" spans="1:18" ht="15.6" customHeight="1" x14ac:dyDescent="0.2">
      <c r="A25" s="341">
        <v>19</v>
      </c>
      <c r="B25" s="135" t="s">
        <v>22</v>
      </c>
      <c r="C25" s="342">
        <f>'8_2.1.20 SIS'!BH25</f>
        <v>0</v>
      </c>
      <c r="D25" s="343">
        <f>'9_Per Pupil Summary'!Q25</f>
        <v>9335.4585817978787</v>
      </c>
      <c r="E25" s="344">
        <f t="shared" si="5"/>
        <v>0</v>
      </c>
      <c r="F25" s="344">
        <f>'9_Per Pupil Summary'!G25</f>
        <v>905.43</v>
      </c>
      <c r="G25" s="344">
        <f t="shared" si="6"/>
        <v>0</v>
      </c>
      <c r="H25" s="345">
        <f t="shared" si="7"/>
        <v>0</v>
      </c>
      <c r="I25" s="137">
        <v>10241</v>
      </c>
      <c r="J25" s="137">
        <v>-5120</v>
      </c>
      <c r="K25" s="141">
        <f t="shared" si="1"/>
        <v>5121</v>
      </c>
      <c r="L25" s="345">
        <f t="shared" si="2"/>
        <v>5121</v>
      </c>
      <c r="M25" s="343">
        <v>0</v>
      </c>
      <c r="N25" s="140">
        <f t="shared" si="8"/>
        <v>5121</v>
      </c>
      <c r="O25" s="137">
        <v>4695</v>
      </c>
      <c r="P25" s="137">
        <f t="shared" si="9"/>
        <v>426</v>
      </c>
      <c r="Q25" s="140">
        <f t="shared" si="3"/>
        <v>426</v>
      </c>
      <c r="R25" s="140">
        <f t="shared" si="4"/>
        <v>5121</v>
      </c>
    </row>
    <row r="26" spans="1:18" ht="15.6" customHeight="1" x14ac:dyDescent="0.2">
      <c r="A26" s="346">
        <v>20</v>
      </c>
      <c r="B26" s="149" t="s">
        <v>23</v>
      </c>
      <c r="C26" s="347">
        <f>'8_2.1.20 SIS'!BH26</f>
        <v>0</v>
      </c>
      <c r="D26" s="348">
        <f>'9_Per Pupil Summary'!Q26</f>
        <v>8586.7921582733816</v>
      </c>
      <c r="E26" s="349">
        <f t="shared" si="5"/>
        <v>0</v>
      </c>
      <c r="F26" s="349">
        <f>'9_Per Pupil Summary'!G26</f>
        <v>586.16999999999996</v>
      </c>
      <c r="G26" s="349">
        <f t="shared" si="6"/>
        <v>0</v>
      </c>
      <c r="H26" s="350">
        <f t="shared" si="7"/>
        <v>0</v>
      </c>
      <c r="I26" s="151">
        <v>0</v>
      </c>
      <c r="J26" s="151">
        <v>0</v>
      </c>
      <c r="K26" s="155">
        <f t="shared" si="1"/>
        <v>0</v>
      </c>
      <c r="L26" s="350">
        <f t="shared" si="2"/>
        <v>0</v>
      </c>
      <c r="M26" s="348">
        <v>0</v>
      </c>
      <c r="N26" s="154">
        <f t="shared" si="8"/>
        <v>0</v>
      </c>
      <c r="O26" s="157">
        <v>0</v>
      </c>
      <c r="P26" s="151">
        <f t="shared" si="9"/>
        <v>0</v>
      </c>
      <c r="Q26" s="158">
        <f t="shared" si="3"/>
        <v>0</v>
      </c>
      <c r="R26" s="154">
        <f t="shared" si="4"/>
        <v>0</v>
      </c>
    </row>
    <row r="27" spans="1:18" ht="15.6" customHeight="1" x14ac:dyDescent="0.2">
      <c r="A27" s="336">
        <v>21</v>
      </c>
      <c r="B27" s="117" t="s">
        <v>24</v>
      </c>
      <c r="C27" s="337">
        <f>'8_2.1.20 SIS'!BH27</f>
        <v>0</v>
      </c>
      <c r="D27" s="338">
        <f>'9_Per Pupil Summary'!Q27</f>
        <v>9219.6533495482981</v>
      </c>
      <c r="E27" s="339">
        <f t="shared" si="5"/>
        <v>0</v>
      </c>
      <c r="F27" s="339">
        <f>'9_Per Pupil Summary'!G27</f>
        <v>610.35</v>
      </c>
      <c r="G27" s="339">
        <f t="shared" si="6"/>
        <v>0</v>
      </c>
      <c r="H27" s="340">
        <f t="shared" si="7"/>
        <v>0</v>
      </c>
      <c r="I27" s="119">
        <v>0</v>
      </c>
      <c r="J27" s="119">
        <v>0</v>
      </c>
      <c r="K27" s="123">
        <f t="shared" si="1"/>
        <v>0</v>
      </c>
      <c r="L27" s="340">
        <f t="shared" si="2"/>
        <v>0</v>
      </c>
      <c r="M27" s="338">
        <v>0</v>
      </c>
      <c r="N27" s="122">
        <f t="shared" si="8"/>
        <v>0</v>
      </c>
      <c r="O27" s="119">
        <v>0</v>
      </c>
      <c r="P27" s="119">
        <f t="shared" si="9"/>
        <v>0</v>
      </c>
      <c r="Q27" s="122">
        <f t="shared" si="3"/>
        <v>0</v>
      </c>
      <c r="R27" s="124">
        <f t="shared" si="4"/>
        <v>0</v>
      </c>
    </row>
    <row r="28" spans="1:18" ht="15.6" customHeight="1" x14ac:dyDescent="0.2">
      <c r="A28" s="341">
        <v>22</v>
      </c>
      <c r="B28" s="135" t="s">
        <v>25</v>
      </c>
      <c r="C28" s="342">
        <f>'8_2.1.20 SIS'!BH28</f>
        <v>0</v>
      </c>
      <c r="D28" s="343">
        <f>'9_Per Pupil Summary'!Q28</f>
        <v>9333.4477453394302</v>
      </c>
      <c r="E28" s="344">
        <f t="shared" si="5"/>
        <v>0</v>
      </c>
      <c r="F28" s="344">
        <f>'9_Per Pupil Summary'!G28</f>
        <v>496.36</v>
      </c>
      <c r="G28" s="344">
        <f t="shared" si="6"/>
        <v>0</v>
      </c>
      <c r="H28" s="345">
        <f t="shared" si="7"/>
        <v>0</v>
      </c>
      <c r="I28" s="137">
        <v>0</v>
      </c>
      <c r="J28" s="137">
        <v>0</v>
      </c>
      <c r="K28" s="141">
        <f t="shared" si="1"/>
        <v>0</v>
      </c>
      <c r="L28" s="345">
        <f t="shared" si="2"/>
        <v>0</v>
      </c>
      <c r="M28" s="343">
        <v>0</v>
      </c>
      <c r="N28" s="140">
        <f t="shared" si="8"/>
        <v>0</v>
      </c>
      <c r="O28" s="137">
        <v>0</v>
      </c>
      <c r="P28" s="137">
        <f t="shared" si="9"/>
        <v>0</v>
      </c>
      <c r="Q28" s="140">
        <f t="shared" si="3"/>
        <v>0</v>
      </c>
      <c r="R28" s="140">
        <f t="shared" si="4"/>
        <v>0</v>
      </c>
    </row>
    <row r="29" spans="1:18" ht="15.6" customHeight="1" x14ac:dyDescent="0.2">
      <c r="A29" s="341">
        <v>23</v>
      </c>
      <c r="B29" s="135" t="s">
        <v>26</v>
      </c>
      <c r="C29" s="342">
        <f>'8_2.1.20 SIS'!BH29</f>
        <v>0</v>
      </c>
      <c r="D29" s="343">
        <f>'9_Per Pupil Summary'!Q29</f>
        <v>8928.5127583630783</v>
      </c>
      <c r="E29" s="344">
        <f t="shared" si="5"/>
        <v>0</v>
      </c>
      <c r="F29" s="344">
        <f>'9_Per Pupil Summary'!G29</f>
        <v>688.58</v>
      </c>
      <c r="G29" s="344">
        <f t="shared" si="6"/>
        <v>0</v>
      </c>
      <c r="H29" s="345">
        <f t="shared" si="7"/>
        <v>0</v>
      </c>
      <c r="I29" s="137">
        <v>0</v>
      </c>
      <c r="J29" s="137">
        <v>0</v>
      </c>
      <c r="K29" s="141">
        <f t="shared" si="1"/>
        <v>0</v>
      </c>
      <c r="L29" s="345">
        <f t="shared" si="2"/>
        <v>0</v>
      </c>
      <c r="M29" s="343">
        <v>0</v>
      </c>
      <c r="N29" s="140">
        <f t="shared" si="8"/>
        <v>0</v>
      </c>
      <c r="O29" s="137">
        <v>0</v>
      </c>
      <c r="P29" s="137">
        <f t="shared" si="9"/>
        <v>0</v>
      </c>
      <c r="Q29" s="140">
        <f t="shared" si="3"/>
        <v>0</v>
      </c>
      <c r="R29" s="140">
        <f t="shared" si="4"/>
        <v>0</v>
      </c>
    </row>
    <row r="30" spans="1:18" ht="15.6" customHeight="1" x14ac:dyDescent="0.2">
      <c r="A30" s="341">
        <v>24</v>
      </c>
      <c r="B30" s="135" t="s">
        <v>27</v>
      </c>
      <c r="C30" s="342">
        <f>'8_2.1.20 SIS'!BH30</f>
        <v>4</v>
      </c>
      <c r="D30" s="343">
        <f>'9_Per Pupil Summary'!Q30</f>
        <v>8398.4657254182894</v>
      </c>
      <c r="E30" s="344">
        <f t="shared" si="5"/>
        <v>33593.862901673157</v>
      </c>
      <c r="F30" s="344">
        <f>'9_Per Pupil Summary'!G30</f>
        <v>854.24999999999989</v>
      </c>
      <c r="G30" s="344">
        <f t="shared" si="6"/>
        <v>3416.9999999999995</v>
      </c>
      <c r="H30" s="345">
        <f t="shared" si="7"/>
        <v>37011</v>
      </c>
      <c r="I30" s="137">
        <v>-27758</v>
      </c>
      <c r="J30" s="137">
        <v>0</v>
      </c>
      <c r="K30" s="141">
        <f t="shared" si="1"/>
        <v>-27758</v>
      </c>
      <c r="L30" s="345">
        <f t="shared" si="2"/>
        <v>9253</v>
      </c>
      <c r="M30" s="343">
        <v>0</v>
      </c>
      <c r="N30" s="140">
        <f t="shared" si="8"/>
        <v>9253</v>
      </c>
      <c r="O30" s="137">
        <v>10794</v>
      </c>
      <c r="P30" s="137">
        <f t="shared" si="9"/>
        <v>-1541</v>
      </c>
      <c r="Q30" s="140">
        <f t="shared" si="3"/>
        <v>-1541</v>
      </c>
      <c r="R30" s="140">
        <f t="shared" si="4"/>
        <v>9253</v>
      </c>
    </row>
    <row r="31" spans="1:18" ht="15.6" customHeight="1" x14ac:dyDescent="0.2">
      <c r="A31" s="346">
        <v>25</v>
      </c>
      <c r="B31" s="149" t="s">
        <v>28</v>
      </c>
      <c r="C31" s="347">
        <f>'8_2.1.20 SIS'!BH31</f>
        <v>0</v>
      </c>
      <c r="D31" s="348">
        <f>'9_Per Pupil Summary'!Q31</f>
        <v>9193.9935672249885</v>
      </c>
      <c r="E31" s="349">
        <f t="shared" si="5"/>
        <v>0</v>
      </c>
      <c r="F31" s="349">
        <f>'9_Per Pupil Summary'!G31</f>
        <v>653.73</v>
      </c>
      <c r="G31" s="349">
        <f t="shared" si="6"/>
        <v>0</v>
      </c>
      <c r="H31" s="350">
        <f t="shared" si="7"/>
        <v>0</v>
      </c>
      <c r="I31" s="151">
        <v>0</v>
      </c>
      <c r="J31" s="151">
        <v>0</v>
      </c>
      <c r="K31" s="155">
        <f t="shared" si="1"/>
        <v>0</v>
      </c>
      <c r="L31" s="350">
        <f t="shared" si="2"/>
        <v>0</v>
      </c>
      <c r="M31" s="348">
        <v>0</v>
      </c>
      <c r="N31" s="154">
        <f t="shared" si="8"/>
        <v>0</v>
      </c>
      <c r="O31" s="157">
        <v>0</v>
      </c>
      <c r="P31" s="151">
        <f t="shared" si="9"/>
        <v>0</v>
      </c>
      <c r="Q31" s="158">
        <f t="shared" si="3"/>
        <v>0</v>
      </c>
      <c r="R31" s="154">
        <f t="shared" si="4"/>
        <v>0</v>
      </c>
    </row>
    <row r="32" spans="1:18" ht="15.6" customHeight="1" x14ac:dyDescent="0.2">
      <c r="A32" s="336">
        <v>26</v>
      </c>
      <c r="B32" s="117" t="s">
        <v>29</v>
      </c>
      <c r="C32" s="337">
        <f>'8_2.1.20 SIS'!BH32</f>
        <v>0</v>
      </c>
      <c r="D32" s="338">
        <f>'9_Per Pupil Summary'!Q32</f>
        <v>8564.9407441183976</v>
      </c>
      <c r="E32" s="339">
        <f t="shared" si="5"/>
        <v>0</v>
      </c>
      <c r="F32" s="339">
        <f>'9_Per Pupil Summary'!G32</f>
        <v>836.83</v>
      </c>
      <c r="G32" s="339">
        <f t="shared" si="6"/>
        <v>0</v>
      </c>
      <c r="H32" s="340">
        <f t="shared" si="7"/>
        <v>0</v>
      </c>
      <c r="I32" s="119">
        <v>0</v>
      </c>
      <c r="J32" s="119">
        <v>0</v>
      </c>
      <c r="K32" s="123">
        <f t="shared" si="1"/>
        <v>0</v>
      </c>
      <c r="L32" s="340">
        <f t="shared" si="2"/>
        <v>0</v>
      </c>
      <c r="M32" s="338">
        <v>0</v>
      </c>
      <c r="N32" s="122">
        <f t="shared" si="8"/>
        <v>0</v>
      </c>
      <c r="O32" s="119">
        <v>0</v>
      </c>
      <c r="P32" s="119">
        <f t="shared" si="9"/>
        <v>0</v>
      </c>
      <c r="Q32" s="122">
        <f t="shared" si="3"/>
        <v>0</v>
      </c>
      <c r="R32" s="124">
        <f t="shared" si="4"/>
        <v>0</v>
      </c>
    </row>
    <row r="33" spans="1:18" ht="15.6" customHeight="1" x14ac:dyDescent="0.2">
      <c r="A33" s="341">
        <v>27</v>
      </c>
      <c r="B33" s="135" t="s">
        <v>30</v>
      </c>
      <c r="C33" s="342">
        <f>'8_2.1.20 SIS'!BH33</f>
        <v>0</v>
      </c>
      <c r="D33" s="343">
        <f>'9_Per Pupil Summary'!Q33</f>
        <v>9260.4225250501004</v>
      </c>
      <c r="E33" s="344">
        <f t="shared" si="5"/>
        <v>0</v>
      </c>
      <c r="F33" s="344">
        <f>'9_Per Pupil Summary'!G33</f>
        <v>693.06</v>
      </c>
      <c r="G33" s="344">
        <f t="shared" si="6"/>
        <v>0</v>
      </c>
      <c r="H33" s="345">
        <f t="shared" si="7"/>
        <v>0</v>
      </c>
      <c r="I33" s="137">
        <v>0</v>
      </c>
      <c r="J33" s="137">
        <v>0</v>
      </c>
      <c r="K33" s="141">
        <f t="shared" si="1"/>
        <v>0</v>
      </c>
      <c r="L33" s="345">
        <f t="shared" si="2"/>
        <v>0</v>
      </c>
      <c r="M33" s="343">
        <v>0</v>
      </c>
      <c r="N33" s="140">
        <f t="shared" si="8"/>
        <v>0</v>
      </c>
      <c r="O33" s="137">
        <v>0</v>
      </c>
      <c r="P33" s="137">
        <f t="shared" si="9"/>
        <v>0</v>
      </c>
      <c r="Q33" s="140">
        <f t="shared" si="3"/>
        <v>0</v>
      </c>
      <c r="R33" s="140">
        <f t="shared" si="4"/>
        <v>0</v>
      </c>
    </row>
    <row r="34" spans="1:18" ht="15.6" customHeight="1" x14ac:dyDescent="0.2">
      <c r="A34" s="341">
        <v>28</v>
      </c>
      <c r="B34" s="135" t="s">
        <v>31</v>
      </c>
      <c r="C34" s="342">
        <f>'8_2.1.20 SIS'!BH34</f>
        <v>0</v>
      </c>
      <c r="D34" s="343">
        <f>'9_Per Pupil Summary'!Q34</f>
        <v>7902.6858936661774</v>
      </c>
      <c r="E34" s="344">
        <f t="shared" si="5"/>
        <v>0</v>
      </c>
      <c r="F34" s="344">
        <f>'9_Per Pupil Summary'!G34</f>
        <v>694.4</v>
      </c>
      <c r="G34" s="344">
        <f t="shared" si="6"/>
        <v>0</v>
      </c>
      <c r="H34" s="345">
        <f t="shared" si="7"/>
        <v>0</v>
      </c>
      <c r="I34" s="137">
        <v>25791</v>
      </c>
      <c r="J34" s="137">
        <v>-8597</v>
      </c>
      <c r="K34" s="141">
        <f t="shared" si="1"/>
        <v>17194</v>
      </c>
      <c r="L34" s="345">
        <f t="shared" si="2"/>
        <v>17194</v>
      </c>
      <c r="M34" s="343">
        <v>0</v>
      </c>
      <c r="N34" s="140">
        <f t="shared" si="8"/>
        <v>17194</v>
      </c>
      <c r="O34" s="137">
        <v>15045</v>
      </c>
      <c r="P34" s="137">
        <f t="shared" si="9"/>
        <v>2149</v>
      </c>
      <c r="Q34" s="140">
        <f t="shared" si="3"/>
        <v>2149</v>
      </c>
      <c r="R34" s="140">
        <f t="shared" si="4"/>
        <v>17194</v>
      </c>
    </row>
    <row r="35" spans="1:18" ht="15.6" customHeight="1" x14ac:dyDescent="0.2">
      <c r="A35" s="341">
        <v>29</v>
      </c>
      <c r="B35" s="135" t="s">
        <v>32</v>
      </c>
      <c r="C35" s="342">
        <f>'8_2.1.20 SIS'!BH35</f>
        <v>0</v>
      </c>
      <c r="D35" s="343">
        <f>'9_Per Pupil Summary'!Q35</f>
        <v>8146.1196327803773</v>
      </c>
      <c r="E35" s="344">
        <f t="shared" si="5"/>
        <v>0</v>
      </c>
      <c r="F35" s="344">
        <f>'9_Per Pupil Summary'!G35</f>
        <v>754.94999999999993</v>
      </c>
      <c r="G35" s="344">
        <f t="shared" si="6"/>
        <v>0</v>
      </c>
      <c r="H35" s="345">
        <f t="shared" si="7"/>
        <v>0</v>
      </c>
      <c r="I35" s="137">
        <v>0</v>
      </c>
      <c r="J35" s="137">
        <v>0</v>
      </c>
      <c r="K35" s="141">
        <f t="shared" si="1"/>
        <v>0</v>
      </c>
      <c r="L35" s="345">
        <f t="shared" si="2"/>
        <v>0</v>
      </c>
      <c r="M35" s="343">
        <v>0</v>
      </c>
      <c r="N35" s="140">
        <f t="shared" si="8"/>
        <v>0</v>
      </c>
      <c r="O35" s="137">
        <v>0</v>
      </c>
      <c r="P35" s="137">
        <f t="shared" si="9"/>
        <v>0</v>
      </c>
      <c r="Q35" s="140">
        <f t="shared" si="3"/>
        <v>0</v>
      </c>
      <c r="R35" s="140">
        <f t="shared" si="4"/>
        <v>0</v>
      </c>
    </row>
    <row r="36" spans="1:18" ht="15.6" customHeight="1" x14ac:dyDescent="0.2">
      <c r="A36" s="346">
        <v>30</v>
      </c>
      <c r="B36" s="149" t="s">
        <v>33</v>
      </c>
      <c r="C36" s="347">
        <f>'8_2.1.20 SIS'!BH36</f>
        <v>0</v>
      </c>
      <c r="D36" s="348">
        <f>'9_Per Pupil Summary'!Q36</f>
        <v>9263.2352388535037</v>
      </c>
      <c r="E36" s="349">
        <f t="shared" si="5"/>
        <v>0</v>
      </c>
      <c r="F36" s="349">
        <f>'9_Per Pupil Summary'!G36</f>
        <v>727.17</v>
      </c>
      <c r="G36" s="349">
        <f t="shared" si="6"/>
        <v>0</v>
      </c>
      <c r="H36" s="350">
        <f t="shared" si="7"/>
        <v>0</v>
      </c>
      <c r="I36" s="151">
        <v>0</v>
      </c>
      <c r="J36" s="151">
        <v>0</v>
      </c>
      <c r="K36" s="155">
        <f t="shared" si="1"/>
        <v>0</v>
      </c>
      <c r="L36" s="350">
        <f t="shared" si="2"/>
        <v>0</v>
      </c>
      <c r="M36" s="348">
        <v>0</v>
      </c>
      <c r="N36" s="154">
        <f t="shared" si="8"/>
        <v>0</v>
      </c>
      <c r="O36" s="157">
        <v>0</v>
      </c>
      <c r="P36" s="151">
        <f t="shared" si="9"/>
        <v>0</v>
      </c>
      <c r="Q36" s="158">
        <f t="shared" si="3"/>
        <v>0</v>
      </c>
      <c r="R36" s="154">
        <f t="shared" si="4"/>
        <v>0</v>
      </c>
    </row>
    <row r="37" spans="1:18" ht="15.6" customHeight="1" x14ac:dyDescent="0.2">
      <c r="A37" s="336">
        <v>31</v>
      </c>
      <c r="B37" s="117" t="s">
        <v>34</v>
      </c>
      <c r="C37" s="337">
        <f>'8_2.1.20 SIS'!BH37</f>
        <v>0</v>
      </c>
      <c r="D37" s="338">
        <f>'9_Per Pupil Summary'!Q37</f>
        <v>8997.4791965008917</v>
      </c>
      <c r="E37" s="339">
        <f t="shared" si="5"/>
        <v>0</v>
      </c>
      <c r="F37" s="339">
        <f>'9_Per Pupil Summary'!G37</f>
        <v>620.83000000000004</v>
      </c>
      <c r="G37" s="339">
        <f t="shared" si="6"/>
        <v>0</v>
      </c>
      <c r="H37" s="340">
        <f t="shared" si="7"/>
        <v>0</v>
      </c>
      <c r="I37" s="119">
        <v>0</v>
      </c>
      <c r="J37" s="119">
        <v>0</v>
      </c>
      <c r="K37" s="123">
        <f t="shared" si="1"/>
        <v>0</v>
      </c>
      <c r="L37" s="340">
        <f t="shared" si="2"/>
        <v>0</v>
      </c>
      <c r="M37" s="338">
        <v>0</v>
      </c>
      <c r="N37" s="122">
        <f t="shared" si="8"/>
        <v>0</v>
      </c>
      <c r="O37" s="119">
        <v>0</v>
      </c>
      <c r="P37" s="119">
        <f t="shared" si="9"/>
        <v>0</v>
      </c>
      <c r="Q37" s="122">
        <f t="shared" si="3"/>
        <v>0</v>
      </c>
      <c r="R37" s="124">
        <f t="shared" si="4"/>
        <v>0</v>
      </c>
    </row>
    <row r="38" spans="1:18" ht="15.6" customHeight="1" x14ac:dyDescent="0.2">
      <c r="A38" s="341">
        <v>32</v>
      </c>
      <c r="B38" s="135" t="s">
        <v>35</v>
      </c>
      <c r="C38" s="342">
        <f>'8_2.1.20 SIS'!BH38</f>
        <v>0</v>
      </c>
      <c r="D38" s="343">
        <f>'9_Per Pupil Summary'!Q38</f>
        <v>8634.1210878790207</v>
      </c>
      <c r="E38" s="344">
        <f t="shared" si="5"/>
        <v>0</v>
      </c>
      <c r="F38" s="344">
        <f>'9_Per Pupil Summary'!G38</f>
        <v>559.77</v>
      </c>
      <c r="G38" s="344">
        <f t="shared" si="6"/>
        <v>0</v>
      </c>
      <c r="H38" s="345">
        <f t="shared" si="7"/>
        <v>0</v>
      </c>
      <c r="I38" s="137">
        <v>0</v>
      </c>
      <c r="J38" s="137">
        <v>0</v>
      </c>
      <c r="K38" s="141">
        <f t="shared" si="1"/>
        <v>0</v>
      </c>
      <c r="L38" s="345">
        <f t="shared" si="2"/>
        <v>0</v>
      </c>
      <c r="M38" s="343">
        <v>0</v>
      </c>
      <c r="N38" s="140">
        <f t="shared" si="8"/>
        <v>0</v>
      </c>
      <c r="O38" s="137">
        <v>0</v>
      </c>
      <c r="P38" s="137">
        <f t="shared" si="9"/>
        <v>0</v>
      </c>
      <c r="Q38" s="140">
        <f t="shared" si="3"/>
        <v>0</v>
      </c>
      <c r="R38" s="140">
        <f t="shared" si="4"/>
        <v>0</v>
      </c>
    </row>
    <row r="39" spans="1:18" ht="15.6" customHeight="1" x14ac:dyDescent="0.2">
      <c r="A39" s="341">
        <v>33</v>
      </c>
      <c r="B39" s="135" t="s">
        <v>36</v>
      </c>
      <c r="C39" s="342">
        <f>'8_2.1.20 SIS'!BH39</f>
        <v>0</v>
      </c>
      <c r="D39" s="343">
        <f>'9_Per Pupil Summary'!Q39</f>
        <v>10041.616487252126</v>
      </c>
      <c r="E39" s="344">
        <f t="shared" si="5"/>
        <v>0</v>
      </c>
      <c r="F39" s="344">
        <f>'9_Per Pupil Summary'!G39</f>
        <v>655.31000000000006</v>
      </c>
      <c r="G39" s="344">
        <f t="shared" si="6"/>
        <v>0</v>
      </c>
      <c r="H39" s="345">
        <f t="shared" si="7"/>
        <v>0</v>
      </c>
      <c r="I39" s="137">
        <v>0</v>
      </c>
      <c r="J39" s="137">
        <v>0</v>
      </c>
      <c r="K39" s="141">
        <f t="shared" ref="K39:K70" si="10">I39+J39</f>
        <v>0</v>
      </c>
      <c r="L39" s="345">
        <f t="shared" si="2"/>
        <v>0</v>
      </c>
      <c r="M39" s="343">
        <v>0</v>
      </c>
      <c r="N39" s="140">
        <f t="shared" si="8"/>
        <v>0</v>
      </c>
      <c r="O39" s="137">
        <v>0</v>
      </c>
      <c r="P39" s="137">
        <f t="shared" si="9"/>
        <v>0</v>
      </c>
      <c r="Q39" s="140">
        <f t="shared" ref="Q39:Q70" si="11">ROUND(P39/$Q$86,0)</f>
        <v>0</v>
      </c>
      <c r="R39" s="140">
        <f t="shared" ref="R39:R75" si="12">N39</f>
        <v>0</v>
      </c>
    </row>
    <row r="40" spans="1:18" ht="15.6" customHeight="1" x14ac:dyDescent="0.2">
      <c r="A40" s="341">
        <v>34</v>
      </c>
      <c r="B40" s="135" t="s">
        <v>37</v>
      </c>
      <c r="C40" s="342">
        <f>'8_2.1.20 SIS'!BH40</f>
        <v>0</v>
      </c>
      <c r="D40" s="343">
        <f>'9_Per Pupil Summary'!Q40</f>
        <v>9870.4576886661089</v>
      </c>
      <c r="E40" s="344">
        <f t="shared" si="5"/>
        <v>0</v>
      </c>
      <c r="F40" s="344">
        <f>'9_Per Pupil Summary'!G40</f>
        <v>644.11000000000013</v>
      </c>
      <c r="G40" s="344">
        <f t="shared" si="6"/>
        <v>0</v>
      </c>
      <c r="H40" s="345">
        <f t="shared" si="7"/>
        <v>0</v>
      </c>
      <c r="I40" s="137">
        <v>0</v>
      </c>
      <c r="J40" s="137">
        <v>5257</v>
      </c>
      <c r="K40" s="141">
        <f t="shared" si="10"/>
        <v>5257</v>
      </c>
      <c r="L40" s="345">
        <f t="shared" si="2"/>
        <v>5257</v>
      </c>
      <c r="M40" s="343">
        <v>0</v>
      </c>
      <c r="N40" s="140">
        <f t="shared" si="8"/>
        <v>5257</v>
      </c>
      <c r="O40" s="137">
        <v>3943</v>
      </c>
      <c r="P40" s="137">
        <f t="shared" si="9"/>
        <v>1314</v>
      </c>
      <c r="Q40" s="140">
        <f t="shared" si="11"/>
        <v>1314</v>
      </c>
      <c r="R40" s="140">
        <f t="shared" si="12"/>
        <v>5257</v>
      </c>
    </row>
    <row r="41" spans="1:18" ht="15.6" customHeight="1" x14ac:dyDescent="0.2">
      <c r="A41" s="346">
        <v>35</v>
      </c>
      <c r="B41" s="149" t="s">
        <v>38</v>
      </c>
      <c r="C41" s="347">
        <f>'8_2.1.20 SIS'!BH41</f>
        <v>0</v>
      </c>
      <c r="D41" s="348">
        <f>'9_Per Pupil Summary'!Q41</f>
        <v>8844.7169328105501</v>
      </c>
      <c r="E41" s="349">
        <f t="shared" si="5"/>
        <v>0</v>
      </c>
      <c r="F41" s="349">
        <f>'9_Per Pupil Summary'!G41</f>
        <v>537.96</v>
      </c>
      <c r="G41" s="349">
        <f t="shared" si="6"/>
        <v>0</v>
      </c>
      <c r="H41" s="350">
        <f t="shared" si="7"/>
        <v>0</v>
      </c>
      <c r="I41" s="151">
        <v>0</v>
      </c>
      <c r="J41" s="151">
        <v>0</v>
      </c>
      <c r="K41" s="155">
        <f t="shared" si="10"/>
        <v>0</v>
      </c>
      <c r="L41" s="350">
        <f t="shared" si="2"/>
        <v>0</v>
      </c>
      <c r="M41" s="348">
        <v>0</v>
      </c>
      <c r="N41" s="154">
        <f t="shared" si="8"/>
        <v>0</v>
      </c>
      <c r="O41" s="157">
        <v>0</v>
      </c>
      <c r="P41" s="151">
        <f t="shared" si="9"/>
        <v>0</v>
      </c>
      <c r="Q41" s="158">
        <f t="shared" si="11"/>
        <v>0</v>
      </c>
      <c r="R41" s="154">
        <f t="shared" si="12"/>
        <v>0</v>
      </c>
    </row>
    <row r="42" spans="1:18" ht="15.6" customHeight="1" x14ac:dyDescent="0.2">
      <c r="A42" s="336">
        <v>36</v>
      </c>
      <c r="B42" s="117" t="s">
        <v>39</v>
      </c>
      <c r="C42" s="337">
        <f>'8_2.1.20 SIS'!BH42</f>
        <v>0</v>
      </c>
      <c r="D42" s="338">
        <f>'9_Per Pupil Summary'!Q42</f>
        <v>8372.8678246926775</v>
      </c>
      <c r="E42" s="339">
        <f t="shared" si="5"/>
        <v>0</v>
      </c>
      <c r="F42" s="339">
        <f>'9_Per Pupil Summary'!G42</f>
        <v>746.03</v>
      </c>
      <c r="G42" s="339">
        <f t="shared" si="6"/>
        <v>0</v>
      </c>
      <c r="H42" s="340">
        <f t="shared" si="7"/>
        <v>0</v>
      </c>
      <c r="I42" s="119">
        <v>0</v>
      </c>
      <c r="J42" s="119">
        <v>0</v>
      </c>
      <c r="K42" s="123">
        <f t="shared" si="10"/>
        <v>0</v>
      </c>
      <c r="L42" s="340">
        <f t="shared" si="2"/>
        <v>0</v>
      </c>
      <c r="M42" s="338">
        <v>0</v>
      </c>
      <c r="N42" s="122">
        <f t="shared" si="8"/>
        <v>0</v>
      </c>
      <c r="O42" s="119">
        <v>0</v>
      </c>
      <c r="P42" s="119">
        <f t="shared" si="9"/>
        <v>0</v>
      </c>
      <c r="Q42" s="122">
        <f t="shared" si="11"/>
        <v>0</v>
      </c>
      <c r="R42" s="124">
        <f t="shared" si="12"/>
        <v>0</v>
      </c>
    </row>
    <row r="43" spans="1:18" ht="15.6" customHeight="1" x14ac:dyDescent="0.2">
      <c r="A43" s="341">
        <v>37</v>
      </c>
      <c r="B43" s="135" t="s">
        <v>40</v>
      </c>
      <c r="C43" s="342">
        <f>'8_2.1.20 SIS'!BH43</f>
        <v>0</v>
      </c>
      <c r="D43" s="343">
        <f>'9_Per Pupil Summary'!Q43</f>
        <v>8965.516042763511</v>
      </c>
      <c r="E43" s="344">
        <f t="shared" si="5"/>
        <v>0</v>
      </c>
      <c r="F43" s="344">
        <f>'9_Per Pupil Summary'!G43</f>
        <v>653.61</v>
      </c>
      <c r="G43" s="344">
        <f t="shared" si="6"/>
        <v>0</v>
      </c>
      <c r="H43" s="345">
        <f t="shared" si="7"/>
        <v>0</v>
      </c>
      <c r="I43" s="137">
        <v>0</v>
      </c>
      <c r="J43" s="137">
        <v>0</v>
      </c>
      <c r="K43" s="141">
        <f t="shared" si="10"/>
        <v>0</v>
      </c>
      <c r="L43" s="345">
        <f t="shared" si="2"/>
        <v>0</v>
      </c>
      <c r="M43" s="343">
        <v>0</v>
      </c>
      <c r="N43" s="140">
        <f t="shared" si="8"/>
        <v>0</v>
      </c>
      <c r="O43" s="137">
        <v>0</v>
      </c>
      <c r="P43" s="137">
        <f t="shared" si="9"/>
        <v>0</v>
      </c>
      <c r="Q43" s="140">
        <f t="shared" si="11"/>
        <v>0</v>
      </c>
      <c r="R43" s="140">
        <f t="shared" si="12"/>
        <v>0</v>
      </c>
    </row>
    <row r="44" spans="1:18" ht="15.6" customHeight="1" x14ac:dyDescent="0.2">
      <c r="A44" s="341">
        <v>38</v>
      </c>
      <c r="B44" s="135" t="s">
        <v>41</v>
      </c>
      <c r="C44" s="342">
        <f>'8_2.1.20 SIS'!BH44</f>
        <v>0</v>
      </c>
      <c r="D44" s="343">
        <f>'9_Per Pupil Summary'!Q44</f>
        <v>8808.8195849445729</v>
      </c>
      <c r="E44" s="344">
        <f t="shared" si="5"/>
        <v>0</v>
      </c>
      <c r="F44" s="344">
        <f>'9_Per Pupil Summary'!G44</f>
        <v>829.92000000000007</v>
      </c>
      <c r="G44" s="344">
        <f t="shared" si="6"/>
        <v>0</v>
      </c>
      <c r="H44" s="345">
        <f t="shared" si="7"/>
        <v>0</v>
      </c>
      <c r="I44" s="137">
        <v>0</v>
      </c>
      <c r="J44" s="137">
        <v>0</v>
      </c>
      <c r="K44" s="141">
        <f t="shared" si="10"/>
        <v>0</v>
      </c>
      <c r="L44" s="345">
        <f t="shared" si="2"/>
        <v>0</v>
      </c>
      <c r="M44" s="343">
        <v>0</v>
      </c>
      <c r="N44" s="140">
        <f t="shared" si="8"/>
        <v>0</v>
      </c>
      <c r="O44" s="137">
        <v>0</v>
      </c>
      <c r="P44" s="137">
        <f t="shared" si="9"/>
        <v>0</v>
      </c>
      <c r="Q44" s="140">
        <f t="shared" si="11"/>
        <v>0</v>
      </c>
      <c r="R44" s="140">
        <f t="shared" si="12"/>
        <v>0</v>
      </c>
    </row>
    <row r="45" spans="1:18" ht="15.6" customHeight="1" x14ac:dyDescent="0.2">
      <c r="A45" s="341">
        <v>39</v>
      </c>
      <c r="B45" s="135" t="s">
        <v>42</v>
      </c>
      <c r="C45" s="342">
        <f>'8_2.1.20 SIS'!BH45</f>
        <v>2</v>
      </c>
      <c r="D45" s="343">
        <f>'9_Per Pupil Summary'!Q45</f>
        <v>8732.4221734191597</v>
      </c>
      <c r="E45" s="344">
        <f t="shared" si="5"/>
        <v>17464.844346838319</v>
      </c>
      <c r="F45" s="344">
        <f>'9_Per Pupil Summary'!G45</f>
        <v>779.66</v>
      </c>
      <c r="G45" s="344">
        <f t="shared" si="6"/>
        <v>1559.32</v>
      </c>
      <c r="H45" s="345">
        <f t="shared" si="7"/>
        <v>19024</v>
      </c>
      <c r="I45" s="137">
        <v>19024</v>
      </c>
      <c r="J45" s="137">
        <v>0</v>
      </c>
      <c r="K45" s="141">
        <f t="shared" si="10"/>
        <v>19024</v>
      </c>
      <c r="L45" s="345">
        <f t="shared" si="2"/>
        <v>38048</v>
      </c>
      <c r="M45" s="343">
        <v>0</v>
      </c>
      <c r="N45" s="140">
        <f t="shared" si="8"/>
        <v>38048</v>
      </c>
      <c r="O45" s="137">
        <v>33292</v>
      </c>
      <c r="P45" s="137">
        <f t="shared" si="9"/>
        <v>4756</v>
      </c>
      <c r="Q45" s="140">
        <f t="shared" si="11"/>
        <v>4756</v>
      </c>
      <c r="R45" s="140">
        <f t="shared" si="12"/>
        <v>38048</v>
      </c>
    </row>
    <row r="46" spans="1:18" ht="15.6" customHeight="1" x14ac:dyDescent="0.2">
      <c r="A46" s="346">
        <v>40</v>
      </c>
      <c r="B46" s="149" t="s">
        <v>43</v>
      </c>
      <c r="C46" s="347">
        <f>'8_2.1.20 SIS'!BH46</f>
        <v>0</v>
      </c>
      <c r="D46" s="348">
        <f>'9_Per Pupil Summary'!Q46</f>
        <v>8811.3050792342219</v>
      </c>
      <c r="E46" s="349">
        <f t="shared" si="5"/>
        <v>0</v>
      </c>
      <c r="F46" s="349">
        <f>'9_Per Pupil Summary'!G46</f>
        <v>700.2700000000001</v>
      </c>
      <c r="G46" s="349">
        <f t="shared" si="6"/>
        <v>0</v>
      </c>
      <c r="H46" s="350">
        <f t="shared" si="7"/>
        <v>0</v>
      </c>
      <c r="I46" s="151">
        <v>0</v>
      </c>
      <c r="J46" s="151">
        <v>0</v>
      </c>
      <c r="K46" s="155">
        <f t="shared" si="10"/>
        <v>0</v>
      </c>
      <c r="L46" s="350">
        <f t="shared" si="2"/>
        <v>0</v>
      </c>
      <c r="M46" s="348">
        <v>0</v>
      </c>
      <c r="N46" s="154">
        <f t="shared" si="8"/>
        <v>0</v>
      </c>
      <c r="O46" s="157">
        <v>0</v>
      </c>
      <c r="P46" s="151">
        <f t="shared" si="9"/>
        <v>0</v>
      </c>
      <c r="Q46" s="158">
        <f t="shared" si="11"/>
        <v>0</v>
      </c>
      <c r="R46" s="154">
        <f t="shared" si="12"/>
        <v>0</v>
      </c>
    </row>
    <row r="47" spans="1:18" ht="15.6" customHeight="1" x14ac:dyDescent="0.2">
      <c r="A47" s="336">
        <v>41</v>
      </c>
      <c r="B47" s="117" t="s">
        <v>44</v>
      </c>
      <c r="C47" s="337">
        <f>'8_2.1.20 SIS'!BH47</f>
        <v>0</v>
      </c>
      <c r="D47" s="338">
        <f>'9_Per Pupil Summary'!Q47</f>
        <v>8907.396563706563</v>
      </c>
      <c r="E47" s="339">
        <f t="shared" si="5"/>
        <v>0</v>
      </c>
      <c r="F47" s="339">
        <f>'9_Per Pupil Summary'!G47</f>
        <v>886.22</v>
      </c>
      <c r="G47" s="339">
        <f t="shared" si="6"/>
        <v>0</v>
      </c>
      <c r="H47" s="340">
        <f t="shared" si="7"/>
        <v>0</v>
      </c>
      <c r="I47" s="119">
        <v>0</v>
      </c>
      <c r="J47" s="119">
        <v>0</v>
      </c>
      <c r="K47" s="123">
        <f t="shared" si="10"/>
        <v>0</v>
      </c>
      <c r="L47" s="340">
        <f t="shared" si="2"/>
        <v>0</v>
      </c>
      <c r="M47" s="338">
        <v>0</v>
      </c>
      <c r="N47" s="122">
        <f t="shared" si="8"/>
        <v>0</v>
      </c>
      <c r="O47" s="119">
        <v>0</v>
      </c>
      <c r="P47" s="119">
        <f t="shared" si="9"/>
        <v>0</v>
      </c>
      <c r="Q47" s="122">
        <f t="shared" si="11"/>
        <v>0</v>
      </c>
      <c r="R47" s="124">
        <f t="shared" si="12"/>
        <v>0</v>
      </c>
    </row>
    <row r="48" spans="1:18" ht="15.6" customHeight="1" x14ac:dyDescent="0.2">
      <c r="A48" s="341">
        <v>42</v>
      </c>
      <c r="B48" s="135" t="s">
        <v>45</v>
      </c>
      <c r="C48" s="342">
        <f>'8_2.1.20 SIS'!BH48</f>
        <v>0</v>
      </c>
      <c r="D48" s="343">
        <f>'9_Per Pupil Summary'!Q48</f>
        <v>9367.8114888155487</v>
      </c>
      <c r="E48" s="344">
        <f t="shared" si="5"/>
        <v>0</v>
      </c>
      <c r="F48" s="344">
        <f>'9_Per Pupil Summary'!G48</f>
        <v>534.28</v>
      </c>
      <c r="G48" s="344">
        <f t="shared" si="6"/>
        <v>0</v>
      </c>
      <c r="H48" s="345">
        <f t="shared" si="7"/>
        <v>0</v>
      </c>
      <c r="I48" s="137">
        <v>0</v>
      </c>
      <c r="J48" s="137">
        <v>0</v>
      </c>
      <c r="K48" s="141">
        <f t="shared" si="10"/>
        <v>0</v>
      </c>
      <c r="L48" s="345">
        <f t="shared" si="2"/>
        <v>0</v>
      </c>
      <c r="M48" s="343">
        <v>0</v>
      </c>
      <c r="N48" s="140">
        <f t="shared" si="8"/>
        <v>0</v>
      </c>
      <c r="O48" s="137">
        <v>0</v>
      </c>
      <c r="P48" s="137">
        <f t="shared" si="9"/>
        <v>0</v>
      </c>
      <c r="Q48" s="140">
        <f t="shared" si="11"/>
        <v>0</v>
      </c>
      <c r="R48" s="140">
        <f t="shared" si="12"/>
        <v>0</v>
      </c>
    </row>
    <row r="49" spans="1:18" ht="15.6" customHeight="1" x14ac:dyDescent="0.2">
      <c r="A49" s="341">
        <v>43</v>
      </c>
      <c r="B49" s="135" t="s">
        <v>46</v>
      </c>
      <c r="C49" s="342">
        <f>'8_2.1.20 SIS'!BH49</f>
        <v>0</v>
      </c>
      <c r="D49" s="343">
        <f>'9_Per Pupil Summary'!Q49</f>
        <v>9488.8764077669912</v>
      </c>
      <c r="E49" s="344">
        <f t="shared" si="5"/>
        <v>0</v>
      </c>
      <c r="F49" s="344">
        <f>'9_Per Pupil Summary'!G49</f>
        <v>574.6099999999999</v>
      </c>
      <c r="G49" s="344">
        <f t="shared" si="6"/>
        <v>0</v>
      </c>
      <c r="H49" s="345">
        <f t="shared" si="7"/>
        <v>0</v>
      </c>
      <c r="I49" s="137">
        <v>0</v>
      </c>
      <c r="J49" s="137">
        <v>0</v>
      </c>
      <c r="K49" s="141">
        <f t="shared" si="10"/>
        <v>0</v>
      </c>
      <c r="L49" s="345">
        <f t="shared" si="2"/>
        <v>0</v>
      </c>
      <c r="M49" s="343">
        <v>0</v>
      </c>
      <c r="N49" s="140">
        <f t="shared" si="8"/>
        <v>0</v>
      </c>
      <c r="O49" s="137">
        <v>0</v>
      </c>
      <c r="P49" s="137">
        <f t="shared" si="9"/>
        <v>0</v>
      </c>
      <c r="Q49" s="140">
        <f t="shared" si="11"/>
        <v>0</v>
      </c>
      <c r="R49" s="140">
        <f t="shared" si="12"/>
        <v>0</v>
      </c>
    </row>
    <row r="50" spans="1:18" ht="15.6" customHeight="1" x14ac:dyDescent="0.2">
      <c r="A50" s="341">
        <v>44</v>
      </c>
      <c r="B50" s="135" t="s">
        <v>47</v>
      </c>
      <c r="C50" s="342">
        <f>'8_2.1.20 SIS'!BH50</f>
        <v>1</v>
      </c>
      <c r="D50" s="343">
        <f>'9_Per Pupil Summary'!Q50</f>
        <v>8662.2609117725933</v>
      </c>
      <c r="E50" s="344">
        <f t="shared" si="5"/>
        <v>8662.2609117725933</v>
      </c>
      <c r="F50" s="344">
        <f>'9_Per Pupil Summary'!G50</f>
        <v>663.16000000000008</v>
      </c>
      <c r="G50" s="344">
        <f t="shared" si="6"/>
        <v>663.16000000000008</v>
      </c>
      <c r="H50" s="345">
        <f t="shared" si="7"/>
        <v>9325</v>
      </c>
      <c r="I50" s="137">
        <v>0</v>
      </c>
      <c r="J50" s="137">
        <v>0</v>
      </c>
      <c r="K50" s="141">
        <f t="shared" si="10"/>
        <v>0</v>
      </c>
      <c r="L50" s="345">
        <f t="shared" si="2"/>
        <v>9325</v>
      </c>
      <c r="M50" s="343">
        <v>0</v>
      </c>
      <c r="N50" s="140">
        <f t="shared" si="8"/>
        <v>9325</v>
      </c>
      <c r="O50" s="137">
        <v>8548</v>
      </c>
      <c r="P50" s="137">
        <f t="shared" si="9"/>
        <v>777</v>
      </c>
      <c r="Q50" s="140">
        <f t="shared" si="11"/>
        <v>777</v>
      </c>
      <c r="R50" s="140">
        <f t="shared" si="12"/>
        <v>9325</v>
      </c>
    </row>
    <row r="51" spans="1:18" ht="15.6" customHeight="1" x14ac:dyDescent="0.2">
      <c r="A51" s="346">
        <v>45</v>
      </c>
      <c r="B51" s="149" t="s">
        <v>48</v>
      </c>
      <c r="C51" s="347">
        <f>'8_2.1.20 SIS'!BH51</f>
        <v>0</v>
      </c>
      <c r="D51" s="348">
        <f>'9_Per Pupil Summary'!Q51</f>
        <v>7853.0362356170172</v>
      </c>
      <c r="E51" s="349">
        <f t="shared" si="5"/>
        <v>0</v>
      </c>
      <c r="F51" s="349">
        <f>'9_Per Pupil Summary'!G51</f>
        <v>753.96000000000015</v>
      </c>
      <c r="G51" s="349">
        <f t="shared" si="6"/>
        <v>0</v>
      </c>
      <c r="H51" s="350">
        <f t="shared" si="7"/>
        <v>0</v>
      </c>
      <c r="I51" s="151">
        <v>0</v>
      </c>
      <c r="J51" s="151">
        <v>0</v>
      </c>
      <c r="K51" s="155">
        <f t="shared" si="10"/>
        <v>0</v>
      </c>
      <c r="L51" s="350">
        <f t="shared" si="2"/>
        <v>0</v>
      </c>
      <c r="M51" s="348">
        <v>0</v>
      </c>
      <c r="N51" s="154">
        <f t="shared" si="8"/>
        <v>0</v>
      </c>
      <c r="O51" s="157">
        <v>0</v>
      </c>
      <c r="P51" s="151">
        <f t="shared" si="9"/>
        <v>0</v>
      </c>
      <c r="Q51" s="158">
        <f t="shared" si="11"/>
        <v>0</v>
      </c>
      <c r="R51" s="154">
        <f t="shared" si="12"/>
        <v>0</v>
      </c>
    </row>
    <row r="52" spans="1:18" ht="15.6" customHeight="1" x14ac:dyDescent="0.2">
      <c r="A52" s="336">
        <v>46</v>
      </c>
      <c r="B52" s="117" t="s">
        <v>49</v>
      </c>
      <c r="C52" s="337">
        <f>'8_2.1.20 SIS'!BH52</f>
        <v>0</v>
      </c>
      <c r="D52" s="338">
        <f>'9_Per Pupil Summary'!Q52</f>
        <v>10300.317552742616</v>
      </c>
      <c r="E52" s="339">
        <f t="shared" si="5"/>
        <v>0</v>
      </c>
      <c r="F52" s="339">
        <f>'9_Per Pupil Summary'!G52</f>
        <v>728.06</v>
      </c>
      <c r="G52" s="339">
        <f t="shared" si="6"/>
        <v>0</v>
      </c>
      <c r="H52" s="340">
        <f t="shared" si="7"/>
        <v>0</v>
      </c>
      <c r="I52" s="119">
        <v>0</v>
      </c>
      <c r="J52" s="119">
        <v>0</v>
      </c>
      <c r="K52" s="123">
        <f t="shared" si="10"/>
        <v>0</v>
      </c>
      <c r="L52" s="340">
        <f t="shared" si="2"/>
        <v>0</v>
      </c>
      <c r="M52" s="338">
        <v>0</v>
      </c>
      <c r="N52" s="122">
        <f t="shared" si="8"/>
        <v>0</v>
      </c>
      <c r="O52" s="119">
        <v>0</v>
      </c>
      <c r="P52" s="119">
        <f t="shared" si="9"/>
        <v>0</v>
      </c>
      <c r="Q52" s="122">
        <f t="shared" si="11"/>
        <v>0</v>
      </c>
      <c r="R52" s="124">
        <f t="shared" si="12"/>
        <v>0</v>
      </c>
    </row>
    <row r="53" spans="1:18" ht="15.6" customHeight="1" x14ac:dyDescent="0.2">
      <c r="A53" s="341">
        <v>47</v>
      </c>
      <c r="B53" s="135" t="s">
        <v>50</v>
      </c>
      <c r="C53" s="342">
        <f>'8_2.1.20 SIS'!BH53</f>
        <v>0</v>
      </c>
      <c r="D53" s="343">
        <f>'9_Per Pupil Summary'!Q53</f>
        <v>8625.0299001426538</v>
      </c>
      <c r="E53" s="344">
        <f t="shared" si="5"/>
        <v>0</v>
      </c>
      <c r="F53" s="344">
        <f>'9_Per Pupil Summary'!G53</f>
        <v>910.76</v>
      </c>
      <c r="G53" s="344">
        <f t="shared" si="6"/>
        <v>0</v>
      </c>
      <c r="H53" s="345">
        <f t="shared" si="7"/>
        <v>0</v>
      </c>
      <c r="I53" s="137">
        <v>0</v>
      </c>
      <c r="J53" s="137">
        <v>0</v>
      </c>
      <c r="K53" s="141">
        <f t="shared" si="10"/>
        <v>0</v>
      </c>
      <c r="L53" s="345">
        <f t="shared" si="2"/>
        <v>0</v>
      </c>
      <c r="M53" s="343">
        <v>0</v>
      </c>
      <c r="N53" s="140">
        <f t="shared" si="8"/>
        <v>0</v>
      </c>
      <c r="O53" s="137">
        <v>0</v>
      </c>
      <c r="P53" s="137">
        <f t="shared" si="9"/>
        <v>0</v>
      </c>
      <c r="Q53" s="140">
        <f t="shared" si="11"/>
        <v>0</v>
      </c>
      <c r="R53" s="140">
        <f t="shared" si="12"/>
        <v>0</v>
      </c>
    </row>
    <row r="54" spans="1:18" ht="15.6" customHeight="1" x14ac:dyDescent="0.2">
      <c r="A54" s="341">
        <v>48</v>
      </c>
      <c r="B54" s="135" t="s">
        <v>73</v>
      </c>
      <c r="C54" s="342">
        <f>'8_2.1.20 SIS'!BH54</f>
        <v>2</v>
      </c>
      <c r="D54" s="343">
        <f>'9_Per Pupil Summary'!Q54</f>
        <v>8783.503996554693</v>
      </c>
      <c r="E54" s="344">
        <f t="shared" si="5"/>
        <v>17567.007993109386</v>
      </c>
      <c r="F54" s="344">
        <f>'9_Per Pupil Summary'!G54</f>
        <v>871.07</v>
      </c>
      <c r="G54" s="344">
        <f t="shared" si="6"/>
        <v>1742.14</v>
      </c>
      <c r="H54" s="345">
        <f t="shared" si="7"/>
        <v>19309</v>
      </c>
      <c r="I54" s="137">
        <v>-19309</v>
      </c>
      <c r="J54" s="137">
        <v>0</v>
      </c>
      <c r="K54" s="141">
        <f t="shared" si="10"/>
        <v>-19309</v>
      </c>
      <c r="L54" s="345">
        <f t="shared" si="2"/>
        <v>0</v>
      </c>
      <c r="M54" s="343">
        <v>0</v>
      </c>
      <c r="N54" s="140">
        <f t="shared" si="8"/>
        <v>0</v>
      </c>
      <c r="O54" s="137">
        <v>1609</v>
      </c>
      <c r="P54" s="137">
        <f t="shared" si="9"/>
        <v>-1609</v>
      </c>
      <c r="Q54" s="140">
        <f t="shared" si="11"/>
        <v>-1609</v>
      </c>
      <c r="R54" s="140">
        <f t="shared" si="12"/>
        <v>0</v>
      </c>
    </row>
    <row r="55" spans="1:18" ht="15.6" customHeight="1" x14ac:dyDescent="0.2">
      <c r="A55" s="341">
        <v>49</v>
      </c>
      <c r="B55" s="135" t="s">
        <v>51</v>
      </c>
      <c r="C55" s="342">
        <f>'8_2.1.20 SIS'!BH55</f>
        <v>0</v>
      </c>
      <c r="D55" s="343">
        <f>'9_Per Pupil Summary'!Q55</f>
        <v>8267.8495137012724</v>
      </c>
      <c r="E55" s="344">
        <f t="shared" si="5"/>
        <v>0</v>
      </c>
      <c r="F55" s="344">
        <f>'9_Per Pupil Summary'!G55</f>
        <v>574.43999999999994</v>
      </c>
      <c r="G55" s="344">
        <f t="shared" si="6"/>
        <v>0</v>
      </c>
      <c r="H55" s="345">
        <f t="shared" si="7"/>
        <v>0</v>
      </c>
      <c r="I55" s="137">
        <v>0</v>
      </c>
      <c r="J55" s="137">
        <v>0</v>
      </c>
      <c r="K55" s="141">
        <f t="shared" si="10"/>
        <v>0</v>
      </c>
      <c r="L55" s="345">
        <f t="shared" si="2"/>
        <v>0</v>
      </c>
      <c r="M55" s="343">
        <v>0</v>
      </c>
      <c r="N55" s="140">
        <f t="shared" si="8"/>
        <v>0</v>
      </c>
      <c r="O55" s="137">
        <v>0</v>
      </c>
      <c r="P55" s="137">
        <f t="shared" si="9"/>
        <v>0</v>
      </c>
      <c r="Q55" s="140">
        <f t="shared" si="11"/>
        <v>0</v>
      </c>
      <c r="R55" s="140">
        <f t="shared" si="12"/>
        <v>0</v>
      </c>
    </row>
    <row r="56" spans="1:18" ht="15.6" customHeight="1" x14ac:dyDescent="0.2">
      <c r="A56" s="346">
        <v>50</v>
      </c>
      <c r="B56" s="149" t="s">
        <v>52</v>
      </c>
      <c r="C56" s="347">
        <f>'8_2.1.20 SIS'!BH56</f>
        <v>0</v>
      </c>
      <c r="D56" s="348">
        <f>'9_Per Pupil Summary'!Q56</f>
        <v>8711.0049539794272</v>
      </c>
      <c r="E56" s="349">
        <f t="shared" si="5"/>
        <v>0</v>
      </c>
      <c r="F56" s="349">
        <f>'9_Per Pupil Summary'!G56</f>
        <v>634.46</v>
      </c>
      <c r="G56" s="349">
        <f t="shared" si="6"/>
        <v>0</v>
      </c>
      <c r="H56" s="350">
        <f t="shared" si="7"/>
        <v>0</v>
      </c>
      <c r="I56" s="151">
        <v>0</v>
      </c>
      <c r="J56" s="151">
        <v>0</v>
      </c>
      <c r="K56" s="155">
        <f t="shared" si="10"/>
        <v>0</v>
      </c>
      <c r="L56" s="350">
        <f t="shared" si="2"/>
        <v>0</v>
      </c>
      <c r="M56" s="348">
        <v>0</v>
      </c>
      <c r="N56" s="154">
        <f t="shared" si="8"/>
        <v>0</v>
      </c>
      <c r="O56" s="157">
        <v>0</v>
      </c>
      <c r="P56" s="151">
        <f t="shared" si="9"/>
        <v>0</v>
      </c>
      <c r="Q56" s="158">
        <f t="shared" si="11"/>
        <v>0</v>
      </c>
      <c r="R56" s="154">
        <f t="shared" si="12"/>
        <v>0</v>
      </c>
    </row>
    <row r="57" spans="1:18" ht="15.6" customHeight="1" x14ac:dyDescent="0.2">
      <c r="A57" s="336">
        <v>51</v>
      </c>
      <c r="B57" s="117" t="s">
        <v>53</v>
      </c>
      <c r="C57" s="337">
        <f>'8_2.1.20 SIS'!BH57</f>
        <v>0</v>
      </c>
      <c r="D57" s="338">
        <f>'9_Per Pupil Summary'!Q57</f>
        <v>9158.3445218879933</v>
      </c>
      <c r="E57" s="339">
        <f t="shared" si="5"/>
        <v>0</v>
      </c>
      <c r="F57" s="339">
        <f>'9_Per Pupil Summary'!G57</f>
        <v>706.66</v>
      </c>
      <c r="G57" s="339">
        <f t="shared" si="6"/>
        <v>0</v>
      </c>
      <c r="H57" s="340">
        <f t="shared" si="7"/>
        <v>0</v>
      </c>
      <c r="I57" s="119">
        <v>0</v>
      </c>
      <c r="J57" s="119">
        <v>0</v>
      </c>
      <c r="K57" s="123">
        <f t="shared" si="10"/>
        <v>0</v>
      </c>
      <c r="L57" s="340">
        <f t="shared" si="2"/>
        <v>0</v>
      </c>
      <c r="M57" s="338">
        <v>0</v>
      </c>
      <c r="N57" s="122">
        <f t="shared" si="8"/>
        <v>0</v>
      </c>
      <c r="O57" s="119">
        <v>0</v>
      </c>
      <c r="P57" s="119">
        <f t="shared" si="9"/>
        <v>0</v>
      </c>
      <c r="Q57" s="122">
        <f t="shared" si="11"/>
        <v>0</v>
      </c>
      <c r="R57" s="124">
        <f t="shared" si="12"/>
        <v>0</v>
      </c>
    </row>
    <row r="58" spans="1:18" ht="15.6" customHeight="1" x14ac:dyDescent="0.2">
      <c r="A58" s="341">
        <v>52</v>
      </c>
      <c r="B58" s="135" t="s">
        <v>54</v>
      </c>
      <c r="C58" s="342">
        <f>'8_2.1.20 SIS'!BH58</f>
        <v>3</v>
      </c>
      <c r="D58" s="343">
        <f>'9_Per Pupil Summary'!Q58</f>
        <v>9045.3056570647605</v>
      </c>
      <c r="E58" s="344">
        <f t="shared" si="5"/>
        <v>27135.916971194281</v>
      </c>
      <c r="F58" s="344">
        <f>'9_Per Pupil Summary'!G58</f>
        <v>658.37</v>
      </c>
      <c r="G58" s="344">
        <f t="shared" si="6"/>
        <v>1975.1100000000001</v>
      </c>
      <c r="H58" s="345">
        <f t="shared" si="7"/>
        <v>29111</v>
      </c>
      <c r="I58" s="137">
        <v>-9704</v>
      </c>
      <c r="J58" s="137">
        <v>0</v>
      </c>
      <c r="K58" s="141">
        <f t="shared" si="10"/>
        <v>-9704</v>
      </c>
      <c r="L58" s="345">
        <f t="shared" si="2"/>
        <v>19407</v>
      </c>
      <c r="M58" s="343">
        <v>0</v>
      </c>
      <c r="N58" s="140">
        <f t="shared" si="8"/>
        <v>19407</v>
      </c>
      <c r="O58" s="137">
        <v>18599</v>
      </c>
      <c r="P58" s="137">
        <f t="shared" si="9"/>
        <v>808</v>
      </c>
      <c r="Q58" s="140">
        <f t="shared" si="11"/>
        <v>808</v>
      </c>
      <c r="R58" s="140">
        <f t="shared" si="12"/>
        <v>19407</v>
      </c>
    </row>
    <row r="59" spans="1:18" ht="15.6" customHeight="1" x14ac:dyDescent="0.2">
      <c r="A59" s="341">
        <v>53</v>
      </c>
      <c r="B59" s="135" t="s">
        <v>55</v>
      </c>
      <c r="C59" s="342">
        <f>'8_2.1.20 SIS'!BH59</f>
        <v>3</v>
      </c>
      <c r="D59" s="343">
        <f>'9_Per Pupil Summary'!Q59</f>
        <v>8102.7274443178285</v>
      </c>
      <c r="E59" s="344">
        <f t="shared" si="5"/>
        <v>24308.182332953485</v>
      </c>
      <c r="F59" s="344">
        <f>'9_Per Pupil Summary'!G59</f>
        <v>689.74</v>
      </c>
      <c r="G59" s="344">
        <f t="shared" si="6"/>
        <v>2069.2200000000003</v>
      </c>
      <c r="H59" s="345">
        <f t="shared" si="7"/>
        <v>26377</v>
      </c>
      <c r="I59" s="137">
        <v>0</v>
      </c>
      <c r="J59" s="137">
        <v>0</v>
      </c>
      <c r="K59" s="141">
        <f t="shared" si="10"/>
        <v>0</v>
      </c>
      <c r="L59" s="345">
        <f t="shared" si="2"/>
        <v>26377</v>
      </c>
      <c r="M59" s="343">
        <v>0</v>
      </c>
      <c r="N59" s="140">
        <f t="shared" si="8"/>
        <v>26377</v>
      </c>
      <c r="O59" s="137">
        <v>24179</v>
      </c>
      <c r="P59" s="137">
        <f t="shared" si="9"/>
        <v>2198</v>
      </c>
      <c r="Q59" s="140">
        <f t="shared" si="11"/>
        <v>2198</v>
      </c>
      <c r="R59" s="140">
        <f t="shared" si="12"/>
        <v>26377</v>
      </c>
    </row>
    <row r="60" spans="1:18" ht="15.6" customHeight="1" x14ac:dyDescent="0.2">
      <c r="A60" s="341">
        <v>54</v>
      </c>
      <c r="B60" s="135" t="s">
        <v>56</v>
      </c>
      <c r="C60" s="342">
        <f>'8_2.1.20 SIS'!BH60</f>
        <v>0</v>
      </c>
      <c r="D60" s="343">
        <f>'9_Per Pupil Summary'!Q60</f>
        <v>10372.70310043668</v>
      </c>
      <c r="E60" s="344">
        <f t="shared" si="5"/>
        <v>0</v>
      </c>
      <c r="F60" s="344">
        <f>'9_Per Pupil Summary'!G60</f>
        <v>951.45</v>
      </c>
      <c r="G60" s="344">
        <f t="shared" si="6"/>
        <v>0</v>
      </c>
      <c r="H60" s="345">
        <f t="shared" si="7"/>
        <v>0</v>
      </c>
      <c r="I60" s="137">
        <v>0</v>
      </c>
      <c r="J60" s="137">
        <v>0</v>
      </c>
      <c r="K60" s="141">
        <f t="shared" si="10"/>
        <v>0</v>
      </c>
      <c r="L60" s="345">
        <f t="shared" si="2"/>
        <v>0</v>
      </c>
      <c r="M60" s="343">
        <v>0</v>
      </c>
      <c r="N60" s="140">
        <f t="shared" si="8"/>
        <v>0</v>
      </c>
      <c r="O60" s="137">
        <v>0</v>
      </c>
      <c r="P60" s="137">
        <f t="shared" si="9"/>
        <v>0</v>
      </c>
      <c r="Q60" s="140">
        <f t="shared" si="11"/>
        <v>0</v>
      </c>
      <c r="R60" s="140">
        <f t="shared" si="12"/>
        <v>0</v>
      </c>
    </row>
    <row r="61" spans="1:18" ht="15.6" customHeight="1" x14ac:dyDescent="0.2">
      <c r="A61" s="346">
        <v>55</v>
      </c>
      <c r="B61" s="149" t="s">
        <v>57</v>
      </c>
      <c r="C61" s="347">
        <f>'8_2.1.20 SIS'!BH61</f>
        <v>0</v>
      </c>
      <c r="D61" s="348">
        <f>'9_Per Pupil Summary'!Q61</f>
        <v>8504.1642533936647</v>
      </c>
      <c r="E61" s="349">
        <f t="shared" si="5"/>
        <v>0</v>
      </c>
      <c r="F61" s="349">
        <f>'9_Per Pupil Summary'!G61</f>
        <v>795.14</v>
      </c>
      <c r="G61" s="349">
        <f t="shared" si="6"/>
        <v>0</v>
      </c>
      <c r="H61" s="350">
        <f t="shared" si="7"/>
        <v>0</v>
      </c>
      <c r="I61" s="151">
        <v>0</v>
      </c>
      <c r="J61" s="151">
        <v>0</v>
      </c>
      <c r="K61" s="155">
        <f t="shared" si="10"/>
        <v>0</v>
      </c>
      <c r="L61" s="350">
        <f t="shared" si="2"/>
        <v>0</v>
      </c>
      <c r="M61" s="348">
        <v>0</v>
      </c>
      <c r="N61" s="154">
        <f t="shared" si="8"/>
        <v>0</v>
      </c>
      <c r="O61" s="157">
        <v>0</v>
      </c>
      <c r="P61" s="151">
        <f t="shared" si="9"/>
        <v>0</v>
      </c>
      <c r="Q61" s="158">
        <f t="shared" si="11"/>
        <v>0</v>
      </c>
      <c r="R61" s="154">
        <f t="shared" si="12"/>
        <v>0</v>
      </c>
    </row>
    <row r="62" spans="1:18" ht="15.6" customHeight="1" x14ac:dyDescent="0.2">
      <c r="A62" s="336">
        <v>56</v>
      </c>
      <c r="B62" s="117" t="s">
        <v>58</v>
      </c>
      <c r="C62" s="337">
        <f>'8_2.1.20 SIS'!BH62</f>
        <v>0</v>
      </c>
      <c r="D62" s="338">
        <f>'9_Per Pupil Summary'!Q62</f>
        <v>9642.638731218698</v>
      </c>
      <c r="E62" s="339">
        <f t="shared" si="5"/>
        <v>0</v>
      </c>
      <c r="F62" s="339">
        <f>'9_Per Pupil Summary'!G62</f>
        <v>614.66000000000008</v>
      </c>
      <c r="G62" s="339">
        <f t="shared" si="6"/>
        <v>0</v>
      </c>
      <c r="H62" s="340">
        <f t="shared" si="7"/>
        <v>0</v>
      </c>
      <c r="I62" s="119">
        <v>0</v>
      </c>
      <c r="J62" s="119">
        <v>0</v>
      </c>
      <c r="K62" s="123">
        <f t="shared" si="10"/>
        <v>0</v>
      </c>
      <c r="L62" s="340">
        <f t="shared" si="2"/>
        <v>0</v>
      </c>
      <c r="M62" s="338">
        <v>0</v>
      </c>
      <c r="N62" s="122">
        <f t="shared" si="8"/>
        <v>0</v>
      </c>
      <c r="O62" s="119">
        <v>0</v>
      </c>
      <c r="P62" s="119">
        <f t="shared" si="9"/>
        <v>0</v>
      </c>
      <c r="Q62" s="122">
        <f t="shared" si="11"/>
        <v>0</v>
      </c>
      <c r="R62" s="124">
        <f t="shared" si="12"/>
        <v>0</v>
      </c>
    </row>
    <row r="63" spans="1:18" ht="15.6" customHeight="1" x14ac:dyDescent="0.2">
      <c r="A63" s="341">
        <v>57</v>
      </c>
      <c r="B63" s="135" t="s">
        <v>59</v>
      </c>
      <c r="C63" s="342">
        <f>'8_2.1.20 SIS'!BH63</f>
        <v>0</v>
      </c>
      <c r="D63" s="343">
        <f>'9_Per Pupil Summary'!Q63</f>
        <v>8035.5839914163089</v>
      </c>
      <c r="E63" s="344">
        <f t="shared" si="5"/>
        <v>0</v>
      </c>
      <c r="F63" s="344">
        <f>'9_Per Pupil Summary'!G63</f>
        <v>764.51</v>
      </c>
      <c r="G63" s="344">
        <f t="shared" si="6"/>
        <v>0</v>
      </c>
      <c r="H63" s="345">
        <f t="shared" si="7"/>
        <v>0</v>
      </c>
      <c r="I63" s="137">
        <v>0</v>
      </c>
      <c r="J63" s="137">
        <v>0</v>
      </c>
      <c r="K63" s="141">
        <f t="shared" si="10"/>
        <v>0</v>
      </c>
      <c r="L63" s="345">
        <f t="shared" si="2"/>
        <v>0</v>
      </c>
      <c r="M63" s="343">
        <v>0</v>
      </c>
      <c r="N63" s="140">
        <f t="shared" si="8"/>
        <v>0</v>
      </c>
      <c r="O63" s="137">
        <v>0</v>
      </c>
      <c r="P63" s="137">
        <f t="shared" si="9"/>
        <v>0</v>
      </c>
      <c r="Q63" s="140">
        <f t="shared" si="11"/>
        <v>0</v>
      </c>
      <c r="R63" s="140">
        <f t="shared" si="12"/>
        <v>0</v>
      </c>
    </row>
    <row r="64" spans="1:18" ht="15.6" customHeight="1" x14ac:dyDescent="0.2">
      <c r="A64" s="341">
        <v>58</v>
      </c>
      <c r="B64" s="135" t="s">
        <v>60</v>
      </c>
      <c r="C64" s="342">
        <f>'8_2.1.20 SIS'!BH64</f>
        <v>0</v>
      </c>
      <c r="D64" s="343">
        <f>'9_Per Pupil Summary'!Q64</f>
        <v>8601.041609080703</v>
      </c>
      <c r="E64" s="344">
        <f t="shared" si="5"/>
        <v>0</v>
      </c>
      <c r="F64" s="344">
        <f>'9_Per Pupil Summary'!G64</f>
        <v>697.04</v>
      </c>
      <c r="G64" s="344">
        <f t="shared" si="6"/>
        <v>0</v>
      </c>
      <c r="H64" s="345">
        <f t="shared" si="7"/>
        <v>0</v>
      </c>
      <c r="I64" s="137">
        <v>0</v>
      </c>
      <c r="J64" s="137">
        <v>0</v>
      </c>
      <c r="K64" s="141">
        <f t="shared" si="10"/>
        <v>0</v>
      </c>
      <c r="L64" s="345">
        <f t="shared" si="2"/>
        <v>0</v>
      </c>
      <c r="M64" s="343">
        <v>0</v>
      </c>
      <c r="N64" s="140">
        <f t="shared" si="8"/>
        <v>0</v>
      </c>
      <c r="O64" s="137">
        <v>0</v>
      </c>
      <c r="P64" s="137">
        <f t="shared" si="9"/>
        <v>0</v>
      </c>
      <c r="Q64" s="140">
        <f t="shared" si="11"/>
        <v>0</v>
      </c>
      <c r="R64" s="140">
        <f t="shared" si="12"/>
        <v>0</v>
      </c>
    </row>
    <row r="65" spans="1:18" ht="15.6" customHeight="1" x14ac:dyDescent="0.2">
      <c r="A65" s="341">
        <v>59</v>
      </c>
      <c r="B65" s="135" t="s">
        <v>61</v>
      </c>
      <c r="C65" s="342">
        <f>'8_2.1.20 SIS'!BH65</f>
        <v>0</v>
      </c>
      <c r="D65" s="343">
        <f>'9_Per Pupil Summary'!Q65</f>
        <v>8298.6085085085087</v>
      </c>
      <c r="E65" s="344">
        <f t="shared" si="5"/>
        <v>0</v>
      </c>
      <c r="F65" s="344">
        <f>'9_Per Pupil Summary'!G65</f>
        <v>689.52</v>
      </c>
      <c r="G65" s="344">
        <f t="shared" si="6"/>
        <v>0</v>
      </c>
      <c r="H65" s="345">
        <f t="shared" si="7"/>
        <v>0</v>
      </c>
      <c r="I65" s="137">
        <v>0</v>
      </c>
      <c r="J65" s="137">
        <v>0</v>
      </c>
      <c r="K65" s="141">
        <f t="shared" si="10"/>
        <v>0</v>
      </c>
      <c r="L65" s="345">
        <f t="shared" si="2"/>
        <v>0</v>
      </c>
      <c r="M65" s="343">
        <v>0</v>
      </c>
      <c r="N65" s="140">
        <f t="shared" si="8"/>
        <v>0</v>
      </c>
      <c r="O65" s="137">
        <v>0</v>
      </c>
      <c r="P65" s="137">
        <f t="shared" si="9"/>
        <v>0</v>
      </c>
      <c r="Q65" s="140">
        <f t="shared" si="11"/>
        <v>0</v>
      </c>
      <c r="R65" s="140">
        <f t="shared" si="12"/>
        <v>0</v>
      </c>
    </row>
    <row r="66" spans="1:18" ht="15.6" customHeight="1" x14ac:dyDescent="0.2">
      <c r="A66" s="346">
        <v>60</v>
      </c>
      <c r="B66" s="149" t="s">
        <v>62</v>
      </c>
      <c r="C66" s="347">
        <f>'8_2.1.20 SIS'!BH66</f>
        <v>0</v>
      </c>
      <c r="D66" s="348">
        <f>'9_Per Pupil Summary'!Q66</f>
        <v>9372.658072247903</v>
      </c>
      <c r="E66" s="349">
        <f t="shared" si="5"/>
        <v>0</v>
      </c>
      <c r="F66" s="349">
        <f>'9_Per Pupil Summary'!G66</f>
        <v>594.04</v>
      </c>
      <c r="G66" s="349">
        <f t="shared" si="6"/>
        <v>0</v>
      </c>
      <c r="H66" s="350">
        <f t="shared" si="7"/>
        <v>0</v>
      </c>
      <c r="I66" s="151">
        <v>0</v>
      </c>
      <c r="J66" s="151">
        <v>0</v>
      </c>
      <c r="K66" s="155">
        <f t="shared" si="10"/>
        <v>0</v>
      </c>
      <c r="L66" s="350">
        <f t="shared" si="2"/>
        <v>0</v>
      </c>
      <c r="M66" s="348">
        <v>0</v>
      </c>
      <c r="N66" s="154">
        <f t="shared" si="8"/>
        <v>0</v>
      </c>
      <c r="O66" s="157">
        <v>0</v>
      </c>
      <c r="P66" s="151">
        <f t="shared" si="9"/>
        <v>0</v>
      </c>
      <c r="Q66" s="158">
        <f t="shared" si="11"/>
        <v>0</v>
      </c>
      <c r="R66" s="154">
        <f t="shared" si="12"/>
        <v>0</v>
      </c>
    </row>
    <row r="67" spans="1:18" ht="15.6" customHeight="1" x14ac:dyDescent="0.2">
      <c r="A67" s="336">
        <v>61</v>
      </c>
      <c r="B67" s="117" t="s">
        <v>63</v>
      </c>
      <c r="C67" s="337">
        <f>'8_2.1.20 SIS'!BH67</f>
        <v>8</v>
      </c>
      <c r="D67" s="338">
        <f>'9_Per Pupil Summary'!Q67</f>
        <v>8459.4492364990692</v>
      </c>
      <c r="E67" s="339">
        <f t="shared" si="5"/>
        <v>67675.593891992554</v>
      </c>
      <c r="F67" s="339">
        <f>'9_Per Pupil Summary'!G67</f>
        <v>833.70999999999992</v>
      </c>
      <c r="G67" s="339">
        <f t="shared" si="6"/>
        <v>6669.6799999999994</v>
      </c>
      <c r="H67" s="340">
        <f t="shared" si="7"/>
        <v>74345</v>
      </c>
      <c r="I67" s="119">
        <v>-18586</v>
      </c>
      <c r="J67" s="119">
        <v>4647</v>
      </c>
      <c r="K67" s="123">
        <f t="shared" si="10"/>
        <v>-13939</v>
      </c>
      <c r="L67" s="340">
        <f t="shared" si="2"/>
        <v>60406</v>
      </c>
      <c r="M67" s="338">
        <v>0</v>
      </c>
      <c r="N67" s="122">
        <f t="shared" si="8"/>
        <v>60406</v>
      </c>
      <c r="O67" s="119">
        <v>56146</v>
      </c>
      <c r="P67" s="119">
        <f t="shared" si="9"/>
        <v>4260</v>
      </c>
      <c r="Q67" s="122">
        <f t="shared" si="11"/>
        <v>4260</v>
      </c>
      <c r="R67" s="124">
        <f t="shared" si="12"/>
        <v>60406</v>
      </c>
    </row>
    <row r="68" spans="1:18" ht="15.6" customHeight="1" x14ac:dyDescent="0.2">
      <c r="A68" s="341">
        <v>62</v>
      </c>
      <c r="B68" s="135" t="s">
        <v>64</v>
      </c>
      <c r="C68" s="342">
        <f>'8_2.1.20 SIS'!BH68</f>
        <v>0</v>
      </c>
      <c r="D68" s="343">
        <f>'9_Per Pupil Summary'!Q68</f>
        <v>8654.1952201257864</v>
      </c>
      <c r="E68" s="344">
        <f t="shared" si="5"/>
        <v>0</v>
      </c>
      <c r="F68" s="344">
        <f>'9_Per Pupil Summary'!G68</f>
        <v>516.08000000000004</v>
      </c>
      <c r="G68" s="344">
        <f t="shared" si="6"/>
        <v>0</v>
      </c>
      <c r="H68" s="345">
        <f t="shared" si="7"/>
        <v>0</v>
      </c>
      <c r="I68" s="137">
        <v>0</v>
      </c>
      <c r="J68" s="137">
        <v>0</v>
      </c>
      <c r="K68" s="141">
        <f t="shared" si="10"/>
        <v>0</v>
      </c>
      <c r="L68" s="345">
        <f t="shared" si="2"/>
        <v>0</v>
      </c>
      <c r="M68" s="343">
        <v>0</v>
      </c>
      <c r="N68" s="140">
        <f t="shared" si="8"/>
        <v>0</v>
      </c>
      <c r="O68" s="137">
        <v>0</v>
      </c>
      <c r="P68" s="137">
        <f t="shared" si="9"/>
        <v>0</v>
      </c>
      <c r="Q68" s="140">
        <f t="shared" si="11"/>
        <v>0</v>
      </c>
      <c r="R68" s="140">
        <f t="shared" si="12"/>
        <v>0</v>
      </c>
    </row>
    <row r="69" spans="1:18" ht="15.6" customHeight="1" x14ac:dyDescent="0.2">
      <c r="A69" s="341">
        <v>63</v>
      </c>
      <c r="B69" s="135" t="s">
        <v>65</v>
      </c>
      <c r="C69" s="342">
        <f>'8_2.1.20 SIS'!BH69</f>
        <v>1</v>
      </c>
      <c r="D69" s="343">
        <f>'9_Per Pupil Summary'!Q69</f>
        <v>8941.0284557081941</v>
      </c>
      <c r="E69" s="344">
        <f t="shared" si="5"/>
        <v>8941.0284557081941</v>
      </c>
      <c r="F69" s="344">
        <f>'9_Per Pupil Summary'!G69</f>
        <v>756.79</v>
      </c>
      <c r="G69" s="344">
        <f t="shared" si="6"/>
        <v>756.79</v>
      </c>
      <c r="H69" s="345">
        <f t="shared" si="7"/>
        <v>9698</v>
      </c>
      <c r="I69" s="137">
        <v>-9698</v>
      </c>
      <c r="J69" s="137">
        <v>4849</v>
      </c>
      <c r="K69" s="141">
        <f t="shared" si="10"/>
        <v>-4849</v>
      </c>
      <c r="L69" s="345">
        <f t="shared" si="2"/>
        <v>4849</v>
      </c>
      <c r="M69" s="343">
        <v>0</v>
      </c>
      <c r="N69" s="140">
        <f t="shared" si="8"/>
        <v>4849</v>
      </c>
      <c r="O69" s="137">
        <v>4445</v>
      </c>
      <c r="P69" s="137">
        <f t="shared" si="9"/>
        <v>404</v>
      </c>
      <c r="Q69" s="140">
        <f t="shared" si="11"/>
        <v>404</v>
      </c>
      <c r="R69" s="140">
        <f t="shared" si="12"/>
        <v>4849</v>
      </c>
    </row>
    <row r="70" spans="1:18" ht="15.6" customHeight="1" x14ac:dyDescent="0.2">
      <c r="A70" s="341">
        <v>64</v>
      </c>
      <c r="B70" s="135" t="s">
        <v>66</v>
      </c>
      <c r="C70" s="342">
        <f>'8_2.1.20 SIS'!BH70</f>
        <v>0</v>
      </c>
      <c r="D70" s="343">
        <f>'9_Per Pupil Summary'!Q70</f>
        <v>10269.903842364532</v>
      </c>
      <c r="E70" s="344">
        <f t="shared" si="5"/>
        <v>0</v>
      </c>
      <c r="F70" s="344">
        <f>'9_Per Pupil Summary'!G70</f>
        <v>592.66</v>
      </c>
      <c r="G70" s="344">
        <f t="shared" si="6"/>
        <v>0</v>
      </c>
      <c r="H70" s="345">
        <f t="shared" si="7"/>
        <v>0</v>
      </c>
      <c r="I70" s="137">
        <v>0</v>
      </c>
      <c r="J70" s="137">
        <v>0</v>
      </c>
      <c r="K70" s="141">
        <f t="shared" si="10"/>
        <v>0</v>
      </c>
      <c r="L70" s="345">
        <f t="shared" si="2"/>
        <v>0</v>
      </c>
      <c r="M70" s="343">
        <v>0</v>
      </c>
      <c r="N70" s="140">
        <f t="shared" si="8"/>
        <v>0</v>
      </c>
      <c r="O70" s="137">
        <v>0</v>
      </c>
      <c r="P70" s="137">
        <f t="shared" si="9"/>
        <v>0</v>
      </c>
      <c r="Q70" s="140">
        <f t="shared" si="11"/>
        <v>0</v>
      </c>
      <c r="R70" s="140">
        <f t="shared" si="12"/>
        <v>0</v>
      </c>
    </row>
    <row r="71" spans="1:18" ht="15.6" customHeight="1" x14ac:dyDescent="0.2">
      <c r="A71" s="346">
        <v>65</v>
      </c>
      <c r="B71" s="149" t="s">
        <v>67</v>
      </c>
      <c r="C71" s="347">
        <f>'8_2.1.20 SIS'!BH71</f>
        <v>1</v>
      </c>
      <c r="D71" s="348">
        <f>'9_Per Pupil Summary'!Q71</f>
        <v>9153.3326415094343</v>
      </c>
      <c r="E71" s="349">
        <f t="shared" si="5"/>
        <v>9153.3326415094343</v>
      </c>
      <c r="F71" s="349">
        <f>'9_Per Pupil Summary'!G71</f>
        <v>829.12</v>
      </c>
      <c r="G71" s="349">
        <f t="shared" si="6"/>
        <v>829.12</v>
      </c>
      <c r="H71" s="350">
        <f t="shared" si="7"/>
        <v>9982</v>
      </c>
      <c r="I71" s="151">
        <v>0</v>
      </c>
      <c r="J71" s="151">
        <v>0</v>
      </c>
      <c r="K71" s="155">
        <f>I71+J71</f>
        <v>0</v>
      </c>
      <c r="L71" s="350">
        <f>K71+H71</f>
        <v>9982</v>
      </c>
      <c r="M71" s="348">
        <v>0</v>
      </c>
      <c r="N71" s="154">
        <f t="shared" si="8"/>
        <v>9982</v>
      </c>
      <c r="O71" s="157">
        <v>9151</v>
      </c>
      <c r="P71" s="151">
        <f t="shared" si="9"/>
        <v>831</v>
      </c>
      <c r="Q71" s="158">
        <f>ROUND(P71/$Q$86,0)</f>
        <v>831</v>
      </c>
      <c r="R71" s="154">
        <f t="shared" si="12"/>
        <v>9982</v>
      </c>
    </row>
    <row r="72" spans="1:18" ht="15.6" customHeight="1" x14ac:dyDescent="0.2">
      <c r="A72" s="341">
        <v>66</v>
      </c>
      <c r="B72" s="135" t="s">
        <v>68</v>
      </c>
      <c r="C72" s="351">
        <f>'8_2.1.20 SIS'!BH72</f>
        <v>0</v>
      </c>
      <c r="D72" s="352">
        <f>'9_Per Pupil Summary'!Q72</f>
        <v>10780.923745298227</v>
      </c>
      <c r="E72" s="353">
        <f>C72*D72</f>
        <v>0</v>
      </c>
      <c r="F72" s="353">
        <f>'9_Per Pupil Summary'!G72</f>
        <v>730.06</v>
      </c>
      <c r="G72" s="353">
        <f>C72*F72</f>
        <v>0</v>
      </c>
      <c r="H72" s="354">
        <f>ROUND(E72+G72,0)</f>
        <v>0</v>
      </c>
      <c r="I72" s="355">
        <v>0</v>
      </c>
      <c r="J72" s="355">
        <v>0</v>
      </c>
      <c r="K72" s="356">
        <f>I72+J72</f>
        <v>0</v>
      </c>
      <c r="L72" s="354">
        <f>K72+H72</f>
        <v>0</v>
      </c>
      <c r="M72" s="352">
        <v>0</v>
      </c>
      <c r="N72" s="357">
        <f>ROUND(SUM(L72:M72),0)</f>
        <v>0</v>
      </c>
      <c r="O72" s="137">
        <v>0</v>
      </c>
      <c r="P72" s="355">
        <f>N72-O72</f>
        <v>0</v>
      </c>
      <c r="Q72" s="140">
        <f>ROUND(P72/$Q$86,0)</f>
        <v>0</v>
      </c>
      <c r="R72" s="357">
        <f t="shared" si="12"/>
        <v>0</v>
      </c>
    </row>
    <row r="73" spans="1:18" ht="15.6" customHeight="1" x14ac:dyDescent="0.2">
      <c r="A73" s="341">
        <v>67</v>
      </c>
      <c r="B73" s="135" t="s">
        <v>2</v>
      </c>
      <c r="C73" s="351">
        <f>'8_2.1.20 SIS'!BH73</f>
        <v>2</v>
      </c>
      <c r="D73" s="352">
        <f>'9_Per Pupil Summary'!Q73</f>
        <v>8759.3020486555706</v>
      </c>
      <c r="E73" s="353">
        <f>C73*D73</f>
        <v>17518.604097311141</v>
      </c>
      <c r="F73" s="353">
        <f>'9_Per Pupil Summary'!G73</f>
        <v>715.61</v>
      </c>
      <c r="G73" s="353">
        <f>C73*F73</f>
        <v>1431.22</v>
      </c>
      <c r="H73" s="354">
        <f>ROUND(E73+G73,0)</f>
        <v>18950</v>
      </c>
      <c r="I73" s="355">
        <v>-9475</v>
      </c>
      <c r="J73" s="355">
        <v>0</v>
      </c>
      <c r="K73" s="356">
        <f>I73+J73</f>
        <v>-9475</v>
      </c>
      <c r="L73" s="354">
        <f>K73+H73</f>
        <v>9475</v>
      </c>
      <c r="M73" s="352">
        <v>0</v>
      </c>
      <c r="N73" s="357">
        <f>ROUND(SUM(L73:M73),0)</f>
        <v>9475</v>
      </c>
      <c r="O73" s="137">
        <v>9475</v>
      </c>
      <c r="P73" s="355">
        <f>N73-O73</f>
        <v>0</v>
      </c>
      <c r="Q73" s="140">
        <f>ROUND(P73/$Q$86,0)</f>
        <v>0</v>
      </c>
      <c r="R73" s="357">
        <f t="shared" si="12"/>
        <v>9475</v>
      </c>
    </row>
    <row r="74" spans="1:18" ht="15.6" customHeight="1" x14ac:dyDescent="0.2">
      <c r="A74" s="341">
        <v>68</v>
      </c>
      <c r="B74" s="135" t="s">
        <v>1</v>
      </c>
      <c r="C74" s="351">
        <f>'8_2.1.20 SIS'!BH74</f>
        <v>1</v>
      </c>
      <c r="D74" s="352">
        <f>'9_Per Pupil Summary'!Q74</f>
        <v>9934.1260321100926</v>
      </c>
      <c r="E74" s="353">
        <f>C74*D74</f>
        <v>9934.1260321100926</v>
      </c>
      <c r="F74" s="353">
        <f>'9_Per Pupil Summary'!G74</f>
        <v>798.7</v>
      </c>
      <c r="G74" s="353">
        <f>C74*F74</f>
        <v>798.7</v>
      </c>
      <c r="H74" s="354">
        <f>ROUND(E74+G74,0)</f>
        <v>10733</v>
      </c>
      <c r="I74" s="355">
        <v>0</v>
      </c>
      <c r="J74" s="355">
        <v>-5366</v>
      </c>
      <c r="K74" s="356">
        <f>I74+J74</f>
        <v>-5366</v>
      </c>
      <c r="L74" s="354">
        <f>K74+H74</f>
        <v>5367</v>
      </c>
      <c r="M74" s="352">
        <v>0</v>
      </c>
      <c r="N74" s="357">
        <f>ROUND(SUM(L74:M74),0)</f>
        <v>5367</v>
      </c>
      <c r="O74" s="137">
        <v>5813</v>
      </c>
      <c r="P74" s="355">
        <f>N74-O74</f>
        <v>-446</v>
      </c>
      <c r="Q74" s="140">
        <f>ROUND(P74/$Q$86,0)</f>
        <v>-446</v>
      </c>
      <c r="R74" s="357">
        <f t="shared" si="12"/>
        <v>5367</v>
      </c>
    </row>
    <row r="75" spans="1:18" ht="15.6" customHeight="1" x14ac:dyDescent="0.2">
      <c r="A75" s="358">
        <v>69</v>
      </c>
      <c r="B75" s="359" t="s">
        <v>74</v>
      </c>
      <c r="C75" s="360">
        <f>'8_2.1.20 SIS'!BH75</f>
        <v>1</v>
      </c>
      <c r="D75" s="361">
        <f>'9_Per Pupil Summary'!Q75</f>
        <v>9063.7347276868913</v>
      </c>
      <c r="E75" s="362">
        <f>C75*D75</f>
        <v>9063.7347276868913</v>
      </c>
      <c r="F75" s="362">
        <f>'9_Per Pupil Summary'!G75</f>
        <v>705.67</v>
      </c>
      <c r="G75" s="362">
        <f>C75*F75</f>
        <v>705.67</v>
      </c>
      <c r="H75" s="363">
        <f>ROUND(E75+G75,0)</f>
        <v>9769</v>
      </c>
      <c r="I75" s="364">
        <v>-9769</v>
      </c>
      <c r="J75" s="364">
        <v>0</v>
      </c>
      <c r="K75" s="365">
        <f>I75+J75</f>
        <v>-9769</v>
      </c>
      <c r="L75" s="363">
        <f>K75+H75</f>
        <v>0</v>
      </c>
      <c r="M75" s="361">
        <v>0</v>
      </c>
      <c r="N75" s="366">
        <f>ROUND(SUM(L75:M75),0)</f>
        <v>0</v>
      </c>
      <c r="O75" s="367">
        <v>814</v>
      </c>
      <c r="P75" s="364">
        <f>N75-O75</f>
        <v>-814</v>
      </c>
      <c r="Q75" s="368">
        <f>ROUND(P75/$Q$86,0)</f>
        <v>-814</v>
      </c>
      <c r="R75" s="366">
        <f t="shared" si="12"/>
        <v>0</v>
      </c>
    </row>
    <row r="76" spans="1:18" s="33" customFormat="1" ht="15.6" customHeight="1" thickBot="1" x14ac:dyDescent="0.25">
      <c r="A76" s="1279" t="s">
        <v>363</v>
      </c>
      <c r="B76" s="1280"/>
      <c r="C76" s="369">
        <f>SUM(C7:C75)</f>
        <v>170</v>
      </c>
      <c r="D76" s="370"/>
      <c r="E76" s="371">
        <f>SUM(E7:E75)</f>
        <v>1405862.3510582948</v>
      </c>
      <c r="F76" s="371"/>
      <c r="G76" s="371">
        <f t="shared" ref="G76:O76" si="13">SUM(G7:G75)</f>
        <v>133784.05000000002</v>
      </c>
      <c r="H76" s="372">
        <f t="shared" si="13"/>
        <v>1539645</v>
      </c>
      <c r="I76" s="373">
        <f t="shared" si="13"/>
        <v>87789</v>
      </c>
      <c r="J76" s="373">
        <f>SUM(J7:J75)</f>
        <v>-49375</v>
      </c>
      <c r="K76" s="374">
        <f t="shared" si="13"/>
        <v>38414</v>
      </c>
      <c r="L76" s="375">
        <f>SUM(L7:L75)</f>
        <v>1578059</v>
      </c>
      <c r="M76" s="376">
        <f t="shared" si="13"/>
        <v>0</v>
      </c>
      <c r="N76" s="372">
        <f t="shared" si="13"/>
        <v>1578059</v>
      </c>
      <c r="O76" s="376">
        <f t="shared" si="13"/>
        <v>1447468</v>
      </c>
      <c r="P76" s="376">
        <f>SUM(P7:P75)</f>
        <v>130591</v>
      </c>
      <c r="Q76" s="377">
        <f>SUM(Q7:Q75)</f>
        <v>130591</v>
      </c>
      <c r="R76" s="372">
        <f>SUM(R7:R75)</f>
        <v>1578059</v>
      </c>
    </row>
    <row r="77" spans="1:18" s="33" customFormat="1" ht="15.6" customHeight="1" thickTop="1" x14ac:dyDescent="0.2">
      <c r="A77" s="1476" t="s">
        <v>1075</v>
      </c>
      <c r="B77" s="1474"/>
      <c r="C77" s="855"/>
      <c r="D77" s="856"/>
      <c r="E77" s="856"/>
      <c r="F77" s="856"/>
      <c r="G77" s="856"/>
      <c r="H77" s="857">
        <v>79272</v>
      </c>
      <c r="I77" s="858"/>
      <c r="J77" s="858"/>
      <c r="K77" s="858"/>
      <c r="L77" s="857">
        <f>K77+H77</f>
        <v>79272</v>
      </c>
      <c r="M77" s="856"/>
      <c r="N77" s="859">
        <v>79272</v>
      </c>
      <c r="O77" s="860">
        <v>69228</v>
      </c>
      <c r="P77" s="858">
        <f>N77-O77</f>
        <v>10044</v>
      </c>
      <c r="Q77" s="861">
        <f>ROUND(P77/$Q$86,0)</f>
        <v>10044</v>
      </c>
      <c r="R77" s="859">
        <v>79272</v>
      </c>
    </row>
    <row r="78" spans="1:18" ht="15.6" customHeight="1" x14ac:dyDescent="0.2">
      <c r="A78" s="1434" t="s">
        <v>333</v>
      </c>
      <c r="B78" s="1468"/>
      <c r="C78" s="854"/>
      <c r="D78" s="379"/>
      <c r="E78" s="379"/>
      <c r="F78" s="379"/>
      <c r="G78" s="379"/>
      <c r="H78" s="379"/>
      <c r="I78" s="381"/>
      <c r="J78" s="381"/>
      <c r="K78" s="381"/>
      <c r="L78" s="381"/>
      <c r="M78" s="381"/>
      <c r="N78" s="706"/>
      <c r="O78" s="706"/>
      <c r="P78" s="705"/>
      <c r="Q78" s="706"/>
      <c r="R78" s="706"/>
    </row>
    <row r="79" spans="1:18" ht="15.6" customHeight="1" x14ac:dyDescent="0.2">
      <c r="A79" s="1281" t="s">
        <v>334</v>
      </c>
      <c r="B79" s="1282"/>
      <c r="C79" s="378"/>
      <c r="D79" s="379"/>
      <c r="E79" s="380"/>
      <c r="F79" s="380"/>
      <c r="G79" s="380"/>
      <c r="H79" s="380"/>
      <c r="I79" s="381"/>
      <c r="J79" s="381"/>
      <c r="K79" s="381"/>
      <c r="L79" s="381"/>
      <c r="M79" s="381"/>
      <c r="N79" s="143">
        <v>0</v>
      </c>
      <c r="O79" s="706">
        <v>0</v>
      </c>
      <c r="P79" s="705">
        <f>N79-O79</f>
        <v>0</v>
      </c>
      <c r="Q79" s="143">
        <f>ROUND(P79/$Q$86,0)</f>
        <v>0</v>
      </c>
      <c r="R79" s="143">
        <v>0</v>
      </c>
    </row>
    <row r="80" spans="1:18" ht="15.6" customHeight="1" x14ac:dyDescent="0.2">
      <c r="A80" s="1283" t="s">
        <v>345</v>
      </c>
      <c r="B80" s="1284"/>
      <c r="C80" s="395"/>
      <c r="D80" s="383"/>
      <c r="E80" s="384"/>
      <c r="F80" s="384"/>
      <c r="G80" s="384"/>
      <c r="H80" s="384"/>
      <c r="I80" s="385"/>
      <c r="J80" s="385"/>
      <c r="K80" s="385"/>
      <c r="L80" s="385"/>
      <c r="M80" s="385"/>
      <c r="N80" s="708"/>
      <c r="O80" s="706"/>
      <c r="P80" s="705"/>
      <c r="Q80" s="708"/>
      <c r="R80" s="143">
        <v>0</v>
      </c>
    </row>
    <row r="81" spans="1:18" ht="15.6" customHeight="1" x14ac:dyDescent="0.2">
      <c r="A81" s="1285" t="s">
        <v>1158</v>
      </c>
      <c r="B81" s="1286"/>
      <c r="C81" s="382"/>
      <c r="D81" s="383"/>
      <c r="E81" s="384"/>
      <c r="F81" s="384"/>
      <c r="G81" s="384"/>
      <c r="H81" s="384"/>
      <c r="I81" s="385"/>
      <c r="J81" s="385"/>
      <c r="K81" s="385"/>
      <c r="L81" s="385"/>
      <c r="M81" s="385"/>
      <c r="N81" s="706"/>
      <c r="O81" s="706"/>
      <c r="P81" s="705"/>
      <c r="Q81" s="706"/>
      <c r="R81" s="143">
        <v>17352</v>
      </c>
    </row>
    <row r="82" spans="1:18" ht="15.6" customHeight="1" x14ac:dyDescent="0.2">
      <c r="A82" s="1285" t="s">
        <v>344</v>
      </c>
      <c r="B82" s="1286"/>
      <c r="C82" s="382"/>
      <c r="D82" s="383"/>
      <c r="E82" s="384"/>
      <c r="F82" s="384"/>
      <c r="G82" s="384"/>
      <c r="H82" s="384"/>
      <c r="I82" s="385"/>
      <c r="J82" s="385"/>
      <c r="K82" s="385"/>
      <c r="L82" s="385"/>
      <c r="M82" s="385"/>
      <c r="N82" s="708"/>
      <c r="O82" s="706"/>
      <c r="P82" s="705"/>
      <c r="Q82" s="708"/>
      <c r="R82" s="143">
        <v>0</v>
      </c>
    </row>
    <row r="83" spans="1:18" ht="15.6" customHeight="1" x14ac:dyDescent="0.2">
      <c r="A83" s="1277" t="s">
        <v>242</v>
      </c>
      <c r="B83" s="1278"/>
      <c r="C83" s="386"/>
      <c r="D83" s="387"/>
      <c r="E83" s="388"/>
      <c r="F83" s="388"/>
      <c r="G83" s="388"/>
      <c r="H83" s="388"/>
      <c r="I83" s="389"/>
      <c r="J83" s="389"/>
      <c r="K83" s="389"/>
      <c r="L83" s="389"/>
      <c r="M83" s="389"/>
      <c r="N83" s="158">
        <v>0</v>
      </c>
      <c r="O83" s="157">
        <v>3983</v>
      </c>
      <c r="P83" s="710">
        <f>N83-O83</f>
        <v>-3983</v>
      </c>
      <c r="Q83" s="158">
        <f>ROUND(P83/$Q$86,0)</f>
        <v>-3983</v>
      </c>
      <c r="R83" s="158">
        <v>0</v>
      </c>
    </row>
    <row r="84" spans="1:18" s="33" customFormat="1" ht="15.6" customHeight="1" thickBot="1" x14ac:dyDescent="0.25">
      <c r="A84" s="1279" t="s">
        <v>364</v>
      </c>
      <c r="B84" s="1467"/>
      <c r="C84" s="369">
        <f>SUM(C76:C83)</f>
        <v>170</v>
      </c>
      <c r="D84" s="370"/>
      <c r="E84" s="371">
        <f t="shared" ref="E84:R84" si="14">SUM(E76:E83)</f>
        <v>1405862.3510582948</v>
      </c>
      <c r="F84" s="371"/>
      <c r="G84" s="371">
        <f t="shared" si="14"/>
        <v>133784.05000000002</v>
      </c>
      <c r="H84" s="372">
        <f t="shared" si="14"/>
        <v>1618917</v>
      </c>
      <c r="I84" s="373">
        <f t="shared" si="14"/>
        <v>87789</v>
      </c>
      <c r="J84" s="373">
        <f t="shared" si="14"/>
        <v>-49375</v>
      </c>
      <c r="K84" s="374">
        <f t="shared" si="14"/>
        <v>38414</v>
      </c>
      <c r="L84" s="375">
        <f t="shared" si="14"/>
        <v>1657331</v>
      </c>
      <c r="M84" s="390">
        <f t="shared" si="14"/>
        <v>0</v>
      </c>
      <c r="N84" s="372">
        <f t="shared" si="14"/>
        <v>1657331</v>
      </c>
      <c r="O84" s="376">
        <f t="shared" si="14"/>
        <v>1520679</v>
      </c>
      <c r="P84" s="376">
        <f t="shared" si="14"/>
        <v>136652</v>
      </c>
      <c r="Q84" s="377">
        <f t="shared" si="14"/>
        <v>136652</v>
      </c>
      <c r="R84" s="372">
        <f t="shared" si="14"/>
        <v>1674683</v>
      </c>
    </row>
    <row r="85" spans="1:18" ht="13.5" thickTop="1" x14ac:dyDescent="0.2"/>
    <row r="86" spans="1:18" x14ac:dyDescent="0.2">
      <c r="G86" s="774"/>
      <c r="O86" s="302"/>
      <c r="Q86" s="8"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1" max="1048575" man="1"/>
      </colBreaks>
      <pageMargins left="0.35" right="0.35" top="0.6" bottom="0.35" header="0.3" footer="0.25"/>
      <printOptions horizontalCentered="1"/>
      <pageSetup paperSize="5" scale="65" firstPageNumber="50" fitToWidth="0" orientation="portrait" r:id="rId1"/>
      <headerFooter alignWithMargins="0">
        <oddHeader xml:space="preserve">&amp;L&amp;"Arial,Bold"&amp;20&amp;K000000FY2019-20 Budget Letter_&amp;KFF0000Preliminary Simulation&amp;R&amp;"Arial,Bold"&amp;12&amp;KFF0000
</oddHeader>
        <oddFooter>&amp;R&amp;9&amp;P</oddFooter>
      </headerFooter>
    </customSheetView>
  </customSheetViews>
  <mergeCells count="13">
    <mergeCell ref="A84:B84"/>
    <mergeCell ref="A1:B3"/>
    <mergeCell ref="C1:K1"/>
    <mergeCell ref="L1:R1"/>
    <mergeCell ref="I2:K2"/>
    <mergeCell ref="A76:B76"/>
    <mergeCell ref="A78:B78"/>
    <mergeCell ref="A79:B79"/>
    <mergeCell ref="A80:B80"/>
    <mergeCell ref="A81:B81"/>
    <mergeCell ref="A82:B82"/>
    <mergeCell ref="A83:B83"/>
    <mergeCell ref="A77:B77"/>
  </mergeCells>
  <printOptions horizontalCentered="1"/>
  <pageMargins left="0.35" right="0.35" top="0.85" bottom="0.35" header="0.3" footer="0.25"/>
  <pageSetup paperSize="5" scale="65" firstPageNumber="50" fitToWidth="0" orientation="portrait" r:id="rId2"/>
  <headerFooter alignWithMargins="0">
    <oddHeader xml:space="preserve">&amp;L&amp;"Arial,Bold"&amp;20&amp;K000000FY2020-21 Budget Letter
June 2021&amp;R&amp;"Arial,Bold"&amp;12&amp;KFF0000
</oddHeader>
    <oddFooter>&amp;R&amp;9&amp;P</oddFooter>
  </headerFooter>
  <colBreaks count="1" manualBreakCount="1">
    <brk id="11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U21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ColWidth="8.85546875" defaultRowHeight="12.75" x14ac:dyDescent="0.2"/>
  <cols>
    <col min="1" max="1" width="9.42578125" style="12" customWidth="1"/>
    <col min="2" max="2" width="8.42578125" style="12" hidden="1" customWidth="1"/>
    <col min="3" max="3" width="31.7109375" style="6" customWidth="1"/>
    <col min="4" max="4" width="13.140625" style="6" customWidth="1"/>
    <col min="5" max="5" width="13.5703125" style="6" customWidth="1"/>
    <col min="6" max="6" width="16.140625" style="6" bestFit="1" customWidth="1"/>
    <col min="7" max="9" width="12.85546875" style="6" customWidth="1"/>
    <col min="10" max="10" width="14.28515625" style="6" customWidth="1"/>
    <col min="11" max="14" width="15" style="6" customWidth="1"/>
    <col min="15" max="17" width="12.7109375" style="6" customWidth="1"/>
    <col min="18" max="18" width="15" style="6" customWidth="1"/>
    <col min="19" max="20" width="15.5703125" style="6" customWidth="1"/>
    <col min="21" max="22" width="16.28515625" style="6" customWidth="1"/>
    <col min="23" max="23" width="17.140625" style="6" customWidth="1"/>
    <col min="24" max="24" width="15.28515625" style="6" customWidth="1"/>
    <col min="25" max="25" width="14.42578125" style="6" bestFit="1" customWidth="1"/>
    <col min="26" max="26" width="16" style="6" customWidth="1"/>
    <col min="27" max="29" width="16.5703125" style="6" customWidth="1"/>
    <col min="30" max="30" width="17.140625" style="6" customWidth="1"/>
    <col min="31" max="38" width="16.28515625" style="6" customWidth="1"/>
    <col min="39" max="41" width="15.28515625" style="6" customWidth="1"/>
    <col min="42" max="47" width="17.28515625" style="6" customWidth="1"/>
    <col min="48" max="16384" width="8.85546875" style="6"/>
  </cols>
  <sheetData>
    <row r="1" spans="1:47" ht="22.15" customHeight="1" x14ac:dyDescent="0.2">
      <c r="A1" s="1410" t="s">
        <v>928</v>
      </c>
      <c r="B1" s="1410"/>
      <c r="C1" s="1477"/>
      <c r="D1" s="1479" t="s">
        <v>293</v>
      </c>
      <c r="E1" s="1421"/>
      <c r="F1" s="1421"/>
      <c r="G1" s="1421"/>
      <c r="H1" s="1421"/>
      <c r="I1" s="1421"/>
      <c r="J1" s="1421"/>
      <c r="K1" s="1421"/>
      <c r="L1" s="1421"/>
      <c r="M1" s="1421"/>
      <c r="N1" s="1421"/>
      <c r="O1" s="1421"/>
      <c r="P1" s="1421"/>
      <c r="Q1" s="1421"/>
      <c r="R1" s="1480"/>
      <c r="S1" s="1479" t="s">
        <v>293</v>
      </c>
      <c r="T1" s="1421"/>
      <c r="U1" s="1421"/>
      <c r="V1" s="1421"/>
      <c r="W1" s="1421"/>
      <c r="X1" s="1421"/>
      <c r="Y1" s="1421"/>
      <c r="Z1" s="1421"/>
      <c r="AA1" s="1421"/>
      <c r="AB1" s="1421"/>
      <c r="AC1" s="1421"/>
      <c r="AD1" s="1480"/>
      <c r="AE1" s="1481" t="s">
        <v>356</v>
      </c>
      <c r="AF1" s="1482"/>
      <c r="AG1" s="1482"/>
      <c r="AH1" s="1482"/>
      <c r="AI1" s="1482"/>
      <c r="AJ1" s="1482"/>
      <c r="AK1" s="1482"/>
      <c r="AL1" s="1482"/>
      <c r="AM1" s="1482"/>
      <c r="AN1" s="1482"/>
      <c r="AO1" s="1483"/>
      <c r="AP1" s="1481" t="s">
        <v>356</v>
      </c>
      <c r="AQ1" s="1482"/>
      <c r="AR1" s="1482"/>
      <c r="AS1" s="1482"/>
      <c r="AT1" s="1482"/>
      <c r="AU1" s="1483"/>
    </row>
    <row r="2" spans="1:47" ht="21.6" customHeight="1" x14ac:dyDescent="0.25">
      <c r="A2" s="1477"/>
      <c r="B2" s="1477"/>
      <c r="C2" s="1477"/>
      <c r="D2" s="661"/>
      <c r="E2" s="662"/>
      <c r="F2" s="663"/>
      <c r="G2" s="664"/>
      <c r="H2" s="665"/>
      <c r="I2" s="848"/>
      <c r="J2" s="660"/>
      <c r="K2" s="1289" t="s">
        <v>223</v>
      </c>
      <c r="L2" s="1289"/>
      <c r="M2" s="1289"/>
      <c r="N2" s="660"/>
      <c r="O2" s="666"/>
      <c r="P2" s="666"/>
      <c r="Q2" s="666"/>
      <c r="R2" s="667"/>
      <c r="S2" s="658"/>
      <c r="T2" s="659"/>
      <c r="U2" s="1478" t="s">
        <v>290</v>
      </c>
      <c r="V2" s="1478"/>
      <c r="W2" s="660"/>
      <c r="X2" s="660"/>
      <c r="Y2" s="660"/>
      <c r="Z2" s="660"/>
      <c r="AA2" s="1478" t="s">
        <v>292</v>
      </c>
      <c r="AB2" s="1478"/>
      <c r="AC2" s="1478"/>
      <c r="AD2" s="659"/>
      <c r="AE2" s="669"/>
      <c r="AF2" s="668"/>
      <c r="AG2" s="1304" t="s">
        <v>223</v>
      </c>
      <c r="AH2" s="1304"/>
      <c r="AI2" s="1304"/>
      <c r="AJ2" s="1304"/>
      <c r="AK2" s="1304"/>
      <c r="AL2" s="668"/>
      <c r="AM2" s="670"/>
      <c r="AN2" s="670"/>
      <c r="AO2" s="671"/>
      <c r="AP2" s="669"/>
      <c r="AQ2" s="668"/>
      <c r="AR2" s="668"/>
      <c r="AS2" s="668"/>
      <c r="AT2" s="668"/>
      <c r="AU2" s="672"/>
    </row>
    <row r="3" spans="1:47" ht="136.9" customHeight="1" x14ac:dyDescent="0.2">
      <c r="A3" s="1477"/>
      <c r="B3" s="1477"/>
      <c r="C3" s="1477"/>
      <c r="D3" s="221" t="s">
        <v>1249</v>
      </c>
      <c r="E3" s="474" t="s">
        <v>387</v>
      </c>
      <c r="F3" s="474" t="s">
        <v>388</v>
      </c>
      <c r="G3" s="473" t="s">
        <v>1309</v>
      </c>
      <c r="H3" s="473" t="s">
        <v>291</v>
      </c>
      <c r="I3" s="838" t="s">
        <v>1073</v>
      </c>
      <c r="J3" s="844" t="s">
        <v>1085</v>
      </c>
      <c r="K3" s="583" t="s">
        <v>1253</v>
      </c>
      <c r="L3" s="583" t="s">
        <v>1254</v>
      </c>
      <c r="M3" s="583" t="s">
        <v>224</v>
      </c>
      <c r="N3" s="480" t="s">
        <v>396</v>
      </c>
      <c r="O3" s="473" t="s">
        <v>393</v>
      </c>
      <c r="P3" s="473" t="s">
        <v>1321</v>
      </c>
      <c r="Q3" s="473" t="s">
        <v>390</v>
      </c>
      <c r="R3" s="473" t="s">
        <v>397</v>
      </c>
      <c r="S3" s="736" t="s">
        <v>1310</v>
      </c>
      <c r="T3" s="473" t="s">
        <v>399</v>
      </c>
      <c r="U3" s="26" t="s">
        <v>287</v>
      </c>
      <c r="V3" s="26" t="s">
        <v>289</v>
      </c>
      <c r="W3" s="206" t="s">
        <v>859</v>
      </c>
      <c r="X3" s="206" t="s">
        <v>1312</v>
      </c>
      <c r="Y3" s="206" t="s">
        <v>258</v>
      </c>
      <c r="Z3" s="206" t="s">
        <v>305</v>
      </c>
      <c r="AA3" s="176" t="s">
        <v>1179</v>
      </c>
      <c r="AB3" s="176" t="s">
        <v>1015</v>
      </c>
      <c r="AC3" s="176" t="s">
        <v>339</v>
      </c>
      <c r="AD3" s="206" t="s">
        <v>1322</v>
      </c>
      <c r="AE3" s="478" t="s">
        <v>1365</v>
      </c>
      <c r="AF3" s="479" t="s">
        <v>924</v>
      </c>
      <c r="AG3" s="476" t="s">
        <v>1256</v>
      </c>
      <c r="AH3" s="476" t="s">
        <v>1257</v>
      </c>
      <c r="AI3" s="476" t="s">
        <v>1258</v>
      </c>
      <c r="AJ3" s="476" t="s">
        <v>1323</v>
      </c>
      <c r="AK3" s="476" t="s">
        <v>224</v>
      </c>
      <c r="AL3" s="226" t="s">
        <v>925</v>
      </c>
      <c r="AM3" s="479" t="s">
        <v>394</v>
      </c>
      <c r="AN3" s="479" t="s">
        <v>1324</v>
      </c>
      <c r="AO3" s="479" t="s">
        <v>391</v>
      </c>
      <c r="AP3" s="479" t="s">
        <v>926</v>
      </c>
      <c r="AQ3" s="736" t="s">
        <v>1310</v>
      </c>
      <c r="AR3" s="222" t="s">
        <v>927</v>
      </c>
      <c r="AS3" s="479" t="s">
        <v>1319</v>
      </c>
      <c r="AT3" s="479" t="s">
        <v>258</v>
      </c>
      <c r="AU3" s="479" t="s">
        <v>392</v>
      </c>
    </row>
    <row r="4" spans="1:47" x14ac:dyDescent="0.2">
      <c r="A4" s="223"/>
      <c r="B4" s="223"/>
      <c r="C4" s="224"/>
      <c r="D4" s="225">
        <v>1</v>
      </c>
      <c r="E4" s="225">
        <f t="shared" ref="E4:AU4" si="0">D4+1</f>
        <v>2</v>
      </c>
      <c r="F4" s="225">
        <f t="shared" si="0"/>
        <v>3</v>
      </c>
      <c r="G4" s="225">
        <f t="shared" si="0"/>
        <v>4</v>
      </c>
      <c r="H4" s="225">
        <f t="shared" si="0"/>
        <v>5</v>
      </c>
      <c r="I4" s="225">
        <f>H4+1</f>
        <v>6</v>
      </c>
      <c r="J4" s="225">
        <f>I4+1</f>
        <v>7</v>
      </c>
      <c r="K4" s="225">
        <f>J4+1</f>
        <v>8</v>
      </c>
      <c r="L4" s="225">
        <f t="shared" si="0"/>
        <v>9</v>
      </c>
      <c r="M4" s="225">
        <f t="shared" si="0"/>
        <v>10</v>
      </c>
      <c r="N4" s="225">
        <f t="shared" si="0"/>
        <v>11</v>
      </c>
      <c r="O4" s="225">
        <f t="shared" si="0"/>
        <v>12</v>
      </c>
      <c r="P4" s="225">
        <f t="shared" si="0"/>
        <v>13</v>
      </c>
      <c r="Q4" s="225">
        <f t="shared" si="0"/>
        <v>14</v>
      </c>
      <c r="R4" s="225">
        <f t="shared" si="0"/>
        <v>15</v>
      </c>
      <c r="S4" s="225">
        <f t="shared" si="0"/>
        <v>16</v>
      </c>
      <c r="T4" s="225">
        <f t="shared" si="0"/>
        <v>17</v>
      </c>
      <c r="U4" s="225">
        <f t="shared" si="0"/>
        <v>18</v>
      </c>
      <c r="V4" s="225">
        <f t="shared" ref="V4:AC4" si="1">U4+1</f>
        <v>19</v>
      </c>
      <c r="W4" s="225">
        <f t="shared" si="1"/>
        <v>20</v>
      </c>
      <c r="X4" s="225">
        <f t="shared" si="1"/>
        <v>21</v>
      </c>
      <c r="Y4" s="225">
        <f t="shared" si="1"/>
        <v>22</v>
      </c>
      <c r="Z4" s="225">
        <f t="shared" si="1"/>
        <v>23</v>
      </c>
      <c r="AA4" s="225">
        <f t="shared" si="1"/>
        <v>24</v>
      </c>
      <c r="AB4" s="225">
        <f t="shared" si="1"/>
        <v>25</v>
      </c>
      <c r="AC4" s="225">
        <f t="shared" si="1"/>
        <v>26</v>
      </c>
      <c r="AD4" s="225">
        <f t="shared" si="0"/>
        <v>27</v>
      </c>
      <c r="AE4" s="225">
        <f t="shared" si="0"/>
        <v>28</v>
      </c>
      <c r="AF4" s="225">
        <f t="shared" si="0"/>
        <v>29</v>
      </c>
      <c r="AG4" s="225">
        <f t="shared" si="0"/>
        <v>30</v>
      </c>
      <c r="AH4" s="225">
        <f t="shared" si="0"/>
        <v>31</v>
      </c>
      <c r="AI4" s="225">
        <f t="shared" si="0"/>
        <v>32</v>
      </c>
      <c r="AJ4" s="225">
        <f t="shared" si="0"/>
        <v>33</v>
      </c>
      <c r="AK4" s="225">
        <f t="shared" si="0"/>
        <v>34</v>
      </c>
      <c r="AL4" s="225">
        <f t="shared" si="0"/>
        <v>35</v>
      </c>
      <c r="AM4" s="225">
        <f t="shared" si="0"/>
        <v>36</v>
      </c>
      <c r="AN4" s="225">
        <f t="shared" si="0"/>
        <v>37</v>
      </c>
      <c r="AO4" s="225">
        <f t="shared" si="0"/>
        <v>38</v>
      </c>
      <c r="AP4" s="225">
        <f t="shared" si="0"/>
        <v>39</v>
      </c>
      <c r="AQ4" s="225">
        <f t="shared" si="0"/>
        <v>40</v>
      </c>
      <c r="AR4" s="225">
        <f t="shared" si="0"/>
        <v>41</v>
      </c>
      <c r="AS4" s="225">
        <f t="shared" si="0"/>
        <v>42</v>
      </c>
      <c r="AT4" s="225">
        <f t="shared" si="0"/>
        <v>43</v>
      </c>
      <c r="AU4" s="225">
        <f t="shared" si="0"/>
        <v>44</v>
      </c>
    </row>
    <row r="5" spans="1:47" s="651" customFormat="1" ht="25.5" customHeight="1" x14ac:dyDescent="0.2">
      <c r="A5" s="656"/>
      <c r="B5" s="656"/>
      <c r="C5" s="657"/>
      <c r="D5" s="624" t="s">
        <v>794</v>
      </c>
      <c r="E5" s="624" t="s">
        <v>921</v>
      </c>
      <c r="F5" s="624" t="s">
        <v>762</v>
      </c>
      <c r="G5" s="624" t="s">
        <v>682</v>
      </c>
      <c r="H5" s="624" t="s">
        <v>657</v>
      </c>
      <c r="I5" s="849" t="s">
        <v>1074</v>
      </c>
      <c r="J5" s="624" t="s">
        <v>1086</v>
      </c>
      <c r="K5" s="537" t="s">
        <v>887</v>
      </c>
      <c r="L5" s="537" t="s">
        <v>888</v>
      </c>
      <c r="M5" s="624" t="s">
        <v>1087</v>
      </c>
      <c r="N5" s="624" t="s">
        <v>1088</v>
      </c>
      <c r="O5" s="537" t="s">
        <v>1101</v>
      </c>
      <c r="P5" s="537" t="s">
        <v>1102</v>
      </c>
      <c r="Q5" s="537" t="s">
        <v>753</v>
      </c>
      <c r="R5" s="537" t="s">
        <v>1103</v>
      </c>
      <c r="S5" s="624" t="s">
        <v>766</v>
      </c>
      <c r="T5" s="624" t="s">
        <v>1104</v>
      </c>
      <c r="U5" s="537" t="s">
        <v>234</v>
      </c>
      <c r="V5" s="537" t="s">
        <v>371</v>
      </c>
      <c r="W5" s="624" t="s">
        <v>1105</v>
      </c>
      <c r="X5" s="624" t="s">
        <v>930</v>
      </c>
      <c r="Y5" s="624" t="s">
        <v>922</v>
      </c>
      <c r="Z5" s="624" t="s">
        <v>923</v>
      </c>
      <c r="AA5" s="537" t="s">
        <v>260</v>
      </c>
      <c r="AB5" s="537" t="s">
        <v>275</v>
      </c>
      <c r="AC5" s="537" t="s">
        <v>336</v>
      </c>
      <c r="AD5" s="624" t="s">
        <v>1106</v>
      </c>
      <c r="AE5" s="537" t="s">
        <v>1376</v>
      </c>
      <c r="AF5" s="537" t="s">
        <v>676</v>
      </c>
      <c r="AG5" s="537" t="s">
        <v>887</v>
      </c>
      <c r="AH5" s="537" t="s">
        <v>1107</v>
      </c>
      <c r="AI5" s="537" t="s">
        <v>888</v>
      </c>
      <c r="AJ5" s="537" t="s">
        <v>1108</v>
      </c>
      <c r="AK5" s="537" t="s">
        <v>1109</v>
      </c>
      <c r="AL5" s="537" t="s">
        <v>1110</v>
      </c>
      <c r="AM5" s="537" t="s">
        <v>1111</v>
      </c>
      <c r="AN5" s="537" t="s">
        <v>1112</v>
      </c>
      <c r="AO5" s="537" t="s">
        <v>816</v>
      </c>
      <c r="AP5" s="537" t="s">
        <v>1113</v>
      </c>
      <c r="AQ5" s="537" t="s">
        <v>766</v>
      </c>
      <c r="AR5" s="537" t="s">
        <v>793</v>
      </c>
      <c r="AS5" s="537" t="s">
        <v>942</v>
      </c>
      <c r="AT5" s="537" t="s">
        <v>829</v>
      </c>
      <c r="AU5" s="537" t="s">
        <v>1114</v>
      </c>
    </row>
    <row r="6" spans="1:47" s="651" customFormat="1" ht="11.25" hidden="1" x14ac:dyDescent="0.2">
      <c r="A6" s="656"/>
      <c r="B6" s="656"/>
      <c r="C6" s="657"/>
      <c r="D6" s="624" t="s">
        <v>555</v>
      </c>
      <c r="E6" s="624" t="s">
        <v>555</v>
      </c>
      <c r="F6" s="624" t="s">
        <v>556</v>
      </c>
      <c r="G6" s="624" t="s">
        <v>689</v>
      </c>
      <c r="H6" s="624" t="s">
        <v>556</v>
      </c>
      <c r="I6" s="849"/>
      <c r="J6" s="624" t="s">
        <v>556</v>
      </c>
      <c r="K6" s="624" t="s">
        <v>765</v>
      </c>
      <c r="L6" s="624" t="s">
        <v>765</v>
      </c>
      <c r="M6" s="624" t="s">
        <v>556</v>
      </c>
      <c r="N6" s="624" t="s">
        <v>556</v>
      </c>
      <c r="O6" s="624" t="s">
        <v>556</v>
      </c>
      <c r="P6" s="624" t="s">
        <v>556</v>
      </c>
      <c r="Q6" s="624" t="s">
        <v>556</v>
      </c>
      <c r="R6" s="624" t="s">
        <v>556</v>
      </c>
      <c r="S6" s="624" t="s">
        <v>766</v>
      </c>
      <c r="T6" s="624" t="s">
        <v>556</v>
      </c>
      <c r="U6" s="624" t="s">
        <v>555</v>
      </c>
      <c r="V6" s="624" t="s">
        <v>555</v>
      </c>
      <c r="W6" s="624" t="s">
        <v>556</v>
      </c>
      <c r="X6" s="624" t="s">
        <v>791</v>
      </c>
      <c r="Y6" s="624" t="s">
        <v>556</v>
      </c>
      <c r="Z6" s="624" t="s">
        <v>556</v>
      </c>
      <c r="AA6" s="624" t="s">
        <v>555</v>
      </c>
      <c r="AB6" s="624" t="s">
        <v>555</v>
      </c>
      <c r="AC6" s="624" t="s">
        <v>555</v>
      </c>
      <c r="AD6" s="624" t="s">
        <v>556</v>
      </c>
      <c r="AE6" s="624" t="s">
        <v>555</v>
      </c>
      <c r="AF6" s="624" t="s">
        <v>556</v>
      </c>
      <c r="AG6" s="624" t="s">
        <v>765</v>
      </c>
      <c r="AH6" s="624" t="s">
        <v>556</v>
      </c>
      <c r="AI6" s="624" t="s">
        <v>765</v>
      </c>
      <c r="AJ6" s="624" t="s">
        <v>556</v>
      </c>
      <c r="AK6" s="624" t="s">
        <v>556</v>
      </c>
      <c r="AL6" s="624" t="s">
        <v>556</v>
      </c>
      <c r="AM6" s="624" t="s">
        <v>556</v>
      </c>
      <c r="AN6" s="624" t="s">
        <v>556</v>
      </c>
      <c r="AO6" s="624" t="s">
        <v>556</v>
      </c>
      <c r="AP6" s="624" t="s">
        <v>556</v>
      </c>
      <c r="AQ6" s="624" t="s">
        <v>766</v>
      </c>
      <c r="AR6" s="624" t="s">
        <v>556</v>
      </c>
      <c r="AS6" s="624" t="s">
        <v>791</v>
      </c>
      <c r="AT6" s="624" t="s">
        <v>556</v>
      </c>
      <c r="AU6" s="624" t="s">
        <v>556</v>
      </c>
    </row>
    <row r="7" spans="1:47" s="19" customFormat="1" ht="29.25" customHeight="1" x14ac:dyDescent="0.2">
      <c r="A7" s="207">
        <v>396211</v>
      </c>
      <c r="B7" s="207" t="s">
        <v>430</v>
      </c>
      <c r="C7" s="208" t="s">
        <v>1284</v>
      </c>
      <c r="D7" s="209">
        <f>VLOOKUP(A7,'8A_2.1.20 RSD Op &amp; 5s'!$A$4:$F$10,6,FALSE)</f>
        <v>952</v>
      </c>
      <c r="E7" s="210">
        <f>'3_Levels 1&amp;2'!$AM$15</f>
        <v>4823.3034188034189</v>
      </c>
      <c r="F7" s="211">
        <f>D7*E7</f>
        <v>4591784.854700855</v>
      </c>
      <c r="G7" s="212">
        <f>'9_Per Pupil Summary'!$G$15</f>
        <v>744.76</v>
      </c>
      <c r="H7" s="211">
        <f>G7*D7</f>
        <v>709011.52</v>
      </c>
      <c r="I7" s="850">
        <f>VLOOKUP($A7,'3B_Pay Raise'!$A$7:$O$142,15,FALSE)</f>
        <v>134545</v>
      </c>
      <c r="J7" s="213">
        <f>ROUND(F7+H7+I7,0)</f>
        <v>5435341</v>
      </c>
      <c r="K7" s="214">
        <v>122497</v>
      </c>
      <c r="L7" s="214">
        <v>-108577</v>
      </c>
      <c r="M7" s="215">
        <f>SUM(K7:L7)</f>
        <v>13920</v>
      </c>
      <c r="N7" s="213">
        <f>M7+J7</f>
        <v>5449261</v>
      </c>
      <c r="O7" s="601"/>
      <c r="P7" s="601"/>
      <c r="Q7" s="214">
        <f>O7+P7</f>
        <v>0</v>
      </c>
      <c r="R7" s="213">
        <f>N7+Q7</f>
        <v>5449261</v>
      </c>
      <c r="S7" s="214">
        <v>0</v>
      </c>
      <c r="T7" s="213">
        <f>SUM(R7:S7)</f>
        <v>5449261</v>
      </c>
      <c r="U7" s="214">
        <f>VLOOKUP($A7,'4_Level 4'!$A$78:$R$140,5,FALSE)</f>
        <v>0</v>
      </c>
      <c r="V7" s="214">
        <f>VLOOKUP($A7,'4_Level 4'!$A$78:$R$140,17,FALSE)</f>
        <v>0</v>
      </c>
      <c r="W7" s="216">
        <f>ROUND(SUM(T7:V7),0)</f>
        <v>5449261</v>
      </c>
      <c r="X7" s="212">
        <v>5005585</v>
      </c>
      <c r="Y7" s="212">
        <f>W7-X7</f>
        <v>443676</v>
      </c>
      <c r="Z7" s="213">
        <f>ROUND(Y7/$Z$21,0)</f>
        <v>443676</v>
      </c>
      <c r="AA7" s="214">
        <f>VLOOKUP($A7,'4_Level 4'!$A$78:$R$140,10,FALSE)</f>
        <v>0</v>
      </c>
      <c r="AB7" s="214">
        <f>VLOOKUP($A7,'4_Level 4'!$A$78:$R$140,12,FALSE)</f>
        <v>0</v>
      </c>
      <c r="AC7" s="214">
        <f>VLOOKUP($A7,'4_Level 4'!$A$78:$R$140,13,FALSE)</f>
        <v>0</v>
      </c>
      <c r="AD7" s="216">
        <f>W7+AA7+AB7+AC7</f>
        <v>5449261</v>
      </c>
      <c r="AE7" s="214">
        <f>'9_Per Pupil Summary'!M15</f>
        <v>4945</v>
      </c>
      <c r="AF7" s="217">
        <f>AE7*D7</f>
        <v>4707640</v>
      </c>
      <c r="AG7" s="218">
        <v>22</v>
      </c>
      <c r="AH7" s="211">
        <f>ROUND(AE7*AG7,0)</f>
        <v>108790</v>
      </c>
      <c r="AI7" s="218">
        <v>-39</v>
      </c>
      <c r="AJ7" s="211">
        <f>ROUND(AE7*AI7*0.5,0)</f>
        <v>-96428</v>
      </c>
      <c r="AK7" s="215">
        <f>AJ7+AH7</f>
        <v>12362</v>
      </c>
      <c r="AL7" s="217">
        <f>AF7+AK7</f>
        <v>4720002</v>
      </c>
      <c r="AM7" s="601"/>
      <c r="AN7" s="601"/>
      <c r="AO7" s="211">
        <f>AM7+AN7</f>
        <v>0</v>
      </c>
      <c r="AP7" s="217">
        <f>AL7+AO7</f>
        <v>4720002</v>
      </c>
      <c r="AQ7" s="214">
        <v>0</v>
      </c>
      <c r="AR7" s="217">
        <f>ROUND(SUM(AP7:AQ7),0)</f>
        <v>4720002</v>
      </c>
      <c r="AS7" s="212">
        <v>4315664</v>
      </c>
      <c r="AT7" s="212">
        <f>AR7-AS7</f>
        <v>404338</v>
      </c>
      <c r="AU7" s="217">
        <f>ROUND(AT7/$AU$21,0)</f>
        <v>404338</v>
      </c>
    </row>
    <row r="8" spans="1:47" s="19" customFormat="1" ht="29.25" customHeight="1" x14ac:dyDescent="0.2">
      <c r="A8" s="219" t="s">
        <v>1168</v>
      </c>
      <c r="B8" s="220" t="s">
        <v>436</v>
      </c>
      <c r="C8" s="208" t="s">
        <v>1285</v>
      </c>
      <c r="D8" s="209">
        <f>VLOOKUP(A8,'8A_2.1.20 RSD Op &amp; 5s'!$A$4:$F$10,6,FALSE)</f>
        <v>360</v>
      </c>
      <c r="E8" s="210">
        <f>'3_Levels 1&amp;2'!$AM$23</f>
        <v>3509.7761458148998</v>
      </c>
      <c r="F8" s="211">
        <f>D8*E8</f>
        <v>1263519.412493364</v>
      </c>
      <c r="G8" s="212">
        <f>'9_Per Pupil Summary'!$G$23</f>
        <v>801.48</v>
      </c>
      <c r="H8" s="211">
        <f>G8*D8</f>
        <v>288532.8</v>
      </c>
      <c r="I8" s="850">
        <f>VLOOKUP($A8,'3B_Pay Raise'!$A$7:$O$142,15,FALSE)</f>
        <v>38515</v>
      </c>
      <c r="J8" s="213">
        <f>ROUND(F8+H8+I8,0)</f>
        <v>1590567</v>
      </c>
      <c r="K8" s="214">
        <v>-94848</v>
      </c>
      <c r="L8" s="214">
        <v>-2156</v>
      </c>
      <c r="M8" s="215">
        <f>SUM(K8:L8)</f>
        <v>-97004</v>
      </c>
      <c r="N8" s="213">
        <f>M8+J8</f>
        <v>1493563</v>
      </c>
      <c r="O8" s="601"/>
      <c r="P8" s="601"/>
      <c r="Q8" s="214">
        <f>O8+P8</f>
        <v>0</v>
      </c>
      <c r="R8" s="213">
        <f>N8+Q8</f>
        <v>1493563</v>
      </c>
      <c r="S8" s="214">
        <v>0</v>
      </c>
      <c r="T8" s="213">
        <f>SUM(R8:S8)</f>
        <v>1493563</v>
      </c>
      <c r="U8" s="214">
        <f>VLOOKUP($A8,'4_Level 4'!$A$78:$R$140,5,FALSE)</f>
        <v>0</v>
      </c>
      <c r="V8" s="214">
        <f>VLOOKUP($A8,'4_Level 4'!$A$78:$R$140,17,FALSE)</f>
        <v>2500</v>
      </c>
      <c r="W8" s="216">
        <f>ROUND(SUM(T8:V8),0)</f>
        <v>1496063</v>
      </c>
      <c r="X8" s="212">
        <v>1387940</v>
      </c>
      <c r="Y8" s="212">
        <f>W8-X8</f>
        <v>108123</v>
      </c>
      <c r="Z8" s="213">
        <f>ROUND(Y8/$Z$21,0)</f>
        <v>108123</v>
      </c>
      <c r="AA8" s="214">
        <f>VLOOKUP($A8,'4_Level 4'!$A$78:$R$140,10,FALSE)</f>
        <v>0</v>
      </c>
      <c r="AB8" s="214">
        <f>VLOOKUP($A8,'4_Level 4'!$A$78:$R$140,12,FALSE)</f>
        <v>55430</v>
      </c>
      <c r="AC8" s="214">
        <f>VLOOKUP($A8,'4_Level 4'!$A$78:$R$140,13,FALSE)</f>
        <v>0</v>
      </c>
      <c r="AD8" s="216">
        <f>W8+AA8+AB8+AC8</f>
        <v>1551493</v>
      </c>
      <c r="AE8" s="214">
        <f>'9_Per Pupil Summary'!$M$23</f>
        <v>6829</v>
      </c>
      <c r="AF8" s="217">
        <f>AE8*D8</f>
        <v>2458440</v>
      </c>
      <c r="AG8" s="218">
        <v>-22</v>
      </c>
      <c r="AH8" s="211">
        <f>ROUND(AE8*AG8,0)</f>
        <v>-150238</v>
      </c>
      <c r="AI8" s="218">
        <v>-1</v>
      </c>
      <c r="AJ8" s="211">
        <f>ROUND(AE8*AI8*0.5,0)</f>
        <v>-3415</v>
      </c>
      <c r="AK8" s="215">
        <f>AJ8+AH8</f>
        <v>-153653</v>
      </c>
      <c r="AL8" s="217">
        <f>AF8+AK8</f>
        <v>2304787</v>
      </c>
      <c r="AM8" s="601"/>
      <c r="AN8" s="601"/>
      <c r="AO8" s="211">
        <f>AM8+AN8</f>
        <v>0</v>
      </c>
      <c r="AP8" s="217">
        <f>AL8+AO8</f>
        <v>2304787</v>
      </c>
      <c r="AQ8" s="214">
        <v>0</v>
      </c>
      <c r="AR8" s="217">
        <f>ROUND(SUM(AP8:AQ8),0)</f>
        <v>2304787</v>
      </c>
      <c r="AS8" s="212">
        <v>2117968</v>
      </c>
      <c r="AT8" s="212">
        <f>AR8-AS8</f>
        <v>186819</v>
      </c>
      <c r="AU8" s="217">
        <f>ROUND(AT8/$AU$21,0)</f>
        <v>186819</v>
      </c>
    </row>
    <row r="9" spans="1:47" s="20" customFormat="1" ht="29.25" customHeight="1" thickBot="1" x14ac:dyDescent="0.25">
      <c r="A9" s="1168"/>
      <c r="B9" s="1169" t="s">
        <v>284</v>
      </c>
      <c r="C9" s="1170" t="s">
        <v>1031</v>
      </c>
      <c r="D9" s="1171">
        <f>SUM(D7:D8)</f>
        <v>1312</v>
      </c>
      <c r="E9" s="1172"/>
      <c r="F9" s="1173">
        <f>SUM(F7:F8)</f>
        <v>5855304.2671942189</v>
      </c>
      <c r="G9" s="1174"/>
      <c r="H9" s="1173">
        <f t="shared" ref="H9:AD9" si="2">SUM(H7:H8)</f>
        <v>997544.32000000007</v>
      </c>
      <c r="I9" s="1173">
        <f t="shared" si="2"/>
        <v>173060</v>
      </c>
      <c r="J9" s="1175">
        <f t="shared" si="2"/>
        <v>7025908</v>
      </c>
      <c r="K9" s="1174">
        <f t="shared" si="2"/>
        <v>27649</v>
      </c>
      <c r="L9" s="1174">
        <f t="shared" ref="L9" si="3">SUM(L7:L8)</f>
        <v>-110733</v>
      </c>
      <c r="M9" s="1176">
        <f t="shared" si="2"/>
        <v>-83084</v>
      </c>
      <c r="N9" s="1175">
        <f t="shared" si="2"/>
        <v>6942824</v>
      </c>
      <c r="O9" s="1174">
        <f t="shared" si="2"/>
        <v>0</v>
      </c>
      <c r="P9" s="1174">
        <f t="shared" si="2"/>
        <v>0</v>
      </c>
      <c r="Q9" s="1174">
        <f t="shared" si="2"/>
        <v>0</v>
      </c>
      <c r="R9" s="1175">
        <f t="shared" si="2"/>
        <v>6942824</v>
      </c>
      <c r="S9" s="1173">
        <f t="shared" si="2"/>
        <v>0</v>
      </c>
      <c r="T9" s="1175">
        <f t="shared" si="2"/>
        <v>6942824</v>
      </c>
      <c r="U9" s="1173">
        <f t="shared" si="2"/>
        <v>0</v>
      </c>
      <c r="V9" s="1173">
        <f t="shared" si="2"/>
        <v>2500</v>
      </c>
      <c r="W9" s="1175">
        <f t="shared" si="2"/>
        <v>6945324</v>
      </c>
      <c r="X9" s="1177">
        <f t="shared" si="2"/>
        <v>6393525</v>
      </c>
      <c r="Y9" s="1177">
        <f t="shared" si="2"/>
        <v>551799</v>
      </c>
      <c r="Z9" s="1175">
        <f t="shared" si="2"/>
        <v>551799</v>
      </c>
      <c r="AA9" s="1173">
        <f t="shared" si="2"/>
        <v>0</v>
      </c>
      <c r="AB9" s="1173">
        <f t="shared" si="2"/>
        <v>55430</v>
      </c>
      <c r="AC9" s="1173">
        <f t="shared" si="2"/>
        <v>0</v>
      </c>
      <c r="AD9" s="1175">
        <f t="shared" si="2"/>
        <v>7000754</v>
      </c>
      <c r="AE9" s="1173"/>
      <c r="AF9" s="1178">
        <f t="shared" ref="AF9:AU9" si="4">SUM(AF7:AF8)</f>
        <v>7166080</v>
      </c>
      <c r="AG9" s="1179">
        <f t="shared" si="4"/>
        <v>0</v>
      </c>
      <c r="AH9" s="1173">
        <f t="shared" si="4"/>
        <v>-41448</v>
      </c>
      <c r="AI9" s="1179">
        <f t="shared" ref="AI9" si="5">SUM(AI7:AI8)</f>
        <v>-40</v>
      </c>
      <c r="AJ9" s="1173">
        <f t="shared" si="4"/>
        <v>-99843</v>
      </c>
      <c r="AK9" s="1176">
        <f t="shared" si="4"/>
        <v>-141291</v>
      </c>
      <c r="AL9" s="1178">
        <f t="shared" si="4"/>
        <v>7024789</v>
      </c>
      <c r="AM9" s="1173">
        <f t="shared" si="4"/>
        <v>0</v>
      </c>
      <c r="AN9" s="1173">
        <f t="shared" si="4"/>
        <v>0</v>
      </c>
      <c r="AO9" s="1173">
        <f t="shared" si="4"/>
        <v>0</v>
      </c>
      <c r="AP9" s="1178">
        <f t="shared" si="4"/>
        <v>7024789</v>
      </c>
      <c r="AQ9" s="1173">
        <f t="shared" si="4"/>
        <v>0</v>
      </c>
      <c r="AR9" s="1178">
        <f t="shared" si="4"/>
        <v>7024789</v>
      </c>
      <c r="AS9" s="1177">
        <f t="shared" si="4"/>
        <v>6433632</v>
      </c>
      <c r="AT9" s="1177">
        <f t="shared" si="4"/>
        <v>591157</v>
      </c>
      <c r="AU9" s="1178">
        <f t="shared" si="4"/>
        <v>591157</v>
      </c>
    </row>
    <row r="10" spans="1:47" s="19" customFormat="1" ht="9.75" customHeight="1" x14ac:dyDescent="0.2">
      <c r="A10" s="1163"/>
      <c r="B10" s="1163"/>
      <c r="C10" s="1164"/>
      <c r="D10" s="1165"/>
      <c r="E10" s="1166"/>
      <c r="F10" s="1166"/>
      <c r="G10" s="1166"/>
      <c r="H10" s="1166"/>
      <c r="I10" s="1166"/>
      <c r="J10" s="1166"/>
      <c r="K10" s="1166"/>
      <c r="L10" s="1166"/>
      <c r="M10" s="1166"/>
      <c r="N10" s="1166"/>
      <c r="O10" s="1166"/>
      <c r="P10" s="1166"/>
      <c r="Q10" s="1166"/>
      <c r="R10" s="1166"/>
      <c r="S10" s="1166"/>
      <c r="T10" s="1166"/>
      <c r="U10" s="1166"/>
      <c r="V10" s="1166"/>
      <c r="W10" s="1166"/>
      <c r="X10" s="1166"/>
      <c r="Y10" s="1166"/>
      <c r="Z10" s="1166"/>
      <c r="AA10" s="1166"/>
      <c r="AB10" s="1166"/>
      <c r="AC10" s="1166"/>
      <c r="AD10" s="1166"/>
      <c r="AE10" s="1166"/>
      <c r="AF10" s="1166"/>
      <c r="AG10" s="1167"/>
      <c r="AH10" s="1166"/>
      <c r="AI10" s="1167"/>
      <c r="AJ10" s="1166"/>
      <c r="AK10" s="1166"/>
      <c r="AL10" s="1166"/>
      <c r="AM10" s="1166"/>
      <c r="AN10" s="1166"/>
      <c r="AO10" s="1166"/>
      <c r="AP10" s="1166"/>
      <c r="AQ10" s="1166"/>
      <c r="AR10" s="1166"/>
      <c r="AS10" s="1166"/>
      <c r="AT10" s="1166"/>
      <c r="AU10" s="1166"/>
    </row>
    <row r="11" spans="1:47" s="19" customFormat="1" ht="21.75" customHeight="1" x14ac:dyDescent="0.2">
      <c r="A11" s="219" t="s">
        <v>434</v>
      </c>
      <c r="B11" s="220" t="s">
        <v>306</v>
      </c>
      <c r="C11" s="208" t="s">
        <v>1200</v>
      </c>
      <c r="D11" s="209">
        <f>VLOOKUP(A11,'8A_2.1.20 RSD Op &amp; 5s'!$A$4:$F$10,6,FALSE)</f>
        <v>259</v>
      </c>
      <c r="E11" s="210">
        <f>'3_Levels 1&amp;2'!$AM$23</f>
        <v>3509.7761458148998</v>
      </c>
      <c r="F11" s="211">
        <f>D11*E11</f>
        <v>909032.0217660591</v>
      </c>
      <c r="G11" s="212">
        <f>'9_Per Pupil Summary'!$G$23</f>
        <v>801.48</v>
      </c>
      <c r="H11" s="211">
        <f>G11*D11</f>
        <v>207583.32</v>
      </c>
      <c r="I11" s="850">
        <f>VLOOKUP($A11,'3B_Pay Raise'!$A$7:$O$142,15,FALSE)</f>
        <v>23872</v>
      </c>
      <c r="J11" s="213">
        <f>ROUND(F11+H11+I11,0)</f>
        <v>1140487</v>
      </c>
      <c r="K11" s="214">
        <v>-155205</v>
      </c>
      <c r="L11" s="214">
        <v>6467</v>
      </c>
      <c r="M11" s="215">
        <f>SUM(K11:L11)</f>
        <v>-148738</v>
      </c>
      <c r="N11" s="213">
        <f>M11+J11</f>
        <v>991749</v>
      </c>
      <c r="O11" s="214">
        <f>ROUND(N11*-1.75%,0)</f>
        <v>-17356</v>
      </c>
      <c r="P11" s="214">
        <f>ROUND(N11*-0.25%,0)</f>
        <v>-2479</v>
      </c>
      <c r="Q11" s="214">
        <f>O11+P11</f>
        <v>-19835</v>
      </c>
      <c r="R11" s="213">
        <f>N11+Q11</f>
        <v>971914</v>
      </c>
      <c r="S11" s="214">
        <v>0</v>
      </c>
      <c r="T11" s="213">
        <f>SUM(R11:S11)</f>
        <v>971914</v>
      </c>
      <c r="U11" s="214">
        <f>VLOOKUP($A11,'4_Level 4'!$A$78:$R$140,5,FALSE)</f>
        <v>0</v>
      </c>
      <c r="V11" s="214">
        <f>VLOOKUP($A11,'4_Level 4'!$A$78:$R$140,17,FALSE)</f>
        <v>0</v>
      </c>
      <c r="W11" s="216">
        <f>ROUND(SUM(T11:V11),0)</f>
        <v>971914</v>
      </c>
      <c r="X11" s="212">
        <v>903790</v>
      </c>
      <c r="Y11" s="212">
        <f>W11-X11</f>
        <v>68124</v>
      </c>
      <c r="Z11" s="213">
        <f>ROUND(Y11/$Z$21,0)</f>
        <v>68124</v>
      </c>
      <c r="AA11" s="214">
        <f>VLOOKUP($A11,'4_Level 4'!$A$78:$R$140,10,FALSE)</f>
        <v>0</v>
      </c>
      <c r="AB11" s="214">
        <f>VLOOKUP($A11,'4_Level 4'!$A$78:$R$140,12,FALSE)</f>
        <v>0</v>
      </c>
      <c r="AC11" s="214">
        <f>VLOOKUP($A11,'4_Level 4'!$A$78:$R$140,13,FALSE)</f>
        <v>8664</v>
      </c>
      <c r="AD11" s="216">
        <f>W11+AA11+AB11+AC11</f>
        <v>980578</v>
      </c>
      <c r="AE11" s="214">
        <f>'9_Per Pupil Summary'!$M$23</f>
        <v>6829</v>
      </c>
      <c r="AF11" s="217">
        <f>AE11*D11</f>
        <v>1768711</v>
      </c>
      <c r="AG11" s="218">
        <v>-36</v>
      </c>
      <c r="AH11" s="211">
        <f>ROUND(AE11*AG11,0)</f>
        <v>-245844</v>
      </c>
      <c r="AI11" s="218">
        <v>3</v>
      </c>
      <c r="AJ11" s="211">
        <f>ROUND(AE11*AI11*0.5,0)</f>
        <v>10244</v>
      </c>
      <c r="AK11" s="215">
        <f>AJ11+AH11</f>
        <v>-235600</v>
      </c>
      <c r="AL11" s="217">
        <f>AF11+AK11</f>
        <v>1533111</v>
      </c>
      <c r="AM11" s="211">
        <f>ROUND(-AL11*0.0175,0)</f>
        <v>-26829</v>
      </c>
      <c r="AN11" s="211">
        <f>ROUND(-AL11*0.0025,0)</f>
        <v>-3833</v>
      </c>
      <c r="AO11" s="211">
        <f>AM11+AN11</f>
        <v>-30662</v>
      </c>
      <c r="AP11" s="217">
        <f>AL11+AO11</f>
        <v>1502449</v>
      </c>
      <c r="AQ11" s="214">
        <v>0</v>
      </c>
      <c r="AR11" s="217">
        <f>ROUND(SUM(AP11:AQ11),0)</f>
        <v>1502449</v>
      </c>
      <c r="AS11" s="212">
        <v>1390108</v>
      </c>
      <c r="AT11" s="212">
        <f>AR11-AS11</f>
        <v>112341</v>
      </c>
      <c r="AU11" s="217">
        <f>ROUND(AT11/$AU$21,0)</f>
        <v>112341</v>
      </c>
    </row>
    <row r="12" spans="1:47" s="19" customFormat="1" ht="21.75" customHeight="1" x14ac:dyDescent="0.2">
      <c r="A12" s="219" t="s">
        <v>432</v>
      </c>
      <c r="B12" s="220" t="s">
        <v>282</v>
      </c>
      <c r="C12" s="208" t="s">
        <v>1201</v>
      </c>
      <c r="D12" s="209">
        <f>VLOOKUP(A12,'8A_2.1.20 RSD Op &amp; 5s'!$A$4:$F$10,6,FALSE)</f>
        <v>252</v>
      </c>
      <c r="E12" s="210">
        <f>'3_Levels 1&amp;2'!$AM$23</f>
        <v>3509.7761458148998</v>
      </c>
      <c r="F12" s="211">
        <f>D12*E12</f>
        <v>884463.58874535479</v>
      </c>
      <c r="G12" s="211">
        <f>'9_Per Pupil Summary'!$G$23</f>
        <v>801.48</v>
      </c>
      <c r="H12" s="211">
        <f>G12*D12</f>
        <v>201972.96</v>
      </c>
      <c r="I12" s="850">
        <f>VLOOKUP($A12,'3B_Pay Raise'!$A$7:$O$142,15,FALSE)</f>
        <v>25779</v>
      </c>
      <c r="J12" s="213">
        <f>ROUND(F12+H12+I12,0)</f>
        <v>1112216</v>
      </c>
      <c r="K12" s="214">
        <v>-17245</v>
      </c>
      <c r="L12" s="214">
        <v>2156</v>
      </c>
      <c r="M12" s="215">
        <f>SUM(K12:L12)</f>
        <v>-15089</v>
      </c>
      <c r="N12" s="213">
        <f>M12+J12</f>
        <v>1097127</v>
      </c>
      <c r="O12" s="214">
        <f>ROUND(N12*-1.75%,0)</f>
        <v>-19200</v>
      </c>
      <c r="P12" s="214">
        <f>ROUND(N12*-0.25%,0)</f>
        <v>-2743</v>
      </c>
      <c r="Q12" s="214">
        <f>O12+P12</f>
        <v>-21943</v>
      </c>
      <c r="R12" s="213">
        <f>N12+Q12</f>
        <v>1075184</v>
      </c>
      <c r="S12" s="214">
        <v>-1607</v>
      </c>
      <c r="T12" s="213">
        <f>SUM(R12:S12)</f>
        <v>1073577</v>
      </c>
      <c r="U12" s="214">
        <f>VLOOKUP($A12,'4_Level 4'!$A$78:$R$140,5,FALSE)</f>
        <v>0</v>
      </c>
      <c r="V12" s="214">
        <f>VLOOKUP($A12,'4_Level 4'!$A$78:$R$140,17,FALSE)</f>
        <v>0</v>
      </c>
      <c r="W12" s="216">
        <f>ROUND(SUM(T12:V12),0)</f>
        <v>1073577</v>
      </c>
      <c r="X12" s="212">
        <v>985742</v>
      </c>
      <c r="Y12" s="212">
        <f>W12-X12</f>
        <v>87835</v>
      </c>
      <c r="Z12" s="213">
        <f>ROUND(Y12/$Z$21,0)</f>
        <v>87835</v>
      </c>
      <c r="AA12" s="214">
        <f>VLOOKUP($A12,'4_Level 4'!$A$78:$R$140,10,FALSE)</f>
        <v>0</v>
      </c>
      <c r="AB12" s="214">
        <f>VLOOKUP($A12,'4_Level 4'!$A$78:$R$140,12,FALSE)</f>
        <v>0</v>
      </c>
      <c r="AC12" s="214">
        <f>VLOOKUP($A12,'4_Level 4'!$A$78:$R$140,13,FALSE)</f>
        <v>0</v>
      </c>
      <c r="AD12" s="216">
        <f>W12+AA12+AB12+AC12</f>
        <v>1073577</v>
      </c>
      <c r="AE12" s="214">
        <f>'9_Per Pupil Summary'!$M$23</f>
        <v>6829</v>
      </c>
      <c r="AF12" s="217">
        <f>AE12*D12</f>
        <v>1720908</v>
      </c>
      <c r="AG12" s="218">
        <v>-4</v>
      </c>
      <c r="AH12" s="211">
        <f>ROUND(AE12*AG12,0)</f>
        <v>-27316</v>
      </c>
      <c r="AI12" s="218">
        <v>1</v>
      </c>
      <c r="AJ12" s="211">
        <f>ROUND(AE12*AI12*0.5,0)</f>
        <v>3415</v>
      </c>
      <c r="AK12" s="215">
        <f>AJ12+AH12</f>
        <v>-23901</v>
      </c>
      <c r="AL12" s="217">
        <f>AF12+AK12</f>
        <v>1697007</v>
      </c>
      <c r="AM12" s="211">
        <f>ROUND(-AL12*0.0175,0)</f>
        <v>-29698</v>
      </c>
      <c r="AN12" s="211">
        <f>ROUND(-AL12*0.0025,0)</f>
        <v>-4243</v>
      </c>
      <c r="AO12" s="211">
        <f>AM12+AN12</f>
        <v>-33941</v>
      </c>
      <c r="AP12" s="217">
        <f>AL12+AO12</f>
        <v>1663066</v>
      </c>
      <c r="AQ12" s="214">
        <v>-3309</v>
      </c>
      <c r="AR12" s="217">
        <f>ROUND(SUM(AP12:AQ12),0)</f>
        <v>1659757</v>
      </c>
      <c r="AS12" s="212">
        <v>1517744</v>
      </c>
      <c r="AT12" s="212">
        <f>AR12-AS12</f>
        <v>142013</v>
      </c>
      <c r="AU12" s="217">
        <f>ROUND(AT12/$AU$21,0)</f>
        <v>142013</v>
      </c>
    </row>
    <row r="13" spans="1:47" s="19" customFormat="1" ht="21.75" customHeight="1" x14ac:dyDescent="0.2">
      <c r="A13" s="219" t="s">
        <v>341</v>
      </c>
      <c r="B13" s="220" t="s">
        <v>341</v>
      </c>
      <c r="C13" s="208" t="s">
        <v>331</v>
      </c>
      <c r="D13" s="209">
        <f>VLOOKUP(A13,'8A_2.1.20 RSD Op &amp; 5s'!$A$4:$F$10,6,FALSE)</f>
        <v>539</v>
      </c>
      <c r="E13" s="210">
        <f>'3_Levels 1&amp;2'!$AM$23</f>
        <v>3509.7761458148998</v>
      </c>
      <c r="F13" s="211">
        <f>D13*E13</f>
        <v>1891769.342594231</v>
      </c>
      <c r="G13" s="212">
        <f>'9_Per Pupil Summary'!$G$23</f>
        <v>801.48</v>
      </c>
      <c r="H13" s="211">
        <f>G13*D13</f>
        <v>431997.72000000003</v>
      </c>
      <c r="I13" s="850">
        <f>VLOOKUP($A13,'3B_Pay Raise'!$A$7:$O$142,15,FALSE)</f>
        <v>54325</v>
      </c>
      <c r="J13" s="213">
        <f>ROUND(F13+H13+I13,0)</f>
        <v>2378092</v>
      </c>
      <c r="K13" s="214">
        <v>-64669</v>
      </c>
      <c r="L13" s="214">
        <v>2156</v>
      </c>
      <c r="M13" s="215">
        <f>SUM(K13:L13)</f>
        <v>-62513</v>
      </c>
      <c r="N13" s="213">
        <f>M13+J13</f>
        <v>2315579</v>
      </c>
      <c r="O13" s="214">
        <f>ROUND(N13*-1.75%,0)</f>
        <v>-40523</v>
      </c>
      <c r="P13" s="214">
        <f>ROUND(N13*-0.25%,0)</f>
        <v>-5789</v>
      </c>
      <c r="Q13" s="214">
        <f>O13+P13</f>
        <v>-46312</v>
      </c>
      <c r="R13" s="213">
        <f>N13+Q13</f>
        <v>2269267</v>
      </c>
      <c r="S13" s="214">
        <v>0</v>
      </c>
      <c r="T13" s="213">
        <f>SUM(R13:S13)</f>
        <v>2269267</v>
      </c>
      <c r="U13" s="214">
        <f>VLOOKUP($A13,'4_Level 4'!$A$78:$R$140,5,FALSE)</f>
        <v>0</v>
      </c>
      <c r="V13" s="214">
        <f>VLOOKUP($A13,'4_Level 4'!$A$78:$R$140,17,FALSE)</f>
        <v>0</v>
      </c>
      <c r="W13" s="216">
        <f>ROUND(SUM(T13:V13),0)</f>
        <v>2269267</v>
      </c>
      <c r="X13" s="212">
        <v>2088006</v>
      </c>
      <c r="Y13" s="212">
        <f>W13-X13</f>
        <v>181261</v>
      </c>
      <c r="Z13" s="213">
        <f>ROUND(Y13/$Z$21,0)</f>
        <v>181261</v>
      </c>
      <c r="AA13" s="214">
        <f>VLOOKUP($A13,'4_Level 4'!$A$78:$R$140,10,FALSE)</f>
        <v>0</v>
      </c>
      <c r="AB13" s="214">
        <f>VLOOKUP($A13,'4_Level 4'!$A$78:$R$140,12,FALSE)</f>
        <v>0</v>
      </c>
      <c r="AC13" s="214">
        <f>VLOOKUP($A13,'4_Level 4'!$A$78:$R$140,13,FALSE)</f>
        <v>0</v>
      </c>
      <c r="AD13" s="216">
        <f>W13+AA13+AB13+AC13</f>
        <v>2269267</v>
      </c>
      <c r="AE13" s="214">
        <f>'9_Per Pupil Summary'!$M$23</f>
        <v>6829</v>
      </c>
      <c r="AF13" s="217">
        <f>AE13*D13</f>
        <v>3680831</v>
      </c>
      <c r="AG13" s="218">
        <v>-15</v>
      </c>
      <c r="AH13" s="211">
        <f>ROUND(AE13*AG13,0)</f>
        <v>-102435</v>
      </c>
      <c r="AI13" s="218">
        <v>1</v>
      </c>
      <c r="AJ13" s="211">
        <f>ROUND(AE13*AI13*0.5,0)</f>
        <v>3415</v>
      </c>
      <c r="AK13" s="215">
        <f>AJ13+AH13</f>
        <v>-99020</v>
      </c>
      <c r="AL13" s="217">
        <f>AF13+AK13</f>
        <v>3581811</v>
      </c>
      <c r="AM13" s="211">
        <f>ROUND(-AL13*0.0175,0)</f>
        <v>-62682</v>
      </c>
      <c r="AN13" s="211">
        <f>ROUND(-AL13*0.0025,0)</f>
        <v>-8955</v>
      </c>
      <c r="AO13" s="211">
        <f>AM13+AN13</f>
        <v>-71637</v>
      </c>
      <c r="AP13" s="217">
        <f>AL13+AO13</f>
        <v>3510174</v>
      </c>
      <c r="AQ13" s="214">
        <v>0</v>
      </c>
      <c r="AR13" s="217">
        <f>ROUND(SUM(AP13:AQ13),0)</f>
        <v>3510174</v>
      </c>
      <c r="AS13" s="212">
        <v>3213970</v>
      </c>
      <c r="AT13" s="212">
        <f>AR13-AS13</f>
        <v>296204</v>
      </c>
      <c r="AU13" s="217">
        <f>ROUND(AT13/$AU$21,0)</f>
        <v>296204</v>
      </c>
    </row>
    <row r="14" spans="1:47" s="19" customFormat="1" ht="21.75" customHeight="1" x14ac:dyDescent="0.2">
      <c r="A14" s="207" t="s">
        <v>431</v>
      </c>
      <c r="B14" s="230">
        <v>389002</v>
      </c>
      <c r="C14" s="208" t="s">
        <v>1030</v>
      </c>
      <c r="D14" s="209">
        <f>VLOOKUP(A14,'8A_2.1.20 RSD Op &amp; 5s'!$A$4:$F$10,6,FALSE)</f>
        <v>402</v>
      </c>
      <c r="E14" s="210">
        <f>'3_Levels 1&amp;2'!$AM$23</f>
        <v>3509.7761458148998</v>
      </c>
      <c r="F14" s="211">
        <f>D14*E14</f>
        <v>1410930.0106175898</v>
      </c>
      <c r="G14" s="212">
        <f>'9_Per Pupil Summary'!$G$23</f>
        <v>801.48</v>
      </c>
      <c r="H14" s="211">
        <f>G14*D14</f>
        <v>322194.96000000002</v>
      </c>
      <c r="I14" s="850">
        <f>VLOOKUP($A14,'3B_Pay Raise'!$A$7:$O$142,15,FALSE)</f>
        <v>54426</v>
      </c>
      <c r="J14" s="213">
        <f>ROUND(F14+H14+I14,0)</f>
        <v>1787551</v>
      </c>
      <c r="K14" s="214">
        <v>17245</v>
      </c>
      <c r="L14" s="214">
        <v>-36646</v>
      </c>
      <c r="M14" s="215">
        <f>SUM(K14:L14)</f>
        <v>-19401</v>
      </c>
      <c r="N14" s="213">
        <f>M14+J14</f>
        <v>1768150</v>
      </c>
      <c r="O14" s="214">
        <f>ROUND(N14*-1.75%,0)</f>
        <v>-30943</v>
      </c>
      <c r="P14" s="214">
        <f>ROUND(N14*-0.25%,0)</f>
        <v>-4420</v>
      </c>
      <c r="Q14" s="214">
        <f>O14+P14</f>
        <v>-35363</v>
      </c>
      <c r="R14" s="213">
        <f>N14+Q14</f>
        <v>1732787</v>
      </c>
      <c r="S14" s="214">
        <v>0</v>
      </c>
      <c r="T14" s="213">
        <f>SUM(R14:S14)</f>
        <v>1732787</v>
      </c>
      <c r="U14" s="214">
        <f>VLOOKUP($A14,'4_Level 4'!$A$78:$R$140,5,FALSE)</f>
        <v>0</v>
      </c>
      <c r="V14" s="214">
        <f>VLOOKUP($A14,'4_Level 4'!$A$78:$R$140,17,FALSE)</f>
        <v>10609</v>
      </c>
      <c r="W14" s="216">
        <f>ROUND(SUM(T14:V14),0)</f>
        <v>1743396</v>
      </c>
      <c r="X14" s="212">
        <v>1596431</v>
      </c>
      <c r="Y14" s="212">
        <f>W14-X14</f>
        <v>146965</v>
      </c>
      <c r="Z14" s="213">
        <f>ROUND(Y14/$Z$21,0)</f>
        <v>146965</v>
      </c>
      <c r="AA14" s="214">
        <f>VLOOKUP($A14,'4_Level 4'!$A$78:$R$140,10,FALSE)</f>
        <v>0</v>
      </c>
      <c r="AB14" s="214">
        <f>VLOOKUP($A14,'4_Level 4'!$A$78:$R$140,12,FALSE)</f>
        <v>0</v>
      </c>
      <c r="AC14" s="214">
        <f>VLOOKUP($A14,'4_Level 4'!$A$78:$R$140,13,FALSE)</f>
        <v>0</v>
      </c>
      <c r="AD14" s="216">
        <f>W14+AA14+AB14+AC14</f>
        <v>1743396</v>
      </c>
      <c r="AE14" s="214">
        <f>'9_Per Pupil Summary'!$M$23</f>
        <v>6829</v>
      </c>
      <c r="AF14" s="217">
        <f>AE14*D14</f>
        <v>2745258</v>
      </c>
      <c r="AG14" s="218">
        <v>4</v>
      </c>
      <c r="AH14" s="211">
        <f>ROUND(AE14*AG14,0)</f>
        <v>27316</v>
      </c>
      <c r="AI14" s="218">
        <v>-17</v>
      </c>
      <c r="AJ14" s="211">
        <f>ROUND(AE14*AI14*0.5,0)</f>
        <v>-58047</v>
      </c>
      <c r="AK14" s="215">
        <f>AJ14+AH14</f>
        <v>-30731</v>
      </c>
      <c r="AL14" s="217">
        <f>AF14+AK14</f>
        <v>2714527</v>
      </c>
      <c r="AM14" s="211">
        <f>ROUND(-AL14*0.0175,0)</f>
        <v>-47504</v>
      </c>
      <c r="AN14" s="211">
        <f>ROUND(-AL14*0.0025,0)</f>
        <v>-6786</v>
      </c>
      <c r="AO14" s="211">
        <f>AM14+AN14</f>
        <v>-54290</v>
      </c>
      <c r="AP14" s="217">
        <f>AL14+AO14</f>
        <v>2660237</v>
      </c>
      <c r="AQ14" s="214">
        <v>0</v>
      </c>
      <c r="AR14" s="217">
        <f>ROUND(SUM(AP14:AQ14),0)</f>
        <v>2660237</v>
      </c>
      <c r="AS14" s="212">
        <v>2423837</v>
      </c>
      <c r="AT14" s="212">
        <f>AR14-AS14</f>
        <v>236400</v>
      </c>
      <c r="AU14" s="217">
        <f>ROUND(AT14/$AU$21,0)</f>
        <v>236400</v>
      </c>
    </row>
    <row r="15" spans="1:47" s="19" customFormat="1" ht="21.75" customHeight="1" x14ac:dyDescent="0.2">
      <c r="A15" s="219" t="s">
        <v>1169</v>
      </c>
      <c r="B15" s="220" t="s">
        <v>1170</v>
      </c>
      <c r="C15" s="208" t="s">
        <v>1202</v>
      </c>
      <c r="D15" s="209">
        <f>VLOOKUP(A15,'8A_2.1.20 RSD Op &amp; 5s'!$A$4:$F$10,6,FALSE)</f>
        <v>258</v>
      </c>
      <c r="E15" s="210">
        <f>'3_Levels 1&amp;2'!$AM$23</f>
        <v>3509.7761458148998</v>
      </c>
      <c r="F15" s="211">
        <f>D15*E15</f>
        <v>905522.24562024418</v>
      </c>
      <c r="G15" s="212">
        <f>'9_Per Pupil Summary'!$G$23</f>
        <v>801.48</v>
      </c>
      <c r="H15" s="211">
        <f>G15*D15</f>
        <v>206781.84</v>
      </c>
      <c r="I15" s="850">
        <f>VLOOKUP($A15,'3B_Pay Raise'!$A$7:$O$142,15,FALSE)</f>
        <v>23259</v>
      </c>
      <c r="J15" s="213">
        <f>ROUND(F15+H15+I15,0)</f>
        <v>1135563</v>
      </c>
      <c r="K15" s="214">
        <v>-68980</v>
      </c>
      <c r="L15" s="214">
        <v>0</v>
      </c>
      <c r="M15" s="215">
        <f>SUM(K15:L15)</f>
        <v>-68980</v>
      </c>
      <c r="N15" s="213">
        <f>M15+J15</f>
        <v>1066583</v>
      </c>
      <c r="O15" s="214">
        <f>ROUND(N15*-1.75%,0)</f>
        <v>-18665</v>
      </c>
      <c r="P15" s="214">
        <f>ROUND(N15*-0.25%,0)</f>
        <v>-2666</v>
      </c>
      <c r="Q15" s="214">
        <f>O15+P15</f>
        <v>-21331</v>
      </c>
      <c r="R15" s="213">
        <f>N15+Q15</f>
        <v>1045252</v>
      </c>
      <c r="S15" s="214">
        <v>0</v>
      </c>
      <c r="T15" s="213">
        <f>SUM(R15:S15)</f>
        <v>1045252</v>
      </c>
      <c r="U15" s="214">
        <f>VLOOKUP($A15,'4_Level 4'!$A$78:$R$140,5,FALSE)</f>
        <v>0</v>
      </c>
      <c r="V15" s="214">
        <f>VLOOKUP($A15,'4_Level 4'!$A$78:$R$140,17,FALSE)</f>
        <v>0</v>
      </c>
      <c r="W15" s="216">
        <f>ROUND(SUM(T15:V15),0)</f>
        <v>1045252</v>
      </c>
      <c r="X15" s="212">
        <v>969228</v>
      </c>
      <c r="Y15" s="212">
        <f>W15-X15</f>
        <v>76024</v>
      </c>
      <c r="Z15" s="213">
        <f>ROUND(Y15/$Z$21,0)</f>
        <v>76024</v>
      </c>
      <c r="AA15" s="214">
        <f>VLOOKUP($A15,'4_Level 4'!$A$78:$R$140,10,FALSE)</f>
        <v>0</v>
      </c>
      <c r="AB15" s="214">
        <f>VLOOKUP($A15,'4_Level 4'!$A$78:$R$140,12,FALSE)</f>
        <v>0</v>
      </c>
      <c r="AC15" s="214">
        <f>VLOOKUP($A15,'4_Level 4'!$A$78:$R$140,13,FALSE)</f>
        <v>0</v>
      </c>
      <c r="AD15" s="216">
        <f>W15+AA15+AB15+AC15</f>
        <v>1045252</v>
      </c>
      <c r="AE15" s="214">
        <f>'9_Per Pupil Summary'!$M$23</f>
        <v>6829</v>
      </c>
      <c r="AF15" s="217">
        <f>AE15*D15</f>
        <v>1761882</v>
      </c>
      <c r="AG15" s="218">
        <v>-16</v>
      </c>
      <c r="AH15" s="211">
        <f>ROUND(AE15*AG15,0)</f>
        <v>-109264</v>
      </c>
      <c r="AI15" s="218">
        <v>0</v>
      </c>
      <c r="AJ15" s="211">
        <f>ROUND(AE15*AI15*0.5,0)</f>
        <v>0</v>
      </c>
      <c r="AK15" s="215">
        <f>AJ15+AH15</f>
        <v>-109264</v>
      </c>
      <c r="AL15" s="217">
        <f>AF15+AK15</f>
        <v>1652618</v>
      </c>
      <c r="AM15" s="211">
        <f>ROUND(-AL15*0.0175,0)</f>
        <v>-28921</v>
      </c>
      <c r="AN15" s="211">
        <f>ROUND(-AL15*0.0025,0)</f>
        <v>-4132</v>
      </c>
      <c r="AO15" s="211">
        <f>AM15+AN15</f>
        <v>-33053</v>
      </c>
      <c r="AP15" s="217">
        <f>AL15+AO15</f>
        <v>1619565</v>
      </c>
      <c r="AQ15" s="214">
        <v>0</v>
      </c>
      <c r="AR15" s="217">
        <f>ROUND(SUM(AP15:AQ15),0)</f>
        <v>1619565</v>
      </c>
      <c r="AS15" s="212">
        <v>1488016</v>
      </c>
      <c r="AT15" s="212">
        <f>AR15-AS15</f>
        <v>131549</v>
      </c>
      <c r="AU15" s="217">
        <f>ROUND(AT15/$AU$21,0)</f>
        <v>131549</v>
      </c>
    </row>
    <row r="16" spans="1:47" s="20" customFormat="1" ht="29.25" customHeight="1" thickBot="1" x14ac:dyDescent="0.25">
      <c r="A16" s="1169"/>
      <c r="B16" s="1169"/>
      <c r="C16" s="1170" t="s">
        <v>1282</v>
      </c>
      <c r="D16" s="1171">
        <f>SUM(D11:D15)</f>
        <v>1710</v>
      </c>
      <c r="E16" s="1172"/>
      <c r="F16" s="1173">
        <f>SUM(F11:F15)</f>
        <v>6001717.209343479</v>
      </c>
      <c r="G16" s="1173"/>
      <c r="H16" s="1173">
        <f t="shared" ref="H16:AD16" si="6">SUM(H11:H15)</f>
        <v>1370530.8</v>
      </c>
      <c r="I16" s="1173">
        <f t="shared" si="6"/>
        <v>181661</v>
      </c>
      <c r="J16" s="1175">
        <f t="shared" si="6"/>
        <v>7553909</v>
      </c>
      <c r="K16" s="1174">
        <f t="shared" si="6"/>
        <v>-288854</v>
      </c>
      <c r="L16" s="1174">
        <f t="shared" si="6"/>
        <v>-25867</v>
      </c>
      <c r="M16" s="1176">
        <f t="shared" si="6"/>
        <v>-314721</v>
      </c>
      <c r="N16" s="1175">
        <f t="shared" si="6"/>
        <v>7239188</v>
      </c>
      <c r="O16" s="1174">
        <f t="shared" si="6"/>
        <v>-126687</v>
      </c>
      <c r="P16" s="1174">
        <f t="shared" si="6"/>
        <v>-18097</v>
      </c>
      <c r="Q16" s="1174">
        <f t="shared" si="6"/>
        <v>-144784</v>
      </c>
      <c r="R16" s="1175">
        <f t="shared" si="6"/>
        <v>7094404</v>
      </c>
      <c r="S16" s="1173">
        <f t="shared" si="6"/>
        <v>-1607</v>
      </c>
      <c r="T16" s="1175">
        <f t="shared" si="6"/>
        <v>7092797</v>
      </c>
      <c r="U16" s="1173">
        <f t="shared" si="6"/>
        <v>0</v>
      </c>
      <c r="V16" s="1173">
        <f t="shared" si="6"/>
        <v>10609</v>
      </c>
      <c r="W16" s="1175">
        <f t="shared" si="6"/>
        <v>7103406</v>
      </c>
      <c r="X16" s="1173">
        <f t="shared" si="6"/>
        <v>6543197</v>
      </c>
      <c r="Y16" s="1173">
        <f t="shared" si="6"/>
        <v>560209</v>
      </c>
      <c r="Z16" s="1175">
        <f t="shared" si="6"/>
        <v>560209</v>
      </c>
      <c r="AA16" s="1173">
        <f t="shared" si="6"/>
        <v>0</v>
      </c>
      <c r="AB16" s="1173">
        <f t="shared" si="6"/>
        <v>0</v>
      </c>
      <c r="AC16" s="1173">
        <f t="shared" si="6"/>
        <v>8664</v>
      </c>
      <c r="AD16" s="1175">
        <f t="shared" si="6"/>
        <v>7112070</v>
      </c>
      <c r="AE16" s="1173"/>
      <c r="AF16" s="1178">
        <f t="shared" ref="AF16:AU16" si="7">SUM(AF11:AF15)</f>
        <v>11677590</v>
      </c>
      <c r="AG16" s="1180">
        <f t="shared" si="7"/>
        <v>-67</v>
      </c>
      <c r="AH16" s="1173">
        <f t="shared" si="7"/>
        <v>-457543</v>
      </c>
      <c r="AI16" s="1179">
        <f t="shared" si="7"/>
        <v>-12</v>
      </c>
      <c r="AJ16" s="1173">
        <f t="shared" si="7"/>
        <v>-40973</v>
      </c>
      <c r="AK16" s="1176">
        <f t="shared" si="7"/>
        <v>-498516</v>
      </c>
      <c r="AL16" s="1178">
        <f t="shared" si="7"/>
        <v>11179074</v>
      </c>
      <c r="AM16" s="1173">
        <f t="shared" si="7"/>
        <v>-195634</v>
      </c>
      <c r="AN16" s="1173">
        <f t="shared" si="7"/>
        <v>-27949</v>
      </c>
      <c r="AO16" s="1173">
        <f t="shared" si="7"/>
        <v>-223583</v>
      </c>
      <c r="AP16" s="1178">
        <f t="shared" si="7"/>
        <v>10955491</v>
      </c>
      <c r="AQ16" s="1173">
        <f t="shared" si="7"/>
        <v>-3309</v>
      </c>
      <c r="AR16" s="1178">
        <f t="shared" si="7"/>
        <v>10952182</v>
      </c>
      <c r="AS16" s="1177">
        <f t="shared" si="7"/>
        <v>10033675</v>
      </c>
      <c r="AT16" s="1177">
        <f t="shared" si="7"/>
        <v>918507</v>
      </c>
      <c r="AU16" s="1178">
        <f t="shared" si="7"/>
        <v>918507</v>
      </c>
    </row>
    <row r="17" spans="1:47" s="19" customFormat="1" ht="9.75" customHeight="1" x14ac:dyDescent="0.2">
      <c r="A17" s="1163"/>
      <c r="B17" s="1163"/>
      <c r="C17" s="1164"/>
      <c r="D17" s="1165"/>
      <c r="E17" s="1166"/>
      <c r="F17" s="1166"/>
      <c r="G17" s="1166"/>
      <c r="H17" s="1166"/>
      <c r="I17" s="1166"/>
      <c r="J17" s="1166"/>
      <c r="K17" s="1166"/>
      <c r="L17" s="1166"/>
      <c r="M17" s="1166"/>
      <c r="N17" s="1166"/>
      <c r="O17" s="1166"/>
      <c r="P17" s="1166"/>
      <c r="Q17" s="1166"/>
      <c r="R17" s="1166"/>
      <c r="S17" s="1166"/>
      <c r="T17" s="1166"/>
      <c r="U17" s="1166"/>
      <c r="V17" s="1166"/>
      <c r="W17" s="1166"/>
      <c r="X17" s="1166"/>
      <c r="Y17" s="1166"/>
      <c r="Z17" s="1166"/>
      <c r="AA17" s="1166"/>
      <c r="AB17" s="1166"/>
      <c r="AC17" s="1166"/>
      <c r="AD17" s="1166"/>
      <c r="AE17" s="1166"/>
      <c r="AF17" s="1166"/>
      <c r="AG17" s="1167"/>
      <c r="AH17" s="1166"/>
      <c r="AI17" s="1167"/>
      <c r="AJ17" s="1166"/>
      <c r="AK17" s="1166"/>
      <c r="AL17" s="1166"/>
      <c r="AM17" s="1166"/>
      <c r="AN17" s="1166"/>
      <c r="AO17" s="1166"/>
      <c r="AP17" s="1166"/>
      <c r="AQ17" s="1166"/>
      <c r="AR17" s="1166"/>
      <c r="AS17" s="1166"/>
      <c r="AT17" s="1166"/>
      <c r="AU17" s="1166"/>
    </row>
    <row r="18" spans="1:47" s="20" customFormat="1" ht="39" thickBot="1" x14ac:dyDescent="0.25">
      <c r="A18" s="1169"/>
      <c r="B18" s="1169"/>
      <c r="C18" s="1170" t="s">
        <v>1283</v>
      </c>
      <c r="D18" s="1171">
        <f>D8+D16</f>
        <v>2070</v>
      </c>
      <c r="E18" s="1172"/>
      <c r="F18" s="1173">
        <f>F8+F16</f>
        <v>7265236.621836843</v>
      </c>
      <c r="G18" s="1173"/>
      <c r="H18" s="1173">
        <f t="shared" ref="H18:AD18" si="8">H8+H16</f>
        <v>1659063.6</v>
      </c>
      <c r="I18" s="1173">
        <f t="shared" si="8"/>
        <v>220176</v>
      </c>
      <c r="J18" s="1175">
        <f t="shared" si="8"/>
        <v>9144476</v>
      </c>
      <c r="K18" s="1174">
        <f t="shared" si="8"/>
        <v>-383702</v>
      </c>
      <c r="L18" s="1174">
        <f t="shared" si="8"/>
        <v>-28023</v>
      </c>
      <c r="M18" s="1176">
        <f t="shared" si="8"/>
        <v>-411725</v>
      </c>
      <c r="N18" s="1175">
        <f t="shared" si="8"/>
        <v>8732751</v>
      </c>
      <c r="O18" s="1174">
        <f t="shared" si="8"/>
        <v>-126687</v>
      </c>
      <c r="P18" s="1174">
        <f t="shared" si="8"/>
        <v>-18097</v>
      </c>
      <c r="Q18" s="1174">
        <f t="shared" si="8"/>
        <v>-144784</v>
      </c>
      <c r="R18" s="1175">
        <f t="shared" si="8"/>
        <v>8587967</v>
      </c>
      <c r="S18" s="1173">
        <f t="shared" si="8"/>
        <v>-1607</v>
      </c>
      <c r="T18" s="1175">
        <f t="shared" si="8"/>
        <v>8586360</v>
      </c>
      <c r="U18" s="1173">
        <f t="shared" si="8"/>
        <v>0</v>
      </c>
      <c r="V18" s="1173">
        <f t="shared" si="8"/>
        <v>13109</v>
      </c>
      <c r="W18" s="1175">
        <f t="shared" si="8"/>
        <v>8599469</v>
      </c>
      <c r="X18" s="1173">
        <f t="shared" si="8"/>
        <v>7931137</v>
      </c>
      <c r="Y18" s="1173">
        <f t="shared" si="8"/>
        <v>668332</v>
      </c>
      <c r="Z18" s="1175">
        <f t="shared" si="8"/>
        <v>668332</v>
      </c>
      <c r="AA18" s="1173">
        <f t="shared" si="8"/>
        <v>0</v>
      </c>
      <c r="AB18" s="1173">
        <f t="shared" si="8"/>
        <v>55430</v>
      </c>
      <c r="AC18" s="1173">
        <f t="shared" si="8"/>
        <v>8664</v>
      </c>
      <c r="AD18" s="1175">
        <f t="shared" si="8"/>
        <v>8663563</v>
      </c>
      <c r="AE18" s="1173"/>
      <c r="AF18" s="1178">
        <f t="shared" ref="AF18:AU18" si="9">AF8+AF16</f>
        <v>14136030</v>
      </c>
      <c r="AG18" s="1180">
        <f t="shared" si="9"/>
        <v>-89</v>
      </c>
      <c r="AH18" s="1173">
        <f t="shared" si="9"/>
        <v>-607781</v>
      </c>
      <c r="AI18" s="1179">
        <f t="shared" si="9"/>
        <v>-13</v>
      </c>
      <c r="AJ18" s="1173">
        <f t="shared" si="9"/>
        <v>-44388</v>
      </c>
      <c r="AK18" s="1176">
        <f t="shared" si="9"/>
        <v>-652169</v>
      </c>
      <c r="AL18" s="1178">
        <f t="shared" si="9"/>
        <v>13483861</v>
      </c>
      <c r="AM18" s="1173">
        <f t="shared" si="9"/>
        <v>-195634</v>
      </c>
      <c r="AN18" s="1173">
        <f t="shared" si="9"/>
        <v>-27949</v>
      </c>
      <c r="AO18" s="1173">
        <f t="shared" si="9"/>
        <v>-223583</v>
      </c>
      <c r="AP18" s="1178">
        <f t="shared" si="9"/>
        <v>13260278</v>
      </c>
      <c r="AQ18" s="1173">
        <f t="shared" si="9"/>
        <v>-3309</v>
      </c>
      <c r="AR18" s="1178">
        <f t="shared" si="9"/>
        <v>13256969</v>
      </c>
      <c r="AS18" s="1177">
        <f t="shared" si="9"/>
        <v>12151643</v>
      </c>
      <c r="AT18" s="1177">
        <f t="shared" si="9"/>
        <v>1105326</v>
      </c>
      <c r="AU18" s="1178">
        <f t="shared" si="9"/>
        <v>1105326</v>
      </c>
    </row>
    <row r="19" spans="1:47" s="19" customFormat="1" ht="9.75" customHeight="1" x14ac:dyDescent="0.2">
      <c r="A19" s="1163"/>
      <c r="B19" s="1163"/>
      <c r="C19" s="1164"/>
      <c r="D19" s="1165"/>
      <c r="E19" s="1166"/>
      <c r="F19" s="1166"/>
      <c r="G19" s="1166"/>
      <c r="H19" s="1166"/>
      <c r="I19" s="1166"/>
      <c r="J19" s="1166"/>
      <c r="K19" s="1166"/>
      <c r="L19" s="1166"/>
      <c r="M19" s="1166"/>
      <c r="N19" s="1166"/>
      <c r="O19" s="1166"/>
      <c r="P19" s="1166"/>
      <c r="Q19" s="1166"/>
      <c r="R19" s="1166"/>
      <c r="S19" s="1166"/>
      <c r="T19" s="1166"/>
      <c r="U19" s="1166"/>
      <c r="V19" s="1166"/>
      <c r="W19" s="1166"/>
      <c r="X19" s="1166"/>
      <c r="Y19" s="1166"/>
      <c r="Z19" s="1166"/>
      <c r="AA19" s="1166"/>
      <c r="AB19" s="1166"/>
      <c r="AC19" s="1166"/>
      <c r="AD19" s="1166"/>
      <c r="AE19" s="1166"/>
      <c r="AF19" s="1166"/>
      <c r="AG19" s="1167"/>
      <c r="AH19" s="1166"/>
      <c r="AI19" s="1167"/>
      <c r="AJ19" s="1166"/>
      <c r="AK19" s="1166"/>
      <c r="AL19" s="1166"/>
      <c r="AM19" s="1166"/>
      <c r="AN19" s="1166"/>
      <c r="AO19" s="1166"/>
      <c r="AP19" s="1166"/>
      <c r="AQ19" s="1166"/>
      <c r="AR19" s="1166"/>
      <c r="AS19" s="1166"/>
      <c r="AT19" s="1166"/>
      <c r="AU19" s="1166"/>
    </row>
    <row r="20" spans="1:47" s="20" customFormat="1" ht="29.25" customHeight="1" thickBot="1" x14ac:dyDescent="0.25">
      <c r="A20" s="1181"/>
      <c r="B20" s="1181"/>
      <c r="C20" s="1182" t="s">
        <v>1281</v>
      </c>
      <c r="D20" s="1183">
        <f>D9+D16</f>
        <v>3022</v>
      </c>
      <c r="E20" s="1184"/>
      <c r="F20" s="1185">
        <f>F9+F16</f>
        <v>11857021.476537697</v>
      </c>
      <c r="G20" s="1185"/>
      <c r="H20" s="1185">
        <f t="shared" ref="H20:AD20" si="10">H9+H16</f>
        <v>2368075.12</v>
      </c>
      <c r="I20" s="1185">
        <f t="shared" si="10"/>
        <v>354721</v>
      </c>
      <c r="J20" s="1186">
        <f t="shared" si="10"/>
        <v>14579817</v>
      </c>
      <c r="K20" s="1187">
        <f t="shared" si="10"/>
        <v>-261205</v>
      </c>
      <c r="L20" s="1187">
        <f t="shared" si="10"/>
        <v>-136600</v>
      </c>
      <c r="M20" s="1188">
        <f t="shared" si="10"/>
        <v>-397805</v>
      </c>
      <c r="N20" s="1186">
        <f t="shared" si="10"/>
        <v>14182012</v>
      </c>
      <c r="O20" s="1187">
        <f t="shared" si="10"/>
        <v>-126687</v>
      </c>
      <c r="P20" s="1187">
        <f t="shared" si="10"/>
        <v>-18097</v>
      </c>
      <c r="Q20" s="1187">
        <f t="shared" si="10"/>
        <v>-144784</v>
      </c>
      <c r="R20" s="1186">
        <f t="shared" si="10"/>
        <v>14037228</v>
      </c>
      <c r="S20" s="1189">
        <f t="shared" si="10"/>
        <v>-1607</v>
      </c>
      <c r="T20" s="1186">
        <f t="shared" si="10"/>
        <v>14035621</v>
      </c>
      <c r="U20" s="1189">
        <f t="shared" si="10"/>
        <v>0</v>
      </c>
      <c r="V20" s="1189">
        <f t="shared" si="10"/>
        <v>13109</v>
      </c>
      <c r="W20" s="1186">
        <f t="shared" si="10"/>
        <v>14048730</v>
      </c>
      <c r="X20" s="1185">
        <f t="shared" si="10"/>
        <v>12936722</v>
      </c>
      <c r="Y20" s="1185">
        <f t="shared" si="10"/>
        <v>1112008</v>
      </c>
      <c r="Z20" s="1186">
        <f t="shared" si="10"/>
        <v>1112008</v>
      </c>
      <c r="AA20" s="1189">
        <f t="shared" si="10"/>
        <v>0</v>
      </c>
      <c r="AB20" s="1189">
        <f t="shared" si="10"/>
        <v>55430</v>
      </c>
      <c r="AC20" s="1189">
        <f t="shared" si="10"/>
        <v>8664</v>
      </c>
      <c r="AD20" s="1186">
        <f t="shared" si="10"/>
        <v>14112824</v>
      </c>
      <c r="AE20" s="1185"/>
      <c r="AF20" s="1190">
        <f t="shared" ref="AF20:AU20" si="11">AF9+AF16</f>
        <v>18843670</v>
      </c>
      <c r="AG20" s="1191">
        <f t="shared" si="11"/>
        <v>-67</v>
      </c>
      <c r="AH20" s="1185">
        <f t="shared" si="11"/>
        <v>-498991</v>
      </c>
      <c r="AI20" s="1192">
        <f t="shared" si="11"/>
        <v>-52</v>
      </c>
      <c r="AJ20" s="1185">
        <f t="shared" si="11"/>
        <v>-140816</v>
      </c>
      <c r="AK20" s="1188">
        <f t="shared" si="11"/>
        <v>-639807</v>
      </c>
      <c r="AL20" s="1190">
        <f t="shared" si="11"/>
        <v>18203863</v>
      </c>
      <c r="AM20" s="1185">
        <f t="shared" si="11"/>
        <v>-195634</v>
      </c>
      <c r="AN20" s="1185">
        <f t="shared" si="11"/>
        <v>-27949</v>
      </c>
      <c r="AO20" s="1185">
        <f t="shared" si="11"/>
        <v>-223583</v>
      </c>
      <c r="AP20" s="1190">
        <f t="shared" si="11"/>
        <v>17980280</v>
      </c>
      <c r="AQ20" s="1185">
        <f t="shared" si="11"/>
        <v>-3309</v>
      </c>
      <c r="AR20" s="1190">
        <f t="shared" si="11"/>
        <v>17976971</v>
      </c>
      <c r="AS20" s="1185">
        <f t="shared" si="11"/>
        <v>16467307</v>
      </c>
      <c r="AT20" s="1185">
        <f t="shared" si="11"/>
        <v>1509664</v>
      </c>
      <c r="AU20" s="1190">
        <f t="shared" si="11"/>
        <v>1509664</v>
      </c>
    </row>
    <row r="21" spans="1:47" s="19" customFormat="1" ht="13.5" thickTop="1" x14ac:dyDescent="0.2">
      <c r="A21" s="591"/>
      <c r="B21" s="591"/>
      <c r="C21" s="1125"/>
      <c r="D21" s="1125"/>
      <c r="E21" s="1125"/>
      <c r="F21" s="1125"/>
      <c r="G21" s="1125"/>
      <c r="H21" s="1125"/>
      <c r="I21" s="1125"/>
      <c r="J21" s="1125"/>
      <c r="K21" s="1126"/>
      <c r="L21" s="1126"/>
      <c r="M21" s="1126"/>
      <c r="N21" s="1126"/>
      <c r="O21" s="1126"/>
      <c r="P21" s="1126"/>
      <c r="Q21" s="1126"/>
      <c r="R21" s="1126"/>
      <c r="S21" s="1125"/>
      <c r="T21" s="1126"/>
      <c r="U21" s="1126"/>
      <c r="V21" s="1126"/>
      <c r="W21" s="1126"/>
      <c r="X21" s="1126"/>
      <c r="Y21" s="1126"/>
      <c r="Z21" s="1125">
        <v>1</v>
      </c>
      <c r="AA21" s="1125"/>
      <c r="AB21" s="1125"/>
      <c r="AC21" s="1125"/>
      <c r="AD21" s="1125"/>
      <c r="AE21" s="1125"/>
      <c r="AF21" s="1125"/>
      <c r="AG21" s="1125"/>
      <c r="AH21" s="1125"/>
      <c r="AI21" s="1125"/>
      <c r="AJ21" s="1125"/>
      <c r="AK21" s="1125"/>
      <c r="AL21" s="1125"/>
      <c r="AM21" s="1125"/>
      <c r="AN21" s="1125"/>
      <c r="AO21" s="1125"/>
      <c r="AP21" s="1125"/>
      <c r="AQ21" s="1125"/>
      <c r="AR21" s="1125"/>
      <c r="AS21" s="1125"/>
      <c r="AT21" s="1125"/>
      <c r="AU21" s="1125">
        <f>Z21</f>
        <v>1</v>
      </c>
    </row>
  </sheetData>
  <sheetProtection password="D893" sheet="1" objects="1" scenarios="1" formatCells="0" formatColumns="0" formatRows="0"/>
  <sortState ref="A11:AW16">
    <sortCondition ref="A11"/>
  </sortState>
  <customSheetViews>
    <customSheetView guid="{DF43B8DA-68E8-4080-9138-D41A38219876}" showPageBreaks="1" printArea="1" hiddenRows="1" hiddenColumns="1" view="pageBreakPreview">
      <pane xSplit="3" ySplit="5" topLeftCell="D7" activePane="bottomRight" state="frozen"/>
      <selection pane="bottomRight" activeCell="D7" sqref="D7"/>
      <colBreaks count="3" manualBreakCount="3">
        <brk id="18" max="19" man="1"/>
        <brk id="30" max="1048575" man="1"/>
        <brk id="41" max="19" man="1"/>
      </colBreaks>
      <pageMargins left="0.25" right="0.25" top="1" bottom="0.75" header="0.24" footer="0.31"/>
      <printOptions horizontalCentered="1"/>
      <pageSetup paperSize="5" scale="70" firstPageNumber="48" orientation="landscape" r:id="rId1"/>
      <headerFooter alignWithMargins="0">
        <oddHeader xml:space="preserve">&amp;L&amp;"Arial,Bold"&amp;22&amp;K000000FY2019-20 Budget Letter_&amp;KFF0000Preliminary Simulation&amp;R
</oddHeader>
        <oddFooter>&amp;R&amp;12&amp;P</oddFooter>
      </headerFooter>
    </customSheetView>
  </customSheetViews>
  <mergeCells count="9">
    <mergeCell ref="A1:C3"/>
    <mergeCell ref="AG2:AK2"/>
    <mergeCell ref="K2:M2"/>
    <mergeCell ref="U2:V2"/>
    <mergeCell ref="AA2:AC2"/>
    <mergeCell ref="S1:AD1"/>
    <mergeCell ref="D1:R1"/>
    <mergeCell ref="AE1:AO1"/>
    <mergeCell ref="AP1:AU1"/>
  </mergeCells>
  <phoneticPr fontId="0" type="noConversion"/>
  <printOptions horizontalCentered="1"/>
  <pageMargins left="0.25" right="0.25" top="1" bottom="0.75" header="0.24" footer="0.31"/>
  <pageSetup paperSize="5" scale="70" firstPageNumber="48" orientation="landscape" r:id="rId2"/>
  <headerFooter alignWithMargins="0">
    <oddHeader xml:space="preserve">&amp;L&amp;"Arial,Bold"&amp;18&amp;K000000FY2020-21 Budget Letter
June 2021&amp;R
</oddHeader>
    <oddFooter>&amp;R&amp;12&amp;P</oddFooter>
  </headerFooter>
  <colBreaks count="3" manualBreakCount="3">
    <brk id="18" max="19" man="1"/>
    <brk id="30" max="1048575" man="1"/>
    <brk id="41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Y44"/>
  <sheetViews>
    <sheetView zoomScaleNormal="100" zoomScaleSheetLayoutView="100" workbookViewId="0">
      <pane xSplit="4" ySplit="6" topLeftCell="E7" activePane="bottomRight" state="frozen"/>
      <selection activeCell="B4" sqref="B4"/>
      <selection pane="topRight" activeCell="B4" sqref="B4"/>
      <selection pane="bottomLeft" activeCell="B4" sqref="B4"/>
      <selection pane="bottomRight" activeCell="E7" sqref="E7"/>
    </sheetView>
  </sheetViews>
  <sheetFormatPr defaultColWidth="8.85546875" defaultRowHeight="12.75" x14ac:dyDescent="0.2"/>
  <cols>
    <col min="1" max="1" width="8.5703125" style="14" bestFit="1" customWidth="1"/>
    <col min="2" max="2" width="8.5703125" style="14" hidden="1" customWidth="1"/>
    <col min="3" max="3" width="8" style="14" hidden="1" customWidth="1"/>
    <col min="4" max="4" width="34.28515625" style="8" customWidth="1"/>
    <col min="5" max="5" width="14.7109375" style="8" customWidth="1"/>
    <col min="6" max="6" width="5.7109375" style="8" bestFit="1" customWidth="1"/>
    <col min="7" max="7" width="14.7109375" style="8" customWidth="1"/>
    <col min="8" max="8" width="10.7109375" style="8" customWidth="1"/>
    <col min="9" max="9" width="7.28515625" style="8" customWidth="1"/>
    <col min="10" max="10" width="13.28515625" style="8" customWidth="1"/>
    <col min="11" max="11" width="10.7109375" style="8" customWidth="1"/>
    <col min="12" max="12" width="7.28515625" style="8" customWidth="1"/>
    <col min="13" max="13" width="13.28515625" style="8" customWidth="1"/>
    <col min="14" max="14" width="10.7109375" style="8" customWidth="1"/>
    <col min="15" max="15" width="7.28515625" style="8" customWidth="1"/>
    <col min="16" max="16" width="13.28515625" style="8" customWidth="1"/>
    <col min="17" max="17" width="10.7109375" style="8" customWidth="1"/>
    <col min="18" max="18" width="7.28515625" style="8" customWidth="1"/>
    <col min="19" max="20" width="13.28515625" style="8" customWidth="1"/>
    <col min="21" max="21" width="15.140625" style="8" customWidth="1"/>
    <col min="22" max="25" width="13.28515625" style="8" customWidth="1"/>
    <col min="26" max="26" width="12.140625" style="8" customWidth="1"/>
    <col min="27" max="27" width="13.42578125" style="8" customWidth="1"/>
    <col min="28" max="28" width="12.140625" style="8" bestFit="1" customWidth="1"/>
    <col min="29" max="29" width="12.42578125" style="8" customWidth="1"/>
    <col min="30" max="30" width="16.28515625" style="8" customWidth="1"/>
    <col min="31" max="31" width="11.85546875" style="8" bestFit="1" customWidth="1"/>
    <col min="32" max="33" width="11.85546875" style="8" customWidth="1"/>
    <col min="34" max="34" width="12.28515625" style="8" customWidth="1"/>
    <col min="35" max="35" width="16.140625" style="8" customWidth="1"/>
    <col min="36" max="36" width="13.28515625" style="8" bestFit="1" customWidth="1"/>
    <col min="37" max="38" width="14.85546875" style="8" bestFit="1" customWidth="1"/>
    <col min="39" max="43" width="12.85546875" style="8" customWidth="1"/>
    <col min="44" max="44" width="14.85546875" style="8" bestFit="1" customWidth="1"/>
    <col min="45" max="45" width="12.140625" style="8" customWidth="1"/>
    <col min="46" max="46" width="14.85546875" style="8" bestFit="1" customWidth="1"/>
    <col min="47" max="47" width="12.140625" style="8" bestFit="1" customWidth="1"/>
    <col min="48" max="48" width="14.85546875" style="8" bestFit="1" customWidth="1"/>
    <col min="49" max="50" width="13" style="8" customWidth="1"/>
    <col min="51" max="51" width="14.85546875" style="8" bestFit="1" customWidth="1"/>
    <col min="52" max="16384" width="8.85546875" style="8"/>
  </cols>
  <sheetData>
    <row r="1" spans="1:51" ht="21" customHeight="1" x14ac:dyDescent="0.2">
      <c r="A1" s="1305" t="s">
        <v>381</v>
      </c>
      <c r="B1" s="1305"/>
      <c r="C1" s="1305"/>
      <c r="D1" s="1306"/>
      <c r="E1" s="1488" t="s">
        <v>293</v>
      </c>
      <c r="F1" s="1489"/>
      <c r="G1" s="1489"/>
      <c r="H1" s="1489"/>
      <c r="I1" s="1489"/>
      <c r="J1" s="1489"/>
      <c r="K1" s="1489"/>
      <c r="L1" s="1489"/>
      <c r="M1" s="1489"/>
      <c r="N1" s="1489"/>
      <c r="O1" s="1489"/>
      <c r="P1" s="1489"/>
      <c r="Q1" s="1489"/>
      <c r="R1" s="1489"/>
      <c r="S1" s="1489"/>
      <c r="T1" s="1489"/>
      <c r="U1" s="1490"/>
      <c r="V1" s="1488" t="s">
        <v>293</v>
      </c>
      <c r="W1" s="1489"/>
      <c r="X1" s="1489"/>
      <c r="Y1" s="1489"/>
      <c r="Z1" s="1489"/>
      <c r="AA1" s="1489"/>
      <c r="AB1" s="1489"/>
      <c r="AC1" s="1489"/>
      <c r="AD1" s="1489"/>
      <c r="AE1" s="1489"/>
      <c r="AF1" s="1489"/>
      <c r="AG1" s="1489"/>
      <c r="AH1" s="1489"/>
      <c r="AI1" s="1490"/>
      <c r="AJ1" s="1259"/>
      <c r="AK1" s="1485" t="s">
        <v>356</v>
      </c>
      <c r="AL1" s="1486"/>
      <c r="AM1" s="1486"/>
      <c r="AN1" s="1486"/>
      <c r="AO1" s="1486"/>
      <c r="AP1" s="1486"/>
      <c r="AQ1" s="1486"/>
      <c r="AR1" s="1486"/>
      <c r="AS1" s="1486"/>
      <c r="AT1" s="1486"/>
      <c r="AU1" s="1486"/>
      <c r="AV1" s="1486"/>
      <c r="AW1" s="1486"/>
      <c r="AX1" s="1486"/>
      <c r="AY1" s="1487"/>
    </row>
    <row r="2" spans="1:51" ht="18.75" customHeight="1" x14ac:dyDescent="0.2">
      <c r="A2" s="1306"/>
      <c r="B2" s="1306"/>
      <c r="C2" s="1306"/>
      <c r="D2" s="1306"/>
      <c r="E2" s="1302" t="s">
        <v>1249</v>
      </c>
      <c r="F2" s="1307" t="s">
        <v>503</v>
      </c>
      <c r="G2" s="1307"/>
      <c r="H2" s="1307" t="s">
        <v>900</v>
      </c>
      <c r="I2" s="1307"/>
      <c r="J2" s="1307"/>
      <c r="K2" s="1307" t="s">
        <v>897</v>
      </c>
      <c r="L2" s="1307"/>
      <c r="M2" s="1307"/>
      <c r="N2" s="1307" t="s">
        <v>898</v>
      </c>
      <c r="O2" s="1307"/>
      <c r="P2" s="1307"/>
      <c r="Q2" s="1307" t="s">
        <v>899</v>
      </c>
      <c r="R2" s="1307"/>
      <c r="S2" s="1307"/>
      <c r="T2" s="1484" t="s">
        <v>1073</v>
      </c>
      <c r="U2" s="1302" t="s">
        <v>395</v>
      </c>
      <c r="V2" s="1289" t="s">
        <v>223</v>
      </c>
      <c r="W2" s="1289"/>
      <c r="X2" s="1289"/>
      <c r="Y2" s="1302" t="s">
        <v>396</v>
      </c>
      <c r="Z2" s="1302" t="s">
        <v>944</v>
      </c>
      <c r="AA2" s="1302" t="s">
        <v>397</v>
      </c>
      <c r="AB2" s="1289" t="s">
        <v>1255</v>
      </c>
      <c r="AC2" s="1422" t="s">
        <v>1177</v>
      </c>
      <c r="AD2" s="1302" t="s">
        <v>1392</v>
      </c>
      <c r="AE2" s="1302" t="s">
        <v>1325</v>
      </c>
      <c r="AF2" s="1302" t="s">
        <v>258</v>
      </c>
      <c r="AG2" s="1302" t="s">
        <v>305</v>
      </c>
      <c r="AH2" s="1303" t="s">
        <v>1178</v>
      </c>
      <c r="AI2" s="1302" t="s">
        <v>907</v>
      </c>
      <c r="AJ2" s="1303" t="s">
        <v>1390</v>
      </c>
      <c r="AK2" s="1301" t="s">
        <v>1366</v>
      </c>
      <c r="AL2" s="1301" t="s">
        <v>303</v>
      </c>
      <c r="AM2" s="1304" t="s">
        <v>223</v>
      </c>
      <c r="AN2" s="1304"/>
      <c r="AO2" s="1304"/>
      <c r="AP2" s="1304"/>
      <c r="AQ2" s="1304"/>
      <c r="AR2" s="1301" t="s">
        <v>378</v>
      </c>
      <c r="AS2" s="1301" t="s">
        <v>938</v>
      </c>
      <c r="AT2" s="1301" t="s">
        <v>379</v>
      </c>
      <c r="AU2" s="1289" t="s">
        <v>1255</v>
      </c>
      <c r="AV2" s="1301" t="s">
        <v>380</v>
      </c>
      <c r="AW2" s="1301" t="s">
        <v>1319</v>
      </c>
      <c r="AX2" s="1301" t="s">
        <v>258</v>
      </c>
      <c r="AY2" s="1301" t="s">
        <v>1320</v>
      </c>
    </row>
    <row r="3" spans="1:51" ht="108.75" customHeight="1" x14ac:dyDescent="0.2">
      <c r="A3" s="1306"/>
      <c r="B3" s="1306"/>
      <c r="C3" s="1306"/>
      <c r="D3" s="1306"/>
      <c r="E3" s="1302"/>
      <c r="F3" s="673" t="s">
        <v>373</v>
      </c>
      <c r="G3" s="673" t="s">
        <v>506</v>
      </c>
      <c r="H3" s="673" t="s">
        <v>1250</v>
      </c>
      <c r="I3" s="673" t="s">
        <v>373</v>
      </c>
      <c r="J3" s="673" t="s">
        <v>302</v>
      </c>
      <c r="K3" s="673" t="s">
        <v>1386</v>
      </c>
      <c r="L3" s="673" t="s">
        <v>373</v>
      </c>
      <c r="M3" s="673" t="s">
        <v>302</v>
      </c>
      <c r="N3" s="673" t="s">
        <v>1252</v>
      </c>
      <c r="O3" s="673" t="s">
        <v>373</v>
      </c>
      <c r="P3" s="673" t="s">
        <v>302</v>
      </c>
      <c r="Q3" s="673" t="s">
        <v>1252</v>
      </c>
      <c r="R3" s="673" t="s">
        <v>373</v>
      </c>
      <c r="S3" s="673" t="s">
        <v>302</v>
      </c>
      <c r="T3" s="1484"/>
      <c r="U3" s="1302"/>
      <c r="V3" s="586" t="s">
        <v>1253</v>
      </c>
      <c r="W3" s="586" t="s">
        <v>1254</v>
      </c>
      <c r="X3" s="586" t="s">
        <v>224</v>
      </c>
      <c r="Y3" s="1302"/>
      <c r="Z3" s="1302"/>
      <c r="AA3" s="1302"/>
      <c r="AB3" s="1289"/>
      <c r="AC3" s="1423"/>
      <c r="AD3" s="1302"/>
      <c r="AE3" s="1302"/>
      <c r="AF3" s="1302"/>
      <c r="AG3" s="1302"/>
      <c r="AH3" s="1303"/>
      <c r="AI3" s="1302"/>
      <c r="AJ3" s="1303"/>
      <c r="AK3" s="1301"/>
      <c r="AL3" s="1301"/>
      <c r="AM3" s="586" t="s">
        <v>1256</v>
      </c>
      <c r="AN3" s="586" t="s">
        <v>1257</v>
      </c>
      <c r="AO3" s="586" t="s">
        <v>1258</v>
      </c>
      <c r="AP3" s="586" t="s">
        <v>1323</v>
      </c>
      <c r="AQ3" s="586" t="s">
        <v>224</v>
      </c>
      <c r="AR3" s="1301"/>
      <c r="AS3" s="1301"/>
      <c r="AT3" s="1301"/>
      <c r="AU3" s="1289"/>
      <c r="AV3" s="1301"/>
      <c r="AW3" s="1301"/>
      <c r="AX3" s="1301"/>
      <c r="AY3" s="1301"/>
    </row>
    <row r="4" spans="1:51" ht="14.25" customHeight="1" x14ac:dyDescent="0.2">
      <c r="A4" s="679"/>
      <c r="B4" s="680"/>
      <c r="C4" s="680"/>
      <c r="D4" s="677"/>
      <c r="E4" s="674">
        <v>1</v>
      </c>
      <c r="F4" s="674">
        <f t="shared" ref="F4:AB4" si="0">E4+1</f>
        <v>2</v>
      </c>
      <c r="G4" s="674">
        <f t="shared" si="0"/>
        <v>3</v>
      </c>
      <c r="H4" s="674">
        <f t="shared" si="0"/>
        <v>4</v>
      </c>
      <c r="I4" s="674">
        <f t="shared" si="0"/>
        <v>5</v>
      </c>
      <c r="J4" s="674">
        <f t="shared" si="0"/>
        <v>6</v>
      </c>
      <c r="K4" s="674">
        <f t="shared" si="0"/>
        <v>7</v>
      </c>
      <c r="L4" s="674">
        <f t="shared" si="0"/>
        <v>8</v>
      </c>
      <c r="M4" s="674">
        <f t="shared" si="0"/>
        <v>9</v>
      </c>
      <c r="N4" s="674">
        <f t="shared" si="0"/>
        <v>10</v>
      </c>
      <c r="O4" s="674">
        <f t="shared" si="0"/>
        <v>11</v>
      </c>
      <c r="P4" s="674">
        <f t="shared" si="0"/>
        <v>12</v>
      </c>
      <c r="Q4" s="674">
        <f t="shared" si="0"/>
        <v>13</v>
      </c>
      <c r="R4" s="674">
        <f t="shared" si="0"/>
        <v>14</v>
      </c>
      <c r="S4" s="674">
        <f t="shared" si="0"/>
        <v>15</v>
      </c>
      <c r="T4" s="762" t="s">
        <v>1115</v>
      </c>
      <c r="U4" s="674">
        <f>S4+1</f>
        <v>16</v>
      </c>
      <c r="V4" s="674">
        <f t="shared" si="0"/>
        <v>17</v>
      </c>
      <c r="W4" s="674">
        <f t="shared" si="0"/>
        <v>18</v>
      </c>
      <c r="X4" s="674">
        <f t="shared" si="0"/>
        <v>19</v>
      </c>
      <c r="Y4" s="674">
        <f t="shared" si="0"/>
        <v>20</v>
      </c>
      <c r="Z4" s="674">
        <f t="shared" si="0"/>
        <v>21</v>
      </c>
      <c r="AA4" s="674">
        <f t="shared" si="0"/>
        <v>22</v>
      </c>
      <c r="AB4" s="674">
        <f t="shared" si="0"/>
        <v>23</v>
      </c>
      <c r="AC4" s="674" t="s">
        <v>798</v>
      </c>
      <c r="AD4" s="674">
        <v>24</v>
      </c>
      <c r="AE4" s="674">
        <f>AD4+1</f>
        <v>25</v>
      </c>
      <c r="AF4" s="674">
        <f>AE4+1</f>
        <v>26</v>
      </c>
      <c r="AG4" s="674">
        <f>AF4+1</f>
        <v>27</v>
      </c>
      <c r="AH4" s="674" t="s">
        <v>799</v>
      </c>
      <c r="AI4" s="674">
        <v>28</v>
      </c>
      <c r="AJ4" s="1196" t="s">
        <v>1391</v>
      </c>
      <c r="AK4" s="674">
        <f>AI4+1</f>
        <v>29</v>
      </c>
      <c r="AL4" s="674">
        <f t="shared" ref="AL4:AY4" si="1">AK4+1</f>
        <v>30</v>
      </c>
      <c r="AM4" s="674">
        <f t="shared" si="1"/>
        <v>31</v>
      </c>
      <c r="AN4" s="674">
        <f t="shared" si="1"/>
        <v>32</v>
      </c>
      <c r="AO4" s="674">
        <f t="shared" si="1"/>
        <v>33</v>
      </c>
      <c r="AP4" s="674">
        <f t="shared" si="1"/>
        <v>34</v>
      </c>
      <c r="AQ4" s="674">
        <f t="shared" si="1"/>
        <v>35</v>
      </c>
      <c r="AR4" s="674">
        <f t="shared" si="1"/>
        <v>36</v>
      </c>
      <c r="AS4" s="674">
        <f t="shared" si="1"/>
        <v>37</v>
      </c>
      <c r="AT4" s="674">
        <f t="shared" si="1"/>
        <v>38</v>
      </c>
      <c r="AU4" s="674">
        <f t="shared" si="1"/>
        <v>39</v>
      </c>
      <c r="AV4" s="674">
        <f t="shared" si="1"/>
        <v>40</v>
      </c>
      <c r="AW4" s="674">
        <f t="shared" si="1"/>
        <v>41</v>
      </c>
      <c r="AX4" s="674">
        <f t="shared" si="1"/>
        <v>42</v>
      </c>
      <c r="AY4" s="674">
        <f t="shared" si="1"/>
        <v>43</v>
      </c>
    </row>
    <row r="5" spans="1:51" s="438" customFormat="1" ht="35.25" customHeight="1" x14ac:dyDescent="0.2">
      <c r="A5" s="681"/>
      <c r="B5" s="682"/>
      <c r="C5" s="682" t="s">
        <v>1022</v>
      </c>
      <c r="D5" s="693"/>
      <c r="E5" s="675" t="s">
        <v>761</v>
      </c>
      <c r="F5" s="538" t="s">
        <v>1377</v>
      </c>
      <c r="G5" s="538" t="s">
        <v>762</v>
      </c>
      <c r="H5" s="675" t="s">
        <v>896</v>
      </c>
      <c r="I5" s="675" t="s">
        <v>1372</v>
      </c>
      <c r="J5" s="675" t="s">
        <v>801</v>
      </c>
      <c r="K5" s="675" t="s">
        <v>895</v>
      </c>
      <c r="L5" s="675" t="s">
        <v>1373</v>
      </c>
      <c r="M5" s="675" t="s">
        <v>802</v>
      </c>
      <c r="N5" s="675" t="s">
        <v>893</v>
      </c>
      <c r="O5" s="675" t="s">
        <v>1374</v>
      </c>
      <c r="P5" s="675" t="s">
        <v>803</v>
      </c>
      <c r="Q5" s="675" t="s">
        <v>894</v>
      </c>
      <c r="R5" s="675" t="s">
        <v>1375</v>
      </c>
      <c r="S5" s="675" t="s">
        <v>804</v>
      </c>
      <c r="T5" s="760" t="s">
        <v>1074</v>
      </c>
      <c r="U5" s="675" t="s">
        <v>1116</v>
      </c>
      <c r="V5" s="675" t="s">
        <v>887</v>
      </c>
      <c r="W5" s="675" t="s">
        <v>888</v>
      </c>
      <c r="X5" s="675" t="s">
        <v>805</v>
      </c>
      <c r="Y5" s="675" t="s">
        <v>806</v>
      </c>
      <c r="Z5" s="675" t="s">
        <v>807</v>
      </c>
      <c r="AA5" s="675" t="s">
        <v>808</v>
      </c>
      <c r="AB5" s="675" t="s">
        <v>766</v>
      </c>
      <c r="AC5" s="675" t="s">
        <v>1011</v>
      </c>
      <c r="AD5" s="675" t="s">
        <v>933</v>
      </c>
      <c r="AE5" s="675" t="s">
        <v>934</v>
      </c>
      <c r="AF5" s="675" t="s">
        <v>809</v>
      </c>
      <c r="AG5" s="675" t="s">
        <v>935</v>
      </c>
      <c r="AH5" s="675" t="s">
        <v>1012</v>
      </c>
      <c r="AI5" s="675" t="s">
        <v>936</v>
      </c>
      <c r="AJ5" s="1255"/>
      <c r="AK5" s="675" t="s">
        <v>1378</v>
      </c>
      <c r="AL5" s="675" t="s">
        <v>810</v>
      </c>
      <c r="AM5" s="675" t="s">
        <v>887</v>
      </c>
      <c r="AN5" s="675" t="s">
        <v>811</v>
      </c>
      <c r="AO5" s="675" t="s">
        <v>888</v>
      </c>
      <c r="AP5" s="675" t="s">
        <v>812</v>
      </c>
      <c r="AQ5" s="675" t="s">
        <v>813</v>
      </c>
      <c r="AR5" s="675" t="s">
        <v>814</v>
      </c>
      <c r="AS5" s="675" t="s">
        <v>815</v>
      </c>
      <c r="AT5" s="675" t="s">
        <v>816</v>
      </c>
      <c r="AU5" s="675" t="s">
        <v>766</v>
      </c>
      <c r="AV5" s="675" t="s">
        <v>796</v>
      </c>
      <c r="AW5" s="675" t="s">
        <v>929</v>
      </c>
      <c r="AX5" s="675" t="s">
        <v>797</v>
      </c>
      <c r="AY5" s="675" t="s">
        <v>937</v>
      </c>
    </row>
    <row r="6" spans="1:51" s="438" customFormat="1" ht="11.25" hidden="1" customHeight="1" x14ac:dyDescent="0.2">
      <c r="A6" s="676"/>
      <c r="B6" s="676"/>
      <c r="C6" s="765"/>
      <c r="D6" s="678"/>
      <c r="E6" s="650" t="s">
        <v>555</v>
      </c>
      <c r="F6" s="650"/>
      <c r="G6" s="650" t="s">
        <v>555</v>
      </c>
      <c r="H6" s="650" t="s">
        <v>555</v>
      </c>
      <c r="I6" s="650"/>
      <c r="J6" s="650" t="s">
        <v>555</v>
      </c>
      <c r="K6" s="650" t="s">
        <v>555</v>
      </c>
      <c r="L6" s="650"/>
      <c r="M6" s="650" t="s">
        <v>555</v>
      </c>
      <c r="N6" s="650" t="s">
        <v>555</v>
      </c>
      <c r="O6" s="650"/>
      <c r="P6" s="650" t="s">
        <v>555</v>
      </c>
      <c r="Q6" s="650" t="s">
        <v>555</v>
      </c>
      <c r="R6" s="650"/>
      <c r="S6" s="650" t="s">
        <v>555</v>
      </c>
      <c r="T6" s="760"/>
      <c r="U6" s="650" t="s">
        <v>555</v>
      </c>
      <c r="V6" s="650" t="s">
        <v>555</v>
      </c>
      <c r="W6" s="650" t="s">
        <v>555</v>
      </c>
      <c r="X6" s="650" t="s">
        <v>555</v>
      </c>
      <c r="Y6" s="650" t="s">
        <v>555</v>
      </c>
      <c r="Z6" s="650" t="s">
        <v>555</v>
      </c>
      <c r="AA6" s="650" t="s">
        <v>555</v>
      </c>
      <c r="AB6" s="650" t="s">
        <v>555</v>
      </c>
      <c r="AC6" s="650" t="s">
        <v>555</v>
      </c>
      <c r="AD6" s="650" t="s">
        <v>555</v>
      </c>
      <c r="AE6" s="650" t="s">
        <v>555</v>
      </c>
      <c r="AF6" s="650" t="s">
        <v>555</v>
      </c>
      <c r="AG6" s="650" t="s">
        <v>555</v>
      </c>
      <c r="AH6" s="650" t="s">
        <v>555</v>
      </c>
      <c r="AI6" s="650" t="s">
        <v>555</v>
      </c>
      <c r="AJ6" s="1256"/>
      <c r="AK6" s="650"/>
      <c r="AL6" s="650" t="s">
        <v>555</v>
      </c>
      <c r="AM6" s="650" t="s">
        <v>555</v>
      </c>
      <c r="AN6" s="650" t="s">
        <v>555</v>
      </c>
      <c r="AO6" s="650" t="s">
        <v>555</v>
      </c>
      <c r="AP6" s="650" t="s">
        <v>555</v>
      </c>
      <c r="AQ6" s="650" t="s">
        <v>555</v>
      </c>
      <c r="AR6" s="650" t="s">
        <v>555</v>
      </c>
      <c r="AS6" s="650" t="s">
        <v>555</v>
      </c>
      <c r="AT6" s="650" t="s">
        <v>555</v>
      </c>
      <c r="AU6" s="650" t="s">
        <v>555</v>
      </c>
      <c r="AV6" s="650" t="s">
        <v>555</v>
      </c>
      <c r="AW6" s="650" t="s">
        <v>555</v>
      </c>
      <c r="AX6" s="650" t="s">
        <v>555</v>
      </c>
      <c r="AY6" s="650" t="s">
        <v>555</v>
      </c>
    </row>
    <row r="7" spans="1:51" ht="15.75" customHeight="1" x14ac:dyDescent="0.2">
      <c r="A7" s="686">
        <v>341001</v>
      </c>
      <c r="B7" s="687">
        <v>341001</v>
      </c>
      <c r="C7" s="766">
        <v>4</v>
      </c>
      <c r="D7" s="688" t="s">
        <v>244</v>
      </c>
      <c r="E7" s="683">
        <f>'5C1B_DArbonne'!$C$84</f>
        <v>973</v>
      </c>
      <c r="F7" s="119"/>
      <c r="G7" s="120">
        <f>'5C1B_DArbonne'!$E$84</f>
        <v>4949132.015853947</v>
      </c>
      <c r="H7" s="121">
        <f>'5C1B_DArbonne'!$F$84</f>
        <v>544</v>
      </c>
      <c r="I7" s="119"/>
      <c r="J7" s="120">
        <f>'5C1B_DArbonne'!$H$84</f>
        <v>368914.60492495762</v>
      </c>
      <c r="K7" s="1108">
        <f>'5C1B_DArbonne'!$I$84</f>
        <v>599</v>
      </c>
      <c r="L7" s="119"/>
      <c r="M7" s="120">
        <f>'5C1B_DArbonne'!$K$84</f>
        <v>110685.57457559937</v>
      </c>
      <c r="N7" s="121">
        <f>'5C1B_DArbonne'!$L$84</f>
        <v>103</v>
      </c>
      <c r="O7" s="119"/>
      <c r="P7" s="120">
        <f>'5C1B_DArbonne'!$N$84</f>
        <v>473174.53257059766</v>
      </c>
      <c r="Q7" s="121">
        <f>'5C1B_DArbonne'!$O$84</f>
        <v>28</v>
      </c>
      <c r="R7" s="119"/>
      <c r="S7" s="120">
        <f>'5C1B_DArbonne'!$Q$84</f>
        <v>52127.097134822761</v>
      </c>
      <c r="T7" s="851">
        <f>'5C1B_DArbonne'!$R$77</f>
        <v>106488</v>
      </c>
      <c r="U7" s="122">
        <f>'5C1B_DArbonne'!$R$84</f>
        <v>6060522</v>
      </c>
      <c r="V7" s="119">
        <f>'5C1B_DArbonne'!$S$84</f>
        <v>-91803</v>
      </c>
      <c r="W7" s="119">
        <f>'5C1B_DArbonne'!$T$84</f>
        <v>-58584</v>
      </c>
      <c r="X7" s="123">
        <f>'5C1B_DArbonne'!$U$84</f>
        <v>-150387</v>
      </c>
      <c r="Y7" s="122">
        <f>'5C1B_DArbonne'!$V$84</f>
        <v>5910135</v>
      </c>
      <c r="Z7" s="120">
        <f>'5C1B_DArbonne'!$W$84</f>
        <v>-14775</v>
      </c>
      <c r="AA7" s="122">
        <f>'5C1B_DArbonne'!$X$84</f>
        <v>5895360</v>
      </c>
      <c r="AB7" s="119">
        <f>'5C1B_DArbonne'!$Y$84</f>
        <v>0</v>
      </c>
      <c r="AC7" s="134">
        <f>('5C1B_DArbonne'!$Z$79+'5C1B_DArbonne'!$Z$83)</f>
        <v>12850</v>
      </c>
      <c r="AD7" s="122">
        <f>'5C1B_DArbonne'!$Z$84</f>
        <v>5908210</v>
      </c>
      <c r="AE7" s="119">
        <f>'5C1B_DArbonne'!$AA$84</f>
        <v>5437951</v>
      </c>
      <c r="AF7" s="119">
        <f>'5C1B_DArbonne'!$AB$84</f>
        <v>470259</v>
      </c>
      <c r="AG7" s="122">
        <f>'5C1B_DArbonne'!$AC$84</f>
        <v>470259</v>
      </c>
      <c r="AH7" s="134">
        <f>('5C1B_DArbonne'!$AD$80+'5C1B_DArbonne'!$AD$81+'5C1B_DArbonne'!$AD$82)</f>
        <v>48200</v>
      </c>
      <c r="AI7" s="124">
        <f>'5C1B_DArbonne'!$AD$84</f>
        <v>5956410</v>
      </c>
      <c r="AJ7" s="1085"/>
      <c r="AK7" s="125"/>
      <c r="AL7" s="126">
        <f>'5C1B_DArbonne'!$AF$84</f>
        <v>4371308</v>
      </c>
      <c r="AM7" s="118">
        <f>'5C1B_DArbonne'!$AG$84</f>
        <v>-20</v>
      </c>
      <c r="AN7" s="125">
        <f>'5C1B_DArbonne'!$AH$84</f>
        <v>-113367</v>
      </c>
      <c r="AO7" s="118">
        <f>'5C1B_DArbonne'!$AI$84</f>
        <v>-21</v>
      </c>
      <c r="AP7" s="127">
        <f>'5C1B_DArbonne'!$AJ$84</f>
        <v>-48607</v>
      </c>
      <c r="AQ7" s="128">
        <f>'5C1B_DArbonne'!$AK$84</f>
        <v>-161974</v>
      </c>
      <c r="AR7" s="126">
        <f>'5C1B_DArbonne'!$AL$84</f>
        <v>4209334</v>
      </c>
      <c r="AS7" s="129">
        <f>'5C1B_DArbonne'!$AM$84</f>
        <v>-10523</v>
      </c>
      <c r="AT7" s="126">
        <f>'5C1B_DArbonne'!$AN$84</f>
        <v>4198811</v>
      </c>
      <c r="AU7" s="127">
        <f>'5C1B_DArbonne'!$AO$84</f>
        <v>0</v>
      </c>
      <c r="AV7" s="126">
        <f>'5C1B_DArbonne'!$AP$84</f>
        <v>4198811</v>
      </c>
      <c r="AW7" s="127">
        <f>'5C1B_DArbonne'!$AQ$84</f>
        <v>3837530</v>
      </c>
      <c r="AX7" s="127">
        <f>'5C1B_DArbonne'!$AR$84</f>
        <v>361281</v>
      </c>
      <c r="AY7" s="126">
        <f>'5C1B_DArbonne'!$AS$84</f>
        <v>361281</v>
      </c>
    </row>
    <row r="8" spans="1:51" ht="15.75" customHeight="1" x14ac:dyDescent="0.2">
      <c r="A8" s="131">
        <v>343001</v>
      </c>
      <c r="B8" s="232">
        <v>343001</v>
      </c>
      <c r="C8" s="767">
        <v>3</v>
      </c>
      <c r="D8" s="689" t="s">
        <v>328</v>
      </c>
      <c r="E8" s="684">
        <f>'5C1A_Madison'!$C$84</f>
        <v>569</v>
      </c>
      <c r="F8" s="137"/>
      <c r="G8" s="138">
        <f>'5C1A_Madison'!$E$84</f>
        <v>2059319.3397775341</v>
      </c>
      <c r="H8" s="139">
        <f>'5C1A_Madison'!$F$84</f>
        <v>422</v>
      </c>
      <c r="I8" s="137"/>
      <c r="J8" s="138">
        <f>'5C1A_Madison'!$H$84</f>
        <v>192953.93389726483</v>
      </c>
      <c r="K8" s="1109">
        <f>'5C1A_Madison'!$I$84</f>
        <v>713</v>
      </c>
      <c r="L8" s="137"/>
      <c r="M8" s="138">
        <f>'5C1A_Madison'!$K$84</f>
        <v>88830.921741039987</v>
      </c>
      <c r="N8" s="139">
        <f>'5C1A_Madison'!$L$84</f>
        <v>37</v>
      </c>
      <c r="O8" s="137"/>
      <c r="P8" s="138">
        <f>'5C1A_Madison'!$N$84</f>
        <v>113892.93260630443</v>
      </c>
      <c r="Q8" s="139">
        <f>'5C1A_Madison'!$O$84</f>
        <v>0</v>
      </c>
      <c r="R8" s="137"/>
      <c r="S8" s="138">
        <f>'5C1A_Madison'!$Q$84</f>
        <v>0</v>
      </c>
      <c r="T8" s="852">
        <f>'5C1A_Madison'!$R$77</f>
        <v>57798</v>
      </c>
      <c r="U8" s="140">
        <f>'5C1A_Madison'!$R$84</f>
        <v>2512796</v>
      </c>
      <c r="V8" s="137">
        <f>'5C1A_Madison'!$S$84</f>
        <v>108768</v>
      </c>
      <c r="W8" s="137">
        <f>'5C1A_Madison'!$T$84</f>
        <v>-32094</v>
      </c>
      <c r="X8" s="141">
        <f>'5C1A_Madison'!$U$84</f>
        <v>76674</v>
      </c>
      <c r="Y8" s="140">
        <f>'5C1A_Madison'!$V$84</f>
        <v>2589470</v>
      </c>
      <c r="Z8" s="138">
        <f>'5C1A_Madison'!$W$84</f>
        <v>-6473</v>
      </c>
      <c r="AA8" s="140">
        <f>'5C1A_Madison'!$X$84</f>
        <v>2582997</v>
      </c>
      <c r="AB8" s="137">
        <f>'5C1A_Madison'!$Y$84</f>
        <v>-1801</v>
      </c>
      <c r="AC8" s="142">
        <f>('5C1A_Madison'!$Z$79+'5C1A_Madison'!$Z$83)</f>
        <v>17648</v>
      </c>
      <c r="AD8" s="140">
        <f>'5C1A_Madison'!$Z$84</f>
        <v>2598844</v>
      </c>
      <c r="AE8" s="137">
        <f>'5C1A_Madison'!$AA$84</f>
        <v>2385200</v>
      </c>
      <c r="AF8" s="137">
        <f>'5C1A_Madison'!$AB$84</f>
        <v>213644</v>
      </c>
      <c r="AG8" s="140">
        <f>'5C1A_Madison'!$AC$84</f>
        <v>213644</v>
      </c>
      <c r="AH8" s="142">
        <f>('5C1A_Madison'!$AD$80+'5C1A_Madison'!$AD$81+'5C1A_Madison'!$AD$82)</f>
        <v>79530</v>
      </c>
      <c r="AI8" s="143">
        <f>'5C1A_Madison'!$AD$84</f>
        <v>2678374</v>
      </c>
      <c r="AJ8" s="985"/>
      <c r="AK8" s="144"/>
      <c r="AL8" s="145">
        <f>'5C1A_Madison'!$AF$84</f>
        <v>4296776</v>
      </c>
      <c r="AM8" s="136">
        <f>'5C1A_Madison'!$AG$84</f>
        <v>38</v>
      </c>
      <c r="AN8" s="144">
        <f>'5C1A_Madison'!$AH$84</f>
        <v>328445</v>
      </c>
      <c r="AO8" s="136">
        <f>'5C1A_Madison'!$AI$84</f>
        <v>-15</v>
      </c>
      <c r="AP8" s="146">
        <f>'5C1A_Madison'!$AJ$84</f>
        <v>-56790</v>
      </c>
      <c r="AQ8" s="147">
        <f>'5C1A_Madison'!$AK$84</f>
        <v>271655</v>
      </c>
      <c r="AR8" s="145">
        <f>'5C1A_Madison'!$AL$84</f>
        <v>4568431</v>
      </c>
      <c r="AS8" s="148">
        <f>'5C1A_Madison'!$AM$84</f>
        <v>-11421</v>
      </c>
      <c r="AT8" s="145">
        <f>'5C1A_Madison'!$AN$84</f>
        <v>4557010</v>
      </c>
      <c r="AU8" s="146">
        <f>'5C1A_Madison'!$AO$84</f>
        <v>-3781</v>
      </c>
      <c r="AV8" s="145">
        <f>'5C1A_Madison'!$AP$84</f>
        <v>4553229</v>
      </c>
      <c r="AW8" s="146">
        <f>'5C1A_Madison'!$AQ$84</f>
        <v>4143555</v>
      </c>
      <c r="AX8" s="146">
        <f>'5C1A_Madison'!$AR$84</f>
        <v>409674</v>
      </c>
      <c r="AY8" s="145">
        <f>'5C1A_Madison'!$AS$84</f>
        <v>409674</v>
      </c>
    </row>
    <row r="9" spans="1:51" ht="15.75" customHeight="1" x14ac:dyDescent="0.2">
      <c r="A9" s="131">
        <v>344001</v>
      </c>
      <c r="B9" s="232">
        <v>344001</v>
      </c>
      <c r="C9" s="767">
        <v>5</v>
      </c>
      <c r="D9" s="689" t="s">
        <v>245</v>
      </c>
      <c r="E9" s="684">
        <f>'5C1C_Intl High'!$C$84</f>
        <v>443</v>
      </c>
      <c r="F9" s="137"/>
      <c r="G9" s="138">
        <f>'5C1C_Intl High'!$E$84</f>
        <v>1516711.2868630595</v>
      </c>
      <c r="H9" s="139">
        <f>'5C1C_Intl High'!$F$84</f>
        <v>350</v>
      </c>
      <c r="I9" s="137"/>
      <c r="J9" s="138">
        <f>'5C1C_Intl High'!$H$84</f>
        <v>162142.343991539</v>
      </c>
      <c r="K9" s="1109">
        <f>'5C1C_Intl High'!$I$84</f>
        <v>0</v>
      </c>
      <c r="L9" s="137"/>
      <c r="M9" s="138">
        <f>'5C1C_Intl High'!$K$84</f>
        <v>0</v>
      </c>
      <c r="N9" s="139">
        <f>'5C1C_Intl High'!$L$84</f>
        <v>40</v>
      </c>
      <c r="O9" s="137"/>
      <c r="P9" s="138">
        <f>'5C1C_Intl High'!$N$84</f>
        <v>126829.16788344875</v>
      </c>
      <c r="Q9" s="139">
        <f>'5C1C_Intl High'!$O$84</f>
        <v>0</v>
      </c>
      <c r="R9" s="137"/>
      <c r="S9" s="138">
        <f>'5C1C_Intl High'!$Q$84</f>
        <v>0</v>
      </c>
      <c r="T9" s="852">
        <f>'5C1C_Intl High'!$R$77</f>
        <v>68081</v>
      </c>
      <c r="U9" s="140">
        <f>'5C1C_Intl High'!$R$84</f>
        <v>1873764</v>
      </c>
      <c r="V9" s="137">
        <f>'5C1C_Intl High'!$S$84</f>
        <v>-218129</v>
      </c>
      <c r="W9" s="137">
        <f>'5C1C_Intl High'!$T$84</f>
        <v>-30789</v>
      </c>
      <c r="X9" s="141">
        <f>'5C1C_Intl High'!$U$84</f>
        <v>-248918</v>
      </c>
      <c r="Y9" s="140">
        <f>'5C1C_Intl High'!$V$84</f>
        <v>1624846</v>
      </c>
      <c r="Z9" s="138">
        <f>'5C1C_Intl High'!$W$84</f>
        <v>-4061</v>
      </c>
      <c r="AA9" s="140">
        <f>'5C1C_Intl High'!$X$84</f>
        <v>1620785</v>
      </c>
      <c r="AB9" s="137">
        <f>'5C1C_Intl High'!$Y$84</f>
        <v>-1579</v>
      </c>
      <c r="AC9" s="142">
        <f>('5C1C_Intl High'!$Z$79+'5C1C_Intl High'!$Z$83)</f>
        <v>21947</v>
      </c>
      <c r="AD9" s="140">
        <f>'5C1C_Intl High'!$Z$84</f>
        <v>1641153</v>
      </c>
      <c r="AE9" s="137">
        <f>'5C1C_Intl High'!$AA$84</f>
        <v>1529554</v>
      </c>
      <c r="AF9" s="137">
        <f>'5C1C_Intl High'!$AB$84</f>
        <v>111599</v>
      </c>
      <c r="AG9" s="140">
        <f>'5C1C_Intl High'!$AC$84</f>
        <v>111599</v>
      </c>
      <c r="AH9" s="142">
        <f>('5C1C_Intl High'!$AD$80+'5C1C_Intl High'!$AD$81+'5C1C_Intl High'!$AD$82)</f>
        <v>63099</v>
      </c>
      <c r="AI9" s="143">
        <f>'5C1C_Intl High'!$AD$84</f>
        <v>1704252</v>
      </c>
      <c r="AJ9" s="985"/>
      <c r="AK9" s="144"/>
      <c r="AL9" s="145">
        <f>'5C1C_Intl High'!$AF$84</f>
        <v>2621029</v>
      </c>
      <c r="AM9" s="136">
        <f>'5C1C_Intl High'!$AG$84</f>
        <v>-50</v>
      </c>
      <c r="AN9" s="144">
        <f>'5C1C_Intl High'!$AH$84</f>
        <v>-295258</v>
      </c>
      <c r="AO9" s="136">
        <f>'5C1C_Intl High'!$AI$84</f>
        <v>-14</v>
      </c>
      <c r="AP9" s="146">
        <f>'5C1C_Intl High'!$AJ$84</f>
        <v>-40818</v>
      </c>
      <c r="AQ9" s="147">
        <f>'5C1C_Intl High'!$AK$84</f>
        <v>-336076</v>
      </c>
      <c r="AR9" s="145">
        <f>'5C1C_Intl High'!$AL$84</f>
        <v>2284953</v>
      </c>
      <c r="AS9" s="148">
        <f>'5C1C_Intl High'!$AM$84</f>
        <v>-5712</v>
      </c>
      <c r="AT9" s="145">
        <f>'5C1C_Intl High'!$AN$84</f>
        <v>2279241</v>
      </c>
      <c r="AU9" s="146">
        <f>'5C1C_Intl High'!$AO$84</f>
        <v>0</v>
      </c>
      <c r="AV9" s="145">
        <f>'5C1C_Intl High'!$AP$84</f>
        <v>2279241</v>
      </c>
      <c r="AW9" s="146">
        <f>'5C1C_Intl High'!$AQ$84</f>
        <v>2108674</v>
      </c>
      <c r="AX9" s="146">
        <f>'5C1C_Intl High'!$AR$84</f>
        <v>170567</v>
      </c>
      <c r="AY9" s="145">
        <f>'5C1C_Intl High'!$AS$84</f>
        <v>170567</v>
      </c>
    </row>
    <row r="10" spans="1:51" ht="15.75" customHeight="1" x14ac:dyDescent="0.2">
      <c r="A10" s="131">
        <v>345001</v>
      </c>
      <c r="B10" s="232">
        <v>345001</v>
      </c>
      <c r="C10" s="767">
        <v>45</v>
      </c>
      <c r="D10" s="689" t="s">
        <v>511</v>
      </c>
      <c r="E10" s="684">
        <f>'5C3_UnvView'!$C$84</f>
        <v>3227</v>
      </c>
      <c r="F10" s="137"/>
      <c r="G10" s="138">
        <f>'5C3_UnvView'!$E$84</f>
        <v>12915411.328743961</v>
      </c>
      <c r="H10" s="139">
        <f>'5C3_UnvView'!$F$84</f>
        <v>1995</v>
      </c>
      <c r="I10" s="137"/>
      <c r="J10" s="138">
        <f>'5C3_UnvView'!$H$84</f>
        <v>1081310.1461702292</v>
      </c>
      <c r="K10" s="1109">
        <f>'5C3_UnvView'!$I$84</f>
        <v>1983.5</v>
      </c>
      <c r="L10" s="137"/>
      <c r="M10" s="138">
        <f>'5C3_UnvView'!$K$84</f>
        <v>293010.02697077527</v>
      </c>
      <c r="N10" s="139">
        <f>'5C3_UnvView'!$L$84</f>
        <v>392</v>
      </c>
      <c r="O10" s="137"/>
      <c r="P10" s="138">
        <f>'5C3_UnvView'!$N$84</f>
        <v>1461675.7506277773</v>
      </c>
      <c r="Q10" s="139">
        <f>'5C3_UnvView'!$O$84</f>
        <v>150</v>
      </c>
      <c r="R10" s="137"/>
      <c r="S10" s="138">
        <f>'5C3_UnvView'!$Q$84</f>
        <v>213478.06948929842</v>
      </c>
      <c r="T10" s="852">
        <f>'5C3_UnvView'!$R$77</f>
        <v>308562</v>
      </c>
      <c r="U10" s="140">
        <f>'5C3_UnvView'!$R$84</f>
        <v>16273447</v>
      </c>
      <c r="V10" s="137">
        <f>'5C3_UnvView'!$T$84</f>
        <v>1374234</v>
      </c>
      <c r="W10" s="137">
        <f>'5C3_UnvView'!$U$84</f>
        <v>-33903</v>
      </c>
      <c r="X10" s="141">
        <f>'5C3_UnvView'!$V$84</f>
        <v>1340331</v>
      </c>
      <c r="Y10" s="140">
        <f>'5C3_UnvView'!$W$84</f>
        <v>17613778</v>
      </c>
      <c r="Z10" s="138">
        <f>'5C3_UnvView'!$X$84</f>
        <v>-44036</v>
      </c>
      <c r="AA10" s="140">
        <f>'5C3_UnvView'!$Y$84</f>
        <v>17569742</v>
      </c>
      <c r="AB10" s="137">
        <f>'5C3_UnvView'!$Z$84</f>
        <v>-18809</v>
      </c>
      <c r="AC10" s="142">
        <f>('5C3_UnvView'!$AA$79+'5C3_UnvView'!$AA$83)</f>
        <v>29940</v>
      </c>
      <c r="AD10" s="140">
        <f>'5C3_UnvView'!$AA$84</f>
        <v>17580873</v>
      </c>
      <c r="AE10" s="137">
        <f>'5C3_UnvView'!$AB$84</f>
        <v>16048246</v>
      </c>
      <c r="AF10" s="137">
        <f>'5C3_UnvView'!$AC$84</f>
        <v>1532627</v>
      </c>
      <c r="AG10" s="140">
        <f>'5C3_UnvView'!$AD$84</f>
        <v>1532627</v>
      </c>
      <c r="AH10" s="142">
        <f>'5C3_UnvView'!$AE$80+'5C3_UnvView'!$AE$81+'5C3_UnvView'!$AE$82</f>
        <v>73505</v>
      </c>
      <c r="AI10" s="143">
        <f>'5C3_UnvView'!$AE$84</f>
        <v>17654378</v>
      </c>
      <c r="AJ10" s="985"/>
      <c r="AK10" s="144"/>
      <c r="AL10" s="145">
        <f>'5C3_UnvView'!$AG$84</f>
        <v>15194888</v>
      </c>
      <c r="AM10" s="136">
        <f>'5C3_UnvView'!$AH$84</f>
        <v>268</v>
      </c>
      <c r="AN10" s="144">
        <f>'5C3_UnvView'!$AI$84</f>
        <v>1286258</v>
      </c>
      <c r="AO10" s="136">
        <f>'5C3_UnvView'!$AJ$84</f>
        <v>-4</v>
      </c>
      <c r="AP10" s="146">
        <f>'5C3_UnvView'!$AK$84</f>
        <v>26555</v>
      </c>
      <c r="AQ10" s="147">
        <f>'5C3_UnvView'!$AL$84</f>
        <v>1312813</v>
      </c>
      <c r="AR10" s="145">
        <f>'5C3_UnvView'!$AM$84</f>
        <v>16507701</v>
      </c>
      <c r="AS10" s="148">
        <f>'5C3_UnvView'!$AN$84</f>
        <v>-41275</v>
      </c>
      <c r="AT10" s="145">
        <f>'5C3_UnvView'!$AO$84</f>
        <v>16466426</v>
      </c>
      <c r="AU10" s="146">
        <f>'5C3_UnvView'!$AP$84</f>
        <v>-19718</v>
      </c>
      <c r="AV10" s="145">
        <f>'5C3_UnvView'!$AQ$84</f>
        <v>16446708</v>
      </c>
      <c r="AW10" s="146">
        <f>'5C3_UnvView'!$AR$84</f>
        <v>14868402</v>
      </c>
      <c r="AX10" s="146">
        <f>'5C3_UnvView'!$AS$84</f>
        <v>1578306</v>
      </c>
      <c r="AY10" s="145">
        <f>'5C3_UnvView'!$AT$84</f>
        <v>1578306</v>
      </c>
    </row>
    <row r="11" spans="1:51" ht="15.75" customHeight="1" x14ac:dyDescent="0.2">
      <c r="A11" s="690">
        <v>346001</v>
      </c>
      <c r="B11" s="691">
        <v>346001</v>
      </c>
      <c r="C11" s="768">
        <v>8</v>
      </c>
      <c r="D11" s="692" t="s">
        <v>246</v>
      </c>
      <c r="E11" s="685">
        <f>'5C1F_L.C. Charter'!$C$84</f>
        <v>917</v>
      </c>
      <c r="F11" s="151"/>
      <c r="G11" s="152">
        <f>'5C1F_L.C. Charter'!$E$84</f>
        <v>3109764.1273397366</v>
      </c>
      <c r="H11" s="153">
        <f>'5C1F_L.C. Charter'!$F$84</f>
        <v>911</v>
      </c>
      <c r="I11" s="151"/>
      <c r="J11" s="152">
        <f>'5C1F_L.C. Charter'!$H$84</f>
        <v>438573.47703671444</v>
      </c>
      <c r="K11" s="1110">
        <f>'5C1F_L.C. Charter'!$I$84</f>
        <v>62</v>
      </c>
      <c r="L11" s="151"/>
      <c r="M11" s="152">
        <f>'5C1F_L.C. Charter'!$K$84</f>
        <v>8119.6949802941454</v>
      </c>
      <c r="N11" s="153">
        <f>'5C1F_L.C. Charter'!$L$84</f>
        <v>103</v>
      </c>
      <c r="O11" s="151"/>
      <c r="P11" s="152">
        <f>'5C1F_L.C. Charter'!$N$84</f>
        <v>338684.54472817853</v>
      </c>
      <c r="Q11" s="153">
        <f>'5C1F_L.C. Charter'!$O$84</f>
        <v>15</v>
      </c>
      <c r="R11" s="151"/>
      <c r="S11" s="152">
        <f>'5C1F_L.C. Charter'!$Q$84</f>
        <v>19644.423339421319</v>
      </c>
      <c r="T11" s="853">
        <f>'5C1F_L.C. Charter'!$R$77</f>
        <v>98181</v>
      </c>
      <c r="U11" s="154">
        <f>'5C1F_L.C. Charter'!$R$84</f>
        <v>4012967</v>
      </c>
      <c r="V11" s="151">
        <f>'5C1F_L.C. Charter'!$S$84</f>
        <v>-71024</v>
      </c>
      <c r="W11" s="151">
        <f>'5C1F_L.C. Charter'!$T$84</f>
        <v>-170147</v>
      </c>
      <c r="X11" s="155">
        <f>'5C1F_L.C. Charter'!$U$84</f>
        <v>-241171</v>
      </c>
      <c r="Y11" s="154">
        <f>'5C1F_L.C. Charter'!$V$84</f>
        <v>3771796</v>
      </c>
      <c r="Z11" s="152">
        <f>'5C1F_L.C. Charter'!$W$84</f>
        <v>-9428</v>
      </c>
      <c r="AA11" s="154">
        <f>'5C1F_L.C. Charter'!$X$84</f>
        <v>3762368</v>
      </c>
      <c r="AB11" s="151">
        <f>'5C1F_L.C. Charter'!$Y$84</f>
        <v>-1969</v>
      </c>
      <c r="AC11" s="156">
        <f>('5C1F_L.C. Charter'!$Z$79+'5C1F_L.C. Charter'!$Z$83)</f>
        <v>0</v>
      </c>
      <c r="AD11" s="154">
        <f>'5C1F_L.C. Charter'!$Z$84</f>
        <v>3760399</v>
      </c>
      <c r="AE11" s="157">
        <f>'5C1F_L.C. Charter'!$AA$84</f>
        <v>3486520</v>
      </c>
      <c r="AF11" s="151">
        <f>'5C1F_L.C. Charter'!$AB$84</f>
        <v>273879</v>
      </c>
      <c r="AG11" s="158">
        <f>'5C1F_L.C. Charter'!$AC$84</f>
        <v>273879</v>
      </c>
      <c r="AH11" s="156">
        <f>('5C1F_L.C. Charter'!$AD$80+'5C1F_L.C. Charter'!$AD$81+'5C1F_L.C. Charter'!$AD$82)</f>
        <v>0</v>
      </c>
      <c r="AI11" s="158">
        <f>'5C1F_L.C. Charter'!$AD$84</f>
        <v>3760399</v>
      </c>
      <c r="AJ11" s="1257"/>
      <c r="AK11" s="159"/>
      <c r="AL11" s="160">
        <f>'5C1F_L.C. Charter'!$AF$84</f>
        <v>6925762</v>
      </c>
      <c r="AM11" s="150">
        <f>'5C1F_L.C. Charter'!$AG$84</f>
        <v>6</v>
      </c>
      <c r="AN11" s="159">
        <f>'5C1F_L.C. Charter'!$AH$84</f>
        <v>52170</v>
      </c>
      <c r="AO11" s="150">
        <f>'5C1F_L.C. Charter'!$AI$84</f>
        <v>-100</v>
      </c>
      <c r="AP11" s="161">
        <f>'5C1F_L.C. Charter'!$AJ$84</f>
        <v>-381680</v>
      </c>
      <c r="AQ11" s="162">
        <f>'5C1F_L.C. Charter'!$AK$84</f>
        <v>-329510</v>
      </c>
      <c r="AR11" s="160">
        <f>'5C1F_L.C. Charter'!$AL$84</f>
        <v>6596252</v>
      </c>
      <c r="AS11" s="163">
        <f>'5C1F_L.C. Charter'!$AM$84</f>
        <v>-16489</v>
      </c>
      <c r="AT11" s="160">
        <f>'5C1F_L.C. Charter'!$AN$84</f>
        <v>6579763</v>
      </c>
      <c r="AU11" s="161">
        <f>'5C1F_L.C. Charter'!$AO$84</f>
        <v>-3907</v>
      </c>
      <c r="AV11" s="160">
        <f>'5C1F_L.C. Charter'!$AP$84</f>
        <v>6575856</v>
      </c>
      <c r="AW11" s="161">
        <f>'5C1F_L.C. Charter'!$AQ$84</f>
        <v>6041842</v>
      </c>
      <c r="AX11" s="161">
        <f>'5C1F_L.C. Charter'!$AR$84</f>
        <v>534014</v>
      </c>
      <c r="AY11" s="160">
        <f>'5C1F_L.C. Charter'!$AS$84</f>
        <v>534014</v>
      </c>
    </row>
    <row r="12" spans="1:51" ht="15.75" customHeight="1" x14ac:dyDescent="0.2">
      <c r="A12" s="130">
        <v>347001</v>
      </c>
      <c r="B12" s="231">
        <v>347001</v>
      </c>
      <c r="C12" s="687">
        <v>7</v>
      </c>
      <c r="D12" s="117" t="s">
        <v>247</v>
      </c>
      <c r="E12" s="118">
        <f>'5C1E_LFNO'!$C$84</f>
        <v>939</v>
      </c>
      <c r="F12" s="119"/>
      <c r="G12" s="120">
        <f>'5C1E_LFNO'!$E$84</f>
        <v>3274327.0070943153</v>
      </c>
      <c r="H12" s="121">
        <f>'5C1E_LFNO'!$F$84</f>
        <v>452</v>
      </c>
      <c r="I12" s="119"/>
      <c r="J12" s="120">
        <f>'5C1E_LFNO'!$H$84</f>
        <v>211905.75560472097</v>
      </c>
      <c r="K12" s="1108">
        <f>'5C1E_LFNO'!$I$84</f>
        <v>0</v>
      </c>
      <c r="L12" s="119"/>
      <c r="M12" s="120">
        <f>'5C1E_LFNO'!$K$84</f>
        <v>0</v>
      </c>
      <c r="N12" s="121">
        <f>'5C1E_LFNO'!$L$84</f>
        <v>101</v>
      </c>
      <c r="O12" s="119"/>
      <c r="P12" s="120">
        <f>'5C1E_LFNO'!$N$84</f>
        <v>323079.61220019485</v>
      </c>
      <c r="Q12" s="121">
        <f>'5C1E_LFNO'!$O$84</f>
        <v>121</v>
      </c>
      <c r="R12" s="119"/>
      <c r="S12" s="120">
        <f>'5C1E_LFNO'!$Q$84</f>
        <v>153220.57825323916</v>
      </c>
      <c r="T12" s="851">
        <f>'5C1E_LFNO'!$R$77</f>
        <v>160019</v>
      </c>
      <c r="U12" s="122">
        <f>'5C1E_LFNO'!$R$84</f>
        <v>4122552</v>
      </c>
      <c r="V12" s="119">
        <f>'5C1E_LFNO'!$S$84</f>
        <v>188442</v>
      </c>
      <c r="W12" s="119">
        <f>'5C1E_LFNO'!$T$84</f>
        <v>25110</v>
      </c>
      <c r="X12" s="123">
        <f>'5C1E_LFNO'!$U$84</f>
        <v>213552</v>
      </c>
      <c r="Y12" s="122">
        <f>'5C1E_LFNO'!$V$84</f>
        <v>4336104</v>
      </c>
      <c r="Z12" s="120">
        <f>'5C1E_LFNO'!$W$84</f>
        <v>-10840</v>
      </c>
      <c r="AA12" s="122">
        <f>'5C1E_LFNO'!$X$84</f>
        <v>4325264</v>
      </c>
      <c r="AB12" s="119">
        <f>'5C1E_LFNO'!$Y$84</f>
        <v>0</v>
      </c>
      <c r="AC12" s="134">
        <f>('5C1E_LFNO'!$Z$79+'5C1E_LFNO'!$Z$83)</f>
        <v>798000</v>
      </c>
      <c r="AD12" s="122">
        <f>'5C1E_LFNO'!$Z$84</f>
        <v>5123264</v>
      </c>
      <c r="AE12" s="119">
        <f>'5C1E_LFNO'!$AA$84</f>
        <v>4699769</v>
      </c>
      <c r="AF12" s="119">
        <f>'5C1E_LFNO'!$AB$84</f>
        <v>423495</v>
      </c>
      <c r="AG12" s="122">
        <f>'5C1E_LFNO'!$AC$84</f>
        <v>423495</v>
      </c>
      <c r="AH12" s="134">
        <f>('5C1E_LFNO'!$AD$80+'5C1E_LFNO'!$AD$81+'5C1E_LFNO'!$AD$82)</f>
        <v>170000</v>
      </c>
      <c r="AI12" s="124">
        <f>'5C1E_LFNO'!$AD$84</f>
        <v>5293264</v>
      </c>
      <c r="AJ12" s="1085"/>
      <c r="AK12" s="125"/>
      <c r="AL12" s="126">
        <f>'5C1E_LFNO'!$AF$84</f>
        <v>5850824</v>
      </c>
      <c r="AM12" s="118">
        <f>'5C1E_LFNO'!$AG$84</f>
        <v>58</v>
      </c>
      <c r="AN12" s="125">
        <f>'5C1E_LFNO'!$AH$84</f>
        <v>343737</v>
      </c>
      <c r="AO12" s="118">
        <f>'5C1E_LFNO'!$AI$84</f>
        <v>-3</v>
      </c>
      <c r="AP12" s="127">
        <f>'5C1E_LFNO'!$AJ$84</f>
        <v>-8986</v>
      </c>
      <c r="AQ12" s="128">
        <f>'5C1E_LFNO'!$AK$84</f>
        <v>334751</v>
      </c>
      <c r="AR12" s="126">
        <f>'5C1E_LFNO'!$AL$84</f>
        <v>6185575</v>
      </c>
      <c r="AS12" s="129">
        <f>'5C1E_LFNO'!$AM$84</f>
        <v>-15464</v>
      </c>
      <c r="AT12" s="126">
        <f>'5C1E_LFNO'!$AN$84</f>
        <v>6170111</v>
      </c>
      <c r="AU12" s="127">
        <f>'5C1E_LFNO'!$AO$84</f>
        <v>0</v>
      </c>
      <c r="AV12" s="126">
        <f>'5C1E_LFNO'!$AP$84</f>
        <v>6170111</v>
      </c>
      <c r="AW12" s="127">
        <f>'5C1E_LFNO'!$AQ$84</f>
        <v>5627656</v>
      </c>
      <c r="AX12" s="127">
        <f>'5C1E_LFNO'!$AR$84</f>
        <v>542455</v>
      </c>
      <c r="AY12" s="126">
        <f>'5C1E_LFNO'!$AS$84</f>
        <v>542455</v>
      </c>
    </row>
    <row r="13" spans="1:51" ht="15.75" customHeight="1" x14ac:dyDescent="0.2">
      <c r="A13" s="131">
        <v>348001</v>
      </c>
      <c r="B13" s="232">
        <v>348001</v>
      </c>
      <c r="C13" s="232">
        <v>6</v>
      </c>
      <c r="D13" s="135" t="s">
        <v>460</v>
      </c>
      <c r="E13" s="136">
        <f>'5C1D_NOMMA'!$C$84</f>
        <v>957</v>
      </c>
      <c r="F13" s="137"/>
      <c r="G13" s="138">
        <f>'5C1D_NOMMA'!$E$84</f>
        <v>3571376.9092544736</v>
      </c>
      <c r="H13" s="139">
        <f>'5C1D_NOMMA'!$F$84</f>
        <v>777</v>
      </c>
      <c r="I13" s="137"/>
      <c r="J13" s="138">
        <f>'5C1D_NOMMA'!$H$84</f>
        <v>370470.037549701</v>
      </c>
      <c r="K13" s="1109">
        <f>'5C1D_NOMMA'!$I$84</f>
        <v>1251</v>
      </c>
      <c r="L13" s="137"/>
      <c r="M13" s="138">
        <f>'5C1D_NOMMA'!$K$84</f>
        <v>162587.39197146933</v>
      </c>
      <c r="N13" s="139">
        <f>'5C1D_NOMMA'!$L$84</f>
        <v>92</v>
      </c>
      <c r="O13" s="137"/>
      <c r="P13" s="138">
        <f>'5C1D_NOMMA'!$N$84</f>
        <v>294183.50285995007</v>
      </c>
      <c r="Q13" s="139">
        <f>'5C1D_NOMMA'!$O$84</f>
        <v>0</v>
      </c>
      <c r="R13" s="137"/>
      <c r="S13" s="138">
        <f>'5C1D_NOMMA'!$Q$84</f>
        <v>0</v>
      </c>
      <c r="T13" s="852">
        <f>'5C1D_NOMMA'!$R$77</f>
        <v>133766</v>
      </c>
      <c r="U13" s="140">
        <f>'5C1D_NOMMA'!$R$84</f>
        <v>4532385</v>
      </c>
      <c r="V13" s="137">
        <f>'5C1D_NOMMA'!$S$84</f>
        <v>237481</v>
      </c>
      <c r="W13" s="137">
        <f>'5C1D_NOMMA'!$T$84</f>
        <v>-59287</v>
      </c>
      <c r="X13" s="141">
        <f>'5C1D_NOMMA'!$U$84</f>
        <v>178194</v>
      </c>
      <c r="Y13" s="140">
        <f>'5C1D_NOMMA'!$V$84</f>
        <v>4710579</v>
      </c>
      <c r="Z13" s="138">
        <f>'5C1D_NOMMA'!$W$84</f>
        <v>-11776</v>
      </c>
      <c r="AA13" s="140">
        <f>'5C1D_NOMMA'!$X$84</f>
        <v>4698803</v>
      </c>
      <c r="AB13" s="137">
        <f>'5C1D_NOMMA'!$Y$84</f>
        <v>-2118</v>
      </c>
      <c r="AC13" s="142">
        <f>('5C1D_NOMMA'!$Z$79+'5C1D_NOMMA'!$Z$83)</f>
        <v>68416</v>
      </c>
      <c r="AD13" s="140">
        <f>'5C1D_NOMMA'!$Z$84</f>
        <v>4765101</v>
      </c>
      <c r="AE13" s="137">
        <f>'5C1D_NOMMA'!$AA$84</f>
        <v>4350953</v>
      </c>
      <c r="AF13" s="137">
        <f>'5C1D_NOMMA'!$AB$84</f>
        <v>414148</v>
      </c>
      <c r="AG13" s="140">
        <f>'5C1D_NOMMA'!$AC$84</f>
        <v>414148</v>
      </c>
      <c r="AH13" s="142">
        <f>('5C1D_NOMMA'!$AD$80+'5C1D_NOMMA'!$AD$81+'5C1D_NOMMA'!$AD$82)</f>
        <v>145852</v>
      </c>
      <c r="AI13" s="143">
        <f>'5C1D_NOMMA'!$AD$84</f>
        <v>4910953</v>
      </c>
      <c r="AJ13" s="985"/>
      <c r="AK13" s="144"/>
      <c r="AL13" s="145">
        <f>'5C1D_NOMMA'!$AF$84</f>
        <v>6016940</v>
      </c>
      <c r="AM13" s="136">
        <f>'5C1D_NOMMA'!$AG$84</f>
        <v>69</v>
      </c>
      <c r="AN13" s="144">
        <f>'5C1D_NOMMA'!$AH$84</f>
        <v>401296</v>
      </c>
      <c r="AO13" s="136">
        <f>'5C1D_NOMMA'!$AI$84</f>
        <v>-28</v>
      </c>
      <c r="AP13" s="146">
        <f>'5C1D_NOMMA'!$AJ$84</f>
        <v>-79867</v>
      </c>
      <c r="AQ13" s="147">
        <f>'5C1D_NOMMA'!$AK$84</f>
        <v>321429</v>
      </c>
      <c r="AR13" s="145">
        <f>'5C1D_NOMMA'!$AL$84</f>
        <v>6338369</v>
      </c>
      <c r="AS13" s="148">
        <f>'5C1D_NOMMA'!$AM$84</f>
        <v>-15847</v>
      </c>
      <c r="AT13" s="145">
        <f>'5C1D_NOMMA'!$AN$84</f>
        <v>6322522</v>
      </c>
      <c r="AU13" s="146">
        <f>'5C1D_NOMMA'!$AO$84</f>
        <v>-2632</v>
      </c>
      <c r="AV13" s="145">
        <f>'5C1D_NOMMA'!$AP$84</f>
        <v>6319890</v>
      </c>
      <c r="AW13" s="146">
        <f>'5C1D_NOMMA'!$AQ$84</f>
        <v>5719001</v>
      </c>
      <c r="AX13" s="146">
        <f>'5C1D_NOMMA'!$AR$84</f>
        <v>600889</v>
      </c>
      <c r="AY13" s="145">
        <f>'5C1D_NOMMA'!$AS$84</f>
        <v>600889</v>
      </c>
    </row>
    <row r="14" spans="1:51" ht="15.75" customHeight="1" x14ac:dyDescent="0.2">
      <c r="A14" s="131" t="s">
        <v>644</v>
      </c>
      <c r="B14" s="232" t="s">
        <v>644</v>
      </c>
      <c r="C14" s="232">
        <v>31</v>
      </c>
      <c r="D14" s="135" t="s">
        <v>1239</v>
      </c>
      <c r="E14" s="136">
        <f>'5C1AE_Noble Minds'!$C$84</f>
        <v>97</v>
      </c>
      <c r="F14" s="137"/>
      <c r="G14" s="138">
        <f>'5C1AE_Noble Minds'!$E$84</f>
        <v>332739.49733541376</v>
      </c>
      <c r="H14" s="139">
        <f>'5C1AE_Noble Minds'!$F$84</f>
        <v>97</v>
      </c>
      <c r="I14" s="137"/>
      <c r="J14" s="138">
        <f>'5C1AE_Noble Minds'!$H$84</f>
        <v>45074.782028171212</v>
      </c>
      <c r="K14" s="1109">
        <f>'5C1AE_Noble Minds'!$I$84</f>
        <v>0</v>
      </c>
      <c r="L14" s="137"/>
      <c r="M14" s="138">
        <f>'5C1AE_Noble Minds'!$K$84</f>
        <v>0</v>
      </c>
      <c r="N14" s="139">
        <f>'5C1AE_Noble Minds'!$L$84</f>
        <v>19</v>
      </c>
      <c r="O14" s="137"/>
      <c r="P14" s="138">
        <f>'5C1AE_Noble Minds'!$N$84</f>
        <v>60017.639434621044</v>
      </c>
      <c r="Q14" s="139">
        <f>'5C1AE_Noble Minds'!$O$84</f>
        <v>0</v>
      </c>
      <c r="R14" s="137"/>
      <c r="S14" s="138">
        <f>'5C1AE_Noble Minds'!$Q$84</f>
        <v>0</v>
      </c>
      <c r="T14" s="852">
        <f>'5C1AE_Noble Minds'!$R$77</f>
        <v>15869</v>
      </c>
      <c r="U14" s="140">
        <f>'5C1AE_Noble Minds'!$R$84</f>
        <v>453701</v>
      </c>
      <c r="V14" s="137">
        <f>'5C1AE_Noble Minds'!$S$84</f>
        <v>75880</v>
      </c>
      <c r="W14" s="137">
        <f>'5C1AE_Noble Minds'!$T$84</f>
        <v>-17026</v>
      </c>
      <c r="X14" s="141">
        <f>'5C1AE_Noble Minds'!$U$84</f>
        <v>58854</v>
      </c>
      <c r="Y14" s="140">
        <f>'5C1AE_Noble Minds'!$V$84</f>
        <v>512555</v>
      </c>
      <c r="Z14" s="138">
        <f>'5C1AE_Noble Minds'!$W$84</f>
        <v>-1282</v>
      </c>
      <c r="AA14" s="140">
        <f>'5C1AE_Noble Minds'!$X$84</f>
        <v>511273</v>
      </c>
      <c r="AB14" s="137">
        <f>'5C1AE_Noble Minds'!$Y$84</f>
        <v>-5439</v>
      </c>
      <c r="AC14" s="142">
        <f>'5C1AE_Noble Minds'!$Z$79+'5C1AE_Noble Minds'!$Z$83</f>
        <v>0</v>
      </c>
      <c r="AD14" s="140">
        <f>'5C1AE_Noble Minds'!$Z$84</f>
        <v>505834</v>
      </c>
      <c r="AE14" s="137">
        <f>'5C1AE_Noble Minds'!$AA$84</f>
        <v>459813</v>
      </c>
      <c r="AF14" s="137">
        <f>'5C1AE_Noble Minds'!$AB$84</f>
        <v>46021</v>
      </c>
      <c r="AG14" s="140">
        <f>'5C1AE_Noble Minds'!$AC$84</f>
        <v>46021</v>
      </c>
      <c r="AH14" s="142">
        <f>'5C1AE_Noble Minds'!$AD$80+'5C1AE_Noble Minds'!$AD$81+'5C1AE_Noble Minds'!$AD$82</f>
        <v>20808</v>
      </c>
      <c r="AI14" s="143">
        <f>'5C1AE_Noble Minds'!$AD$84</f>
        <v>526642</v>
      </c>
      <c r="AJ14" s="985"/>
      <c r="AK14" s="144"/>
      <c r="AL14" s="145">
        <f>'5C1AE_Noble Minds'!$AF$84</f>
        <v>636146</v>
      </c>
      <c r="AM14" s="136">
        <f>'5C1AE_Noble Minds'!$AG$84</f>
        <v>17</v>
      </c>
      <c r="AN14" s="144">
        <f>'5C1AE_Noble Minds'!$AH$84</f>
        <v>119141</v>
      </c>
      <c r="AO14" s="136">
        <f>'5C1AE_Noble Minds'!$AI$84</f>
        <v>-7</v>
      </c>
      <c r="AP14" s="146">
        <f>'5C1AE_Noble Minds'!$AJ$84</f>
        <v>-22813</v>
      </c>
      <c r="AQ14" s="147">
        <f>'5C1AE_Noble Minds'!$AK$84</f>
        <v>96328</v>
      </c>
      <c r="AR14" s="145">
        <f>'5C1AE_Noble Minds'!$AL$84</f>
        <v>732474</v>
      </c>
      <c r="AS14" s="148">
        <f>'5C1AE_Noble Minds'!$AM$84</f>
        <v>-1833</v>
      </c>
      <c r="AT14" s="145">
        <f>'5C1AE_Noble Minds'!$AN$84</f>
        <v>730641</v>
      </c>
      <c r="AU14" s="146">
        <f>'5C1AE_Noble Minds'!$AO$84</f>
        <v>-6407</v>
      </c>
      <c r="AV14" s="145">
        <f>'5C1AE_Noble Minds'!$AP$84</f>
        <v>724234</v>
      </c>
      <c r="AW14" s="146">
        <f>'5C1AE_Noble Minds'!$AQ$84</f>
        <v>656492</v>
      </c>
      <c r="AX14" s="146">
        <f>'5C1AE_Noble Minds'!$AR$84</f>
        <v>67742</v>
      </c>
      <c r="AY14" s="145">
        <f>'5C1AE_Noble Minds'!$AS$84</f>
        <v>67742</v>
      </c>
    </row>
    <row r="15" spans="1:51" ht="15.75" customHeight="1" x14ac:dyDescent="0.2">
      <c r="A15" s="131" t="s">
        <v>413</v>
      </c>
      <c r="B15" s="232" t="s">
        <v>269</v>
      </c>
      <c r="C15" s="232">
        <v>12</v>
      </c>
      <c r="D15" s="135" t="s">
        <v>847</v>
      </c>
      <c r="E15" s="136">
        <f>'5C1J_JCFA-East'!$C$84</f>
        <v>217</v>
      </c>
      <c r="F15" s="137"/>
      <c r="G15" s="138">
        <f>'5C1J_JCFA-East'!$E$84</f>
        <v>824202.12794764782</v>
      </c>
      <c r="H15" s="139">
        <f>'5C1J_JCFA-East'!$F$84</f>
        <v>162</v>
      </c>
      <c r="I15" s="137"/>
      <c r="J15" s="138">
        <f>'5C1J_JCFA-East'!$H$84</f>
        <v>78351.791197001017</v>
      </c>
      <c r="K15" s="1109">
        <f>'5C1J_JCFA-East'!$I$84</f>
        <v>196</v>
      </c>
      <c r="L15" s="137"/>
      <c r="M15" s="138">
        <f>'5C1J_JCFA-East'!$K$84</f>
        <v>25658.584348379845</v>
      </c>
      <c r="N15" s="139">
        <f>'5C1J_JCFA-East'!$L$84</f>
        <v>34</v>
      </c>
      <c r="O15" s="137"/>
      <c r="P15" s="138">
        <f>'5C1J_JCFA-East'!$N$84</f>
        <v>113727.71791122961</v>
      </c>
      <c r="Q15" s="139">
        <f>'5C1J_JCFA-East'!$O$84</f>
        <v>0</v>
      </c>
      <c r="R15" s="137"/>
      <c r="S15" s="138">
        <f>'5C1J_JCFA-East'!$Q$84</f>
        <v>0</v>
      </c>
      <c r="T15" s="852">
        <f>'5C1J_JCFA-East'!$R$77</f>
        <v>24981</v>
      </c>
      <c r="U15" s="140">
        <f>'5C1J_JCFA-East'!$R$84</f>
        <v>1066921</v>
      </c>
      <c r="V15" s="137">
        <f>'5C1J_JCFA-East'!$S$84</f>
        <v>-300848</v>
      </c>
      <c r="W15" s="137">
        <f>'5C1J_JCFA-East'!$T$84</f>
        <v>63582</v>
      </c>
      <c r="X15" s="141">
        <f>'5C1J_JCFA-East'!$U$84</f>
        <v>-237266</v>
      </c>
      <c r="Y15" s="140">
        <f>'5C1J_JCFA-East'!$V$84</f>
        <v>829655</v>
      </c>
      <c r="Z15" s="138">
        <f>'5C1J_JCFA-East'!$W$84</f>
        <v>-2074</v>
      </c>
      <c r="AA15" s="140">
        <f>'5C1J_JCFA-East'!$X$84</f>
        <v>827581</v>
      </c>
      <c r="AB15" s="137">
        <f>'5C1J_JCFA-East'!$Y$84</f>
        <v>-2118</v>
      </c>
      <c r="AC15" s="142">
        <f>('5C1J_JCFA-East'!$Z$79+'5C1J_JCFA-East'!$Z$83)</f>
        <v>0</v>
      </c>
      <c r="AD15" s="140">
        <f>'5C1J_JCFA-East'!$Z$84</f>
        <v>825463</v>
      </c>
      <c r="AE15" s="137">
        <f>'5C1J_JCFA-East'!$AA$84</f>
        <v>777256</v>
      </c>
      <c r="AF15" s="137">
        <f>'5C1J_JCFA-East'!$AB$84</f>
        <v>48207</v>
      </c>
      <c r="AG15" s="140">
        <f>'5C1J_JCFA-East'!$AC$84</f>
        <v>48207</v>
      </c>
      <c r="AH15" s="142">
        <f>('5C1J_JCFA-East'!$AD$80+'5C1J_JCFA-East'!$AD$81+'5C1J_JCFA-East'!$AD$82)</f>
        <v>12050</v>
      </c>
      <c r="AI15" s="143">
        <f>'5C1J_JCFA-East'!$AD$84</f>
        <v>837513</v>
      </c>
      <c r="AJ15" s="985">
        <f>'5C1J_JCFA-East'!$AC$85</f>
        <v>-8194</v>
      </c>
      <c r="AK15" s="144"/>
      <c r="AL15" s="145">
        <f>'5C1J_JCFA-East'!$AF$84</f>
        <v>1350417</v>
      </c>
      <c r="AM15" s="136">
        <f>'5C1J_JCFA-East'!$AG$84</f>
        <v>-63</v>
      </c>
      <c r="AN15" s="144">
        <f>'5C1J_JCFA-East'!$AH$84</f>
        <v>-384909</v>
      </c>
      <c r="AO15" s="136">
        <f>'5C1J_JCFA-East'!$AI$84</f>
        <v>29</v>
      </c>
      <c r="AP15" s="146">
        <f>'5C1J_JCFA-East'!$AJ$84</f>
        <v>92205</v>
      </c>
      <c r="AQ15" s="147">
        <f>'5C1J_JCFA-East'!$AK$84</f>
        <v>-292704</v>
      </c>
      <c r="AR15" s="145">
        <f>'5C1J_JCFA-East'!$AL$84</f>
        <v>1057713</v>
      </c>
      <c r="AS15" s="148">
        <f>'5C1J_JCFA-East'!$AM$84</f>
        <v>-2645</v>
      </c>
      <c r="AT15" s="145">
        <f>'5C1J_JCFA-East'!$AN$84</f>
        <v>1055068</v>
      </c>
      <c r="AU15" s="146">
        <f>'5C1J_JCFA-East'!$AO$84</f>
        <v>-2632</v>
      </c>
      <c r="AV15" s="145">
        <f>'5C1J_JCFA-East'!$AP$84</f>
        <v>1052436</v>
      </c>
      <c r="AW15" s="146">
        <f>'5C1J_JCFA-East'!$AQ$84</f>
        <v>968052</v>
      </c>
      <c r="AX15" s="146">
        <f>'5C1J_JCFA-East'!$AR$84</f>
        <v>84384</v>
      </c>
      <c r="AY15" s="145">
        <f>'5C1J_JCFA-East'!$AS$84</f>
        <v>84384</v>
      </c>
    </row>
    <row r="16" spans="1:51" ht="15.75" customHeight="1" x14ac:dyDescent="0.2">
      <c r="A16" s="132" t="s">
        <v>414</v>
      </c>
      <c r="B16" s="233" t="s">
        <v>277</v>
      </c>
      <c r="C16" s="691">
        <v>17</v>
      </c>
      <c r="D16" s="149" t="s">
        <v>250</v>
      </c>
      <c r="E16" s="150">
        <f>'5C1Q_Advantage'!$C$84</f>
        <v>488</v>
      </c>
      <c r="F16" s="151"/>
      <c r="G16" s="152">
        <f>'5C1Q_Advantage'!$E$84</f>
        <v>2306001.771569679</v>
      </c>
      <c r="H16" s="153">
        <f>'5C1Q_Advantage'!$F$84</f>
        <v>467</v>
      </c>
      <c r="I16" s="151"/>
      <c r="J16" s="152">
        <f>'5C1Q_Advantage'!$H$84</f>
        <v>282043.23421623913</v>
      </c>
      <c r="K16" s="1110">
        <f>'5C1Q_Advantage'!$I$84</f>
        <v>44</v>
      </c>
      <c r="L16" s="151"/>
      <c r="M16" s="152">
        <f>'5C1Q_Advantage'!$K$84</f>
        <v>7661.1312906498151</v>
      </c>
      <c r="N16" s="153">
        <f>'5C1Q_Advantage'!$L$84</f>
        <v>52</v>
      </c>
      <c r="O16" s="151"/>
      <c r="P16" s="152">
        <f>'5C1Q_Advantage'!$N$84</f>
        <v>216697.53717824406</v>
      </c>
      <c r="Q16" s="153">
        <f>'5C1Q_Advantage'!$O$84</f>
        <v>0</v>
      </c>
      <c r="R16" s="151"/>
      <c r="S16" s="152">
        <f>'5C1Q_Advantage'!$Q$84</f>
        <v>0</v>
      </c>
      <c r="T16" s="853">
        <f>'5C1Q_Advantage'!$R$77</f>
        <v>62084</v>
      </c>
      <c r="U16" s="154">
        <f>'5C1Q_Advantage'!$R$84</f>
        <v>2874487</v>
      </c>
      <c r="V16" s="151">
        <f>'5C1Q_Advantage'!$S$84</f>
        <v>121039</v>
      </c>
      <c r="W16" s="151">
        <f>'5C1Q_Advantage'!$T$84</f>
        <v>-31870</v>
      </c>
      <c r="X16" s="155">
        <f>'5C1Q_Advantage'!$U$84</f>
        <v>89169</v>
      </c>
      <c r="Y16" s="154">
        <f>'5C1Q_Advantage'!$V$84</f>
        <v>2963656</v>
      </c>
      <c r="Z16" s="152">
        <f>'5C1Q_Advantage'!$W$84</f>
        <v>-7408</v>
      </c>
      <c r="AA16" s="154">
        <f>'5C1Q_Advantage'!$X$84</f>
        <v>2956248</v>
      </c>
      <c r="AB16" s="151">
        <f>'5C1Q_Advantage'!$Y$84</f>
        <v>0</v>
      </c>
      <c r="AC16" s="156">
        <f>('5C1Q_Advantage'!$Z$79+'5C1Q_Advantage'!$Z$83)</f>
        <v>0</v>
      </c>
      <c r="AD16" s="154">
        <f>'5C1Q_Advantage'!$Z$84</f>
        <v>2956248</v>
      </c>
      <c r="AE16" s="157">
        <f>'5C1Q_Advantage'!$AA$84</f>
        <v>2707990</v>
      </c>
      <c r="AF16" s="151">
        <f>'5C1Q_Advantage'!$AB$84</f>
        <v>248258</v>
      </c>
      <c r="AG16" s="158">
        <f>'5C1Q_Advantage'!$AC$84</f>
        <v>248258</v>
      </c>
      <c r="AH16" s="156">
        <f>('5C1Q_Advantage'!$AD$80+'5C1Q_Advantage'!$AD$81+'5C1Q_Advantage'!$AD$82)</f>
        <v>0</v>
      </c>
      <c r="AI16" s="158">
        <f>'5C1Q_Advantage'!$AD$84</f>
        <v>2956248</v>
      </c>
      <c r="AJ16" s="1257"/>
      <c r="AK16" s="159"/>
      <c r="AL16" s="160">
        <f>'5C1Q_Advantage'!$AF$84</f>
        <v>2617945</v>
      </c>
      <c r="AM16" s="150">
        <f>'5C1Q_Advantage'!$AG$84</f>
        <v>37</v>
      </c>
      <c r="AN16" s="159">
        <f>'5C1Q_Advantage'!$AH$84</f>
        <v>258656</v>
      </c>
      <c r="AO16" s="150">
        <f>'5C1Q_Advantage'!$AI$84</f>
        <v>-7</v>
      </c>
      <c r="AP16" s="161">
        <f>'5C1Q_Advantage'!$AJ$84</f>
        <v>-10607</v>
      </c>
      <c r="AQ16" s="162">
        <f>'5C1Q_Advantage'!$AK$84</f>
        <v>248049</v>
      </c>
      <c r="AR16" s="160">
        <f>'5C1Q_Advantage'!$AL$84</f>
        <v>2865994</v>
      </c>
      <c r="AS16" s="163">
        <f>'5C1Q_Advantage'!$AM$84</f>
        <v>-7165</v>
      </c>
      <c r="AT16" s="160">
        <f>'5C1Q_Advantage'!$AN$84</f>
        <v>2858829</v>
      </c>
      <c r="AU16" s="161">
        <f>'5C1Q_Advantage'!$AO$84</f>
        <v>0</v>
      </c>
      <c r="AV16" s="160">
        <f>'5C1Q_Advantage'!$AP$84</f>
        <v>2858829</v>
      </c>
      <c r="AW16" s="161">
        <f>'5C1Q_Advantage'!$AQ$84</f>
        <v>2586133</v>
      </c>
      <c r="AX16" s="161">
        <f>'5C1Q_Advantage'!$AR$84</f>
        <v>272696</v>
      </c>
      <c r="AY16" s="160">
        <f>'5C1Q_Advantage'!$AS$84</f>
        <v>272696</v>
      </c>
    </row>
    <row r="17" spans="1:51" ht="15.75" customHeight="1" x14ac:dyDescent="0.2">
      <c r="A17" s="130" t="s">
        <v>646</v>
      </c>
      <c r="B17" s="231" t="s">
        <v>646</v>
      </c>
      <c r="C17" s="687">
        <v>32</v>
      </c>
      <c r="D17" s="117" t="s">
        <v>832</v>
      </c>
      <c r="E17" s="118">
        <f>'5C1AF_JCFA-Laf'!$C$84</f>
        <v>65</v>
      </c>
      <c r="F17" s="119"/>
      <c r="G17" s="120">
        <f>'5C1AF_JCFA-Laf'!$E$84</f>
        <v>242341.97311121298</v>
      </c>
      <c r="H17" s="121">
        <f>'5C1AF_JCFA-Laf'!$F$84</f>
        <v>59</v>
      </c>
      <c r="I17" s="119"/>
      <c r="J17" s="120">
        <f>'5C1AF_JCFA-Laf'!$H$84</f>
        <v>30042.993351199606</v>
      </c>
      <c r="K17" s="1108">
        <f>'5C1AF_JCFA-Laf'!$I$84</f>
        <v>9.5</v>
      </c>
      <c r="L17" s="119"/>
      <c r="M17" s="120">
        <f>'5C1AF_JCFA-Laf'!$K$84</f>
        <v>1321.8079185219594</v>
      </c>
      <c r="N17" s="121">
        <f>'5C1AF_JCFA-Laf'!$L$84</f>
        <v>13</v>
      </c>
      <c r="O17" s="119"/>
      <c r="P17" s="120">
        <f>'5C1AF_JCFA-Laf'!$N$84</f>
        <v>46059.498821636815</v>
      </c>
      <c r="Q17" s="121">
        <f>'5C1AF_JCFA-Laf'!$O$84</f>
        <v>0</v>
      </c>
      <c r="R17" s="119"/>
      <c r="S17" s="120">
        <f>'5C1AF_JCFA-Laf'!$Q$84</f>
        <v>0</v>
      </c>
      <c r="T17" s="851">
        <f>'5C1AF_JCFA-Laf'!$R$77</f>
        <v>13311</v>
      </c>
      <c r="U17" s="122">
        <f>'5C1AF_JCFA-Laf'!$R$84</f>
        <v>333078</v>
      </c>
      <c r="V17" s="119">
        <f>'5C1AF_JCFA-Laf'!$S$84</f>
        <v>11335</v>
      </c>
      <c r="W17" s="119">
        <f>'5C1AF_JCFA-Laf'!$T$84</f>
        <v>273</v>
      </c>
      <c r="X17" s="123">
        <f>'5C1AF_JCFA-Laf'!$U$84</f>
        <v>11608</v>
      </c>
      <c r="Y17" s="122">
        <f>'5C1AF_JCFA-Laf'!$V$84</f>
        <v>344686</v>
      </c>
      <c r="Z17" s="120">
        <f>'5C1AF_JCFA-Laf'!$W$84</f>
        <v>-862</v>
      </c>
      <c r="AA17" s="122">
        <f>'5C1AF_JCFA-Laf'!$X$84</f>
        <v>343824</v>
      </c>
      <c r="AB17" s="119">
        <f>'5C1AF_JCFA-Laf'!$Y$84</f>
        <v>0</v>
      </c>
      <c r="AC17" s="134">
        <f>'5C1AF_JCFA-Laf'!$Z$79+'5C1AF_JCFA-Laf'!$Z$83</f>
        <v>0</v>
      </c>
      <c r="AD17" s="122">
        <f>'5C1AF_JCFA-Laf'!$Z$84</f>
        <v>343824</v>
      </c>
      <c r="AE17" s="119">
        <f>'5C1AF_JCFA-Laf'!$AA$84</f>
        <v>315730</v>
      </c>
      <c r="AF17" s="119">
        <f>'5C1AF_JCFA-Laf'!$AB$84</f>
        <v>28094</v>
      </c>
      <c r="AG17" s="122">
        <f>'5C1AF_JCFA-Laf'!$AC$84</f>
        <v>28094</v>
      </c>
      <c r="AH17" s="134">
        <f>'5C1AF_JCFA-Laf'!$AD$80+'5C1AF_JCFA-Laf'!$AD$81+'5C1AF_JCFA-Laf'!$AD$82</f>
        <v>10000</v>
      </c>
      <c r="AI17" s="124">
        <f>'5C1AF_JCFA-Laf'!$AD$84</f>
        <v>353824</v>
      </c>
      <c r="AJ17" s="1085"/>
      <c r="AK17" s="125"/>
      <c r="AL17" s="126">
        <f>'5C1AF_JCFA-Laf'!$AF$84</f>
        <v>356171</v>
      </c>
      <c r="AM17" s="118">
        <f>'5C1AF_JCFA-Laf'!$AG$84</f>
        <v>2</v>
      </c>
      <c r="AN17" s="125">
        <f>'5C1AF_JCFA-Laf'!$AH$84</f>
        <v>4786</v>
      </c>
      <c r="AO17" s="118">
        <f>'5C1AF_JCFA-Laf'!$AI$84</f>
        <v>0</v>
      </c>
      <c r="AP17" s="127">
        <f>'5C1AF_JCFA-Laf'!$AJ$84</f>
        <v>447</v>
      </c>
      <c r="AQ17" s="128">
        <f>'5C1AF_JCFA-Laf'!$AK$84</f>
        <v>5233</v>
      </c>
      <c r="AR17" s="126">
        <f>'5C1AF_JCFA-Laf'!$AL$84</f>
        <v>361404</v>
      </c>
      <c r="AS17" s="129">
        <f>'5C1AF_JCFA-Laf'!$AM$84</f>
        <v>-904</v>
      </c>
      <c r="AT17" s="126">
        <f>'5C1AF_JCFA-Laf'!$AN$84</f>
        <v>360500</v>
      </c>
      <c r="AU17" s="127">
        <f>'5C1AF_JCFA-Laf'!$AO$84</f>
        <v>0</v>
      </c>
      <c r="AV17" s="126">
        <f>'5C1AF_JCFA-Laf'!$AP$84</f>
        <v>360500</v>
      </c>
      <c r="AW17" s="127">
        <f>'5C1AF_JCFA-Laf'!$AQ$84</f>
        <v>329461</v>
      </c>
      <c r="AX17" s="127">
        <f>'5C1AF_JCFA-Laf'!$AR$84</f>
        <v>31039</v>
      </c>
      <c r="AY17" s="126">
        <f>'5C1AF_JCFA-Laf'!$AS$84</f>
        <v>31039</v>
      </c>
    </row>
    <row r="18" spans="1:51" ht="15.75" customHeight="1" x14ac:dyDescent="0.2">
      <c r="A18" s="131" t="s">
        <v>415</v>
      </c>
      <c r="B18" s="232" t="s">
        <v>286</v>
      </c>
      <c r="C18" s="232">
        <v>23</v>
      </c>
      <c r="D18" s="135" t="s">
        <v>322</v>
      </c>
      <c r="E18" s="136">
        <f>'5C1W_Willow'!$C$84</f>
        <v>595</v>
      </c>
      <c r="F18" s="137"/>
      <c r="G18" s="138">
        <f>'5C1W_Willow'!$E$84</f>
        <v>2208241.3382061473</v>
      </c>
      <c r="H18" s="139">
        <f>'5C1W_Willow'!$F$84</f>
        <v>583</v>
      </c>
      <c r="I18" s="137"/>
      <c r="J18" s="138">
        <f>'5C1W_Willow'!$H$84</f>
        <v>296803.41648976982</v>
      </c>
      <c r="K18" s="1109">
        <f>'5C1W_Willow'!$I$84</f>
        <v>95</v>
      </c>
      <c r="L18" s="137"/>
      <c r="M18" s="138">
        <f>'5C1W_Willow'!$K$84</f>
        <v>13421.184661227568</v>
      </c>
      <c r="N18" s="139">
        <f>'5C1W_Willow'!$L$84</f>
        <v>73</v>
      </c>
      <c r="O18" s="137"/>
      <c r="P18" s="138">
        <f>'5C1W_Willow'!$N$84</f>
        <v>253619.69191766609</v>
      </c>
      <c r="Q18" s="139">
        <f>'5C1W_Willow'!$O$84</f>
        <v>0</v>
      </c>
      <c r="R18" s="137"/>
      <c r="S18" s="138">
        <f>'5C1W_Willow'!$Q$84</f>
        <v>0</v>
      </c>
      <c r="T18" s="852">
        <f>'5C1W_Willow'!$R$77</f>
        <v>74539</v>
      </c>
      <c r="U18" s="140">
        <f>'5C1W_Willow'!$R$84</f>
        <v>2846625</v>
      </c>
      <c r="V18" s="137">
        <f>'5C1W_Willow'!$S$84</f>
        <v>203226</v>
      </c>
      <c r="W18" s="137">
        <f>'5C1W_Willow'!$T$84</f>
        <v>-66403</v>
      </c>
      <c r="X18" s="141">
        <f>'5C1W_Willow'!$U$84</f>
        <v>136823</v>
      </c>
      <c r="Y18" s="140">
        <f>'5C1W_Willow'!$V$84</f>
        <v>2983448</v>
      </c>
      <c r="Z18" s="138">
        <f>'5C1W_Willow'!$W$84</f>
        <v>-7458</v>
      </c>
      <c r="AA18" s="140">
        <f>'5C1W_Willow'!$X$84</f>
        <v>2975990</v>
      </c>
      <c r="AB18" s="137">
        <f>'5C1W_Willow'!$Y$84</f>
        <v>0</v>
      </c>
      <c r="AC18" s="142">
        <f>('5C1W_Willow'!$Z$79+'5C1W_Willow'!$Z$83)</f>
        <v>0</v>
      </c>
      <c r="AD18" s="140">
        <f>'5C1W_Willow'!$Z$84</f>
        <v>2975990</v>
      </c>
      <c r="AE18" s="137">
        <f>'5C1W_Willow'!$AA$84</f>
        <v>2724185</v>
      </c>
      <c r="AF18" s="137">
        <f>'5C1W_Willow'!$AB$84</f>
        <v>251805</v>
      </c>
      <c r="AG18" s="140">
        <f>'5C1W_Willow'!$AC$84</f>
        <v>251805</v>
      </c>
      <c r="AH18" s="142">
        <f>('5C1W_Willow'!$AD$80+'5C1W_Willow'!$AD$81+'5C1W_Willow'!$AD$82)</f>
        <v>0</v>
      </c>
      <c r="AI18" s="143">
        <f>'5C1W_Willow'!$AD$84</f>
        <v>2975990</v>
      </c>
      <c r="AJ18" s="985"/>
      <c r="AK18" s="144"/>
      <c r="AL18" s="145">
        <f>'5C1W_Willow'!$AF$84</f>
        <v>3259476</v>
      </c>
      <c r="AM18" s="136">
        <f>'5C1W_Willow'!$AG$84</f>
        <v>53</v>
      </c>
      <c r="AN18" s="144">
        <f>'5C1W_Willow'!$AH$84</f>
        <v>298530</v>
      </c>
      <c r="AO18" s="136">
        <f>'5C1W_Willow'!$AI$84</f>
        <v>-27</v>
      </c>
      <c r="AP18" s="146">
        <f>'5C1W_Willow'!$AJ$84</f>
        <v>-67355</v>
      </c>
      <c r="AQ18" s="147">
        <f>'5C1W_Willow'!$AK$84</f>
        <v>231175</v>
      </c>
      <c r="AR18" s="145">
        <f>'5C1W_Willow'!$AL$84</f>
        <v>3490651</v>
      </c>
      <c r="AS18" s="148">
        <f>'5C1W_Willow'!$AM$84</f>
        <v>-8727</v>
      </c>
      <c r="AT18" s="145">
        <f>'5C1W_Willow'!$AN$84</f>
        <v>3481924</v>
      </c>
      <c r="AU18" s="146">
        <f>'5C1W_Willow'!$AO$84</f>
        <v>0</v>
      </c>
      <c r="AV18" s="145">
        <f>'5C1W_Willow'!$AP$84</f>
        <v>3481924</v>
      </c>
      <c r="AW18" s="146">
        <f>'5C1W_Willow'!$AQ$84</f>
        <v>3173254</v>
      </c>
      <c r="AX18" s="146">
        <f>'5C1W_Willow'!$AR$84</f>
        <v>308670</v>
      </c>
      <c r="AY18" s="145">
        <f>'5C1W_Willow'!$AS$84</f>
        <v>308670</v>
      </c>
    </row>
    <row r="19" spans="1:51" ht="15.75" customHeight="1" x14ac:dyDescent="0.2">
      <c r="A19" s="131" t="s">
        <v>461</v>
      </c>
      <c r="B19" s="232" t="s">
        <v>461</v>
      </c>
      <c r="C19" s="232">
        <v>26</v>
      </c>
      <c r="D19" s="135" t="s">
        <v>462</v>
      </c>
      <c r="E19" s="136">
        <f>'5C1Z_Lincoln Prep'!$C$84</f>
        <v>475</v>
      </c>
      <c r="F19" s="137"/>
      <c r="G19" s="138">
        <f>'5C1Z_Lincoln Prep'!$E$84</f>
        <v>2010402.2592514674</v>
      </c>
      <c r="H19" s="139">
        <f>'5C1Z_Lincoln Prep'!$F$84</f>
        <v>475</v>
      </c>
      <c r="I19" s="137"/>
      <c r="J19" s="138">
        <f>'5C1Z_Lincoln Prep'!$H$84</f>
        <v>270516.03780582472</v>
      </c>
      <c r="K19" s="1109">
        <f>'5C1Z_Lincoln Prep'!$I$84</f>
        <v>166</v>
      </c>
      <c r="L19" s="137"/>
      <c r="M19" s="138">
        <f>'5C1Z_Lincoln Prep'!$K$84</f>
        <v>25627.953451303682</v>
      </c>
      <c r="N19" s="139">
        <f>'5C1Z_Lincoln Prep'!$L$84</f>
        <v>89</v>
      </c>
      <c r="O19" s="137"/>
      <c r="P19" s="138">
        <f>'5C1Z_Lincoln Prep'!$N$84</f>
        <v>341986.53971402632</v>
      </c>
      <c r="Q19" s="139">
        <f>'5C1Z_Lincoln Prep'!$O$84</f>
        <v>7</v>
      </c>
      <c r="R19" s="137"/>
      <c r="S19" s="138">
        <f>'5C1Z_Lincoln Prep'!$Q$84</f>
        <v>11244.386558069871</v>
      </c>
      <c r="T19" s="852">
        <f>'5C1Z_Lincoln Prep'!$R$77</f>
        <v>82521</v>
      </c>
      <c r="U19" s="140">
        <f>'5C1Z_Lincoln Prep'!$R$84</f>
        <v>2742299</v>
      </c>
      <c r="V19" s="137">
        <f>'5C1Z_Lincoln Prep'!$S$84</f>
        <v>534249</v>
      </c>
      <c r="W19" s="137">
        <f>'5C1Z_Lincoln Prep'!$T$84</f>
        <v>-3737</v>
      </c>
      <c r="X19" s="141">
        <f>'5C1Z_Lincoln Prep'!$U$84</f>
        <v>530512</v>
      </c>
      <c r="Y19" s="140">
        <f>'5C1Z_Lincoln Prep'!$V$84</f>
        <v>3272811</v>
      </c>
      <c r="Z19" s="138">
        <f>'5C1Z_Lincoln Prep'!$W$84</f>
        <v>-8182</v>
      </c>
      <c r="AA19" s="140">
        <f>'5C1Z_Lincoln Prep'!$X$84</f>
        <v>3264629</v>
      </c>
      <c r="AB19" s="137">
        <f>'5C1Z_Lincoln Prep'!$Y$84</f>
        <v>0</v>
      </c>
      <c r="AC19" s="142">
        <f>('5C1Z_Lincoln Prep'!$Z$79+'5C1Z_Lincoln Prep'!$Z$83)</f>
        <v>73613</v>
      </c>
      <c r="AD19" s="140">
        <f>'5C1Z_Lincoln Prep'!$Z$84</f>
        <v>3338242</v>
      </c>
      <c r="AE19" s="137">
        <f>'5C1Z_Lincoln Prep'!$AA$84</f>
        <v>3036044</v>
      </c>
      <c r="AF19" s="137">
        <f>'5C1Z_Lincoln Prep'!$AB$84</f>
        <v>302198</v>
      </c>
      <c r="AG19" s="140">
        <f>'5C1Z_Lincoln Prep'!$AC$84</f>
        <v>302198</v>
      </c>
      <c r="AH19" s="142">
        <f>('5C1Z_Lincoln Prep'!$AD$80+'5C1Z_Lincoln Prep'!$AD$81+'5C1Z_Lincoln Prep'!$AD$82)</f>
        <v>10000</v>
      </c>
      <c r="AI19" s="143">
        <f>'5C1Z_Lincoln Prep'!$AD$84</f>
        <v>3348242</v>
      </c>
      <c r="AJ19" s="985"/>
      <c r="AK19" s="144"/>
      <c r="AL19" s="145">
        <f>'5C1Z_Lincoln Prep'!$AF$84</f>
        <v>2989347</v>
      </c>
      <c r="AM19" s="136">
        <f>'5C1Z_Lincoln Prep'!$AG$84</f>
        <v>97</v>
      </c>
      <c r="AN19" s="144">
        <f>'5C1Z_Lincoln Prep'!$AH$84</f>
        <v>487888</v>
      </c>
      <c r="AO19" s="136">
        <f>'5C1Z_Lincoln Prep'!$AI$84</f>
        <v>-3</v>
      </c>
      <c r="AP19" s="146">
        <f>'5C1Z_Lincoln Prep'!$AJ$84</f>
        <v>-7402</v>
      </c>
      <c r="AQ19" s="147">
        <f>'5C1Z_Lincoln Prep'!$AK$84</f>
        <v>480486</v>
      </c>
      <c r="AR19" s="145">
        <f>'5C1Z_Lincoln Prep'!$AL$84</f>
        <v>3469833</v>
      </c>
      <c r="AS19" s="148">
        <f>'5C1Z_Lincoln Prep'!$AM$84</f>
        <v>-8675</v>
      </c>
      <c r="AT19" s="145">
        <f>'5C1Z_Lincoln Prep'!$AN$84</f>
        <v>3461158</v>
      </c>
      <c r="AU19" s="146">
        <f>'5C1Z_Lincoln Prep'!$AO$84</f>
        <v>0</v>
      </c>
      <c r="AV19" s="145">
        <f>'5C1Z_Lincoln Prep'!$AP$84</f>
        <v>3461158</v>
      </c>
      <c r="AW19" s="146">
        <f>'5C1Z_Lincoln Prep'!$AQ$84</f>
        <v>3166765</v>
      </c>
      <c r="AX19" s="146">
        <f>'5C1Z_Lincoln Prep'!$AR$84</f>
        <v>294393</v>
      </c>
      <c r="AY19" s="145">
        <f>'5C1Z_Lincoln Prep'!$AS$84</f>
        <v>294393</v>
      </c>
    </row>
    <row r="20" spans="1:51" ht="15.75" customHeight="1" x14ac:dyDescent="0.2">
      <c r="A20" s="131" t="s">
        <v>417</v>
      </c>
      <c r="B20" s="232" t="s">
        <v>278</v>
      </c>
      <c r="C20" s="232">
        <v>18</v>
      </c>
      <c r="D20" s="135" t="s">
        <v>261</v>
      </c>
      <c r="E20" s="136">
        <f>'5C1R_Iberville'!$C$84</f>
        <v>396</v>
      </c>
      <c r="F20" s="137"/>
      <c r="G20" s="138">
        <f>'5C1R_Iberville'!$E$84</f>
        <v>1297315.5191994694</v>
      </c>
      <c r="H20" s="139">
        <f>'5C1R_Iberville'!$F$84</f>
        <v>259</v>
      </c>
      <c r="I20" s="137"/>
      <c r="J20" s="138">
        <f>'5C1R_Iberville'!$H$84</f>
        <v>87604.86793100572</v>
      </c>
      <c r="K20" s="1109">
        <f>'5C1R_Iberville'!$I$84</f>
        <v>66</v>
      </c>
      <c r="L20" s="137"/>
      <c r="M20" s="138">
        <f>'5C1R_Iberville'!$K$84</f>
        <v>5574.5690655471926</v>
      </c>
      <c r="N20" s="139">
        <f>'5C1R_Iberville'!$L$84</f>
        <v>49</v>
      </c>
      <c r="O20" s="137"/>
      <c r="P20" s="138">
        <f>'5C1R_Iberville'!$N$84</f>
        <v>122914.20815057329</v>
      </c>
      <c r="Q20" s="139">
        <f>'5C1R_Iberville'!$O$84</f>
        <v>1</v>
      </c>
      <c r="R20" s="137"/>
      <c r="S20" s="138">
        <f>'5C1R_Iberville'!$Q$84</f>
        <v>1121.0946677221748</v>
      </c>
      <c r="T20" s="852">
        <f>'5C1R_Iberville'!$R$77</f>
        <v>24295</v>
      </c>
      <c r="U20" s="140">
        <f>'5C1R_Iberville'!$R$84</f>
        <v>1538825</v>
      </c>
      <c r="V20" s="137">
        <f>'5C1R_Iberville'!$S$84</f>
        <v>581644</v>
      </c>
      <c r="W20" s="137">
        <f>'5C1R_Iberville'!$T$84</f>
        <v>36228</v>
      </c>
      <c r="X20" s="141">
        <f>'5C1R_Iberville'!$U$84</f>
        <v>617872</v>
      </c>
      <c r="Y20" s="140">
        <f>'5C1R_Iberville'!$V$84</f>
        <v>2156697</v>
      </c>
      <c r="Z20" s="138">
        <f>'5C1R_Iberville'!$W$84</f>
        <v>-5393</v>
      </c>
      <c r="AA20" s="140">
        <f>'5C1R_Iberville'!$X$84</f>
        <v>2151304</v>
      </c>
      <c r="AB20" s="137">
        <f>'5C1R_Iberville'!$Y$84</f>
        <v>0</v>
      </c>
      <c r="AC20" s="142">
        <f>('5C1R_Iberville'!$Z$79+'5C1R_Iberville'!$Z$83)</f>
        <v>4875</v>
      </c>
      <c r="AD20" s="140">
        <f>'5C1R_Iberville'!$Z$84</f>
        <v>2156179</v>
      </c>
      <c r="AE20" s="137">
        <f>'5C1R_Iberville'!$AA$84</f>
        <v>1923626</v>
      </c>
      <c r="AF20" s="137">
        <f>'5C1R_Iberville'!$AB$84</f>
        <v>232553</v>
      </c>
      <c r="AG20" s="140">
        <f>'5C1R_Iberville'!$AC$84</f>
        <v>232553</v>
      </c>
      <c r="AH20" s="142">
        <f>('5C1R_Iberville'!$AD$80+'5C1R_Iberville'!$AD$81+'5C1R_Iberville'!$AD$82)</f>
        <v>0</v>
      </c>
      <c r="AI20" s="143">
        <f>'5C1R_Iberville'!$AD$84</f>
        <v>2156179</v>
      </c>
      <c r="AJ20" s="985"/>
      <c r="AK20" s="144"/>
      <c r="AL20" s="145">
        <f>'5C1R_Iberville'!$AF$84</f>
        <v>4450718</v>
      </c>
      <c r="AM20" s="136">
        <f>'5C1R_Iberville'!$AG$84</f>
        <v>113</v>
      </c>
      <c r="AN20" s="144">
        <f>'5C1R_Iberville'!$AH$84</f>
        <v>317699</v>
      </c>
      <c r="AO20" s="136">
        <f>'5C1R_Iberville'!$AI$84</f>
        <v>17</v>
      </c>
      <c r="AP20" s="146">
        <f>'5C1R_Iberville'!$AJ$84</f>
        <v>63697</v>
      </c>
      <c r="AQ20" s="147">
        <f>'5C1R_Iberville'!$AK$84</f>
        <v>381396</v>
      </c>
      <c r="AR20" s="145">
        <f>'5C1R_Iberville'!$AL$84</f>
        <v>4832114</v>
      </c>
      <c r="AS20" s="148">
        <f>'5C1R_Iberville'!$AM$84</f>
        <v>-12079</v>
      </c>
      <c r="AT20" s="145">
        <f>'5C1R_Iberville'!$AN$84</f>
        <v>4820035</v>
      </c>
      <c r="AU20" s="146">
        <f>'5C1R_Iberville'!$AO$84</f>
        <v>0</v>
      </c>
      <c r="AV20" s="145">
        <f>'5C1R_Iberville'!$AP$84</f>
        <v>4820035</v>
      </c>
      <c r="AW20" s="146">
        <f>'5C1R_Iberville'!$AQ$84</f>
        <v>4337657</v>
      </c>
      <c r="AX20" s="146">
        <f>'5C1R_Iberville'!$AR$84</f>
        <v>482378</v>
      </c>
      <c r="AY20" s="145">
        <f>'5C1R_Iberville'!$AS$84</f>
        <v>482378</v>
      </c>
    </row>
    <row r="21" spans="1:51" ht="15.75" customHeight="1" x14ac:dyDescent="0.2">
      <c r="A21" s="132" t="s">
        <v>418</v>
      </c>
      <c r="B21" s="233" t="s">
        <v>271</v>
      </c>
      <c r="C21" s="691">
        <v>14</v>
      </c>
      <c r="D21" s="149" t="s">
        <v>241</v>
      </c>
      <c r="E21" s="150">
        <f>'5C1N_Delta'!$C$84</f>
        <v>464</v>
      </c>
      <c r="F21" s="151"/>
      <c r="G21" s="152">
        <f>'5C1N_Delta'!$E$84</f>
        <v>2415870.9308842104</v>
      </c>
      <c r="H21" s="153">
        <f>'5C1N_Delta'!$F$84</f>
        <v>279</v>
      </c>
      <c r="I21" s="151"/>
      <c r="J21" s="152">
        <f>'5C1N_Delta'!$H$84</f>
        <v>193828.33999372052</v>
      </c>
      <c r="K21" s="1110">
        <f>'5C1N_Delta'!$I$84</f>
        <v>239.5</v>
      </c>
      <c r="L21" s="151"/>
      <c r="M21" s="152">
        <f>'5C1N_Delta'!$K$84</f>
        <v>45856.229609958798</v>
      </c>
      <c r="N21" s="153">
        <f>'5C1N_Delta'!$L$84</f>
        <v>50</v>
      </c>
      <c r="O21" s="151"/>
      <c r="P21" s="152">
        <f>'5C1N_Delta'!$N$84</f>
        <v>234214.00842306935</v>
      </c>
      <c r="Q21" s="153">
        <f>'5C1N_Delta'!$O$84</f>
        <v>4</v>
      </c>
      <c r="R21" s="151"/>
      <c r="S21" s="152">
        <f>'5C1N_Delta'!$Q$84</f>
        <v>7387.7101979895624</v>
      </c>
      <c r="T21" s="853">
        <f>'5C1N_Delta'!$R$77</f>
        <v>56333</v>
      </c>
      <c r="U21" s="154">
        <f>'5C1N_Delta'!$R$84</f>
        <v>2953491</v>
      </c>
      <c r="V21" s="151">
        <f>'5C1N_Delta'!$S$84</f>
        <v>34126</v>
      </c>
      <c r="W21" s="151">
        <f>'5C1N_Delta'!$T$84</f>
        <v>-30207</v>
      </c>
      <c r="X21" s="155">
        <f>'5C1N_Delta'!$U$84</f>
        <v>3919</v>
      </c>
      <c r="Y21" s="154">
        <f>'5C1N_Delta'!$V$84</f>
        <v>2957410</v>
      </c>
      <c r="Z21" s="152">
        <f>'5C1N_Delta'!$W$84</f>
        <v>-7394</v>
      </c>
      <c r="AA21" s="154">
        <f>'5C1N_Delta'!$X$84</f>
        <v>2950016</v>
      </c>
      <c r="AB21" s="151">
        <f>'5C1N_Delta'!$Y$84</f>
        <v>0</v>
      </c>
      <c r="AC21" s="156">
        <f>('5C1N_Delta'!$Z$79+'5C1N_Delta'!$Z$83)</f>
        <v>13363</v>
      </c>
      <c r="AD21" s="154">
        <f>'5C1N_Delta'!$Z$84</f>
        <v>2963379</v>
      </c>
      <c r="AE21" s="157">
        <f>'5C1N_Delta'!$AA$84</f>
        <v>2718768</v>
      </c>
      <c r="AF21" s="151">
        <f>'5C1N_Delta'!$AB$84</f>
        <v>244611</v>
      </c>
      <c r="AG21" s="158">
        <f>'5C1N_Delta'!$AC$84</f>
        <v>244611</v>
      </c>
      <c r="AH21" s="156">
        <f>('5C1N_Delta'!$AD$80+'5C1N_Delta'!$AD$81+'5C1N_Delta'!$AD$82)</f>
        <v>10000</v>
      </c>
      <c r="AI21" s="158">
        <f>'5C1N_Delta'!$AD$84</f>
        <v>2973379</v>
      </c>
      <c r="AJ21" s="1257"/>
      <c r="AK21" s="159"/>
      <c r="AL21" s="160">
        <f>'5C1N_Delta'!$AF$84</f>
        <v>1633521</v>
      </c>
      <c r="AM21" s="150">
        <f>'5C1N_Delta'!$AG$84</f>
        <v>0</v>
      </c>
      <c r="AN21" s="159">
        <f>'5C1N_Delta'!$AH$84</f>
        <v>44603</v>
      </c>
      <c r="AO21" s="150">
        <f>'5C1N_Delta'!$AI$84</f>
        <v>-10</v>
      </c>
      <c r="AP21" s="161">
        <f>'5C1N_Delta'!$AJ$84</f>
        <v>-20008</v>
      </c>
      <c r="AQ21" s="162">
        <f>'5C1N_Delta'!$AK$84</f>
        <v>24595</v>
      </c>
      <c r="AR21" s="160">
        <f>'5C1N_Delta'!$AL$84</f>
        <v>1658116</v>
      </c>
      <c r="AS21" s="163">
        <f>'5C1N_Delta'!$AM$84</f>
        <v>-4145</v>
      </c>
      <c r="AT21" s="160">
        <f>'5C1N_Delta'!$AN$84</f>
        <v>1653971</v>
      </c>
      <c r="AU21" s="161">
        <f>'5C1N_Delta'!$AO$84</f>
        <v>0</v>
      </c>
      <c r="AV21" s="160">
        <f>'5C1N_Delta'!$AP$84</f>
        <v>1653971</v>
      </c>
      <c r="AW21" s="161">
        <f>'5C1N_Delta'!$AQ$84</f>
        <v>1501813</v>
      </c>
      <c r="AX21" s="161">
        <f>'5C1N_Delta'!$AR$84</f>
        <v>152158</v>
      </c>
      <c r="AY21" s="160">
        <f>'5C1N_Delta'!$AS$84</f>
        <v>152158</v>
      </c>
    </row>
    <row r="22" spans="1:51" ht="15.75" customHeight="1" x14ac:dyDescent="0.2">
      <c r="A22" s="130" t="s">
        <v>419</v>
      </c>
      <c r="B22" s="231">
        <v>328002</v>
      </c>
      <c r="C22" s="687">
        <v>19</v>
      </c>
      <c r="D22" s="117" t="s">
        <v>251</v>
      </c>
      <c r="E22" s="118">
        <f>'5C1S_LC Col Prep'!$C$84</f>
        <v>494</v>
      </c>
      <c r="F22" s="119"/>
      <c r="G22" s="120">
        <f>'5C1S_LC Col Prep'!$E$84</f>
        <v>1672315.9376848289</v>
      </c>
      <c r="H22" s="121">
        <f>'5C1S_LC Col Prep'!$F$84</f>
        <v>359</v>
      </c>
      <c r="I22" s="119"/>
      <c r="J22" s="120">
        <f>'5C1S_LC Col Prep'!$H$84</f>
        <v>172390.72837194402</v>
      </c>
      <c r="K22" s="1108">
        <f>'5C1S_LC Col Prep'!$I$84</f>
        <v>733</v>
      </c>
      <c r="L22" s="119"/>
      <c r="M22" s="120">
        <f>'5C1S_LC Col Prep'!$K$84</f>
        <v>96208.667169909197</v>
      </c>
      <c r="N22" s="121">
        <f>'5C1S_LC Col Prep'!$L$84</f>
        <v>51</v>
      </c>
      <c r="O22" s="119"/>
      <c r="P22" s="120">
        <f>'5C1S_LC Col Prep'!$N$84</f>
        <v>166977.59838508122</v>
      </c>
      <c r="Q22" s="121">
        <f>'5C1S_LC Col Prep'!$O$84</f>
        <v>0</v>
      </c>
      <c r="R22" s="119"/>
      <c r="S22" s="120">
        <f>'5C1S_LC Col Prep'!$Q$84</f>
        <v>0</v>
      </c>
      <c r="T22" s="851">
        <f>'5C1S_LC Col Prep'!$R$77</f>
        <v>51200</v>
      </c>
      <c r="U22" s="122">
        <f>'5C1S_LC Col Prep'!$R$84</f>
        <v>2159093</v>
      </c>
      <c r="V22" s="119">
        <f>'5C1S_LC Col Prep'!$S$84</f>
        <v>271831</v>
      </c>
      <c r="W22" s="119">
        <f>'5C1S_LC Col Prep'!$T$84</f>
        <v>-85422</v>
      </c>
      <c r="X22" s="123">
        <f>'5C1S_LC Col Prep'!$U$84</f>
        <v>186409</v>
      </c>
      <c r="Y22" s="122">
        <f>'5C1S_LC Col Prep'!$V$84</f>
        <v>2345502</v>
      </c>
      <c r="Z22" s="120">
        <f>'5C1S_LC Col Prep'!$W$84</f>
        <v>-5864</v>
      </c>
      <c r="AA22" s="122">
        <f>'5C1S_LC Col Prep'!$X$84</f>
        <v>2339638</v>
      </c>
      <c r="AB22" s="119">
        <f>'5C1S_LC Col Prep'!$Y$84</f>
        <v>-1968</v>
      </c>
      <c r="AC22" s="134">
        <f>('5C1S_LC Col Prep'!$Z$79+'5C1S_LC Col Prep'!$Z$83)</f>
        <v>14210</v>
      </c>
      <c r="AD22" s="122">
        <f>'5C1S_LC Col Prep'!$Z$84</f>
        <v>2351880</v>
      </c>
      <c r="AE22" s="119">
        <f>'5C1S_LC Col Prep'!$AA$84</f>
        <v>2154452</v>
      </c>
      <c r="AF22" s="119">
        <f>'5C1S_LC Col Prep'!$AB$84</f>
        <v>197428</v>
      </c>
      <c r="AG22" s="122">
        <f>'5C1S_LC Col Prep'!$AC$84</f>
        <v>197428</v>
      </c>
      <c r="AH22" s="134">
        <f>('5C1S_LC Col Prep'!$AD$80+'5C1S_LC Col Prep'!$AD$81+'5C1S_LC Col Prep'!$AD$82)</f>
        <v>42898</v>
      </c>
      <c r="AI22" s="124">
        <f>'5C1S_LC Col Prep'!$AD$84</f>
        <v>2394778</v>
      </c>
      <c r="AJ22" s="1085"/>
      <c r="AK22" s="125"/>
      <c r="AL22" s="126">
        <f>'5C1S_LC Col Prep'!$AF$84</f>
        <v>3737376</v>
      </c>
      <c r="AM22" s="118">
        <f>'5C1S_LC Col Prep'!$AG$84</f>
        <v>55</v>
      </c>
      <c r="AN22" s="125">
        <f>'5C1S_LC Col Prep'!$AH$84</f>
        <v>416570</v>
      </c>
      <c r="AO22" s="118">
        <f>'5C1S_LC Col Prep'!$AI$84</f>
        <v>-45</v>
      </c>
      <c r="AP22" s="127">
        <f>'5C1S_LC Col Prep'!$AJ$84</f>
        <v>-170415</v>
      </c>
      <c r="AQ22" s="128">
        <f>'5C1S_LC Col Prep'!$AK$84</f>
        <v>246155</v>
      </c>
      <c r="AR22" s="126">
        <f>'5C1S_LC Col Prep'!$AL$84</f>
        <v>3983531</v>
      </c>
      <c r="AS22" s="129">
        <f>'5C1S_LC Col Prep'!$AM$84</f>
        <v>-9958</v>
      </c>
      <c r="AT22" s="126">
        <f>'5C1S_LC Col Prep'!$AN$84</f>
        <v>3973573</v>
      </c>
      <c r="AU22" s="127">
        <f>'5C1S_LC Col Prep'!$AO$84</f>
        <v>-3906</v>
      </c>
      <c r="AV22" s="126">
        <f>'5C1S_LC Col Prep'!$AP$84</f>
        <v>3969667</v>
      </c>
      <c r="AW22" s="127">
        <f>'5C1S_LC Col Prep'!$AQ$84</f>
        <v>3608190</v>
      </c>
      <c r="AX22" s="127">
        <f>'5C1S_LC Col Prep'!$AR$84</f>
        <v>361477</v>
      </c>
      <c r="AY22" s="126">
        <f>'5C1S_LC Col Prep'!$AS$84</f>
        <v>361477</v>
      </c>
    </row>
    <row r="23" spans="1:51" ht="15.75" customHeight="1" x14ac:dyDescent="0.2">
      <c r="A23" s="131" t="s">
        <v>420</v>
      </c>
      <c r="B23" s="232" t="s">
        <v>279</v>
      </c>
      <c r="C23" s="232">
        <v>20</v>
      </c>
      <c r="D23" s="135" t="s">
        <v>252</v>
      </c>
      <c r="E23" s="136">
        <f>'5C1T_Northeast'!$C$84</f>
        <v>184</v>
      </c>
      <c r="F23" s="137"/>
      <c r="G23" s="138">
        <f>'5C1T_Northeast'!$E$84</f>
        <v>952936.98064546636</v>
      </c>
      <c r="H23" s="139">
        <f>'5C1T_Northeast'!$F$84</f>
        <v>150</v>
      </c>
      <c r="I23" s="137"/>
      <c r="J23" s="138">
        <f>'5C1T_Northeast'!$H$84</f>
        <v>101042.19216481668</v>
      </c>
      <c r="K23" s="1109">
        <f>'5C1T_Northeast'!$I$84</f>
        <v>131.5</v>
      </c>
      <c r="L23" s="137"/>
      <c r="M23" s="138">
        <f>'5C1T_Northeast'!$K$84</f>
        <v>24051.610795965636</v>
      </c>
      <c r="N23" s="139">
        <f>'5C1T_Northeast'!$L$84</f>
        <v>22</v>
      </c>
      <c r="O23" s="137"/>
      <c r="P23" s="138">
        <f>'5C1T_Northeast'!$N$84</f>
        <v>100502.15078237817</v>
      </c>
      <c r="Q23" s="139">
        <f>'5C1T_Northeast'!$O$84</f>
        <v>0</v>
      </c>
      <c r="R23" s="137"/>
      <c r="S23" s="138">
        <f>'5C1T_Northeast'!$Q$84</f>
        <v>0</v>
      </c>
      <c r="T23" s="852">
        <f>'5C1T_Northeast'!$R$77</f>
        <v>11442</v>
      </c>
      <c r="U23" s="140">
        <f>'5C1T_Northeast'!$R$84</f>
        <v>1189975</v>
      </c>
      <c r="V23" s="137">
        <f>'5C1T_Northeast'!$S$84</f>
        <v>-17851</v>
      </c>
      <c r="W23" s="137">
        <f>'5C1T_Northeast'!$T$84</f>
        <v>-5703</v>
      </c>
      <c r="X23" s="141">
        <f>'5C1T_Northeast'!$U$84</f>
        <v>-23554</v>
      </c>
      <c r="Y23" s="140">
        <f>'5C1T_Northeast'!$V$84</f>
        <v>1166421</v>
      </c>
      <c r="Z23" s="138">
        <f>'5C1T_Northeast'!$W$84</f>
        <v>-2917</v>
      </c>
      <c r="AA23" s="140">
        <f>'5C1T_Northeast'!$X$84</f>
        <v>1163504</v>
      </c>
      <c r="AB23" s="137">
        <f>'5C1T_Northeast'!$Y$84</f>
        <v>0</v>
      </c>
      <c r="AC23" s="142">
        <f>('5C1T_Northeast'!$Z$79+'5C1T_Northeast'!$Z$83)</f>
        <v>3646</v>
      </c>
      <c r="AD23" s="140">
        <f>'5C1T_Northeast'!$Z$84</f>
        <v>1167150</v>
      </c>
      <c r="AE23" s="137">
        <f>'5C1T_Northeast'!$AA$84</f>
        <v>1072903</v>
      </c>
      <c r="AF23" s="137">
        <f>'5C1T_Northeast'!$AB$84</f>
        <v>94247</v>
      </c>
      <c r="AG23" s="140">
        <f>'5C1T_Northeast'!$AC$84</f>
        <v>94247</v>
      </c>
      <c r="AH23" s="142">
        <f>('5C1T_Northeast'!$AD$80+'5C1T_Northeast'!$AD$81+'5C1T_Northeast'!$AD$82)</f>
        <v>10000</v>
      </c>
      <c r="AI23" s="143">
        <f>'5C1T_Northeast'!$AD$84</f>
        <v>1177150</v>
      </c>
      <c r="AJ23" s="985"/>
      <c r="AK23" s="144"/>
      <c r="AL23" s="145">
        <f>'5C1T_Northeast'!$AF$84</f>
        <v>805002</v>
      </c>
      <c r="AM23" s="136">
        <f>'5C1T_Northeast'!$AG$84</f>
        <v>-3</v>
      </c>
      <c r="AN23" s="144">
        <f>'5C1T_Northeast'!$AH$84</f>
        <v>-10549</v>
      </c>
      <c r="AO23" s="136">
        <f>'5C1T_Northeast'!$AI$84</f>
        <v>-1</v>
      </c>
      <c r="AP23" s="146">
        <f>'5C1T_Northeast'!$AJ$84</f>
        <v>-2379</v>
      </c>
      <c r="AQ23" s="147">
        <f>'5C1T_Northeast'!$AK$84</f>
        <v>-12928</v>
      </c>
      <c r="AR23" s="145">
        <f>'5C1T_Northeast'!$AL$84</f>
        <v>792074</v>
      </c>
      <c r="AS23" s="148">
        <f>'5C1T_Northeast'!$AM$84</f>
        <v>-1981</v>
      </c>
      <c r="AT23" s="145">
        <f>'5C1T_Northeast'!$AN$84</f>
        <v>790093</v>
      </c>
      <c r="AU23" s="146">
        <f>'5C1T_Northeast'!$AO$84</f>
        <v>0</v>
      </c>
      <c r="AV23" s="145">
        <f>'5C1T_Northeast'!$AP$84</f>
        <v>790093</v>
      </c>
      <c r="AW23" s="146">
        <f>'5C1T_Northeast'!$AQ$84</f>
        <v>719987</v>
      </c>
      <c r="AX23" s="146">
        <f>'5C1T_Northeast'!$AR$84</f>
        <v>70106</v>
      </c>
      <c r="AY23" s="145">
        <f>'5C1T_Northeast'!$AS$84</f>
        <v>70106</v>
      </c>
    </row>
    <row r="24" spans="1:51" ht="15.75" customHeight="1" x14ac:dyDescent="0.2">
      <c r="A24" s="131" t="s">
        <v>421</v>
      </c>
      <c r="B24" s="232" t="s">
        <v>280</v>
      </c>
      <c r="C24" s="232">
        <v>21</v>
      </c>
      <c r="D24" s="135" t="s">
        <v>253</v>
      </c>
      <c r="E24" s="136">
        <f>'5C1U_Acadiana Ren'!$C$84</f>
        <v>896</v>
      </c>
      <c r="F24" s="137"/>
      <c r="G24" s="138">
        <f>'5C1U_Acadiana Ren'!$E$84</f>
        <v>3414751.3966409038</v>
      </c>
      <c r="H24" s="139">
        <f>'5C1U_Acadiana Ren'!$F$84</f>
        <v>345</v>
      </c>
      <c r="I24" s="137"/>
      <c r="J24" s="138">
        <f>'5C1U_Acadiana Ren'!$H$84</f>
        <v>182351.3102239552</v>
      </c>
      <c r="K24" s="1109">
        <f>'5C1U_Acadiana Ren'!$I$84</f>
        <v>286</v>
      </c>
      <c r="L24" s="137"/>
      <c r="M24" s="138">
        <f>'5C1U_Acadiana Ren'!$K$84</f>
        <v>40785.078349252988</v>
      </c>
      <c r="N24" s="139">
        <f>'5C1U_Acadiana Ren'!$L$84</f>
        <v>51</v>
      </c>
      <c r="O24" s="137"/>
      <c r="P24" s="138">
        <f>'5C1U_Acadiana Ren'!$N$84</f>
        <v>184679.67474580961</v>
      </c>
      <c r="Q24" s="139">
        <f>'5C1U_Acadiana Ren'!$O$84</f>
        <v>44</v>
      </c>
      <c r="R24" s="137"/>
      <c r="S24" s="138">
        <f>'5C1U_Acadiana Ren'!$Q$84</f>
        <v>61600.104330553717</v>
      </c>
      <c r="T24" s="852">
        <f>'5C1U_Acadiana Ren'!$R$77</f>
        <v>126898</v>
      </c>
      <c r="U24" s="140">
        <f>'5C1U_Acadiana Ren'!$R$84</f>
        <v>4011066</v>
      </c>
      <c r="V24" s="137">
        <f>'5C1U_Acadiana Ren'!$S$84</f>
        <v>2341966</v>
      </c>
      <c r="W24" s="137">
        <f>'5C1U_Acadiana Ren'!$T$84</f>
        <v>-45530</v>
      </c>
      <c r="X24" s="141">
        <f>'5C1U_Acadiana Ren'!$U$84</f>
        <v>2296436</v>
      </c>
      <c r="Y24" s="140">
        <f>'5C1U_Acadiana Ren'!$V$84</f>
        <v>6307502</v>
      </c>
      <c r="Z24" s="138">
        <f>'5C1U_Acadiana Ren'!$W$84</f>
        <v>-15769</v>
      </c>
      <c r="AA24" s="140">
        <f>'5C1U_Acadiana Ren'!$X$84</f>
        <v>6291733</v>
      </c>
      <c r="AB24" s="137">
        <f>'5C1U_Acadiana Ren'!$Y$84</f>
        <v>0</v>
      </c>
      <c r="AC24" s="142">
        <f>('5C1U_Acadiana Ren'!$Z$79+'5C1U_Acadiana Ren'!$Z$83)</f>
        <v>0</v>
      </c>
      <c r="AD24" s="140">
        <f>'5C1U_Acadiana Ren'!$Z$84</f>
        <v>6291733</v>
      </c>
      <c r="AE24" s="137">
        <f>'5C1U_Acadiana Ren'!$AA$84</f>
        <v>5581590</v>
      </c>
      <c r="AF24" s="137">
        <f>'5C1U_Acadiana Ren'!$AB$84</f>
        <v>710143</v>
      </c>
      <c r="AG24" s="140">
        <f>'5C1U_Acadiana Ren'!$AC$84</f>
        <v>710143</v>
      </c>
      <c r="AH24" s="142">
        <f>('5C1U_Acadiana Ren'!$AD$80+'5C1U_Acadiana Ren'!$AD$81+'5C1U_Acadiana Ren'!$AD$82)</f>
        <v>13014</v>
      </c>
      <c r="AI24" s="143">
        <f>'5C1U_Acadiana Ren'!$AD$84</f>
        <v>6304747</v>
      </c>
      <c r="AJ24" s="985"/>
      <c r="AK24" s="144"/>
      <c r="AL24" s="145">
        <f>'5C1U_Acadiana Ren'!$AF$84</f>
        <v>4806912</v>
      </c>
      <c r="AM24" s="136">
        <f>'5C1U_Acadiana Ren'!$AG$84</f>
        <v>520</v>
      </c>
      <c r="AN24" s="144">
        <f>'5C1U_Acadiana Ren'!$AH$84</f>
        <v>2745125</v>
      </c>
      <c r="AO24" s="136">
        <f>'5C1U_Acadiana Ren'!$AI$84</f>
        <v>-16</v>
      </c>
      <c r="AP24" s="146">
        <f>'5C1U_Acadiana Ren'!$AJ$84</f>
        <v>-24218</v>
      </c>
      <c r="AQ24" s="147">
        <f>'5C1U_Acadiana Ren'!$AK$84</f>
        <v>2720907</v>
      </c>
      <c r="AR24" s="145">
        <f>'5C1U_Acadiana Ren'!$AL$84</f>
        <v>7527819</v>
      </c>
      <c r="AS24" s="148">
        <f>'5C1U_Acadiana Ren'!$AM$84</f>
        <v>-18819</v>
      </c>
      <c r="AT24" s="145">
        <f>'5C1U_Acadiana Ren'!$AN$84</f>
        <v>7509000</v>
      </c>
      <c r="AU24" s="146">
        <f>'5C1U_Acadiana Ren'!$AO$84</f>
        <v>0</v>
      </c>
      <c r="AV24" s="145">
        <f>'5C1U_Acadiana Ren'!$AP$84</f>
        <v>7509000</v>
      </c>
      <c r="AW24" s="146">
        <f>'5C1U_Acadiana Ren'!$AQ$84</f>
        <v>6650485</v>
      </c>
      <c r="AX24" s="146">
        <f>'5C1U_Acadiana Ren'!$AR$84</f>
        <v>858515</v>
      </c>
      <c r="AY24" s="145">
        <f>'5C1U_Acadiana Ren'!$AS$84</f>
        <v>858515</v>
      </c>
    </row>
    <row r="25" spans="1:51" ht="15.75" customHeight="1" x14ac:dyDescent="0.2">
      <c r="A25" s="131" t="s">
        <v>422</v>
      </c>
      <c r="B25" s="232" t="s">
        <v>272</v>
      </c>
      <c r="C25" s="232">
        <v>11</v>
      </c>
      <c r="D25" s="135" t="s">
        <v>240</v>
      </c>
      <c r="E25" s="136">
        <f>'5C1I_LA Key'!$C$84</f>
        <v>390</v>
      </c>
      <c r="F25" s="137"/>
      <c r="G25" s="138">
        <f>'5C1I_LA Key'!$E$84</f>
        <v>1469572.742387115</v>
      </c>
      <c r="H25" s="139">
        <f>'5C1I_LA Key'!$F$84</f>
        <v>248</v>
      </c>
      <c r="I25" s="137"/>
      <c r="J25" s="138">
        <f>'5C1I_LA Key'!$H$84</f>
        <v>117485.49668507927</v>
      </c>
      <c r="K25" s="1109">
        <f>'5C1I_LA Key'!$I$84</f>
        <v>135</v>
      </c>
      <c r="L25" s="137"/>
      <c r="M25" s="138">
        <f>'5C1I_LA Key'!$K$84</f>
        <v>17778.701818614252</v>
      </c>
      <c r="N25" s="139">
        <f>'5C1I_LA Key'!$L$84</f>
        <v>238</v>
      </c>
      <c r="O25" s="137"/>
      <c r="P25" s="138">
        <f>'5C1I_LA Key'!$N$84</f>
        <v>781936.3448577997</v>
      </c>
      <c r="Q25" s="139">
        <f>'5C1I_LA Key'!$O$84</f>
        <v>0</v>
      </c>
      <c r="R25" s="137"/>
      <c r="S25" s="138">
        <f>'5C1I_LA Key'!$Q$84</f>
        <v>0</v>
      </c>
      <c r="T25" s="852">
        <f>'5C1I_LA Key'!$R$77</f>
        <v>73931</v>
      </c>
      <c r="U25" s="140">
        <f>'5C1I_LA Key'!$R$84</f>
        <v>2460705</v>
      </c>
      <c r="V25" s="137">
        <f>'5C1I_LA Key'!$S$84</f>
        <v>-42054</v>
      </c>
      <c r="W25" s="137">
        <f>'5C1I_LA Key'!$T$84</f>
        <v>121526</v>
      </c>
      <c r="X25" s="141">
        <f>'5C1I_LA Key'!$U$84</f>
        <v>79472</v>
      </c>
      <c r="Y25" s="140">
        <f>'5C1I_LA Key'!$V$84</f>
        <v>2540177</v>
      </c>
      <c r="Z25" s="138">
        <f>'5C1I_LA Key'!$W$84</f>
        <v>-6350</v>
      </c>
      <c r="AA25" s="140">
        <f>'5C1I_LA Key'!$X$84</f>
        <v>2533827</v>
      </c>
      <c r="AB25" s="137">
        <f>'5C1I_LA Key'!$Y$84</f>
        <v>0</v>
      </c>
      <c r="AC25" s="142">
        <f>('5C1I_LA Key'!$Z$79+'5C1I_LA Key'!$Z$83)</f>
        <v>0</v>
      </c>
      <c r="AD25" s="140">
        <f>'5C1I_LA Key'!$Z$84</f>
        <v>2533827</v>
      </c>
      <c r="AE25" s="137">
        <f>'5C1I_LA Key'!$AA$84</f>
        <v>2307410</v>
      </c>
      <c r="AF25" s="137">
        <f>'5C1I_LA Key'!$AB$84</f>
        <v>226417</v>
      </c>
      <c r="AG25" s="140">
        <f>'5C1I_LA Key'!$AC$84</f>
        <v>226417</v>
      </c>
      <c r="AH25" s="142">
        <f>('5C1I_LA Key'!$AD$80+'5C1I_LA Key'!$AD$81+'5C1I_LA Key'!$AD$82)</f>
        <v>0</v>
      </c>
      <c r="AI25" s="143">
        <f>'5C1I_LA Key'!$AD$84</f>
        <v>2533827</v>
      </c>
      <c r="AJ25" s="985"/>
      <c r="AK25" s="144"/>
      <c r="AL25" s="145">
        <f>'5C1I_LA Key'!$AF$84</f>
        <v>2929111</v>
      </c>
      <c r="AM25" s="136">
        <f>'5C1I_LA Key'!$AG$84</f>
        <v>14</v>
      </c>
      <c r="AN25" s="144">
        <f>'5C1I_LA Key'!$AH$84</f>
        <v>62846</v>
      </c>
      <c r="AO25" s="136">
        <f>'5C1I_LA Key'!$AI$84</f>
        <v>25</v>
      </c>
      <c r="AP25" s="146">
        <f>'5C1I_LA Key'!$AJ$84</f>
        <v>87209</v>
      </c>
      <c r="AQ25" s="147">
        <f>'5C1I_LA Key'!$AK$84</f>
        <v>150055</v>
      </c>
      <c r="AR25" s="145">
        <f>'5C1I_LA Key'!$AL$84</f>
        <v>3079166</v>
      </c>
      <c r="AS25" s="148">
        <f>'5C1I_LA Key'!$AM$84</f>
        <v>-7696</v>
      </c>
      <c r="AT25" s="145">
        <f>'5C1I_LA Key'!$AN$84</f>
        <v>3071470</v>
      </c>
      <c r="AU25" s="146">
        <f>'5C1I_LA Key'!$AO$84</f>
        <v>0</v>
      </c>
      <c r="AV25" s="145">
        <f>'5C1I_LA Key'!$AP$84</f>
        <v>3071470</v>
      </c>
      <c r="AW25" s="146">
        <f>'5C1I_LA Key'!$AQ$84</f>
        <v>2782143</v>
      </c>
      <c r="AX25" s="146">
        <f>'5C1I_LA Key'!$AR$84</f>
        <v>289327</v>
      </c>
      <c r="AY25" s="145">
        <f>'5C1I_LA Key'!$AS$84</f>
        <v>289327</v>
      </c>
    </row>
    <row r="26" spans="1:51" ht="15.75" customHeight="1" x14ac:dyDescent="0.2">
      <c r="A26" s="132" t="s">
        <v>423</v>
      </c>
      <c r="B26" s="233" t="s">
        <v>281</v>
      </c>
      <c r="C26" s="691">
        <v>22</v>
      </c>
      <c r="D26" s="149" t="s">
        <v>254</v>
      </c>
      <c r="E26" s="150">
        <f>'5C1V_Laf Ren'!$C$84</f>
        <v>968</v>
      </c>
      <c r="F26" s="151"/>
      <c r="G26" s="152">
        <f>'5C1V_Laf Ren'!$E$84</f>
        <v>3663487.9073891235</v>
      </c>
      <c r="H26" s="153">
        <f>'5C1V_Laf Ren'!$F$84</f>
        <v>835</v>
      </c>
      <c r="I26" s="151"/>
      <c r="J26" s="152">
        <f>'5C1V_Laf Ren'!$H$84</f>
        <v>432942.2212981293</v>
      </c>
      <c r="K26" s="1110">
        <f>'5C1V_Laf Ren'!$I$84</f>
        <v>68</v>
      </c>
      <c r="L26" s="151"/>
      <c r="M26" s="152">
        <f>'5C1V_Laf Ren'!$K$84</f>
        <v>9554.1241287653702</v>
      </c>
      <c r="N26" s="153">
        <f>'5C1V_Laf Ren'!$L$84</f>
        <v>67</v>
      </c>
      <c r="O26" s="151"/>
      <c r="P26" s="152">
        <f>'5C1V_Laf Ren'!$N$84</f>
        <v>238326.36861013871</v>
      </c>
      <c r="Q26" s="153">
        <f>'5C1V_Laf Ren'!$O$84</f>
        <v>23</v>
      </c>
      <c r="R26" s="151"/>
      <c r="S26" s="152">
        <f>'5C1V_Laf Ren'!$Q$84</f>
        <v>33364.681785818262</v>
      </c>
      <c r="T26" s="853">
        <f>'5C1V_Laf Ren'!$R$77</f>
        <v>95779</v>
      </c>
      <c r="U26" s="154">
        <f>'5C1V_Laf Ren'!$R$84</f>
        <v>4473454</v>
      </c>
      <c r="V26" s="151">
        <f>'5C1V_Laf Ren'!$S$84</f>
        <v>37865</v>
      </c>
      <c r="W26" s="151">
        <f>'5C1V_Laf Ren'!$T$84</f>
        <v>63867</v>
      </c>
      <c r="X26" s="155">
        <f>'5C1V_Laf Ren'!$U$84</f>
        <v>101732</v>
      </c>
      <c r="Y26" s="154">
        <f>'5C1V_Laf Ren'!$V$84</f>
        <v>4575186</v>
      </c>
      <c r="Z26" s="152">
        <f>'5C1V_Laf Ren'!$W$84</f>
        <v>-11438</v>
      </c>
      <c r="AA26" s="154">
        <f>'5C1V_Laf Ren'!$X$84</f>
        <v>4563748</v>
      </c>
      <c r="AB26" s="151">
        <f>'5C1V_Laf Ren'!$Y$84</f>
        <v>0</v>
      </c>
      <c r="AC26" s="156">
        <f>('5C1V_Laf Ren'!$Z$79+'5C1V_Laf Ren'!$Z$83)</f>
        <v>0</v>
      </c>
      <c r="AD26" s="154">
        <f>'5C1V_Laf Ren'!$Z$84</f>
        <v>4563748</v>
      </c>
      <c r="AE26" s="157">
        <f>'5C1V_Laf Ren'!$AA$84</f>
        <v>4175144</v>
      </c>
      <c r="AF26" s="151">
        <f>'5C1V_Laf Ren'!$AB$84</f>
        <v>388604</v>
      </c>
      <c r="AG26" s="158">
        <f>'5C1V_Laf Ren'!$AC$84</f>
        <v>388604</v>
      </c>
      <c r="AH26" s="156">
        <f>('5C1V_Laf Ren'!$AD$80+'5C1V_Laf Ren'!$AD$81+'5C1V_Laf Ren'!$AD$82)</f>
        <v>0</v>
      </c>
      <c r="AI26" s="158">
        <f>'5C1V_Laf Ren'!$AD$84</f>
        <v>4563748</v>
      </c>
      <c r="AJ26" s="1257"/>
      <c r="AK26" s="159"/>
      <c r="AL26" s="160">
        <f>'5C1V_Laf Ren'!$AF$84</f>
        <v>5125816</v>
      </c>
      <c r="AM26" s="150">
        <f>'5C1V_Laf Ren'!$AG$84</f>
        <v>10</v>
      </c>
      <c r="AN26" s="159">
        <f>'5C1V_Laf Ren'!$AH$84</f>
        <v>43372</v>
      </c>
      <c r="AO26" s="150">
        <f>'5C1V_Laf Ren'!$AI$84</f>
        <v>22</v>
      </c>
      <c r="AP26" s="161">
        <f>'5C1V_Laf Ren'!$AJ$84</f>
        <v>48272</v>
      </c>
      <c r="AQ26" s="162">
        <f>'5C1V_Laf Ren'!$AK$84</f>
        <v>91644</v>
      </c>
      <c r="AR26" s="160">
        <f>'5C1V_Laf Ren'!$AL$84</f>
        <v>5217460</v>
      </c>
      <c r="AS26" s="163">
        <f>'5C1V_Laf Ren'!$AM$84</f>
        <v>-13043</v>
      </c>
      <c r="AT26" s="160">
        <f>'5C1V_Laf Ren'!$AN$84</f>
        <v>5204417</v>
      </c>
      <c r="AU26" s="161">
        <f>'5C1V_Laf Ren'!$AO$84</f>
        <v>0</v>
      </c>
      <c r="AV26" s="160">
        <f>'5C1V_Laf Ren'!$AP$84</f>
        <v>5204417</v>
      </c>
      <c r="AW26" s="161">
        <f>'5C1V_Laf Ren'!$AQ$84</f>
        <v>4750610</v>
      </c>
      <c r="AX26" s="161">
        <f>'5C1V_Laf Ren'!$AR$84</f>
        <v>453807</v>
      </c>
      <c r="AY26" s="160">
        <f>'5C1V_Laf Ren'!$AS$84</f>
        <v>453807</v>
      </c>
    </row>
    <row r="27" spans="1:51" ht="15.75" customHeight="1" x14ac:dyDescent="0.2">
      <c r="A27" s="130" t="s">
        <v>424</v>
      </c>
      <c r="B27" s="231" t="s">
        <v>276</v>
      </c>
      <c r="C27" s="687">
        <v>15</v>
      </c>
      <c r="D27" s="117" t="s">
        <v>249</v>
      </c>
      <c r="E27" s="118">
        <f>'5C1O_Impact'!$C$84</f>
        <v>401</v>
      </c>
      <c r="F27" s="119"/>
      <c r="G27" s="120">
        <f>'5C1O_Impact'!$E$84</f>
        <v>1814312.783505952</v>
      </c>
      <c r="H27" s="121">
        <f>'5C1O_Impact'!$F$84</f>
        <v>348</v>
      </c>
      <c r="I27" s="119"/>
      <c r="J27" s="120">
        <f>'5C1O_Impact'!$H$84</f>
        <v>198980.23636930529</v>
      </c>
      <c r="K27" s="1108">
        <f>'5C1O_Impact'!$I$84</f>
        <v>21.5</v>
      </c>
      <c r="L27" s="119"/>
      <c r="M27" s="120">
        <f>'5C1O_Impact'!$K$84</f>
        <v>3474.692090192284</v>
      </c>
      <c r="N27" s="121">
        <f>'5C1O_Impact'!$L$84</f>
        <v>37</v>
      </c>
      <c r="O27" s="119"/>
      <c r="P27" s="120">
        <f>'5C1O_Impact'!$N$84</f>
        <v>134317.92298378985</v>
      </c>
      <c r="Q27" s="121">
        <f>'5C1O_Impact'!$O$84</f>
        <v>0</v>
      </c>
      <c r="R27" s="119"/>
      <c r="S27" s="120">
        <f>'5C1O_Impact'!$Q$84</f>
        <v>0</v>
      </c>
      <c r="T27" s="851">
        <f>'5C1O_Impact'!$R$77</f>
        <v>57443</v>
      </c>
      <c r="U27" s="122">
        <f>'5C1O_Impact'!$R$84</f>
        <v>2208529</v>
      </c>
      <c r="V27" s="119">
        <f>'5C1O_Impact'!$S$84</f>
        <v>-60018</v>
      </c>
      <c r="W27" s="119">
        <f>'5C1O_Impact'!$T$84</f>
        <v>-63814</v>
      </c>
      <c r="X27" s="123">
        <f>'5C1O_Impact'!$U$84</f>
        <v>-123832</v>
      </c>
      <c r="Y27" s="122">
        <f>'5C1O_Impact'!$V$84</f>
        <v>2084697</v>
      </c>
      <c r="Z27" s="120">
        <f>'5C1O_Impact'!$W$84</f>
        <v>-5213</v>
      </c>
      <c r="AA27" s="122">
        <f>'5C1O_Impact'!$X$84</f>
        <v>2079484</v>
      </c>
      <c r="AB27" s="119">
        <f>'5C1O_Impact'!$Y$84</f>
        <v>0</v>
      </c>
      <c r="AC27" s="134">
        <f>('5C1O_Impact'!$Z$79+'5C1O_Impact'!$Z$83)</f>
        <v>0</v>
      </c>
      <c r="AD27" s="122">
        <f>'5C1O_Impact'!$Z$84</f>
        <v>2079484</v>
      </c>
      <c r="AE27" s="119">
        <f>'5C1O_Impact'!$AA$84</f>
        <v>1922245</v>
      </c>
      <c r="AF27" s="119">
        <f>'5C1O_Impact'!$AB$84</f>
        <v>157239</v>
      </c>
      <c r="AG27" s="122">
        <f>'5C1O_Impact'!$AC$84</f>
        <v>157239</v>
      </c>
      <c r="AH27" s="134">
        <f>('5C1O_Impact'!$AD$80+'5C1O_Impact'!$AD$81+'5C1O_Impact'!$AD$82)</f>
        <v>4579</v>
      </c>
      <c r="AI27" s="124">
        <f>'5C1O_Impact'!$AD$84</f>
        <v>2084063</v>
      </c>
      <c r="AJ27" s="1085"/>
      <c r="AK27" s="125"/>
      <c r="AL27" s="126">
        <f>'5C1O_Impact'!$AF$84</f>
        <v>2308646</v>
      </c>
      <c r="AM27" s="118">
        <f>'5C1O_Impact'!$AG$84</f>
        <v>-18</v>
      </c>
      <c r="AN27" s="125">
        <f>'5C1O_Impact'!$AH$84</f>
        <v>-190987</v>
      </c>
      <c r="AO27" s="118">
        <f>'5C1O_Impact'!$AI$84</f>
        <v>-3</v>
      </c>
      <c r="AP27" s="127">
        <f>'5C1O_Impact'!$AJ$84</f>
        <v>91756</v>
      </c>
      <c r="AQ27" s="128">
        <f>'5C1O_Impact'!$AK$84</f>
        <v>-99231</v>
      </c>
      <c r="AR27" s="126">
        <f>'5C1O_Impact'!$AL$84</f>
        <v>2209415</v>
      </c>
      <c r="AS27" s="129">
        <f>'5C1O_Impact'!$AM$84</f>
        <v>-5524</v>
      </c>
      <c r="AT27" s="126">
        <f>'5C1O_Impact'!$AN$84</f>
        <v>2203891</v>
      </c>
      <c r="AU27" s="127">
        <f>'5C1O_Impact'!$AO$84</f>
        <v>0</v>
      </c>
      <c r="AV27" s="126">
        <f>'5C1O_Impact'!$AP$84</f>
        <v>2203891</v>
      </c>
      <c r="AW27" s="127">
        <f>'5C1O_Impact'!$AQ$84</f>
        <v>2010458</v>
      </c>
      <c r="AX27" s="127">
        <f>'5C1O_Impact'!$AR$84</f>
        <v>193433</v>
      </c>
      <c r="AY27" s="126">
        <f>'5C1O_Impact'!$AS$84</f>
        <v>193433</v>
      </c>
    </row>
    <row r="28" spans="1:51" ht="15.75" customHeight="1" x14ac:dyDescent="0.2">
      <c r="A28" s="131" t="s">
        <v>425</v>
      </c>
      <c r="B28" s="232">
        <v>343002</v>
      </c>
      <c r="C28" s="232">
        <v>44</v>
      </c>
      <c r="D28" s="135" t="s">
        <v>374</v>
      </c>
      <c r="E28" s="136">
        <f>'5C2_LAVCA'!$C$84</f>
        <v>1920</v>
      </c>
      <c r="F28" s="137"/>
      <c r="G28" s="138">
        <f>'5C2_LAVCA'!$E$84</f>
        <v>7583388.5463061426</v>
      </c>
      <c r="H28" s="139">
        <f>'5C2_LAVCA'!$F$84</f>
        <v>1496</v>
      </c>
      <c r="I28" s="137"/>
      <c r="J28" s="138">
        <f>'5C2_LAVCA'!$H$84</f>
        <v>796450.36902226007</v>
      </c>
      <c r="K28" s="1109">
        <f>'5C2_LAVCA'!$I$84</f>
        <v>696</v>
      </c>
      <c r="L28" s="137"/>
      <c r="M28" s="138">
        <f>'5C2_LAVCA'!$K$84</f>
        <v>101702.51822098171</v>
      </c>
      <c r="N28" s="139">
        <f>'5C2_LAVCA'!$L$84</f>
        <v>280</v>
      </c>
      <c r="O28" s="137"/>
      <c r="P28" s="138">
        <f>'5C2_LAVCA'!$N$84</f>
        <v>1030114.2957141573</v>
      </c>
      <c r="Q28" s="139">
        <f>'5C2_LAVCA'!$O$84</f>
        <v>52</v>
      </c>
      <c r="R28" s="137"/>
      <c r="S28" s="138">
        <f>'5C2_LAVCA'!$Q$84</f>
        <v>74871.375432966888</v>
      </c>
      <c r="T28" s="852">
        <f>'5C2_LAVCA'!$R$77</f>
        <v>104389</v>
      </c>
      <c r="U28" s="140">
        <f>'5C2_LAVCA'!$R$84</f>
        <v>9690914</v>
      </c>
      <c r="V28" s="137">
        <f>'5C2_LAVCA'!$T$84</f>
        <v>73236</v>
      </c>
      <c r="W28" s="137">
        <f>'5C2_LAVCA'!$U$84</f>
        <v>-23899</v>
      </c>
      <c r="X28" s="141">
        <f>'5C2_LAVCA'!$V$84</f>
        <v>49337</v>
      </c>
      <c r="Y28" s="140">
        <f>'5C2_LAVCA'!$W$84</f>
        <v>9740251</v>
      </c>
      <c r="Z28" s="138">
        <f>'5C2_LAVCA'!$X$84</f>
        <v>-24354</v>
      </c>
      <c r="AA28" s="140">
        <f>'5C2_LAVCA'!$Y$84</f>
        <v>9715897</v>
      </c>
      <c r="AB28" s="137">
        <f>'5C2_LAVCA'!$Z$84</f>
        <v>-13051</v>
      </c>
      <c r="AC28" s="142">
        <f>'5C2_LAVCA'!$AA$79+'5C2_LAVCA'!$AA$83</f>
        <v>73784</v>
      </c>
      <c r="AD28" s="140">
        <f>'5C2_LAVCA'!$AA$84</f>
        <v>9776630</v>
      </c>
      <c r="AE28" s="137">
        <f>'5C2_LAVCA'!$AB$84</f>
        <v>8957756</v>
      </c>
      <c r="AF28" s="137">
        <f>'5C2_LAVCA'!$AC$84</f>
        <v>818874</v>
      </c>
      <c r="AG28" s="140">
        <f>'5C2_LAVCA'!$AD$84</f>
        <v>818874</v>
      </c>
      <c r="AH28" s="142">
        <f>'5C2_LAVCA'!$AE$80+'5C2_LAVCA'!$AE$81+'5C2_LAVCA'!$AE$82</f>
        <v>62419</v>
      </c>
      <c r="AI28" s="143">
        <f>'5C2_LAVCA'!$AE$84</f>
        <v>9839049</v>
      </c>
      <c r="AJ28" s="985"/>
      <c r="AK28" s="144"/>
      <c r="AL28" s="145">
        <f>'5C2_LAVCA'!$AG$84</f>
        <v>9262488</v>
      </c>
      <c r="AM28" s="136">
        <f>'5C2_LAVCA'!$AH$84</f>
        <v>0</v>
      </c>
      <c r="AN28" s="144">
        <f>'5C2_LAVCA'!$AI$84</f>
        <v>-83437</v>
      </c>
      <c r="AO28" s="136">
        <f>'5C2_LAVCA'!$AJ$84</f>
        <v>-2</v>
      </c>
      <c r="AP28" s="146">
        <f>'5C2_LAVCA'!$AK$84</f>
        <v>4985</v>
      </c>
      <c r="AQ28" s="147">
        <f>'5C2_LAVCA'!$AL$84</f>
        <v>-78452</v>
      </c>
      <c r="AR28" s="145">
        <f>'5C2_LAVCA'!$AM$84</f>
        <v>9184036</v>
      </c>
      <c r="AS28" s="148">
        <f>'5C2_LAVCA'!$AN$84</f>
        <v>-22962</v>
      </c>
      <c r="AT28" s="145">
        <f>'5C2_LAVCA'!$AO$84</f>
        <v>9161074</v>
      </c>
      <c r="AU28" s="146">
        <f>'5C2_LAVCA'!$AP$84</f>
        <v>-17331</v>
      </c>
      <c r="AV28" s="145">
        <f>'5C2_LAVCA'!$AQ$84</f>
        <v>9143743</v>
      </c>
      <c r="AW28" s="146">
        <f>'5C2_LAVCA'!$AR$84</f>
        <v>8320798</v>
      </c>
      <c r="AX28" s="146">
        <f>'5C2_LAVCA'!$AS$84</f>
        <v>822945</v>
      </c>
      <c r="AY28" s="145">
        <f>'5C2_LAVCA'!$AT$84</f>
        <v>822945</v>
      </c>
    </row>
    <row r="29" spans="1:51" ht="15.75" customHeight="1" x14ac:dyDescent="0.2">
      <c r="A29" s="131" t="s">
        <v>426</v>
      </c>
      <c r="B29" s="232">
        <v>328001</v>
      </c>
      <c r="C29" s="232">
        <v>10</v>
      </c>
      <c r="D29" s="135" t="s">
        <v>243</v>
      </c>
      <c r="E29" s="136">
        <f>'5C1H_Southwest'!$C$84</f>
        <v>685</v>
      </c>
      <c r="F29" s="137"/>
      <c r="G29" s="138">
        <f>'5C1H_Southwest'!$E$84</f>
        <v>2317139.6864063102</v>
      </c>
      <c r="H29" s="139">
        <f>'5C1H_Southwest'!$F$84</f>
        <v>614</v>
      </c>
      <c r="I29" s="137"/>
      <c r="J29" s="138">
        <f>'5C1H_Southwest'!$H$84</f>
        <v>294716.87894665293</v>
      </c>
      <c r="K29" s="1109">
        <f>'5C1H_Southwest'!$I$84</f>
        <v>113</v>
      </c>
      <c r="L29" s="137"/>
      <c r="M29" s="138">
        <f>'5C1H_Southwest'!$K$84</f>
        <v>14798.798915697394</v>
      </c>
      <c r="N29" s="139">
        <f>'5C1H_Southwest'!$L$84</f>
        <v>81</v>
      </c>
      <c r="O29" s="137"/>
      <c r="P29" s="138">
        <f>'5C1H_Southwest'!$N$84</f>
        <v>266378.42893536558</v>
      </c>
      <c r="Q29" s="139">
        <f>'5C1H_Southwest'!$O$84</f>
        <v>1</v>
      </c>
      <c r="R29" s="137"/>
      <c r="S29" s="138">
        <f>'5C1H_Southwest'!$Q$84</f>
        <v>1309.628222628088</v>
      </c>
      <c r="T29" s="852">
        <f>'5C1H_Southwest'!$R$77</f>
        <v>74159</v>
      </c>
      <c r="U29" s="140">
        <f>'5C1H_Southwest'!$R$84</f>
        <v>2968502</v>
      </c>
      <c r="V29" s="137">
        <f>'5C1H_Southwest'!$S$84</f>
        <v>-331489</v>
      </c>
      <c r="W29" s="137">
        <f>'5C1H_Southwest'!$T$84</f>
        <v>-70749</v>
      </c>
      <c r="X29" s="141">
        <f>'5C1H_Southwest'!$U$84</f>
        <v>-402238</v>
      </c>
      <c r="Y29" s="140">
        <f>'5C1H_Southwest'!$V$84</f>
        <v>2566264</v>
      </c>
      <c r="Z29" s="138">
        <f>'5C1H_Southwest'!$W$84</f>
        <v>-6416</v>
      </c>
      <c r="AA29" s="140">
        <f>'5C1H_Southwest'!$X$84</f>
        <v>2559848</v>
      </c>
      <c r="AB29" s="137">
        <f>'5C1H_Southwest'!$Y$84</f>
        <v>0</v>
      </c>
      <c r="AC29" s="142">
        <f>('5C1H_Southwest'!$Z$79+'5C1H_Southwest'!$Z$83)</f>
        <v>0</v>
      </c>
      <c r="AD29" s="140">
        <f>'5C1H_Southwest'!$Z$84</f>
        <v>2559848</v>
      </c>
      <c r="AE29" s="137">
        <f>'5C1H_Southwest'!$AA$84</f>
        <v>2390608</v>
      </c>
      <c r="AF29" s="137">
        <f>'5C1H_Southwest'!$AB$84</f>
        <v>169240</v>
      </c>
      <c r="AG29" s="140">
        <f>'5C1H_Southwest'!$AC$84</f>
        <v>169240</v>
      </c>
      <c r="AH29" s="142">
        <f>('5C1H_Southwest'!$AD$80+'5C1H_Southwest'!$AD$81+'5C1H_Southwest'!$AD$82)</f>
        <v>0</v>
      </c>
      <c r="AI29" s="143">
        <f>'5C1H_Southwest'!$AD$84</f>
        <v>2559848</v>
      </c>
      <c r="AJ29" s="985"/>
      <c r="AK29" s="144"/>
      <c r="AL29" s="145">
        <f>'5C1H_Southwest'!$AF$84</f>
        <v>5185457</v>
      </c>
      <c r="AM29" s="136">
        <f>'5C1H_Southwest'!$AG$84</f>
        <v>-65</v>
      </c>
      <c r="AN29" s="144">
        <f>'5C1H_Southwest'!$AH$84</f>
        <v>-479268</v>
      </c>
      <c r="AO29" s="136">
        <f>'5C1H_Southwest'!$AI$84</f>
        <v>-50</v>
      </c>
      <c r="AP29" s="146">
        <f>'5C1H_Southwest'!$AJ$84</f>
        <v>-194417</v>
      </c>
      <c r="AQ29" s="147">
        <f>'5C1H_Southwest'!$AK$84</f>
        <v>-673685</v>
      </c>
      <c r="AR29" s="145">
        <f>'5C1H_Southwest'!$AL$84</f>
        <v>4511772</v>
      </c>
      <c r="AS29" s="148">
        <f>'5C1H_Southwest'!$AM$84</f>
        <v>-11279</v>
      </c>
      <c r="AT29" s="145">
        <f>'5C1H_Southwest'!$AN$84</f>
        <v>4500493</v>
      </c>
      <c r="AU29" s="146">
        <f>'5C1H_Southwest'!$AO$84</f>
        <v>0</v>
      </c>
      <c r="AV29" s="145">
        <f>'5C1H_Southwest'!$AP$84</f>
        <v>4500493</v>
      </c>
      <c r="AW29" s="146">
        <f>'5C1H_Southwest'!$AQ$84</f>
        <v>4164171</v>
      </c>
      <c r="AX29" s="146">
        <f>'5C1H_Southwest'!$AR$84</f>
        <v>336322</v>
      </c>
      <c r="AY29" s="145">
        <f>'5C1H_Southwest'!$AS$84</f>
        <v>336322</v>
      </c>
    </row>
    <row r="30" spans="1:51" ht="15.75" customHeight="1" x14ac:dyDescent="0.2">
      <c r="A30" s="131" t="s">
        <v>427</v>
      </c>
      <c r="B30" s="232">
        <v>349001</v>
      </c>
      <c r="C30" s="232">
        <v>9</v>
      </c>
      <c r="D30" s="135" t="s">
        <v>248</v>
      </c>
      <c r="E30" s="136">
        <f>'5C1G_JS Clark'!$C$84</f>
        <v>244</v>
      </c>
      <c r="F30" s="137"/>
      <c r="G30" s="138">
        <f>'5C1G_JS Clark'!$E$84</f>
        <v>1120603.8020653112</v>
      </c>
      <c r="H30" s="139">
        <f>'5C1G_JS Clark'!$F$84</f>
        <v>230</v>
      </c>
      <c r="I30" s="137"/>
      <c r="J30" s="138">
        <f>'5C1G_JS Clark'!$H$84</f>
        <v>152953.24022123413</v>
      </c>
      <c r="K30" s="1109">
        <f>'5C1G_JS Clark'!$I$84</f>
        <v>278</v>
      </c>
      <c r="L30" s="137"/>
      <c r="M30" s="138">
        <f>'5C1G_JS Clark'!$K$84</f>
        <v>50426.564033680079</v>
      </c>
      <c r="N30" s="139">
        <f>'5C1G_JS Clark'!$L$84</f>
        <v>8</v>
      </c>
      <c r="O30" s="137"/>
      <c r="P30" s="138">
        <f>'5C1G_JS Clark'!$N$84</f>
        <v>36529.217888441475</v>
      </c>
      <c r="Q30" s="139">
        <f>'5C1G_JS Clark'!$O$84</f>
        <v>3</v>
      </c>
      <c r="R30" s="137"/>
      <c r="S30" s="138">
        <f>'5C1G_JS Clark'!$Q$84</f>
        <v>5548.0930831192845</v>
      </c>
      <c r="T30" s="852">
        <f>'5C1G_JS Clark'!$R$77</f>
        <v>40824</v>
      </c>
      <c r="U30" s="140">
        <f>'5C1G_JS Clark'!$R$84</f>
        <v>1406885</v>
      </c>
      <c r="V30" s="137">
        <f>'5C1G_JS Clark'!$S$84</f>
        <v>71870</v>
      </c>
      <c r="W30" s="137">
        <f>'5C1G_JS Clark'!$T$84</f>
        <v>-26614</v>
      </c>
      <c r="X30" s="141">
        <f>'5C1G_JS Clark'!$U$84</f>
        <v>45256</v>
      </c>
      <c r="Y30" s="140">
        <f>'5C1G_JS Clark'!$V$84</f>
        <v>1452141</v>
      </c>
      <c r="Z30" s="138">
        <f>'5C1G_JS Clark'!$W$84</f>
        <v>-3630</v>
      </c>
      <c r="AA30" s="140">
        <f>'5C1G_JS Clark'!$X$84</f>
        <v>1448511</v>
      </c>
      <c r="AB30" s="137">
        <f>'5C1G_JS Clark'!$Y$84</f>
        <v>0</v>
      </c>
      <c r="AC30" s="142">
        <f>('5C1G_JS Clark'!$Z$79+'5C1G_JS Clark'!$Z$83)</f>
        <v>19983</v>
      </c>
      <c r="AD30" s="140">
        <f>'5C1G_JS Clark'!$Z$84</f>
        <v>1468494</v>
      </c>
      <c r="AE30" s="137">
        <f>'5C1G_JS Clark'!$AA$84</f>
        <v>1339993</v>
      </c>
      <c r="AF30" s="137">
        <f>'5C1G_JS Clark'!$AB$84</f>
        <v>128501</v>
      </c>
      <c r="AG30" s="140">
        <f>'5C1G_JS Clark'!$AC$84</f>
        <v>128501</v>
      </c>
      <c r="AH30" s="142">
        <f>('5C1G_JS Clark'!$AD$80+'5C1G_JS Clark'!$AD$81+'5C1G_JS Clark'!$AD$82)</f>
        <v>21931</v>
      </c>
      <c r="AI30" s="143">
        <f>'5C1G_JS Clark'!$AD$84</f>
        <v>1490425</v>
      </c>
      <c r="AJ30" s="985">
        <f>'5C1G_JS Clark'!$AC$85</f>
        <v>-4820</v>
      </c>
      <c r="AK30" s="144"/>
      <c r="AL30" s="145">
        <f>'5C1G_JS Clark'!$AF$84</f>
        <v>721706</v>
      </c>
      <c r="AM30" s="136">
        <f>'5C1G_JS Clark'!$AG$84</f>
        <v>16</v>
      </c>
      <c r="AN30" s="144">
        <f>'5C1G_JS Clark'!$AH$84</f>
        <v>49966</v>
      </c>
      <c r="AO30" s="136">
        <f>'5C1G_JS Clark'!$AI$84</f>
        <v>-12</v>
      </c>
      <c r="AP30" s="146">
        <f>'5C1G_JS Clark'!$AJ$84</f>
        <v>-18796</v>
      </c>
      <c r="AQ30" s="147">
        <f>'5C1G_JS Clark'!$AK$84</f>
        <v>31170</v>
      </c>
      <c r="AR30" s="145">
        <f>'5C1G_JS Clark'!$AL$84</f>
        <v>752876</v>
      </c>
      <c r="AS30" s="148">
        <f>'5C1G_JS Clark'!$AM$84</f>
        <v>-1883</v>
      </c>
      <c r="AT30" s="145">
        <f>'5C1G_JS Clark'!$AN$84</f>
        <v>750993</v>
      </c>
      <c r="AU30" s="146">
        <f>'5C1G_JS Clark'!$AO$84</f>
        <v>0</v>
      </c>
      <c r="AV30" s="145">
        <f>'5C1G_JS Clark'!$AP$84</f>
        <v>750993</v>
      </c>
      <c r="AW30" s="146">
        <f>'5C1G_JS Clark'!$AQ$84</f>
        <v>682513</v>
      </c>
      <c r="AX30" s="146">
        <f>'5C1G_JS Clark'!$AR$84</f>
        <v>68480</v>
      </c>
      <c r="AY30" s="145">
        <f>'5C1G_JS Clark'!$AS$84</f>
        <v>68480</v>
      </c>
    </row>
    <row r="31" spans="1:51" ht="15.75" customHeight="1" x14ac:dyDescent="0.2">
      <c r="A31" s="132" t="s">
        <v>435</v>
      </c>
      <c r="B31" s="233" t="s">
        <v>435</v>
      </c>
      <c r="C31" s="691">
        <v>34</v>
      </c>
      <c r="D31" s="149" t="s">
        <v>330</v>
      </c>
      <c r="E31" s="150">
        <f>'5C1AH_BRUP'!$C$84</f>
        <v>350</v>
      </c>
      <c r="F31" s="151"/>
      <c r="G31" s="152">
        <f>'5C1AH_BRUP'!$E$84</f>
        <v>1249366.2787241307</v>
      </c>
      <c r="H31" s="153">
        <f>'5C1AH_BRUP'!$F$84</f>
        <v>342</v>
      </c>
      <c r="I31" s="151"/>
      <c r="J31" s="152">
        <f>'5C1AH_BRUP'!$H$84</f>
        <v>154860.48251031272</v>
      </c>
      <c r="K31" s="1110">
        <f>'5C1AH_BRUP'!$I$84</f>
        <v>0</v>
      </c>
      <c r="L31" s="151"/>
      <c r="M31" s="152">
        <f>'5C1AH_BRUP'!$K$84</f>
        <v>0</v>
      </c>
      <c r="N31" s="153">
        <f>'5C1AH_BRUP'!$L$84</f>
        <v>47</v>
      </c>
      <c r="O31" s="151"/>
      <c r="P31" s="152">
        <f>'5C1AH_BRUP'!$N$84</f>
        <v>145909.00389456318</v>
      </c>
      <c r="Q31" s="153">
        <f>'5C1AH_BRUP'!$O$84</f>
        <v>0</v>
      </c>
      <c r="R31" s="151"/>
      <c r="S31" s="152">
        <f>'5C1AH_BRUP'!$Q$84</f>
        <v>0</v>
      </c>
      <c r="T31" s="853">
        <f>'5C1AH_BRUP'!$R$77</f>
        <v>32181</v>
      </c>
      <c r="U31" s="154">
        <f>'5C1AH_BRUP'!$R$84</f>
        <v>1582316</v>
      </c>
      <c r="V31" s="151">
        <f>'5C1AH_BRUP'!$S$84</f>
        <v>-90831</v>
      </c>
      <c r="W31" s="151">
        <f>'5C1AH_BRUP'!$T$84</f>
        <v>-4199</v>
      </c>
      <c r="X31" s="155">
        <f>'5C1AH_BRUP'!$U$84</f>
        <v>-95030</v>
      </c>
      <c r="Y31" s="154">
        <f>'5C1AH_BRUP'!$V$84</f>
        <v>1487286</v>
      </c>
      <c r="Z31" s="152">
        <f>'5C1AH_BRUP'!$W$84</f>
        <v>-3718</v>
      </c>
      <c r="AA31" s="154">
        <f>'5C1AH_BRUP'!$X$84</f>
        <v>1483568</v>
      </c>
      <c r="AB31" s="151">
        <f>'5C1AH_BRUP'!$Y$84</f>
        <v>0</v>
      </c>
      <c r="AC31" s="156">
        <f>'5C1AH_BRUP'!$Z$79+'5C1AH_BRUP'!$Z$83</f>
        <v>0</v>
      </c>
      <c r="AD31" s="154">
        <f>'5C1AH_BRUP'!$Z$84</f>
        <v>1483568</v>
      </c>
      <c r="AE31" s="157">
        <f>'5C1AH_BRUP'!$AA$84</f>
        <v>1368046</v>
      </c>
      <c r="AF31" s="151">
        <f>'5C1AH_BRUP'!$AB$84</f>
        <v>115522</v>
      </c>
      <c r="AG31" s="158">
        <f>'5C1AH_BRUP'!$AC$84</f>
        <v>115522</v>
      </c>
      <c r="AH31" s="156">
        <f>'5C1AH_BRUP'!$AD$80+'5C1AH_BRUP'!$AD$81+'5C1AH_BRUP'!$AD$82</f>
        <v>0</v>
      </c>
      <c r="AI31" s="158">
        <f>'5C1AH_BRUP'!$AD$84</f>
        <v>1483568</v>
      </c>
      <c r="AJ31" s="1257"/>
      <c r="AK31" s="159"/>
      <c r="AL31" s="160">
        <f>'5C1AH_BRUP'!$AF$84</f>
        <v>2667740</v>
      </c>
      <c r="AM31" s="150">
        <f>'5C1AH_BRUP'!$AG$84</f>
        <v>-16</v>
      </c>
      <c r="AN31" s="159">
        <f>'5C1AH_BRUP'!$AH$84</f>
        <v>-149742</v>
      </c>
      <c r="AO31" s="150">
        <f>'5C1AH_BRUP'!$AI$84</f>
        <v>3</v>
      </c>
      <c r="AP31" s="161">
        <f>'5C1AH_BRUP'!$AJ$84</f>
        <v>27389</v>
      </c>
      <c r="AQ31" s="162">
        <f>'5C1AH_BRUP'!$AK$84</f>
        <v>-122353</v>
      </c>
      <c r="AR31" s="160">
        <f>'5C1AH_BRUP'!$AL$84</f>
        <v>2545387</v>
      </c>
      <c r="AS31" s="163">
        <f>'5C1AH_BRUP'!$AM$84</f>
        <v>-6364</v>
      </c>
      <c r="AT31" s="160">
        <f>'5C1AH_BRUP'!$AN$84</f>
        <v>2539023</v>
      </c>
      <c r="AU31" s="161">
        <f>'5C1AH_BRUP'!$AO$84</f>
        <v>0</v>
      </c>
      <c r="AV31" s="160">
        <f>'5C1AH_BRUP'!$AP$84</f>
        <v>2539023</v>
      </c>
      <c r="AW31" s="161">
        <f>'5C1AH_BRUP'!$AQ$84</f>
        <v>2328149</v>
      </c>
      <c r="AX31" s="161">
        <f>'5C1AH_BRUP'!$AR$84</f>
        <v>210874</v>
      </c>
      <c r="AY31" s="160">
        <f>'5C1AH_BRUP'!$AS$84</f>
        <v>210874</v>
      </c>
    </row>
    <row r="32" spans="1:51" ht="15.75" customHeight="1" x14ac:dyDescent="0.2">
      <c r="A32" s="130" t="s">
        <v>343</v>
      </c>
      <c r="B32" s="231" t="s">
        <v>343</v>
      </c>
      <c r="C32" s="687">
        <v>25</v>
      </c>
      <c r="D32" s="117" t="s">
        <v>437</v>
      </c>
      <c r="E32" s="118">
        <f>'5C1Y_GEO'!$C$84</f>
        <v>668</v>
      </c>
      <c r="F32" s="119"/>
      <c r="G32" s="120">
        <f>'5C1Y_GEO'!$E$84</f>
        <v>2411644.925861856</v>
      </c>
      <c r="H32" s="121">
        <f>'5C1Y_GEO'!$F$84</f>
        <v>595</v>
      </c>
      <c r="I32" s="119"/>
      <c r="J32" s="120">
        <f>'5C1Y_GEO'!$H$84</f>
        <v>273044.63177616196</v>
      </c>
      <c r="K32" s="1108">
        <f>'5C1Y_GEO'!$I$84</f>
        <v>23</v>
      </c>
      <c r="L32" s="119"/>
      <c r="M32" s="120">
        <f>'5C1Y_GEO'!$K$84</f>
        <v>2866.050051139428</v>
      </c>
      <c r="N32" s="121">
        <f>'5C1Y_GEO'!$L$84</f>
        <v>74</v>
      </c>
      <c r="O32" s="119"/>
      <c r="P32" s="120">
        <f>'5C1Y_GEO'!$N$84</f>
        <v>233532.91770734871</v>
      </c>
      <c r="Q32" s="121">
        <f>'5C1Y_GEO'!$O$84</f>
        <v>3</v>
      </c>
      <c r="R32" s="119"/>
      <c r="S32" s="120">
        <f>'5C1Y_GEO'!$Q$84</f>
        <v>4390.3807215399329</v>
      </c>
      <c r="T32" s="851">
        <f>'5C1Y_GEO'!$R$77</f>
        <v>102621</v>
      </c>
      <c r="U32" s="122">
        <f>'5C1Y_GEO'!$R$84</f>
        <v>3028100</v>
      </c>
      <c r="V32" s="119">
        <f>'5C1Y_GEO'!$S$84</f>
        <v>285604</v>
      </c>
      <c r="W32" s="119">
        <f>'5C1Y_GEO'!$T$84</f>
        <v>-61366</v>
      </c>
      <c r="X32" s="123">
        <f>'5C1Y_GEO'!$U$84</f>
        <v>224238</v>
      </c>
      <c r="Y32" s="122">
        <f>'5C1Y_GEO'!$V$84</f>
        <v>3252338</v>
      </c>
      <c r="Z32" s="120">
        <f>'5C1Y_GEO'!$W$84</f>
        <v>-8131</v>
      </c>
      <c r="AA32" s="122">
        <f>'5C1Y_GEO'!$X$84</f>
        <v>3244207</v>
      </c>
      <c r="AB32" s="119">
        <f>'5C1Y_GEO'!$Y$84</f>
        <v>0</v>
      </c>
      <c r="AC32" s="134">
        <f>('5C1Y_GEO'!$Z$79+'5C1Y_GEO'!$Z$83)</f>
        <v>0</v>
      </c>
      <c r="AD32" s="122">
        <f>'5C1Y_GEO'!$Z$84</f>
        <v>3244207</v>
      </c>
      <c r="AE32" s="119">
        <f>'5C1Y_GEO'!$AA$84</f>
        <v>2961359</v>
      </c>
      <c r="AF32" s="119">
        <f>'5C1Y_GEO'!$AB$84</f>
        <v>282848</v>
      </c>
      <c r="AG32" s="122">
        <f>'5C1Y_GEO'!$AC$84</f>
        <v>282848</v>
      </c>
      <c r="AH32" s="134">
        <f>('5C1Y_GEO'!$AD$80+'5C1Y_GEO'!$AD$81+'5C1Y_GEO'!$AD$82)</f>
        <v>12291</v>
      </c>
      <c r="AI32" s="124">
        <f>'5C1Y_GEO'!$AD$84</f>
        <v>3256498</v>
      </c>
      <c r="AJ32" s="1085"/>
      <c r="AK32" s="125"/>
      <c r="AL32" s="126">
        <f>'5C1Y_GEO'!$AF$84</f>
        <v>5034981</v>
      </c>
      <c r="AM32" s="118">
        <f>'5C1Y_GEO'!$AG$84</f>
        <v>52</v>
      </c>
      <c r="AN32" s="125">
        <f>'5C1Y_GEO'!$AH$84</f>
        <v>364452</v>
      </c>
      <c r="AO32" s="118">
        <f>'5C1Y_GEO'!$AI$84</f>
        <v>-10</v>
      </c>
      <c r="AP32" s="127">
        <f>'5C1Y_GEO'!$AJ$84</f>
        <v>14191</v>
      </c>
      <c r="AQ32" s="128">
        <f>'5C1Y_GEO'!$AK$84</f>
        <v>378643</v>
      </c>
      <c r="AR32" s="126">
        <f>'5C1Y_GEO'!$AL$84</f>
        <v>5413624</v>
      </c>
      <c r="AS32" s="129">
        <f>'5C1Y_GEO'!$AM$84</f>
        <v>-13533</v>
      </c>
      <c r="AT32" s="126">
        <f>'5C1Y_GEO'!$AN$84</f>
        <v>5400091</v>
      </c>
      <c r="AU32" s="127">
        <f>'5C1Y_GEO'!$AO$84</f>
        <v>0</v>
      </c>
      <c r="AV32" s="126">
        <f>'5C1Y_GEO'!$AP$84</f>
        <v>5400091</v>
      </c>
      <c r="AW32" s="127">
        <f>'5C1Y_GEO'!$AQ$84</f>
        <v>4903398</v>
      </c>
      <c r="AX32" s="127">
        <f>'5C1Y_GEO'!$AR$84</f>
        <v>496693</v>
      </c>
      <c r="AY32" s="126">
        <f>'5C1Y_GEO'!$AS$84</f>
        <v>496693</v>
      </c>
    </row>
    <row r="33" spans="1:51" ht="15.75" customHeight="1" x14ac:dyDescent="0.2">
      <c r="A33" s="131" t="s">
        <v>854</v>
      </c>
      <c r="B33" s="232" t="s">
        <v>854</v>
      </c>
      <c r="C33" s="232">
        <v>35</v>
      </c>
      <c r="D33" s="135" t="s">
        <v>851</v>
      </c>
      <c r="E33" s="136">
        <f>'5C1AI_Harmony'!$C$84</f>
        <v>103</v>
      </c>
      <c r="F33" s="137"/>
      <c r="G33" s="138">
        <f>'5C1AI_Harmony'!$E$84</f>
        <v>347375.54017148091</v>
      </c>
      <c r="H33" s="139">
        <f>'5C1AI_Harmony'!$F$84</f>
        <v>78</v>
      </c>
      <c r="I33" s="137"/>
      <c r="J33" s="138">
        <f>'5C1AI_Harmony'!$H$84</f>
        <v>35924.798928443117</v>
      </c>
      <c r="K33" s="1109">
        <f>'5C1AI_Harmony'!$I$84</f>
        <v>98</v>
      </c>
      <c r="L33" s="137"/>
      <c r="M33" s="138">
        <f>'5C1AI_Harmony'!$K$84</f>
        <v>12234.877997636842</v>
      </c>
      <c r="N33" s="139">
        <f>'5C1AI_Harmony'!$L$84</f>
        <v>26</v>
      </c>
      <c r="O33" s="137"/>
      <c r="P33" s="138">
        <f>'5C1AI_Harmony'!$N$84</f>
        <v>81713.173095899896</v>
      </c>
      <c r="Q33" s="139">
        <f>'5C1AI_Harmony'!$O$84</f>
        <v>0</v>
      </c>
      <c r="R33" s="137"/>
      <c r="S33" s="138">
        <f>'5C1AI_Harmony'!$Q$84</f>
        <v>0</v>
      </c>
      <c r="T33" s="852">
        <f>'5C1AI_Harmony'!$R$77</f>
        <v>32883</v>
      </c>
      <c r="U33" s="140">
        <f>'5C1AI_Harmony'!$R$84</f>
        <v>510131</v>
      </c>
      <c r="V33" s="137">
        <f>'5C1AI_Harmony'!$S$84</f>
        <v>327101</v>
      </c>
      <c r="W33" s="137">
        <f>'5C1AI_Harmony'!$T$84</f>
        <v>-24737</v>
      </c>
      <c r="X33" s="141">
        <f>'5C1AI_Harmony'!$U$84</f>
        <v>302364</v>
      </c>
      <c r="Y33" s="140">
        <f>'5C1AI_Harmony'!$V$84</f>
        <v>812495</v>
      </c>
      <c r="Z33" s="138">
        <f>'5C1AI_Harmony'!$W$84</f>
        <v>-2030</v>
      </c>
      <c r="AA33" s="140">
        <f>'5C1AI_Harmony'!$X$84</f>
        <v>810465</v>
      </c>
      <c r="AB33" s="137">
        <f>'5C1AI_Harmony'!$Y$84</f>
        <v>0</v>
      </c>
      <c r="AC33" s="142">
        <f>('5C1AI_Harmony'!$Z$79+'5C1AI_Harmony'!$Z$83)</f>
        <v>11638</v>
      </c>
      <c r="AD33" s="140">
        <f>'5C1AI_Harmony'!$Z$84</f>
        <v>822103</v>
      </c>
      <c r="AE33" s="137">
        <f>'5C1AI_Harmony'!$AA$84</f>
        <v>727233</v>
      </c>
      <c r="AF33" s="137">
        <f>'5C1AI_Harmony'!$AB$84</f>
        <v>94870</v>
      </c>
      <c r="AG33" s="140">
        <f>'5C1AI_Harmony'!$AC$84</f>
        <v>94870</v>
      </c>
      <c r="AH33" s="142">
        <f>('5C1AI_Harmony'!$AD$80+'5C1AI_Harmony'!$AD$81+'5C1AI_Harmony'!$AD$82)</f>
        <v>41187</v>
      </c>
      <c r="AI33" s="143">
        <f>'5C1AI_Harmony'!$AD$84</f>
        <v>863290</v>
      </c>
      <c r="AJ33" s="985"/>
      <c r="AK33" s="144"/>
      <c r="AL33" s="145">
        <f>'5C1AI_Harmony'!$AF$84</f>
        <v>680026</v>
      </c>
      <c r="AM33" s="136">
        <f>'5C1AI_Harmony'!$AG$84</f>
        <v>81</v>
      </c>
      <c r="AN33" s="144">
        <f>'5C1AI_Harmony'!$AH$84</f>
        <v>533719</v>
      </c>
      <c r="AO33" s="136">
        <f>'5C1AI_Harmony'!$AI$84</f>
        <v>-14</v>
      </c>
      <c r="AP33" s="146">
        <f>'5C1AI_Harmony'!$AJ$84</f>
        <v>-47310</v>
      </c>
      <c r="AQ33" s="147">
        <f>'5C1AI_Harmony'!$AK$84</f>
        <v>486409</v>
      </c>
      <c r="AR33" s="145">
        <f>'5C1AI_Harmony'!$AL$84</f>
        <v>1166435</v>
      </c>
      <c r="AS33" s="148">
        <f>'5C1AI_Harmony'!$AM$84</f>
        <v>-2916</v>
      </c>
      <c r="AT33" s="145">
        <f>'5C1AI_Harmony'!$AN$84</f>
        <v>1163519</v>
      </c>
      <c r="AU33" s="146">
        <f>'5C1AI_Harmony'!$AO$84</f>
        <v>0</v>
      </c>
      <c r="AV33" s="145">
        <f>'5C1AI_Harmony'!$AP$84</f>
        <v>1163519</v>
      </c>
      <c r="AW33" s="146">
        <f>'5C1AI_Harmony'!$AQ$84</f>
        <v>1029157</v>
      </c>
      <c r="AX33" s="146">
        <f>'5C1AI_Harmony'!$AR$84</f>
        <v>134362</v>
      </c>
      <c r="AY33" s="145">
        <f>'5C1AI_Harmony'!$AS$84</f>
        <v>134362</v>
      </c>
    </row>
    <row r="34" spans="1:51" ht="15.75" customHeight="1" x14ac:dyDescent="0.2">
      <c r="A34" s="131" t="s">
        <v>856</v>
      </c>
      <c r="B34" s="232" t="s">
        <v>856</v>
      </c>
      <c r="C34" s="232">
        <v>36</v>
      </c>
      <c r="D34" s="135" t="s">
        <v>850</v>
      </c>
      <c r="E34" s="136">
        <f>'5C1AJ_Athlos'!$C$84</f>
        <v>1121</v>
      </c>
      <c r="F34" s="137"/>
      <c r="G34" s="138">
        <f>'5C1AJ_Athlos'!$E$84</f>
        <v>4315841.7750473665</v>
      </c>
      <c r="H34" s="139">
        <f>'5C1AJ_Athlos'!$F$84</f>
        <v>979</v>
      </c>
      <c r="I34" s="137"/>
      <c r="J34" s="138">
        <f>'5C1AJ_Athlos'!$H$84</f>
        <v>474613.92212742561</v>
      </c>
      <c r="K34" s="1109">
        <f>'5C1AJ_Athlos'!$I$84</f>
        <v>0</v>
      </c>
      <c r="L34" s="137"/>
      <c r="M34" s="138">
        <f>'5C1AJ_Athlos'!$K$84</f>
        <v>0</v>
      </c>
      <c r="N34" s="139">
        <f>'5C1AJ_Athlos'!$L$84</f>
        <v>109</v>
      </c>
      <c r="O34" s="137"/>
      <c r="P34" s="138">
        <f>'5C1AJ_Athlos'!$N$84</f>
        <v>359651.04042721691</v>
      </c>
      <c r="Q34" s="139">
        <f>'5C1AJ_Athlos'!$O$84</f>
        <v>30</v>
      </c>
      <c r="R34" s="137"/>
      <c r="S34" s="138">
        <f>'5C1AJ_Athlos'!$Q$84</f>
        <v>39587.439609830028</v>
      </c>
      <c r="T34" s="852">
        <f>'5C1AJ_Athlos'!$R$77</f>
        <v>121635</v>
      </c>
      <c r="U34" s="140">
        <f>'5C1AJ_Athlos'!$R$84</f>
        <v>5311330</v>
      </c>
      <c r="V34" s="137">
        <f>'5C1AJ_Athlos'!$S$84</f>
        <v>331396</v>
      </c>
      <c r="W34" s="137">
        <f>'5C1AJ_Athlos'!$T$84</f>
        <v>51873</v>
      </c>
      <c r="X34" s="141">
        <f>'5C1AJ_Athlos'!$U$84</f>
        <v>383269</v>
      </c>
      <c r="Y34" s="140">
        <f>'5C1AJ_Athlos'!$V$84</f>
        <v>5694599</v>
      </c>
      <c r="Z34" s="138">
        <f>'5C1AJ_Athlos'!$W$84</f>
        <v>-14235</v>
      </c>
      <c r="AA34" s="140">
        <f>'5C1AJ_Athlos'!$X$84</f>
        <v>5680364</v>
      </c>
      <c r="AB34" s="137">
        <f>'5C1AJ_Athlos'!$Y$84</f>
        <v>0</v>
      </c>
      <c r="AC34" s="142">
        <f>('5C1AJ_Athlos'!$Z$79+'5C1AJ_Athlos'!$Z$83)</f>
        <v>0</v>
      </c>
      <c r="AD34" s="140">
        <f>'5C1AJ_Athlos'!$Z$84</f>
        <v>5680364</v>
      </c>
      <c r="AE34" s="137">
        <f>'5C1AJ_Athlos'!$AA$84</f>
        <v>5173268</v>
      </c>
      <c r="AF34" s="137">
        <f>'5C1AJ_Athlos'!$AB$84</f>
        <v>507096</v>
      </c>
      <c r="AG34" s="140">
        <f>'5C1AJ_Athlos'!$AC$84</f>
        <v>507096</v>
      </c>
      <c r="AH34" s="142">
        <f>('5C1AJ_Athlos'!$AD$80+'5C1AJ_Athlos'!$AD$81+'5C1AJ_Athlos'!$AD$82)</f>
        <v>45524</v>
      </c>
      <c r="AI34" s="143">
        <f>'5C1AJ_Athlos'!$AD$84</f>
        <v>5725888</v>
      </c>
      <c r="AJ34" s="985"/>
      <c r="AK34" s="144"/>
      <c r="AL34" s="145">
        <f>'5C1AJ_Athlos'!$AF$84</f>
        <v>6857444</v>
      </c>
      <c r="AM34" s="136">
        <f>'5C1AJ_Athlos'!$AG$84</f>
        <v>97</v>
      </c>
      <c r="AN34" s="144">
        <f>'5C1AJ_Athlos'!$AH$84</f>
        <v>607352</v>
      </c>
      <c r="AO34" s="136">
        <f>'5C1AJ_Athlos'!$AI$84</f>
        <v>19</v>
      </c>
      <c r="AP34" s="146">
        <f>'5C1AJ_Athlos'!$AJ$84</f>
        <v>59386</v>
      </c>
      <c r="AQ34" s="147">
        <f>'5C1AJ_Athlos'!$AK$84</f>
        <v>666738</v>
      </c>
      <c r="AR34" s="145">
        <f>'5C1AJ_Athlos'!$AL$84</f>
        <v>7524182</v>
      </c>
      <c r="AS34" s="148">
        <f>'5C1AJ_Athlos'!$AM$84</f>
        <v>-18810</v>
      </c>
      <c r="AT34" s="145">
        <f>'5C1AJ_Athlos'!$AN$84</f>
        <v>7505372</v>
      </c>
      <c r="AU34" s="146">
        <f>'5C1AJ_Athlos'!$AO$84</f>
        <v>0</v>
      </c>
      <c r="AV34" s="145">
        <f>'5C1AJ_Athlos'!$AP$84</f>
        <v>7505372</v>
      </c>
      <c r="AW34" s="146">
        <f>'5C1AJ_Athlos'!$AQ$84</f>
        <v>6744042</v>
      </c>
      <c r="AX34" s="146">
        <f>'5C1AJ_Athlos'!$AR$84</f>
        <v>761330</v>
      </c>
      <c r="AY34" s="145">
        <f>'5C1AJ_Athlos'!$AS$84</f>
        <v>761330</v>
      </c>
    </row>
    <row r="35" spans="1:51" ht="15.75" customHeight="1" x14ac:dyDescent="0.2">
      <c r="A35" s="131" t="s">
        <v>1164</v>
      </c>
      <c r="B35" s="232" t="s">
        <v>1164</v>
      </c>
      <c r="C35" s="232">
        <v>37</v>
      </c>
      <c r="D35" s="135" t="s">
        <v>1165</v>
      </c>
      <c r="E35" s="136">
        <f>'5C1AK_NxtGen'!$C$84</f>
        <v>90</v>
      </c>
      <c r="F35" s="137"/>
      <c r="G35" s="138">
        <f>'5C1AK_NxtGen'!$E$84</f>
        <v>317534.70509679808</v>
      </c>
      <c r="H35" s="139">
        <f>'5C1AK_NxtGen'!$F$84</f>
        <v>75</v>
      </c>
      <c r="I35" s="137"/>
      <c r="J35" s="138">
        <f>'5C1AK_NxtGen'!$H$84</f>
        <v>33646.364387172369</v>
      </c>
      <c r="K35" s="1109">
        <f>'5C1AK_NxtGen'!$I$84</f>
        <v>55</v>
      </c>
      <c r="L35" s="137"/>
      <c r="M35" s="138">
        <f>'5C1AK_NxtGen'!$K$84</f>
        <v>6674.2829422099448</v>
      </c>
      <c r="N35" s="139">
        <f>'5C1AK_NxtGen'!$L$84</f>
        <v>7</v>
      </c>
      <c r="O35" s="137"/>
      <c r="P35" s="138">
        <f>'5C1AK_NxtGen'!$N$84</f>
        <v>21236.354816122548</v>
      </c>
      <c r="Q35" s="139">
        <f>'5C1AK_NxtGen'!$O$84</f>
        <v>0</v>
      </c>
      <c r="R35" s="137"/>
      <c r="S35" s="138">
        <f>'5C1AK_NxtGen'!$Q$84</f>
        <v>0</v>
      </c>
      <c r="T35" s="852">
        <f>'5C1AK_NxtGen'!$R$77</f>
        <v>24636</v>
      </c>
      <c r="U35" s="140">
        <f>'5C1AK_NxtGen'!$R$84</f>
        <v>403727</v>
      </c>
      <c r="V35" s="137">
        <f>'5C1AK_NxtGen'!$S$84</f>
        <v>487055</v>
      </c>
      <c r="W35" s="137">
        <f>'5C1AK_NxtGen'!$T$84</f>
        <v>-26500</v>
      </c>
      <c r="X35" s="141">
        <f>'5C1AK_NxtGen'!$U$84</f>
        <v>460555</v>
      </c>
      <c r="Y35" s="140">
        <f>'5C1AK_NxtGen'!$V$84</f>
        <v>864282</v>
      </c>
      <c r="Z35" s="138">
        <f>'5C1AK_NxtGen'!$W$84</f>
        <v>-2161</v>
      </c>
      <c r="AA35" s="140">
        <f>'5C1AK_NxtGen'!$X$84</f>
        <v>862121</v>
      </c>
      <c r="AB35" s="137">
        <f>'5C1AK_NxtGen'!$Y$84</f>
        <v>0</v>
      </c>
      <c r="AC35" s="142">
        <f>'5C1AK_NxtGen'!$Z$79+'5C1AK_NxtGen'!$Z$83</f>
        <v>6567</v>
      </c>
      <c r="AD35" s="140">
        <f>'5C1AK_NxtGen'!$Z$84</f>
        <v>868688</v>
      </c>
      <c r="AE35" s="137">
        <f>'5C1AK_NxtGen'!$AA$84</f>
        <v>795578</v>
      </c>
      <c r="AF35" s="137">
        <f>'5C1AK_NxtGen'!$AB$84</f>
        <v>73110</v>
      </c>
      <c r="AG35" s="140">
        <f>'5C1AK_NxtGen'!$AC$84</f>
        <v>73110</v>
      </c>
      <c r="AH35" s="142">
        <f>'5C1AK_NxtGen'!$AD$80+'5C1AK_NxtGen'!$AD$81+'5C1AK_NxtGen'!$AD$82</f>
        <v>21449</v>
      </c>
      <c r="AI35" s="143">
        <f>'5C1AK_NxtGen'!$AD$84</f>
        <v>890137</v>
      </c>
      <c r="AJ35" s="985"/>
      <c r="AK35" s="144"/>
      <c r="AL35" s="145">
        <f>'5C1AK_NxtGen'!$AF$84</f>
        <v>693117</v>
      </c>
      <c r="AM35" s="136">
        <f>'5C1AK_NxtGen'!$AG$84</f>
        <v>110</v>
      </c>
      <c r="AN35" s="144">
        <f>'5C1AK_NxtGen'!$AH$84</f>
        <v>795336</v>
      </c>
      <c r="AO35" s="136">
        <f>'5C1AK_NxtGen'!$AI$84</f>
        <v>-5</v>
      </c>
      <c r="AP35" s="146">
        <f>'5C1AK_NxtGen'!$AJ$84</f>
        <v>9154</v>
      </c>
      <c r="AQ35" s="147">
        <f>'5C1AK_NxtGen'!$AK$84</f>
        <v>804490</v>
      </c>
      <c r="AR35" s="145">
        <f>'5C1AK_NxtGen'!$AL$84</f>
        <v>1497607</v>
      </c>
      <c r="AS35" s="148">
        <f>'5C1AK_NxtGen'!$AM$84</f>
        <v>-3744</v>
      </c>
      <c r="AT35" s="145">
        <f>'5C1AK_NxtGen'!$AN$84</f>
        <v>1493863</v>
      </c>
      <c r="AU35" s="146">
        <f>'5C1AK_NxtGen'!$AO$84</f>
        <v>0</v>
      </c>
      <c r="AV35" s="145">
        <f>'5C1AK_NxtGen'!$AP$84</f>
        <v>1493863</v>
      </c>
      <c r="AW35" s="146">
        <f>'5C1AK_NxtGen'!$AQ$84</f>
        <v>1359034</v>
      </c>
      <c r="AX35" s="146">
        <f>'5C1AK_NxtGen'!$AR$84</f>
        <v>134829</v>
      </c>
      <c r="AY35" s="145">
        <f>'5C1AK_NxtGen'!$AS$84</f>
        <v>134829</v>
      </c>
    </row>
    <row r="36" spans="1:51" ht="15.75" customHeight="1" x14ac:dyDescent="0.2">
      <c r="A36" s="132" t="s">
        <v>1166</v>
      </c>
      <c r="B36" s="233" t="s">
        <v>1166</v>
      </c>
      <c r="C36" s="691">
        <v>38</v>
      </c>
      <c r="D36" s="149" t="s">
        <v>1167</v>
      </c>
      <c r="E36" s="150">
        <f>'5C1AL_Red River'!$C$84</f>
        <v>198</v>
      </c>
      <c r="F36" s="151"/>
      <c r="G36" s="152">
        <f>'5C1AL_Red River'!$E$84</f>
        <v>935379.74681431917</v>
      </c>
      <c r="H36" s="153">
        <f>'5C1AL_Red River'!$F$84</f>
        <v>151</v>
      </c>
      <c r="I36" s="151"/>
      <c r="J36" s="152">
        <f>'5C1AL_Red River'!$H$84</f>
        <v>107476.85341588051</v>
      </c>
      <c r="K36" s="1110">
        <f>'5C1AL_Red River'!$I$84</f>
        <v>0</v>
      </c>
      <c r="L36" s="151"/>
      <c r="M36" s="152">
        <f>'5C1AL_Red River'!$K$84</f>
        <v>0</v>
      </c>
      <c r="N36" s="153">
        <f>'5C1AL_Red River'!$L$84</f>
        <v>7</v>
      </c>
      <c r="O36" s="151"/>
      <c r="P36" s="152">
        <f>'5C1AL_Red River'!$N$84</f>
        <v>33970.709237409559</v>
      </c>
      <c r="Q36" s="153">
        <f>'5C1AL_Red River'!$O$84</f>
        <v>1</v>
      </c>
      <c r="R36" s="151"/>
      <c r="S36" s="152">
        <f>'5C1AL_Red River'!$Q$84</f>
        <v>1941.1833849948316</v>
      </c>
      <c r="T36" s="853">
        <f>'5C1AL_Red River'!$R$77</f>
        <v>27201</v>
      </c>
      <c r="U36" s="154">
        <f>'5C1AL_Red River'!$R$84</f>
        <v>1105969</v>
      </c>
      <c r="V36" s="151">
        <f>'5C1AL_Red River'!$S$84</f>
        <v>476460</v>
      </c>
      <c r="W36" s="151">
        <f>'5C1AL_Red River'!$T$84</f>
        <v>-15042</v>
      </c>
      <c r="X36" s="155">
        <f>'5C1AL_Red River'!$U$84</f>
        <v>461418</v>
      </c>
      <c r="Y36" s="154">
        <f>'5C1AL_Red River'!$V$84</f>
        <v>1567387</v>
      </c>
      <c r="Z36" s="152">
        <f>'5C1AL_Red River'!$W$84</f>
        <v>-3918</v>
      </c>
      <c r="AA36" s="154">
        <f>'5C1AL_Red River'!$X$84</f>
        <v>1563469</v>
      </c>
      <c r="AB36" s="151">
        <f>'5C1AL_Red River'!$Y$84</f>
        <v>0</v>
      </c>
      <c r="AC36" s="156">
        <f>'5C1AL_Red River'!$Z$79+'5C1AL_Red River'!$Z$83</f>
        <v>0</v>
      </c>
      <c r="AD36" s="154">
        <f>'5C1AL_Red River'!$Z$84</f>
        <v>1563469</v>
      </c>
      <c r="AE36" s="157">
        <f>'5C1AL_Red River'!$AA$84</f>
        <v>1421665</v>
      </c>
      <c r="AF36" s="151">
        <f>'5C1AL_Red River'!$AB$84</f>
        <v>141804</v>
      </c>
      <c r="AG36" s="158">
        <f>'5C1AL_Red River'!$AC$84</f>
        <v>141804</v>
      </c>
      <c r="AH36" s="156">
        <f>'5C1AL_Red River'!$AD$80+'5C1AL_Red River'!$AD$81+'5C1AL_Red River'!$AD$82</f>
        <v>10000</v>
      </c>
      <c r="AI36" s="158">
        <f>'5C1AL_Red River'!$AD$84</f>
        <v>1573469</v>
      </c>
      <c r="AJ36" s="1257"/>
      <c r="AK36" s="159"/>
      <c r="AL36" s="160">
        <f>'5C1AL_Red River'!$AF$84</f>
        <v>455469</v>
      </c>
      <c r="AM36" s="150">
        <f>'5C1AL_Red River'!$AG$84</f>
        <v>74</v>
      </c>
      <c r="AN36" s="159">
        <f>'5C1AL_Red River'!$AH$84</f>
        <v>173247</v>
      </c>
      <c r="AO36" s="150">
        <f>'5C1AL_Red River'!$AI$84</f>
        <v>-2</v>
      </c>
      <c r="AP36" s="161">
        <f>'5C1AL_Red River'!$AJ$84</f>
        <v>-4263</v>
      </c>
      <c r="AQ36" s="162">
        <f>'5C1AL_Red River'!$AK$84</f>
        <v>168984</v>
      </c>
      <c r="AR36" s="160">
        <f>'5C1AL_Red River'!$AL$84</f>
        <v>624453</v>
      </c>
      <c r="AS36" s="163">
        <f>'5C1AL_Red River'!$AM$84</f>
        <v>-1561</v>
      </c>
      <c r="AT36" s="160">
        <f>'5C1AL_Red River'!$AN$84</f>
        <v>622892</v>
      </c>
      <c r="AU36" s="161">
        <f>'5C1AL_Red River'!$AO$84</f>
        <v>0</v>
      </c>
      <c r="AV36" s="160">
        <f>'5C1AL_Red River'!$AP$84</f>
        <v>622892</v>
      </c>
      <c r="AW36" s="161">
        <f>'5C1AL_Red River'!$AQ$84</f>
        <v>559432</v>
      </c>
      <c r="AX36" s="161">
        <f>'5C1AL_Red River'!$AR$84</f>
        <v>63460</v>
      </c>
      <c r="AY36" s="160">
        <f>'5C1AL_Red River'!$AS$84</f>
        <v>63460</v>
      </c>
    </row>
    <row r="37" spans="1:51" ht="15.75" customHeight="1" x14ac:dyDescent="0.2">
      <c r="A37" s="130" t="s">
        <v>647</v>
      </c>
      <c r="B37" s="231" t="s">
        <v>647</v>
      </c>
      <c r="C37" s="687">
        <v>33</v>
      </c>
      <c r="D37" s="117" t="s">
        <v>526</v>
      </c>
      <c r="E37" s="118">
        <f>'5C1AG_Collegiate'!$C$84</f>
        <v>399</v>
      </c>
      <c r="F37" s="119"/>
      <c r="G37" s="120">
        <f>'5C1AG_Collegiate'!$E$84</f>
        <v>1423537.7040959301</v>
      </c>
      <c r="H37" s="121">
        <f>'5C1AG_Collegiate'!$F$84</f>
        <v>368</v>
      </c>
      <c r="I37" s="119"/>
      <c r="J37" s="120">
        <f>'5C1AG_Collegiate'!$H$84</f>
        <v>166489.71086326486</v>
      </c>
      <c r="K37" s="1108">
        <f>'5C1AG_Collegiate'!$I$84</f>
        <v>229</v>
      </c>
      <c r="L37" s="119"/>
      <c r="M37" s="120">
        <f>'5C1AG_Collegiate'!$K$84</f>
        <v>28239.204811220294</v>
      </c>
      <c r="N37" s="121">
        <f>'5C1AG_Collegiate'!$L$84</f>
        <v>65</v>
      </c>
      <c r="O37" s="119"/>
      <c r="P37" s="120">
        <f>'5C1AG_Collegiate'!$N$84</f>
        <v>200944.03705787542</v>
      </c>
      <c r="Q37" s="121">
        <f>'5C1AG_Collegiate'!$O$84</f>
        <v>0</v>
      </c>
      <c r="R37" s="119"/>
      <c r="S37" s="120">
        <f>'5C1AG_Collegiate'!$Q$84</f>
        <v>0</v>
      </c>
      <c r="T37" s="851">
        <f>'5C1AG_Collegiate'!$R$77</f>
        <v>70832</v>
      </c>
      <c r="U37" s="122">
        <f>'5C1AG_Collegiate'!$R$84</f>
        <v>1890043</v>
      </c>
      <c r="V37" s="119">
        <f>'5C1AG_Collegiate'!$S$84</f>
        <v>357414</v>
      </c>
      <c r="W37" s="119">
        <f>'5C1AG_Collegiate'!$T$84</f>
        <v>-50190</v>
      </c>
      <c r="X37" s="123">
        <f>'5C1AG_Collegiate'!$U$84</f>
        <v>307224</v>
      </c>
      <c r="Y37" s="122">
        <f>'5C1AG_Collegiate'!$V$84</f>
        <v>2197267</v>
      </c>
      <c r="Z37" s="120">
        <f>'5C1AG_Collegiate'!$W$84</f>
        <v>-5493</v>
      </c>
      <c r="AA37" s="122">
        <f>'5C1AG_Collegiate'!$X$84</f>
        <v>2191774</v>
      </c>
      <c r="AB37" s="119">
        <f>'5C1AG_Collegiate'!$Y$84</f>
        <v>0</v>
      </c>
      <c r="AC37" s="134">
        <f>'5C1AG_Collegiate'!$Z$79+'5C1AG_Collegiate'!$Z$83</f>
        <v>8700</v>
      </c>
      <c r="AD37" s="122">
        <f>'5C1AG_Collegiate'!$Z$84</f>
        <v>2200474</v>
      </c>
      <c r="AE37" s="119">
        <f>'5C1AG_Collegiate'!$AA$84</f>
        <v>1999684</v>
      </c>
      <c r="AF37" s="119">
        <f>'5C1AG_Collegiate'!$AB$84</f>
        <v>200790</v>
      </c>
      <c r="AG37" s="122">
        <f>'5C1AG_Collegiate'!$AC$84</f>
        <v>200790</v>
      </c>
      <c r="AH37" s="134">
        <f>'5C1AG_Collegiate'!$AD$80+'5C1AG_Collegiate'!$AD$81+'5C1AG_Collegiate'!$AD$82</f>
        <v>18444</v>
      </c>
      <c r="AI37" s="124">
        <f>'5C1AG_Collegiate'!$AD$84</f>
        <v>2218918</v>
      </c>
      <c r="AJ37" s="1085">
        <f>'5C1AG_Collegiate'!$AC$85</f>
        <v>-31392</v>
      </c>
      <c r="AK37" s="125"/>
      <c r="AL37" s="126">
        <f>'5C1AG_Collegiate'!$AF$84</f>
        <v>3041361</v>
      </c>
      <c r="AM37" s="118">
        <f>'5C1AG_Collegiate'!$AG$84</f>
        <v>82</v>
      </c>
      <c r="AN37" s="125">
        <f>'5C1AG_Collegiate'!$AH$84</f>
        <v>646207</v>
      </c>
      <c r="AO37" s="118">
        <f>'5C1AG_Collegiate'!$AI$84</f>
        <v>-19</v>
      </c>
      <c r="AP37" s="127">
        <f>'5C1AG_Collegiate'!$AJ$84</f>
        <v>-66645</v>
      </c>
      <c r="AQ37" s="128">
        <f>'5C1AG_Collegiate'!$AK$84</f>
        <v>579562</v>
      </c>
      <c r="AR37" s="126">
        <f>'5C1AG_Collegiate'!$AL$84</f>
        <v>3620923</v>
      </c>
      <c r="AS37" s="129">
        <f>'5C1AG_Collegiate'!$AM$84</f>
        <v>-9052</v>
      </c>
      <c r="AT37" s="126">
        <f>'5C1AG_Collegiate'!$AN$84</f>
        <v>3611871</v>
      </c>
      <c r="AU37" s="127">
        <f>'5C1AG_Collegiate'!$AO$84</f>
        <v>0</v>
      </c>
      <c r="AV37" s="126">
        <f>'5C1AG_Collegiate'!$AP$84</f>
        <v>3611871</v>
      </c>
      <c r="AW37" s="127">
        <f>'5C1AG_Collegiate'!$AQ$84</f>
        <v>3258203</v>
      </c>
      <c r="AX37" s="127">
        <f>'5C1AG_Collegiate'!$AR$84</f>
        <v>353668</v>
      </c>
      <c r="AY37" s="126">
        <f>'5C1AG_Collegiate'!$AS$84</f>
        <v>353668</v>
      </c>
    </row>
    <row r="38" spans="1:51" ht="15.75" customHeight="1" x14ac:dyDescent="0.2">
      <c r="A38" s="131" t="s">
        <v>648</v>
      </c>
      <c r="B38" s="232" t="s">
        <v>270</v>
      </c>
      <c r="C38" s="232">
        <v>13</v>
      </c>
      <c r="D38" s="135" t="s">
        <v>837</v>
      </c>
      <c r="E38" s="136">
        <f>'5C1M_GEO Mid'!$C$84</f>
        <v>707</v>
      </c>
      <c r="F38" s="137"/>
      <c r="G38" s="138">
        <f>'5C1M_GEO Mid'!$E$84</f>
        <v>2513288.4721809453</v>
      </c>
      <c r="H38" s="139">
        <f>'5C1M_GEO Mid'!$F$84</f>
        <v>648</v>
      </c>
      <c r="I38" s="137"/>
      <c r="J38" s="138">
        <f>'5C1M_GEO Mid'!$H$84</f>
        <v>292868.92790241778</v>
      </c>
      <c r="K38" s="1109">
        <f>'5C1M_GEO Mid'!$I$84</f>
        <v>24</v>
      </c>
      <c r="L38" s="137"/>
      <c r="M38" s="138">
        <f>'5C1M_GEO Mid'!$K$84</f>
        <v>2987.4006500886994</v>
      </c>
      <c r="N38" s="139">
        <f>'5C1M_GEO Mid'!$L$84</f>
        <v>77</v>
      </c>
      <c r="O38" s="137"/>
      <c r="P38" s="138">
        <f>'5C1M_GEO Mid'!$N$84</f>
        <v>235467.08004121052</v>
      </c>
      <c r="Q38" s="139">
        <f>'5C1M_GEO Mid'!$O$84</f>
        <v>0</v>
      </c>
      <c r="R38" s="137"/>
      <c r="S38" s="138">
        <f>'5C1M_GEO Mid'!$Q$84</f>
        <v>0</v>
      </c>
      <c r="T38" s="852">
        <f>'5C1M_GEO Mid'!$R$77</f>
        <v>86101</v>
      </c>
      <c r="U38" s="140">
        <f>'5C1M_GEO Mid'!$R$84</f>
        <v>3130713</v>
      </c>
      <c r="V38" s="137">
        <f>'5C1M_GEO Mid'!$S$84</f>
        <v>-97065</v>
      </c>
      <c r="W38" s="137">
        <f>'5C1M_GEO Mid'!$T$84</f>
        <v>-33891</v>
      </c>
      <c r="X38" s="141">
        <f>'5C1M_GEO Mid'!$U$84</f>
        <v>-130956</v>
      </c>
      <c r="Y38" s="140">
        <f>'5C1M_GEO Mid'!$V$84</f>
        <v>2999757</v>
      </c>
      <c r="Z38" s="138">
        <f>'5C1M_GEO Mid'!$W$84</f>
        <v>-7499</v>
      </c>
      <c r="AA38" s="140">
        <f>'5C1M_GEO Mid'!$X$84</f>
        <v>2992258</v>
      </c>
      <c r="AB38" s="137">
        <f>'5C1M_GEO Mid'!$Y$84</f>
        <v>0</v>
      </c>
      <c r="AC38" s="142">
        <f>('5C1M_GEO Mid'!$Z$79+'5C1M_GEO Mid'!$Z$83)</f>
        <v>0</v>
      </c>
      <c r="AD38" s="140">
        <f>'5C1M_GEO Mid'!$Z$84</f>
        <v>2992258</v>
      </c>
      <c r="AE38" s="137">
        <f>'5C1M_GEO Mid'!$AA$84</f>
        <v>2761149</v>
      </c>
      <c r="AF38" s="137">
        <f>'5C1M_GEO Mid'!$AB$84</f>
        <v>231109</v>
      </c>
      <c r="AG38" s="140">
        <f>'5C1M_GEO Mid'!$AC$84</f>
        <v>231109</v>
      </c>
      <c r="AH38" s="142">
        <f>('5C1M_GEO Mid'!$AD$80+'5C1M_GEO Mid'!$AD$81+'5C1M_GEO Mid'!$AD$82)</f>
        <v>14942</v>
      </c>
      <c r="AI38" s="143">
        <f>'5C1M_GEO Mid'!$AD$84</f>
        <v>3007200</v>
      </c>
      <c r="AJ38" s="985"/>
      <c r="AK38" s="144"/>
      <c r="AL38" s="145">
        <f>'5C1M_GEO Mid'!$AF$84</f>
        <v>5403530</v>
      </c>
      <c r="AM38" s="136">
        <f>'5C1M_GEO Mid'!$AG$84</f>
        <v>-30</v>
      </c>
      <c r="AN38" s="144">
        <f>'5C1M_GEO Mid'!$AH$84</f>
        <v>-259084</v>
      </c>
      <c r="AO38" s="136">
        <f>'5C1M_GEO Mid'!$AI$84</f>
        <v>-9</v>
      </c>
      <c r="AP38" s="146">
        <f>'5C1M_GEO Mid'!$AJ$84</f>
        <v>9215</v>
      </c>
      <c r="AQ38" s="147">
        <f>'5C1M_GEO Mid'!$AK$84</f>
        <v>-249869</v>
      </c>
      <c r="AR38" s="145">
        <f>'5C1M_GEO Mid'!$AL$84</f>
        <v>5153661</v>
      </c>
      <c r="AS38" s="148">
        <f>'5C1M_GEO Mid'!$AM$84</f>
        <v>-12885</v>
      </c>
      <c r="AT38" s="145">
        <f>'5C1M_GEO Mid'!$AN$84</f>
        <v>5140776</v>
      </c>
      <c r="AU38" s="146">
        <f>'5C1M_GEO Mid'!$AO$84</f>
        <v>0</v>
      </c>
      <c r="AV38" s="145">
        <f>'5C1M_GEO Mid'!$AP$84</f>
        <v>5140776</v>
      </c>
      <c r="AW38" s="146">
        <f>'5C1M_GEO Mid'!$AQ$84</f>
        <v>4717833</v>
      </c>
      <c r="AX38" s="146">
        <f>'5C1M_GEO Mid'!$AR$84</f>
        <v>422943</v>
      </c>
      <c r="AY38" s="145">
        <f>'5C1M_GEO Mid'!$AS$84</f>
        <v>422943</v>
      </c>
    </row>
    <row r="39" spans="1:51" s="33" customFormat="1" ht="15.75" customHeight="1" thickBot="1" x14ac:dyDescent="0.25">
      <c r="A39" s="1279" t="s">
        <v>346</v>
      </c>
      <c r="B39" s="1467"/>
      <c r="C39" s="1467"/>
      <c r="D39" s="1280"/>
      <c r="E39" s="164">
        <f>SUM(E7:E38)</f>
        <v>20640</v>
      </c>
      <c r="F39" s="165"/>
      <c r="G39" s="166">
        <f t="shared" ref="G39:AY39" si="2">SUM(G7:G38)</f>
        <v>80555636.363456249</v>
      </c>
      <c r="H39" s="164">
        <f t="shared" si="2"/>
        <v>15693</v>
      </c>
      <c r="I39" s="165"/>
      <c r="J39" s="166">
        <f t="shared" si="2"/>
        <v>8098774.1274025152</v>
      </c>
      <c r="K39" s="1115">
        <f t="shared" si="2"/>
        <v>8315.5</v>
      </c>
      <c r="L39" s="165"/>
      <c r="M39" s="166">
        <f t="shared" si="2"/>
        <v>1200137.6425601211</v>
      </c>
      <c r="N39" s="164">
        <f t="shared" si="2"/>
        <v>2494</v>
      </c>
      <c r="O39" s="165"/>
      <c r="P39" s="166">
        <f t="shared" si="2"/>
        <v>8772943.2042081282</v>
      </c>
      <c r="Q39" s="164">
        <f t="shared" si="2"/>
        <v>483</v>
      </c>
      <c r="R39" s="165"/>
      <c r="S39" s="166">
        <f t="shared" si="2"/>
        <v>680836.24621201423</v>
      </c>
      <c r="T39" s="166">
        <f t="shared" si="2"/>
        <v>2420983</v>
      </c>
      <c r="U39" s="167">
        <f t="shared" si="2"/>
        <v>101729312</v>
      </c>
      <c r="V39" s="165">
        <f t="shared" si="2"/>
        <v>7211110</v>
      </c>
      <c r="W39" s="165">
        <f t="shared" si="2"/>
        <v>-709244</v>
      </c>
      <c r="X39" s="168">
        <f t="shared" si="2"/>
        <v>6501866</v>
      </c>
      <c r="Y39" s="167">
        <f t="shared" si="2"/>
        <v>108231178</v>
      </c>
      <c r="Z39" s="166">
        <f t="shared" si="2"/>
        <v>-270578</v>
      </c>
      <c r="AA39" s="167">
        <f t="shared" si="2"/>
        <v>107960600</v>
      </c>
      <c r="AB39" s="166">
        <f t="shared" si="2"/>
        <v>-48852</v>
      </c>
      <c r="AC39" s="169">
        <f t="shared" si="2"/>
        <v>1179180</v>
      </c>
      <c r="AD39" s="167">
        <f t="shared" si="2"/>
        <v>109090928</v>
      </c>
      <c r="AE39" s="165">
        <f t="shared" si="2"/>
        <v>99711688</v>
      </c>
      <c r="AF39" s="165">
        <f t="shared" si="2"/>
        <v>9379240</v>
      </c>
      <c r="AG39" s="167">
        <f t="shared" si="2"/>
        <v>9379240</v>
      </c>
      <c r="AH39" s="169">
        <f t="shared" si="2"/>
        <v>961722</v>
      </c>
      <c r="AI39" s="170">
        <f t="shared" si="2"/>
        <v>110052650</v>
      </c>
      <c r="AJ39" s="1258">
        <f>SUM(AJ7:AJ38)</f>
        <v>-44406</v>
      </c>
      <c r="AK39" s="171"/>
      <c r="AL39" s="172">
        <f t="shared" si="2"/>
        <v>122287450</v>
      </c>
      <c r="AM39" s="164">
        <f t="shared" si="2"/>
        <v>1604</v>
      </c>
      <c r="AN39" s="171">
        <f t="shared" si="2"/>
        <v>8414800</v>
      </c>
      <c r="AO39" s="164">
        <f t="shared" si="2"/>
        <v>-312</v>
      </c>
      <c r="AP39" s="173">
        <f t="shared" si="2"/>
        <v>-738915</v>
      </c>
      <c r="AQ39" s="174">
        <f t="shared" si="2"/>
        <v>7675885</v>
      </c>
      <c r="AR39" s="172">
        <f t="shared" si="2"/>
        <v>129963335</v>
      </c>
      <c r="AS39" s="175">
        <f t="shared" si="2"/>
        <v>-324914</v>
      </c>
      <c r="AT39" s="172">
        <f t="shared" si="2"/>
        <v>129638421</v>
      </c>
      <c r="AU39" s="173">
        <f t="shared" si="2"/>
        <v>-60314</v>
      </c>
      <c r="AV39" s="172">
        <f t="shared" si="2"/>
        <v>129578107</v>
      </c>
      <c r="AW39" s="173">
        <f t="shared" si="2"/>
        <v>117654890</v>
      </c>
      <c r="AX39" s="173">
        <f t="shared" si="2"/>
        <v>11923217</v>
      </c>
      <c r="AY39" s="172">
        <f t="shared" si="2"/>
        <v>11923217</v>
      </c>
    </row>
    <row r="40" spans="1:51" ht="15.75" customHeight="1" thickTop="1" x14ac:dyDescent="0.2">
      <c r="A40" s="131"/>
      <c r="B40" s="232" t="s">
        <v>500</v>
      </c>
      <c r="C40" s="232">
        <v>30</v>
      </c>
      <c r="D40" s="135" t="s">
        <v>1328</v>
      </c>
      <c r="E40" s="136">
        <f>Placeholder_Greater!$C$84</f>
        <v>69</v>
      </c>
      <c r="F40" s="137"/>
      <c r="G40" s="138">
        <f>Placeholder_Greater!$E$84</f>
        <v>200325.26859689009</v>
      </c>
      <c r="H40" s="139">
        <f>Placeholder_Greater!$F$84</f>
        <v>66</v>
      </c>
      <c r="I40" s="137"/>
      <c r="J40" s="138">
        <f>Placeholder_Greater!$H$84</f>
        <v>21739.798060075806</v>
      </c>
      <c r="K40" s="1109">
        <f>Placeholder_Greater!$I$84</f>
        <v>0</v>
      </c>
      <c r="L40" s="137"/>
      <c r="M40" s="138">
        <f>Placeholder_Greater!$K$84</f>
        <v>0</v>
      </c>
      <c r="N40" s="139">
        <f>Placeholder_Greater!$L$84</f>
        <v>19</v>
      </c>
      <c r="O40" s="137"/>
      <c r="P40" s="138">
        <f>Placeholder_Greater!$N$84</f>
        <v>41326.357159725114</v>
      </c>
      <c r="Q40" s="139">
        <f>Placeholder_Greater!$O$84</f>
        <v>0</v>
      </c>
      <c r="R40" s="137"/>
      <c r="S40" s="138">
        <f>Placeholder_Greater!$Q$84</f>
        <v>0</v>
      </c>
      <c r="T40" s="852">
        <f>Placeholder_Greater!$R$77</f>
        <v>0</v>
      </c>
      <c r="U40" s="140">
        <f>Placeholder_Greater!$R$84</f>
        <v>263392</v>
      </c>
      <c r="V40" s="137">
        <f>Placeholder_Greater!$S$84</f>
        <v>-263392</v>
      </c>
      <c r="W40" s="137">
        <f>Placeholder_Greater!$T$84</f>
        <v>0</v>
      </c>
      <c r="X40" s="141">
        <f>Placeholder_Greater!$U$84</f>
        <v>-263392</v>
      </c>
      <c r="Y40" s="140"/>
      <c r="Z40" s="138"/>
      <c r="AA40" s="140"/>
      <c r="AB40" s="137"/>
      <c r="AC40" s="142"/>
      <c r="AD40" s="140"/>
      <c r="AE40" s="137"/>
      <c r="AF40" s="137"/>
      <c r="AG40" s="140"/>
      <c r="AH40" s="142"/>
      <c r="AI40" s="143"/>
      <c r="AJ40" s="985"/>
      <c r="AK40" s="144"/>
      <c r="AL40" s="145"/>
      <c r="AM40" s="136"/>
      <c r="AN40" s="144"/>
      <c r="AO40" s="136"/>
      <c r="AP40" s="146"/>
      <c r="AQ40" s="147"/>
      <c r="AR40" s="145"/>
      <c r="AS40" s="148"/>
      <c r="AT40" s="145"/>
      <c r="AU40" s="146"/>
      <c r="AV40" s="145"/>
      <c r="AW40" s="146"/>
      <c r="AX40" s="146"/>
      <c r="AY40" s="145"/>
    </row>
    <row r="41" spans="1:51" s="33" customFormat="1" ht="15.75" customHeight="1" thickBot="1" x14ac:dyDescent="0.25">
      <c r="A41" s="1279" t="s">
        <v>346</v>
      </c>
      <c r="B41" s="1467"/>
      <c r="C41" s="1467"/>
      <c r="D41" s="1280"/>
      <c r="E41" s="164">
        <f>SUM(E39:E40)</f>
        <v>20709</v>
      </c>
      <c r="F41" s="165"/>
      <c r="G41" s="166">
        <f>SUM(G39:G40)</f>
        <v>80755961.632053137</v>
      </c>
      <c r="H41" s="164">
        <f>SUM(H39:H40)</f>
        <v>15759</v>
      </c>
      <c r="I41" s="165"/>
      <c r="J41" s="166">
        <f>SUM(J39:J40)</f>
        <v>8120513.9254625905</v>
      </c>
      <c r="K41" s="1115">
        <f>SUM(K39:K40)</f>
        <v>8315.5</v>
      </c>
      <c r="L41" s="165"/>
      <c r="M41" s="166">
        <f>SUM(M39:M40)</f>
        <v>1200137.6425601211</v>
      </c>
      <c r="N41" s="164">
        <f>SUM(N39:N40)</f>
        <v>2513</v>
      </c>
      <c r="O41" s="165"/>
      <c r="P41" s="166">
        <f>SUM(P39:P40)</f>
        <v>8814269.5613678526</v>
      </c>
      <c r="Q41" s="164">
        <f>SUM(Q39:Q40)</f>
        <v>483</v>
      </c>
      <c r="R41" s="165"/>
      <c r="S41" s="166">
        <f t="shared" ref="S41:AI41" si="3">SUM(S39:S40)</f>
        <v>680836.24621201423</v>
      </c>
      <c r="T41" s="166">
        <f t="shared" si="3"/>
        <v>2420983</v>
      </c>
      <c r="U41" s="167">
        <f t="shared" si="3"/>
        <v>101992704</v>
      </c>
      <c r="V41" s="165">
        <f t="shared" si="3"/>
        <v>6947718</v>
      </c>
      <c r="W41" s="165">
        <f t="shared" si="3"/>
        <v>-709244</v>
      </c>
      <c r="X41" s="168">
        <f t="shared" si="3"/>
        <v>6238474</v>
      </c>
      <c r="Y41" s="167">
        <f t="shared" si="3"/>
        <v>108231178</v>
      </c>
      <c r="Z41" s="166">
        <f t="shared" si="3"/>
        <v>-270578</v>
      </c>
      <c r="AA41" s="167">
        <f t="shared" si="3"/>
        <v>107960600</v>
      </c>
      <c r="AB41" s="166">
        <f t="shared" si="3"/>
        <v>-48852</v>
      </c>
      <c r="AC41" s="169">
        <f t="shared" si="3"/>
        <v>1179180</v>
      </c>
      <c r="AD41" s="167">
        <f t="shared" si="3"/>
        <v>109090928</v>
      </c>
      <c r="AE41" s="165">
        <f t="shared" si="3"/>
        <v>99711688</v>
      </c>
      <c r="AF41" s="165">
        <f t="shared" si="3"/>
        <v>9379240</v>
      </c>
      <c r="AG41" s="167">
        <f t="shared" si="3"/>
        <v>9379240</v>
      </c>
      <c r="AH41" s="169">
        <f t="shared" si="3"/>
        <v>961722</v>
      </c>
      <c r="AI41" s="170">
        <f t="shared" si="3"/>
        <v>110052650</v>
      </c>
      <c r="AJ41" s="1258">
        <f>SUM(AJ39:AJ40)</f>
        <v>-44406</v>
      </c>
      <c r="AK41" s="171"/>
      <c r="AL41" s="172">
        <f t="shared" ref="AL41:AY41" si="4">SUM(AL39:AL40)</f>
        <v>122287450</v>
      </c>
      <c r="AM41" s="164">
        <f t="shared" si="4"/>
        <v>1604</v>
      </c>
      <c r="AN41" s="171">
        <f t="shared" si="4"/>
        <v>8414800</v>
      </c>
      <c r="AO41" s="164">
        <f t="shared" si="4"/>
        <v>-312</v>
      </c>
      <c r="AP41" s="173">
        <f t="shared" si="4"/>
        <v>-738915</v>
      </c>
      <c r="AQ41" s="174">
        <f t="shared" si="4"/>
        <v>7675885</v>
      </c>
      <c r="AR41" s="172">
        <f t="shared" si="4"/>
        <v>129963335</v>
      </c>
      <c r="AS41" s="175">
        <f t="shared" si="4"/>
        <v>-324914</v>
      </c>
      <c r="AT41" s="172">
        <f t="shared" si="4"/>
        <v>129638421</v>
      </c>
      <c r="AU41" s="173">
        <f t="shared" si="4"/>
        <v>-60314</v>
      </c>
      <c r="AV41" s="172">
        <f t="shared" si="4"/>
        <v>129578107</v>
      </c>
      <c r="AW41" s="173">
        <f t="shared" si="4"/>
        <v>117654890</v>
      </c>
      <c r="AX41" s="173">
        <f t="shared" si="4"/>
        <v>11923217</v>
      </c>
      <c r="AY41" s="172">
        <f t="shared" si="4"/>
        <v>11923217</v>
      </c>
    </row>
    <row r="42" spans="1:51" ht="13.5" hidden="1" thickTop="1" x14ac:dyDescent="0.2">
      <c r="A42" s="130" t="s">
        <v>425</v>
      </c>
      <c r="B42" s="231">
        <v>343002</v>
      </c>
      <c r="C42" s="687"/>
      <c r="D42" s="117" t="s">
        <v>402</v>
      </c>
      <c r="E42" s="118"/>
      <c r="F42" s="119"/>
      <c r="G42" s="120"/>
      <c r="H42" s="121"/>
      <c r="I42" s="119"/>
      <c r="J42" s="120"/>
      <c r="K42" s="121"/>
      <c r="L42" s="119"/>
      <c r="M42" s="120"/>
      <c r="N42" s="121"/>
      <c r="O42" s="119"/>
      <c r="P42" s="120"/>
      <c r="Q42" s="121"/>
      <c r="R42" s="119"/>
      <c r="S42" s="120"/>
      <c r="T42" s="851"/>
      <c r="U42" s="122">
        <f>'5C2_LAVCA'!$S$76</f>
        <v>1065170</v>
      </c>
    </row>
    <row r="43" spans="1:51" hidden="1" x14ac:dyDescent="0.2">
      <c r="A43" s="132">
        <v>345001</v>
      </c>
      <c r="B43" s="233">
        <v>345001</v>
      </c>
      <c r="C43" s="691"/>
      <c r="D43" s="149" t="s">
        <v>1013</v>
      </c>
      <c r="E43" s="150"/>
      <c r="F43" s="151"/>
      <c r="G43" s="152"/>
      <c r="H43" s="153"/>
      <c r="I43" s="151"/>
      <c r="J43" s="152"/>
      <c r="K43" s="153"/>
      <c r="L43" s="151"/>
      <c r="M43" s="152"/>
      <c r="N43" s="153"/>
      <c r="O43" s="151"/>
      <c r="P43" s="152"/>
      <c r="Q43" s="153"/>
      <c r="R43" s="151"/>
      <c r="S43" s="152"/>
      <c r="T43" s="853"/>
      <c r="U43" s="154">
        <f>'5C3_UnvView'!$S$76</f>
        <v>1773874</v>
      </c>
    </row>
    <row r="44" spans="1:51" ht="13.5" thickTop="1" x14ac:dyDescent="0.2"/>
  </sheetData>
  <sheetProtection password="D893" sheet="1" objects="1" scenarios="1" formatCells="0" formatColumns="0" formatRows="0"/>
  <sortState ref="A20:BH39">
    <sortCondition sortBy="cellColor" ref="A20:A39" dxfId="77"/>
  </sortState>
  <customSheetViews>
    <customSheetView guid="{DF43B8DA-68E8-4080-9138-D41A38219876}" showPageBreaks="1" printArea="1" hiddenRows="1" hiddenColumns="1" view="pageBreakPreview">
      <pane xSplit="4" ySplit="5" topLeftCell="E7" activePane="bottomRight" state="frozen"/>
      <selection pane="bottomRight" activeCell="E7" sqref="E7"/>
      <colBreaks count="2" manualBreakCount="2">
        <brk id="21" max="43" man="1"/>
        <brk id="35" max="43" man="1"/>
      </colBreaks>
      <pageMargins left="0.3" right="0.3" top="0.65" bottom="0.55000000000000004" header="0.3" footer="0.3"/>
      <printOptions horizontalCentered="1"/>
      <pageSetup paperSize="5" scale="65" firstPageNumber="50" fitToWidth="0" fitToHeight="0" orientation="landscape" r:id="rId1"/>
      <headerFooter alignWithMargins="0">
        <oddHeader>&amp;L&amp;"Arial,Bold"&amp;20&amp;K000000FY2019-20 Budget Letter_&amp;KFF0000Preliminary Simulation</oddHeader>
        <oddFooter>&amp;R&amp;P</oddFooter>
      </headerFooter>
    </customSheetView>
  </customSheetViews>
  <mergeCells count="38">
    <mergeCell ref="AK1:AY1"/>
    <mergeCell ref="V1:AI1"/>
    <mergeCell ref="E1:U1"/>
    <mergeCell ref="AV2:AV3"/>
    <mergeCell ref="AW2:AW3"/>
    <mergeCell ref="AE2:AE3"/>
    <mergeCell ref="AH2:AH3"/>
    <mergeCell ref="AU2:AU3"/>
    <mergeCell ref="AF2:AF3"/>
    <mergeCell ref="AG2:AG3"/>
    <mergeCell ref="AT2:AT3"/>
    <mergeCell ref="AI2:AI3"/>
    <mergeCell ref="AK2:AK3"/>
    <mergeCell ref="AY2:AY3"/>
    <mergeCell ref="AA2:AA3"/>
    <mergeCell ref="AB2:AB3"/>
    <mergeCell ref="AD2:AD3"/>
    <mergeCell ref="AR2:AR3"/>
    <mergeCell ref="AL2:AL3"/>
    <mergeCell ref="AM2:AQ2"/>
    <mergeCell ref="AS2:AS3"/>
    <mergeCell ref="AX2:AX3"/>
    <mergeCell ref="AJ2:AJ3"/>
    <mergeCell ref="A41:D41"/>
    <mergeCell ref="Y2:Y3"/>
    <mergeCell ref="Z2:Z3"/>
    <mergeCell ref="AC2:AC3"/>
    <mergeCell ref="A1:D3"/>
    <mergeCell ref="V2:X2"/>
    <mergeCell ref="Q2:S2"/>
    <mergeCell ref="U2:U3"/>
    <mergeCell ref="E2:E3"/>
    <mergeCell ref="F2:G2"/>
    <mergeCell ref="H2:J2"/>
    <mergeCell ref="K2:M2"/>
    <mergeCell ref="A39:D39"/>
    <mergeCell ref="N2:P2"/>
    <mergeCell ref="T2:T3"/>
  </mergeCells>
  <printOptions horizontalCentered="1"/>
  <pageMargins left="0.3" right="0.3" top="0.85" bottom="0.55000000000000004" header="0.3" footer="0.3"/>
  <pageSetup paperSize="5" scale="67" firstPageNumber="50" fitToWidth="0" fitToHeight="0" orientation="landscape" r:id="rId2"/>
  <headerFooter alignWithMargins="0">
    <oddHeader>&amp;L&amp;"Arial,Bold"&amp;18&amp;K000000FY2020-21 Budget Letter
June 2021</oddHeader>
    <oddFooter>&amp;R&amp;P</oddFooter>
  </headerFooter>
  <colBreaks count="2" manualBreakCount="2">
    <brk id="21" max="40" man="1"/>
    <brk id="36" max="4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T92"/>
  <sheetViews>
    <sheetView view="pageBreakPreview" zoomScaleNormal="100" zoomScaleSheetLayoutView="100" workbookViewId="0">
      <pane xSplit="2" ySplit="6" topLeftCell="C76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4.42578125" style="6" bestFit="1" customWidth="1"/>
    <col min="46" max="16384" width="8.85546875" style="6"/>
  </cols>
  <sheetData>
    <row r="1" spans="1:46" ht="19.899999999999999" customHeight="1" x14ac:dyDescent="0.2">
      <c r="A1" s="1260" t="s">
        <v>355</v>
      </c>
      <c r="B1" s="1260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260"/>
      <c r="B2" s="1260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260"/>
      <c r="B3" s="1260"/>
      <c r="C3" s="1267"/>
      <c r="D3" s="474" t="s">
        <v>487</v>
      </c>
      <c r="E3" s="474" t="s">
        <v>302</v>
      </c>
      <c r="F3" s="474" t="s">
        <v>1250</v>
      </c>
      <c r="G3" s="474" t="s">
        <v>358</v>
      </c>
      <c r="H3" s="474" t="s">
        <v>302</v>
      </c>
      <c r="I3" s="474" t="s">
        <v>1386</v>
      </c>
      <c r="J3" s="474" t="s">
        <v>358</v>
      </c>
      <c r="K3" s="474" t="s">
        <v>302</v>
      </c>
      <c r="L3" s="474" t="s">
        <v>1252</v>
      </c>
      <c r="M3" s="474" t="s">
        <v>373</v>
      </c>
      <c r="N3" s="474" t="s">
        <v>302</v>
      </c>
      <c r="O3" s="474" t="s">
        <v>1252</v>
      </c>
      <c r="P3" s="474" t="s">
        <v>373</v>
      </c>
      <c r="Q3" s="474" t="s">
        <v>302</v>
      </c>
      <c r="R3" s="1267"/>
      <c r="S3" s="1064" t="s">
        <v>1253</v>
      </c>
      <c r="T3" s="1064" t="s">
        <v>1254</v>
      </c>
      <c r="U3" s="1064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477" t="s">
        <v>1368</v>
      </c>
      <c r="AH3" s="477" t="s">
        <v>1257</v>
      </c>
      <c r="AI3" s="477" t="s">
        <v>1258</v>
      </c>
      <c r="AJ3" s="583" t="s">
        <v>1259</v>
      </c>
      <c r="AK3" s="47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27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46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8299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19968</v>
      </c>
      <c r="AM9" s="148"/>
      <c r="AN9" s="145"/>
      <c r="AO9" s="146">
        <v>0</v>
      </c>
      <c r="AP9" s="145"/>
      <c r="AQ9" s="146"/>
      <c r="AR9" s="146"/>
      <c r="AS9" s="145">
        <v>2225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46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6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27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46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46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46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6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27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46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46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46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6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27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2206898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4397557</v>
      </c>
      <c r="AM23" s="148"/>
      <c r="AN23" s="145"/>
      <c r="AO23" s="146">
        <v>-3781</v>
      </c>
      <c r="AP23" s="145"/>
      <c r="AQ23" s="146"/>
      <c r="AR23" s="146"/>
      <c r="AS23" s="145">
        <v>397812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46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4392</v>
      </c>
      <c r="AM25" s="148"/>
      <c r="AN25" s="145"/>
      <c r="AO25" s="146">
        <v>0</v>
      </c>
      <c r="AP25" s="145"/>
      <c r="AQ25" s="146"/>
      <c r="AR25" s="146"/>
      <c r="AS25" s="145">
        <v>729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6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27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46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46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5743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32536</v>
      </c>
      <c r="AM30" s="148"/>
      <c r="AN30" s="145"/>
      <c r="AO30" s="146">
        <v>0</v>
      </c>
      <c r="AP30" s="145"/>
      <c r="AQ30" s="146"/>
      <c r="AR30" s="146"/>
      <c r="AS30" s="145">
        <v>2985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6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27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46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46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46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6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27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40770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11396</v>
      </c>
      <c r="AM38" s="148"/>
      <c r="AN38" s="145"/>
      <c r="AO38" s="146">
        <v>0</v>
      </c>
      <c r="AP38" s="145"/>
      <c r="AQ38" s="146"/>
      <c r="AR38" s="146"/>
      <c r="AS38" s="145">
        <v>335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46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46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6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27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46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46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46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6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27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46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46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46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6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27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46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46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46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6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27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46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5361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4278</v>
      </c>
      <c r="AM59" s="148"/>
      <c r="AN59" s="145"/>
      <c r="AO59" s="146">
        <v>0</v>
      </c>
      <c r="AP59" s="145"/>
      <c r="AQ59" s="146"/>
      <c r="AR59" s="146"/>
      <c r="AS59" s="145">
        <v>373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46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6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27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46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46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46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6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13299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22090</v>
      </c>
      <c r="AM67" s="129"/>
      <c r="AN67" s="126"/>
      <c r="AO67" s="127">
        <v>0</v>
      </c>
      <c r="AP67" s="126"/>
      <c r="AQ67" s="127"/>
      <c r="AR67" s="127"/>
      <c r="AS67" s="126">
        <v>1602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46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46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46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6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27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38528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25076</v>
      </c>
      <c r="AM73" s="148"/>
      <c r="AN73" s="145"/>
      <c r="AO73" s="146">
        <v>0</v>
      </c>
      <c r="AP73" s="145"/>
      <c r="AQ73" s="146"/>
      <c r="AR73" s="146"/>
      <c r="AS73" s="145">
        <v>649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106299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43200</v>
      </c>
      <c r="AM74" s="148"/>
      <c r="AN74" s="145"/>
      <c r="AO74" s="146">
        <v>0</v>
      </c>
      <c r="AP74" s="145"/>
      <c r="AQ74" s="146"/>
      <c r="AR74" s="146"/>
      <c r="AS74" s="145">
        <v>2549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29801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9"/>
      <c r="AH75" s="144"/>
      <c r="AI75" s="139"/>
      <c r="AJ75" s="144"/>
      <c r="AK75" s="147"/>
      <c r="AL75" s="145">
        <v>7938</v>
      </c>
      <c r="AM75" s="148"/>
      <c r="AN75" s="145"/>
      <c r="AO75" s="146">
        <v>0</v>
      </c>
      <c r="AP75" s="145"/>
      <c r="AQ75" s="146"/>
      <c r="AR75" s="146"/>
      <c r="AS75" s="145">
        <v>415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569</v>
      </c>
      <c r="D76" s="914">
        <v>4268.9653302959669</v>
      </c>
      <c r="E76" s="915">
        <v>2059319.3397775341</v>
      </c>
      <c r="F76" s="916">
        <v>422</v>
      </c>
      <c r="G76" s="917">
        <v>570.35224473434255</v>
      </c>
      <c r="H76" s="918">
        <v>192953.93389726483</v>
      </c>
      <c r="I76" s="1111">
        <v>713</v>
      </c>
      <c r="J76" s="917">
        <v>158.37628411149953</v>
      </c>
      <c r="K76" s="918">
        <v>88830.921741039987</v>
      </c>
      <c r="L76" s="916">
        <v>37</v>
      </c>
      <c r="M76" s="917">
        <v>3936.5780458287281</v>
      </c>
      <c r="N76" s="918">
        <v>113892.93260630443</v>
      </c>
      <c r="O76" s="916">
        <v>0</v>
      </c>
      <c r="P76" s="917">
        <v>1527.9418817790604</v>
      </c>
      <c r="Q76" s="918">
        <v>0</v>
      </c>
      <c r="R76" s="919">
        <v>2454998</v>
      </c>
      <c r="S76" s="917">
        <v>108768</v>
      </c>
      <c r="T76" s="917">
        <v>-32094</v>
      </c>
      <c r="U76" s="920">
        <v>76674</v>
      </c>
      <c r="V76" s="919">
        <v>2531672</v>
      </c>
      <c r="W76" s="918">
        <v>-6329</v>
      </c>
      <c r="X76" s="919">
        <v>2525343</v>
      </c>
      <c r="Y76" s="918">
        <v>-1801</v>
      </c>
      <c r="Z76" s="919">
        <v>2523542</v>
      </c>
      <c r="AA76" s="917">
        <v>2309545</v>
      </c>
      <c r="AB76" s="917">
        <v>213997</v>
      </c>
      <c r="AC76" s="919">
        <v>213997</v>
      </c>
      <c r="AD76" s="921">
        <v>2523542</v>
      </c>
      <c r="AE76" s="917">
        <v>5688</v>
      </c>
      <c r="AF76" s="922">
        <v>4296776</v>
      </c>
      <c r="AG76" s="916">
        <v>38</v>
      </c>
      <c r="AH76" s="917">
        <v>328445</v>
      </c>
      <c r="AI76" s="916">
        <v>-15</v>
      </c>
      <c r="AJ76" s="917">
        <v>-56790</v>
      </c>
      <c r="AK76" s="920">
        <v>271655</v>
      </c>
      <c r="AL76" s="922">
        <v>4568431</v>
      </c>
      <c r="AM76" s="917">
        <v>-11421</v>
      </c>
      <c r="AN76" s="922">
        <v>4557010</v>
      </c>
      <c r="AO76" s="917">
        <v>-3781</v>
      </c>
      <c r="AP76" s="922">
        <v>4553229</v>
      </c>
      <c r="AQ76" s="917">
        <v>4143555</v>
      </c>
      <c r="AR76" s="917">
        <v>409674</v>
      </c>
      <c r="AS76" s="922">
        <v>409674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57798</v>
      </c>
      <c r="S77" s="860"/>
      <c r="T77" s="860"/>
      <c r="U77" s="860"/>
      <c r="V77" s="861">
        <v>57798</v>
      </c>
      <c r="W77" s="910">
        <v>-144</v>
      </c>
      <c r="X77" s="861">
        <v>57654</v>
      </c>
      <c r="Y77" s="860"/>
      <c r="Z77" s="861">
        <v>57654</v>
      </c>
      <c r="AA77" s="860">
        <v>52843</v>
      </c>
      <c r="AB77" s="860">
        <v>4811</v>
      </c>
      <c r="AC77" s="861">
        <v>4811</v>
      </c>
      <c r="AD77" s="912">
        <v>57654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79530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17648</v>
      </c>
      <c r="AA83" s="157">
        <v>22812</v>
      </c>
      <c r="AB83" s="710">
        <v>-5164</v>
      </c>
      <c r="AC83" s="158">
        <v>-5164</v>
      </c>
      <c r="AD83" s="158">
        <v>17648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569</v>
      </c>
      <c r="D84" s="914">
        <v>4268.9653302959669</v>
      </c>
      <c r="E84" s="915">
        <v>2059319.3397775341</v>
      </c>
      <c r="F84" s="916">
        <v>422</v>
      </c>
      <c r="G84" s="917">
        <v>570.35224473434255</v>
      </c>
      <c r="H84" s="918">
        <v>192953.93389726483</v>
      </c>
      <c r="I84" s="1111">
        <v>713</v>
      </c>
      <c r="J84" s="917">
        <v>158.37628411149953</v>
      </c>
      <c r="K84" s="918">
        <v>88830.921741039987</v>
      </c>
      <c r="L84" s="916">
        <v>37</v>
      </c>
      <c r="M84" s="917">
        <v>3936.5780458287281</v>
      </c>
      <c r="N84" s="918">
        <v>113892.93260630443</v>
      </c>
      <c r="O84" s="916">
        <v>0</v>
      </c>
      <c r="P84" s="917">
        <v>1527.9418817790604</v>
      </c>
      <c r="Q84" s="918">
        <v>0</v>
      </c>
      <c r="R84" s="919">
        <v>2512796</v>
      </c>
      <c r="S84" s="917">
        <v>108768</v>
      </c>
      <c r="T84" s="917">
        <v>-32094</v>
      </c>
      <c r="U84" s="920">
        <v>76674</v>
      </c>
      <c r="V84" s="919">
        <v>2589470</v>
      </c>
      <c r="W84" s="918">
        <v>-6473</v>
      </c>
      <c r="X84" s="919">
        <v>2582997</v>
      </c>
      <c r="Y84" s="918">
        <v>-1801</v>
      </c>
      <c r="Z84" s="919">
        <v>2598844</v>
      </c>
      <c r="AA84" s="917">
        <v>2385200</v>
      </c>
      <c r="AB84" s="917">
        <v>213644</v>
      </c>
      <c r="AC84" s="919">
        <v>213644</v>
      </c>
      <c r="AD84" s="921">
        <v>2678374</v>
      </c>
      <c r="AE84" s="917">
        <v>5688</v>
      </c>
      <c r="AF84" s="922">
        <v>4296776</v>
      </c>
      <c r="AG84" s="916">
        <v>38</v>
      </c>
      <c r="AH84" s="917">
        <v>328445</v>
      </c>
      <c r="AI84" s="916">
        <v>-15</v>
      </c>
      <c r="AJ84" s="917">
        <v>-56790</v>
      </c>
      <c r="AK84" s="920">
        <v>271655</v>
      </c>
      <c r="AL84" s="922">
        <v>4568431</v>
      </c>
      <c r="AM84" s="917">
        <v>-11421</v>
      </c>
      <c r="AN84" s="922">
        <v>4557010</v>
      </c>
      <c r="AO84" s="917">
        <v>-3781</v>
      </c>
      <c r="AP84" s="922">
        <v>4553229</v>
      </c>
      <c r="AQ84" s="917">
        <v>4143555</v>
      </c>
      <c r="AR84" s="917">
        <v>409674</v>
      </c>
      <c r="AS84" s="922">
        <v>409674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7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C1:K1"/>
    <mergeCell ref="A84:B84"/>
    <mergeCell ref="A79:B79"/>
    <mergeCell ref="A1:B3"/>
    <mergeCell ref="A78:B78"/>
    <mergeCell ref="A80:B80"/>
    <mergeCell ref="A81:B81"/>
    <mergeCell ref="A82:B82"/>
    <mergeCell ref="A83:B83"/>
    <mergeCell ref="A77:B77"/>
    <mergeCell ref="F2:H2"/>
    <mergeCell ref="I2:K2"/>
    <mergeCell ref="A76:B76"/>
    <mergeCell ref="C2:C3"/>
    <mergeCell ref="D2:E2"/>
    <mergeCell ref="L1:U1"/>
    <mergeCell ref="O2:Q2"/>
    <mergeCell ref="R2:R3"/>
    <mergeCell ref="V2:V3"/>
    <mergeCell ref="W2:W3"/>
    <mergeCell ref="V1:AD1"/>
    <mergeCell ref="L2:N2"/>
    <mergeCell ref="AM2:AM3"/>
    <mergeCell ref="AL1:AS1"/>
    <mergeCell ref="X2:X3"/>
    <mergeCell ref="AE1:AK1"/>
    <mergeCell ref="Y2:Y3"/>
    <mergeCell ref="Z2:Z3"/>
    <mergeCell ref="AA2:AA3"/>
    <mergeCell ref="AB2:AB3"/>
    <mergeCell ref="AC2:AC3"/>
    <mergeCell ref="AF2:AF3"/>
    <mergeCell ref="AL2:AL3"/>
    <mergeCell ref="S2:U2"/>
    <mergeCell ref="AG2:AK2"/>
    <mergeCell ref="AS2:AS3"/>
    <mergeCell ref="AN2:AN3"/>
    <mergeCell ref="AO2:AO3"/>
    <mergeCell ref="AP2:AP3"/>
    <mergeCell ref="AQ2:AQ3"/>
    <mergeCell ref="AR2:AR3"/>
    <mergeCell ref="AD2:AD3"/>
    <mergeCell ref="AE2:AE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362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7005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6449</v>
      </c>
      <c r="AM13" s="148"/>
      <c r="AN13" s="145"/>
      <c r="AO13" s="137">
        <v>0</v>
      </c>
      <c r="AP13" s="145"/>
      <c r="AQ13" s="146"/>
      <c r="AR13" s="146"/>
      <c r="AS13" s="145">
        <v>-1276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3787</v>
      </c>
      <c r="AM16" s="163"/>
      <c r="AN16" s="160"/>
      <c r="AO16" s="151">
        <v>0</v>
      </c>
      <c r="AP16" s="160"/>
      <c r="AQ16" s="161"/>
      <c r="AR16" s="161"/>
      <c r="AS16" s="160">
        <v>944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6591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8362</v>
      </c>
      <c r="AM20" s="148"/>
      <c r="AN20" s="145"/>
      <c r="AO20" s="137">
        <v>0</v>
      </c>
      <c r="AP20" s="145"/>
      <c r="AQ20" s="146"/>
      <c r="AR20" s="146"/>
      <c r="AS20" s="145">
        <v>1073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265676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290225</v>
      </c>
      <c r="AM37" s="129"/>
      <c r="AN37" s="126"/>
      <c r="AO37" s="119">
        <v>0</v>
      </c>
      <c r="AP37" s="126"/>
      <c r="AQ37" s="127"/>
      <c r="AR37" s="127"/>
      <c r="AS37" s="126">
        <v>19506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6062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11085</v>
      </c>
      <c r="AM40" s="148"/>
      <c r="AN40" s="145"/>
      <c r="AO40" s="137">
        <v>0</v>
      </c>
      <c r="AP40" s="145"/>
      <c r="AQ40" s="146"/>
      <c r="AR40" s="146"/>
      <c r="AS40" s="145">
        <v>1580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80796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28067</v>
      </c>
      <c r="AM43" s="148"/>
      <c r="AN43" s="145"/>
      <c r="AO43" s="137">
        <v>0</v>
      </c>
      <c r="AP43" s="145"/>
      <c r="AQ43" s="146"/>
      <c r="AR43" s="146"/>
      <c r="AS43" s="145">
        <v>827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5587904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3861359</v>
      </c>
      <c r="AM62" s="129"/>
      <c r="AN62" s="126"/>
      <c r="AO62" s="119">
        <v>0</v>
      </c>
      <c r="AP62" s="126"/>
      <c r="AQ62" s="127"/>
      <c r="AR62" s="127"/>
      <c r="AS62" s="126">
        <v>338627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973</v>
      </c>
      <c r="D76" s="914">
        <v>4268.9653302959669</v>
      </c>
      <c r="E76" s="915">
        <v>4949132.015853947</v>
      </c>
      <c r="F76" s="916">
        <v>544</v>
      </c>
      <c r="G76" s="917">
        <v>570.35224473434255</v>
      </c>
      <c r="H76" s="918">
        <v>368914.60492495762</v>
      </c>
      <c r="I76" s="1111">
        <v>599</v>
      </c>
      <c r="J76" s="917">
        <v>158.37628411149953</v>
      </c>
      <c r="K76" s="918">
        <v>110685.57457559937</v>
      </c>
      <c r="L76" s="916">
        <v>103</v>
      </c>
      <c r="M76" s="917">
        <v>3936.5780458287281</v>
      </c>
      <c r="N76" s="918">
        <v>473174.53257059766</v>
      </c>
      <c r="O76" s="916">
        <v>28</v>
      </c>
      <c r="P76" s="917">
        <v>1527.9418817790604</v>
      </c>
      <c r="Q76" s="918">
        <v>52127.097134822761</v>
      </c>
      <c r="R76" s="919">
        <v>5954034</v>
      </c>
      <c r="S76" s="917">
        <v>-91803</v>
      </c>
      <c r="T76" s="917">
        <v>-58584</v>
      </c>
      <c r="U76" s="920">
        <v>-150387</v>
      </c>
      <c r="V76" s="919">
        <v>5803647</v>
      </c>
      <c r="W76" s="918">
        <v>-14509</v>
      </c>
      <c r="X76" s="919">
        <v>5789138</v>
      </c>
      <c r="Y76" s="918">
        <v>0</v>
      </c>
      <c r="Z76" s="919">
        <v>5789138</v>
      </c>
      <c r="AA76" s="917">
        <v>5324082</v>
      </c>
      <c r="AB76" s="917">
        <v>465056</v>
      </c>
      <c r="AC76" s="919">
        <v>465056</v>
      </c>
      <c r="AD76" s="921">
        <v>5789138</v>
      </c>
      <c r="AE76" s="917">
        <v>5688</v>
      </c>
      <c r="AF76" s="922">
        <v>4371308</v>
      </c>
      <c r="AG76" s="916">
        <v>-20</v>
      </c>
      <c r="AH76" s="917">
        <v>-113367</v>
      </c>
      <c r="AI76" s="916">
        <v>-21</v>
      </c>
      <c r="AJ76" s="917">
        <v>-48607</v>
      </c>
      <c r="AK76" s="920">
        <v>-161974</v>
      </c>
      <c r="AL76" s="922">
        <v>4209334</v>
      </c>
      <c r="AM76" s="917">
        <v>-10523</v>
      </c>
      <c r="AN76" s="922">
        <v>4198811</v>
      </c>
      <c r="AO76" s="917">
        <v>0</v>
      </c>
      <c r="AP76" s="922">
        <v>4198811</v>
      </c>
      <c r="AQ76" s="917">
        <v>3837530</v>
      </c>
      <c r="AR76" s="917">
        <v>361281</v>
      </c>
      <c r="AS76" s="922">
        <v>361281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106488</v>
      </c>
      <c r="S77" s="860"/>
      <c r="T77" s="860"/>
      <c r="U77" s="860"/>
      <c r="V77" s="861">
        <v>106488</v>
      </c>
      <c r="W77" s="910">
        <v>-266</v>
      </c>
      <c r="X77" s="861">
        <v>106222</v>
      </c>
      <c r="Y77" s="860"/>
      <c r="Z77" s="861">
        <v>106222</v>
      </c>
      <c r="AA77" s="860">
        <v>97217</v>
      </c>
      <c r="AB77" s="860">
        <v>9005</v>
      </c>
      <c r="AC77" s="861">
        <v>9005</v>
      </c>
      <c r="AD77" s="912">
        <v>106222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48200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12850</v>
      </c>
      <c r="AA83" s="157">
        <v>16652</v>
      </c>
      <c r="AB83" s="710">
        <v>-3802</v>
      </c>
      <c r="AC83" s="158">
        <v>-3802</v>
      </c>
      <c r="AD83" s="158">
        <v>12850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973</v>
      </c>
      <c r="D84" s="914">
        <v>4268.9653302959669</v>
      </c>
      <c r="E84" s="915">
        <v>4949132.015853947</v>
      </c>
      <c r="F84" s="916">
        <v>544</v>
      </c>
      <c r="G84" s="917">
        <v>570.35224473434255</v>
      </c>
      <c r="H84" s="918">
        <v>368914.60492495762</v>
      </c>
      <c r="I84" s="1111">
        <v>599</v>
      </c>
      <c r="J84" s="917">
        <v>158.37628411149953</v>
      </c>
      <c r="K84" s="918">
        <v>110685.57457559937</v>
      </c>
      <c r="L84" s="916">
        <v>103</v>
      </c>
      <c r="M84" s="917">
        <v>3936.5780458287281</v>
      </c>
      <c r="N84" s="918">
        <v>473174.53257059766</v>
      </c>
      <c r="O84" s="916">
        <v>28</v>
      </c>
      <c r="P84" s="917">
        <v>1527.9418817790604</v>
      </c>
      <c r="Q84" s="918">
        <v>52127.097134822761</v>
      </c>
      <c r="R84" s="919">
        <v>6060522</v>
      </c>
      <c r="S84" s="917">
        <v>-91803</v>
      </c>
      <c r="T84" s="917">
        <v>-58584</v>
      </c>
      <c r="U84" s="920">
        <v>-150387</v>
      </c>
      <c r="V84" s="919">
        <v>5910135</v>
      </c>
      <c r="W84" s="918">
        <v>-14775</v>
      </c>
      <c r="X84" s="919">
        <v>5895360</v>
      </c>
      <c r="Y84" s="918">
        <v>0</v>
      </c>
      <c r="Z84" s="919">
        <v>5908210</v>
      </c>
      <c r="AA84" s="917">
        <v>5437951</v>
      </c>
      <c r="AB84" s="917">
        <v>470259</v>
      </c>
      <c r="AC84" s="919">
        <v>470259</v>
      </c>
      <c r="AD84" s="921">
        <v>5956410</v>
      </c>
      <c r="AE84" s="917">
        <v>5688</v>
      </c>
      <c r="AF84" s="922">
        <v>4371308</v>
      </c>
      <c r="AG84" s="916">
        <v>-20</v>
      </c>
      <c r="AH84" s="917">
        <v>-113367</v>
      </c>
      <c r="AI84" s="916">
        <v>-21</v>
      </c>
      <c r="AJ84" s="917">
        <v>-48607</v>
      </c>
      <c r="AK84" s="920">
        <v>-161974</v>
      </c>
      <c r="AL84" s="922">
        <v>4209334</v>
      </c>
      <c r="AM84" s="917">
        <v>-10523</v>
      </c>
      <c r="AN84" s="922">
        <v>4198811</v>
      </c>
      <c r="AO84" s="917">
        <v>0</v>
      </c>
      <c r="AP84" s="922">
        <v>4198811</v>
      </c>
      <c r="AQ84" s="917">
        <v>3837530</v>
      </c>
      <c r="AR84" s="917">
        <v>361281</v>
      </c>
      <c r="AS84" s="922">
        <v>361281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7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42" t="s">
        <v>997</v>
      </c>
      <c r="B1" s="1443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44"/>
      <c r="B2" s="1445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46"/>
      <c r="B3" s="1447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187857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257125</v>
      </c>
      <c r="AM32" s="129"/>
      <c r="AN32" s="126"/>
      <c r="AO32" s="119">
        <v>0</v>
      </c>
      <c r="AP32" s="126"/>
      <c r="AQ32" s="127"/>
      <c r="AR32" s="127"/>
      <c r="AS32" s="126">
        <v>23484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4328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-400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1573109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063"/>
      <c r="AF42" s="126"/>
      <c r="AG42" s="118"/>
      <c r="AH42" s="125"/>
      <c r="AI42" s="118"/>
      <c r="AJ42" s="127"/>
      <c r="AK42" s="128"/>
      <c r="AL42" s="126">
        <v>1995714</v>
      </c>
      <c r="AM42" s="129"/>
      <c r="AN42" s="126"/>
      <c r="AO42" s="119">
        <v>0</v>
      </c>
      <c r="AP42" s="126"/>
      <c r="AQ42" s="127"/>
      <c r="AR42" s="127"/>
      <c r="AS42" s="126">
        <v>144855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31318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19197</v>
      </c>
      <c r="AM50" s="148"/>
      <c r="AN50" s="145"/>
      <c r="AO50" s="137">
        <v>0</v>
      </c>
      <c r="AP50" s="145"/>
      <c r="AQ50" s="146"/>
      <c r="AR50" s="146"/>
      <c r="AS50" s="145">
        <v>1327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8769</v>
      </c>
      <c r="AM54" s="148"/>
      <c r="AN54" s="145"/>
      <c r="AO54" s="137">
        <v>0</v>
      </c>
      <c r="AP54" s="145"/>
      <c r="AQ54" s="146"/>
      <c r="AR54" s="146"/>
      <c r="AS54" s="145">
        <v>1630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9071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-1018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4148</v>
      </c>
      <c r="AM61" s="163"/>
      <c r="AN61" s="160"/>
      <c r="AO61" s="151">
        <v>0</v>
      </c>
      <c r="AP61" s="160"/>
      <c r="AQ61" s="161"/>
      <c r="AR61" s="161"/>
      <c r="AS61" s="160">
        <v>689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443</v>
      </c>
      <c r="D76" s="914">
        <v>4268.9653302959669</v>
      </c>
      <c r="E76" s="915">
        <v>1516711.2868630595</v>
      </c>
      <c r="F76" s="916">
        <v>350</v>
      </c>
      <c r="G76" s="917">
        <v>570.35224473434255</v>
      </c>
      <c r="H76" s="918">
        <v>162142.343991539</v>
      </c>
      <c r="I76" s="1111">
        <v>0</v>
      </c>
      <c r="J76" s="917">
        <v>158.37628411149953</v>
      </c>
      <c r="K76" s="918">
        <v>0</v>
      </c>
      <c r="L76" s="916">
        <v>40</v>
      </c>
      <c r="M76" s="917">
        <v>3936.5780458287281</v>
      </c>
      <c r="N76" s="918">
        <v>126829.16788344875</v>
      </c>
      <c r="O76" s="916">
        <v>0</v>
      </c>
      <c r="P76" s="917">
        <v>1527.9418817790604</v>
      </c>
      <c r="Q76" s="918">
        <v>0</v>
      </c>
      <c r="R76" s="919">
        <v>1805683</v>
      </c>
      <c r="S76" s="917">
        <v>-218129</v>
      </c>
      <c r="T76" s="917">
        <v>-30789</v>
      </c>
      <c r="U76" s="920">
        <v>-248918</v>
      </c>
      <c r="V76" s="919">
        <v>1556765</v>
      </c>
      <c r="W76" s="918">
        <v>-3891</v>
      </c>
      <c r="X76" s="919">
        <v>1552874</v>
      </c>
      <c r="Y76" s="918">
        <v>-1579</v>
      </c>
      <c r="Z76" s="919">
        <v>1551295</v>
      </c>
      <c r="AA76" s="917">
        <v>1445274</v>
      </c>
      <c r="AB76" s="917">
        <v>106021</v>
      </c>
      <c r="AC76" s="919">
        <v>106021</v>
      </c>
      <c r="AD76" s="921">
        <v>1551295</v>
      </c>
      <c r="AE76" s="917">
        <v>5688</v>
      </c>
      <c r="AF76" s="922">
        <v>2621029</v>
      </c>
      <c r="AG76" s="916">
        <v>-50</v>
      </c>
      <c r="AH76" s="917">
        <v>-295258</v>
      </c>
      <c r="AI76" s="916">
        <v>-14</v>
      </c>
      <c r="AJ76" s="917">
        <v>-40818</v>
      </c>
      <c r="AK76" s="920">
        <v>-336076</v>
      </c>
      <c r="AL76" s="922">
        <v>2284953</v>
      </c>
      <c r="AM76" s="917">
        <v>-5712</v>
      </c>
      <c r="AN76" s="922">
        <v>2279241</v>
      </c>
      <c r="AO76" s="917">
        <v>0</v>
      </c>
      <c r="AP76" s="922">
        <v>2279241</v>
      </c>
      <c r="AQ76" s="917">
        <v>2108674</v>
      </c>
      <c r="AR76" s="917">
        <v>170567</v>
      </c>
      <c r="AS76" s="922">
        <v>170567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68081</v>
      </c>
      <c r="S77" s="860"/>
      <c r="T77" s="860"/>
      <c r="U77" s="860"/>
      <c r="V77" s="861">
        <v>68081</v>
      </c>
      <c r="W77" s="910">
        <v>-170</v>
      </c>
      <c r="X77" s="861">
        <v>67911</v>
      </c>
      <c r="Y77" s="860"/>
      <c r="Z77" s="861">
        <v>67911</v>
      </c>
      <c r="AA77" s="860">
        <v>62489</v>
      </c>
      <c r="AB77" s="860">
        <v>5422</v>
      </c>
      <c r="AC77" s="861">
        <v>5422</v>
      </c>
      <c r="AD77" s="912">
        <v>67911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53099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21947</v>
      </c>
      <c r="AA83" s="157">
        <v>21791</v>
      </c>
      <c r="AB83" s="710">
        <v>156</v>
      </c>
      <c r="AC83" s="158">
        <v>156</v>
      </c>
      <c r="AD83" s="158">
        <v>21947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443</v>
      </c>
      <c r="D84" s="914">
        <v>4268.9653302959669</v>
      </c>
      <c r="E84" s="915">
        <v>1516711.2868630595</v>
      </c>
      <c r="F84" s="916">
        <v>350</v>
      </c>
      <c r="G84" s="917">
        <v>570.35224473434255</v>
      </c>
      <c r="H84" s="918">
        <v>162142.343991539</v>
      </c>
      <c r="I84" s="1111">
        <v>0</v>
      </c>
      <c r="J84" s="917">
        <v>158.37628411149953</v>
      </c>
      <c r="K84" s="918">
        <v>0</v>
      </c>
      <c r="L84" s="916">
        <v>40</v>
      </c>
      <c r="M84" s="917">
        <v>3936.5780458287281</v>
      </c>
      <c r="N84" s="918">
        <v>126829.16788344875</v>
      </c>
      <c r="O84" s="916">
        <v>0</v>
      </c>
      <c r="P84" s="917">
        <v>1527.9418817790604</v>
      </c>
      <c r="Q84" s="918">
        <v>0</v>
      </c>
      <c r="R84" s="919">
        <v>1873764</v>
      </c>
      <c r="S84" s="917">
        <v>-218129</v>
      </c>
      <c r="T84" s="917">
        <v>-30789</v>
      </c>
      <c r="U84" s="920">
        <v>-248918</v>
      </c>
      <c r="V84" s="919">
        <v>1624846</v>
      </c>
      <c r="W84" s="918">
        <v>-4061</v>
      </c>
      <c r="X84" s="919">
        <v>1620785</v>
      </c>
      <c r="Y84" s="918">
        <v>-1579</v>
      </c>
      <c r="Z84" s="919">
        <v>1641153</v>
      </c>
      <c r="AA84" s="917">
        <v>1529554</v>
      </c>
      <c r="AB84" s="917">
        <v>111599</v>
      </c>
      <c r="AC84" s="919">
        <v>111599</v>
      </c>
      <c r="AD84" s="921">
        <v>1704252</v>
      </c>
      <c r="AE84" s="917">
        <v>5688</v>
      </c>
      <c r="AF84" s="922">
        <v>2621029</v>
      </c>
      <c r="AG84" s="916">
        <v>-50</v>
      </c>
      <c r="AH84" s="917">
        <v>-295258</v>
      </c>
      <c r="AI84" s="916">
        <v>-14</v>
      </c>
      <c r="AJ84" s="917">
        <v>-40818</v>
      </c>
      <c r="AK84" s="920">
        <v>-336076</v>
      </c>
      <c r="AL84" s="922">
        <v>2284953</v>
      </c>
      <c r="AM84" s="917">
        <v>-5712</v>
      </c>
      <c r="AN84" s="922">
        <v>2279241</v>
      </c>
      <c r="AO84" s="917">
        <v>0</v>
      </c>
      <c r="AP84" s="922">
        <v>2279241</v>
      </c>
      <c r="AQ84" s="917">
        <v>2108674</v>
      </c>
      <c r="AR84" s="917">
        <v>170567</v>
      </c>
      <c r="AS84" s="922">
        <v>170567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  <c r="AQ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  <c r="AQ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  <c r="AQ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996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3266952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4455825</v>
      </c>
      <c r="AM32" s="129"/>
      <c r="AN32" s="126"/>
      <c r="AO32" s="119">
        <v>-2632</v>
      </c>
      <c r="AP32" s="126"/>
      <c r="AQ32" s="127"/>
      <c r="AR32" s="127"/>
      <c r="AS32" s="126">
        <v>434121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2852</v>
      </c>
      <c r="AM34" s="148"/>
      <c r="AN34" s="145"/>
      <c r="AO34" s="137">
        <v>0</v>
      </c>
      <c r="AP34" s="145"/>
      <c r="AQ34" s="146"/>
      <c r="AR34" s="146"/>
      <c r="AS34" s="145">
        <v>711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1054535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1649000</v>
      </c>
      <c r="AM42" s="129"/>
      <c r="AN42" s="126"/>
      <c r="AO42" s="119">
        <v>0</v>
      </c>
      <c r="AP42" s="126"/>
      <c r="AQ42" s="127"/>
      <c r="AR42" s="127"/>
      <c r="AS42" s="126">
        <v>144508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45091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154784</v>
      </c>
      <c r="AM44" s="148"/>
      <c r="AN44" s="145"/>
      <c r="AO44" s="137">
        <v>0</v>
      </c>
      <c r="AP44" s="145"/>
      <c r="AQ44" s="146"/>
      <c r="AR44" s="146"/>
      <c r="AS44" s="145">
        <v>13349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11541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17064</v>
      </c>
      <c r="AM50" s="148"/>
      <c r="AN50" s="145"/>
      <c r="AO50" s="137">
        <v>0</v>
      </c>
      <c r="AP50" s="145"/>
      <c r="AQ50" s="146"/>
      <c r="AR50" s="146"/>
      <c r="AS50" s="145">
        <v>2162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5612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30020</v>
      </c>
      <c r="AM51" s="163"/>
      <c r="AN51" s="160"/>
      <c r="AO51" s="151">
        <v>0</v>
      </c>
      <c r="AP51" s="160"/>
      <c r="AQ51" s="161"/>
      <c r="AR51" s="161"/>
      <c r="AS51" s="160">
        <v>2484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9404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25972</v>
      </c>
      <c r="AM58" s="148"/>
      <c r="AN58" s="145"/>
      <c r="AO58" s="137">
        <v>0</v>
      </c>
      <c r="AP58" s="145"/>
      <c r="AQ58" s="146"/>
      <c r="AR58" s="146"/>
      <c r="AS58" s="145">
        <v>3299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5484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2852</v>
      </c>
      <c r="AM59" s="148"/>
      <c r="AN59" s="145"/>
      <c r="AO59" s="137">
        <v>0</v>
      </c>
      <c r="AP59" s="145"/>
      <c r="AQ59" s="146"/>
      <c r="AR59" s="146"/>
      <c r="AS59" s="145">
        <v>255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957</v>
      </c>
      <c r="D76" s="914">
        <v>4268.9653302959669</v>
      </c>
      <c r="E76" s="915">
        <v>3571376.9092544736</v>
      </c>
      <c r="F76" s="916">
        <v>777</v>
      </c>
      <c r="G76" s="917">
        <v>570.35224473434255</v>
      </c>
      <c r="H76" s="918">
        <v>370470.037549701</v>
      </c>
      <c r="I76" s="1111">
        <v>1251</v>
      </c>
      <c r="J76" s="917">
        <v>158.37628411149953</v>
      </c>
      <c r="K76" s="918">
        <v>162587.39197146933</v>
      </c>
      <c r="L76" s="916">
        <v>92</v>
      </c>
      <c r="M76" s="917">
        <v>3936.5780458287281</v>
      </c>
      <c r="N76" s="918">
        <v>294183.50285995007</v>
      </c>
      <c r="O76" s="916">
        <v>0</v>
      </c>
      <c r="P76" s="917">
        <v>1527.9418817790604</v>
      </c>
      <c r="Q76" s="918">
        <v>0</v>
      </c>
      <c r="R76" s="919">
        <v>4398619</v>
      </c>
      <c r="S76" s="917">
        <v>237481</v>
      </c>
      <c r="T76" s="917">
        <v>-59287</v>
      </c>
      <c r="U76" s="920">
        <v>178194</v>
      </c>
      <c r="V76" s="919">
        <v>4576813</v>
      </c>
      <c r="W76" s="918">
        <v>-11442</v>
      </c>
      <c r="X76" s="919">
        <v>4565371</v>
      </c>
      <c r="Y76" s="918">
        <v>-2118</v>
      </c>
      <c r="Z76" s="919">
        <v>4563253</v>
      </c>
      <c r="AA76" s="917">
        <v>4172777</v>
      </c>
      <c r="AB76" s="917">
        <v>390476</v>
      </c>
      <c r="AC76" s="919">
        <v>390476</v>
      </c>
      <c r="AD76" s="921">
        <v>4563253</v>
      </c>
      <c r="AE76" s="917">
        <v>5688</v>
      </c>
      <c r="AF76" s="922">
        <v>6016940</v>
      </c>
      <c r="AG76" s="916">
        <v>69</v>
      </c>
      <c r="AH76" s="917">
        <v>401296</v>
      </c>
      <c r="AI76" s="916">
        <v>-28</v>
      </c>
      <c r="AJ76" s="917">
        <v>-79867</v>
      </c>
      <c r="AK76" s="920">
        <v>321429</v>
      </c>
      <c r="AL76" s="922">
        <v>6338369</v>
      </c>
      <c r="AM76" s="917">
        <v>-15847</v>
      </c>
      <c r="AN76" s="922">
        <v>6322522</v>
      </c>
      <c r="AO76" s="917">
        <v>-2632</v>
      </c>
      <c r="AP76" s="922">
        <v>6319890</v>
      </c>
      <c r="AQ76" s="917">
        <v>5719001</v>
      </c>
      <c r="AR76" s="917">
        <v>600889</v>
      </c>
      <c r="AS76" s="922">
        <v>600889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133766</v>
      </c>
      <c r="S77" s="860"/>
      <c r="T77" s="860"/>
      <c r="U77" s="860"/>
      <c r="V77" s="861">
        <v>133766</v>
      </c>
      <c r="W77" s="910">
        <v>-334</v>
      </c>
      <c r="X77" s="861">
        <v>133432</v>
      </c>
      <c r="Y77" s="860"/>
      <c r="Z77" s="861">
        <v>133432</v>
      </c>
      <c r="AA77" s="860">
        <v>120442</v>
      </c>
      <c r="AB77" s="860">
        <v>12990</v>
      </c>
      <c r="AC77" s="861">
        <v>12990</v>
      </c>
      <c r="AD77" s="912">
        <v>133432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38560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107292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68416</v>
      </c>
      <c r="AA83" s="157">
        <v>57734</v>
      </c>
      <c r="AB83" s="710">
        <v>10682</v>
      </c>
      <c r="AC83" s="158">
        <v>10682</v>
      </c>
      <c r="AD83" s="158">
        <v>68416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957</v>
      </c>
      <c r="D84" s="914">
        <v>4268.9653302959669</v>
      </c>
      <c r="E84" s="915">
        <v>3571376.9092544736</v>
      </c>
      <c r="F84" s="916">
        <v>777</v>
      </c>
      <c r="G84" s="917">
        <v>570.35224473434255</v>
      </c>
      <c r="H84" s="918">
        <v>370470.037549701</v>
      </c>
      <c r="I84" s="1111">
        <v>1251</v>
      </c>
      <c r="J84" s="917">
        <v>158.37628411149953</v>
      </c>
      <c r="K84" s="918">
        <v>162587.39197146933</v>
      </c>
      <c r="L84" s="916">
        <v>92</v>
      </c>
      <c r="M84" s="917">
        <v>3936.5780458287281</v>
      </c>
      <c r="N84" s="918">
        <v>294183.50285995007</v>
      </c>
      <c r="O84" s="916">
        <v>0</v>
      </c>
      <c r="P84" s="917">
        <v>1527.9418817790604</v>
      </c>
      <c r="Q84" s="918">
        <v>0</v>
      </c>
      <c r="R84" s="919">
        <v>4532385</v>
      </c>
      <c r="S84" s="917">
        <v>237481</v>
      </c>
      <c r="T84" s="917">
        <v>-59287</v>
      </c>
      <c r="U84" s="920">
        <v>178194</v>
      </c>
      <c r="V84" s="919">
        <v>4710579</v>
      </c>
      <c r="W84" s="918">
        <v>-11776</v>
      </c>
      <c r="X84" s="919">
        <v>4698803</v>
      </c>
      <c r="Y84" s="918">
        <v>-2118</v>
      </c>
      <c r="Z84" s="919">
        <v>4765101</v>
      </c>
      <c r="AA84" s="917">
        <v>4350953</v>
      </c>
      <c r="AB84" s="917">
        <v>414148</v>
      </c>
      <c r="AC84" s="919">
        <v>414148</v>
      </c>
      <c r="AD84" s="921">
        <v>4910953</v>
      </c>
      <c r="AE84" s="917">
        <v>5688</v>
      </c>
      <c r="AF84" s="922">
        <v>6016940</v>
      </c>
      <c r="AG84" s="916">
        <v>69</v>
      </c>
      <c r="AH84" s="917">
        <v>401296</v>
      </c>
      <c r="AI84" s="916">
        <v>-28</v>
      </c>
      <c r="AJ84" s="917">
        <v>-79867</v>
      </c>
      <c r="AK84" s="920">
        <v>321429</v>
      </c>
      <c r="AL84" s="922">
        <v>6338369</v>
      </c>
      <c r="AM84" s="917">
        <v>-15847</v>
      </c>
      <c r="AN84" s="922">
        <v>6322522</v>
      </c>
      <c r="AO84" s="917">
        <v>-2632</v>
      </c>
      <c r="AP84" s="922">
        <v>6319890</v>
      </c>
      <c r="AQ84" s="917">
        <v>5719001</v>
      </c>
      <c r="AR84" s="917">
        <v>600889</v>
      </c>
      <c r="AS84" s="922">
        <v>600889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424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S92"/>
  <sheetViews>
    <sheetView view="pageBreakPreview" zoomScaleNormal="100" zoomScaleSheetLayoutView="100" workbookViewId="0">
      <pane xSplit="2" ySplit="6" topLeftCell="Z85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8" customWidth="1"/>
    <col min="2" max="2" width="28.140625" style="8" customWidth="1"/>
    <col min="3" max="3" width="12.7109375" style="8" customWidth="1"/>
    <col min="4" max="4" width="13.85546875" style="8" customWidth="1"/>
    <col min="5" max="5" width="12.28515625" style="8" customWidth="1"/>
    <col min="6" max="6" width="11.28515625" style="8" customWidth="1"/>
    <col min="7" max="7" width="10.85546875" style="8" customWidth="1"/>
    <col min="8" max="9" width="11.28515625" style="8" customWidth="1"/>
    <col min="10" max="10" width="10.85546875" style="8" customWidth="1"/>
    <col min="11" max="12" width="11.28515625" style="8" customWidth="1"/>
    <col min="13" max="13" width="8.5703125" style="8" customWidth="1"/>
    <col min="14" max="15" width="11.28515625" style="8" customWidth="1"/>
    <col min="16" max="16" width="8.5703125" style="8" customWidth="1"/>
    <col min="17" max="17" width="11.28515625" style="8" customWidth="1"/>
    <col min="18" max="18" width="13.42578125" style="8" customWidth="1"/>
    <col min="19" max="21" width="13.85546875" style="8" customWidth="1"/>
    <col min="22" max="22" width="11.85546875" style="8" bestFit="1" customWidth="1"/>
    <col min="23" max="23" width="10.85546875" style="8" bestFit="1" customWidth="1"/>
    <col min="24" max="24" width="12.7109375" style="8" customWidth="1"/>
    <col min="25" max="25" width="13.28515625" style="8" bestFit="1" customWidth="1"/>
    <col min="26" max="26" width="17.5703125" style="8" customWidth="1"/>
    <col min="27" max="28" width="11.28515625" style="8" customWidth="1"/>
    <col min="29" max="29" width="10.7109375" style="8" customWidth="1"/>
    <col min="30" max="30" width="16.42578125" style="8" customWidth="1"/>
    <col min="31" max="32" width="15.85546875" style="8" customWidth="1"/>
    <col min="33" max="37" width="15.7109375" style="8" customWidth="1"/>
    <col min="38" max="38" width="15.140625" style="8" customWidth="1"/>
    <col min="39" max="39" width="10.85546875" style="8" customWidth="1"/>
    <col min="40" max="40" width="15" style="8" customWidth="1"/>
    <col min="41" max="41" width="13.42578125" style="8" customWidth="1"/>
    <col min="42" max="42" width="16.28515625" style="8" customWidth="1"/>
    <col min="43" max="44" width="13.85546875" style="8" customWidth="1"/>
    <col min="45" max="45" width="15.5703125" style="8" customWidth="1"/>
    <col min="46" max="16384" width="8.85546875" style="8"/>
  </cols>
  <sheetData>
    <row r="1" spans="1:45" ht="19.899999999999999" customHeight="1" x14ac:dyDescent="0.2">
      <c r="A1" s="1442" t="s">
        <v>1195</v>
      </c>
      <c r="B1" s="1443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5" ht="30" customHeight="1" x14ac:dyDescent="0.2">
      <c r="A2" s="1444"/>
      <c r="B2" s="1445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5" ht="95.25" customHeight="1" x14ac:dyDescent="0.2">
      <c r="A3" s="1446"/>
      <c r="B3" s="1447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5" ht="14.25" customHeight="1" x14ac:dyDescent="0.2">
      <c r="A4" s="1004"/>
      <c r="B4" s="1005"/>
      <c r="C4" s="133">
        <v>1</v>
      </c>
      <c r="D4" s="133">
        <v>2</v>
      </c>
      <c r="E4" s="133">
        <v>3</v>
      </c>
      <c r="F4" s="133">
        <v>4</v>
      </c>
      <c r="G4" s="133">
        <v>5</v>
      </c>
      <c r="H4" s="133">
        <v>6</v>
      </c>
      <c r="I4" s="133">
        <v>7</v>
      </c>
      <c r="J4" s="133">
        <v>8</v>
      </c>
      <c r="K4" s="133">
        <v>9</v>
      </c>
      <c r="L4" s="133">
        <v>10</v>
      </c>
      <c r="M4" s="133">
        <v>11</v>
      </c>
      <c r="N4" s="133">
        <v>12</v>
      </c>
      <c r="O4" s="133">
        <v>13</v>
      </c>
      <c r="P4" s="133">
        <v>14</v>
      </c>
      <c r="Q4" s="133">
        <v>15</v>
      </c>
      <c r="R4" s="133">
        <v>16</v>
      </c>
      <c r="S4" s="133">
        <v>17</v>
      </c>
      <c r="T4" s="133">
        <v>18</v>
      </c>
      <c r="U4" s="133">
        <v>19</v>
      </c>
      <c r="V4" s="133">
        <v>20</v>
      </c>
      <c r="W4" s="133">
        <v>21</v>
      </c>
      <c r="X4" s="133">
        <v>22</v>
      </c>
      <c r="Y4" s="133">
        <v>23</v>
      </c>
      <c r="Z4" s="133">
        <v>24</v>
      </c>
      <c r="AA4" s="133">
        <v>25</v>
      </c>
      <c r="AB4" s="133">
        <v>26</v>
      </c>
      <c r="AC4" s="133">
        <v>27</v>
      </c>
      <c r="AD4" s="133">
        <v>28</v>
      </c>
      <c r="AE4" s="133">
        <v>29</v>
      </c>
      <c r="AF4" s="133">
        <v>30</v>
      </c>
      <c r="AG4" s="133">
        <v>31</v>
      </c>
      <c r="AH4" s="133">
        <v>32</v>
      </c>
      <c r="AI4" s="133">
        <v>33</v>
      </c>
      <c r="AJ4" s="133">
        <v>34</v>
      </c>
      <c r="AK4" s="133">
        <v>35</v>
      </c>
      <c r="AL4" s="133">
        <v>36</v>
      </c>
      <c r="AM4" s="133">
        <v>37</v>
      </c>
      <c r="AN4" s="133">
        <v>38</v>
      </c>
      <c r="AO4" s="133">
        <v>39</v>
      </c>
      <c r="AP4" s="133">
        <v>40</v>
      </c>
      <c r="AQ4" s="133">
        <v>41</v>
      </c>
      <c r="AR4" s="133">
        <v>42</v>
      </c>
      <c r="AS4" s="133">
        <v>43</v>
      </c>
    </row>
    <row r="5" spans="1:45" s="438" customFormat="1" ht="31.5" customHeight="1" x14ac:dyDescent="0.2">
      <c r="A5" s="1006"/>
      <c r="B5" s="1006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5" s="438" customFormat="1" ht="31.5" hidden="1" customHeight="1" x14ac:dyDescent="0.2">
      <c r="A6" s="654"/>
      <c r="B6" s="654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5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</row>
    <row r="8" spans="1:45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</row>
    <row r="9" spans="1:45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</row>
    <row r="10" spans="1:45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</row>
    <row r="11" spans="1:45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</row>
    <row r="12" spans="1:45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</row>
    <row r="13" spans="1:45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</row>
    <row r="14" spans="1:45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</row>
    <row r="15" spans="1:45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</row>
    <row r="16" spans="1:45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</row>
    <row r="17" spans="1:45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</row>
    <row r="18" spans="1:45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</row>
    <row r="19" spans="1:45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</row>
    <row r="20" spans="1:45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</row>
    <row r="21" spans="1:45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</row>
    <row r="22" spans="1:45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</row>
    <row r="23" spans="1:45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</row>
    <row r="24" spans="1:45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</row>
    <row r="25" spans="1:45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</row>
    <row r="26" spans="1:45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</row>
    <row r="27" spans="1:45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</row>
    <row r="28" spans="1:45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</row>
    <row r="29" spans="1:45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</row>
    <row r="30" spans="1:45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</row>
    <row r="31" spans="1:45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</row>
    <row r="32" spans="1:45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1073376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1482250</v>
      </c>
      <c r="AM32" s="129"/>
      <c r="AN32" s="126"/>
      <c r="AO32" s="119">
        <v>0</v>
      </c>
      <c r="AP32" s="126"/>
      <c r="AQ32" s="127"/>
      <c r="AR32" s="127"/>
      <c r="AS32" s="126">
        <v>140282</v>
      </c>
    </row>
    <row r="33" spans="1:45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</row>
    <row r="34" spans="1:45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</row>
    <row r="35" spans="1:45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</row>
    <row r="36" spans="1:45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</row>
    <row r="37" spans="1:45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</row>
    <row r="38" spans="1:45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</row>
    <row r="39" spans="1:45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</row>
    <row r="40" spans="1:45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</row>
    <row r="41" spans="1:45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</row>
    <row r="42" spans="1:45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2792337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4456195</v>
      </c>
      <c r="AM42" s="129"/>
      <c r="AN42" s="126"/>
      <c r="AO42" s="119">
        <v>0</v>
      </c>
      <c r="AP42" s="126"/>
      <c r="AQ42" s="127"/>
      <c r="AR42" s="127"/>
      <c r="AS42" s="126">
        <v>377159</v>
      </c>
    </row>
    <row r="43" spans="1:45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</row>
    <row r="44" spans="1:45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11290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33168</v>
      </c>
      <c r="AM44" s="148"/>
      <c r="AN44" s="145"/>
      <c r="AO44" s="137">
        <v>0</v>
      </c>
      <c r="AP44" s="145"/>
      <c r="AQ44" s="146"/>
      <c r="AR44" s="146"/>
      <c r="AS44" s="145">
        <v>2853</v>
      </c>
    </row>
    <row r="45" spans="1:45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</row>
    <row r="46" spans="1:45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</row>
    <row r="47" spans="1:45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</row>
    <row r="48" spans="1:45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</row>
    <row r="49" spans="1:45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</row>
    <row r="50" spans="1:45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18292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25596</v>
      </c>
      <c r="AM50" s="148"/>
      <c r="AN50" s="145"/>
      <c r="AO50" s="137">
        <v>0</v>
      </c>
      <c r="AP50" s="145"/>
      <c r="AQ50" s="146"/>
      <c r="AR50" s="146"/>
      <c r="AS50" s="145">
        <v>2973</v>
      </c>
    </row>
    <row r="51" spans="1:45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11856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90060</v>
      </c>
      <c r="AM51" s="163"/>
      <c r="AN51" s="160"/>
      <c r="AO51" s="151">
        <v>0</v>
      </c>
      <c r="AP51" s="160"/>
      <c r="AQ51" s="161"/>
      <c r="AR51" s="161"/>
      <c r="AS51" s="160">
        <v>7956</v>
      </c>
    </row>
    <row r="52" spans="1:45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</row>
    <row r="53" spans="1:45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</row>
    <row r="54" spans="1:45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8963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17538</v>
      </c>
      <c r="AM54" s="148"/>
      <c r="AN54" s="145"/>
      <c r="AO54" s="137">
        <v>0</v>
      </c>
      <c r="AP54" s="145"/>
      <c r="AQ54" s="146"/>
      <c r="AR54" s="146"/>
      <c r="AS54" s="145">
        <v>2150</v>
      </c>
    </row>
    <row r="55" spans="1:45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</row>
    <row r="56" spans="1:45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</row>
    <row r="57" spans="1:45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</row>
    <row r="58" spans="1:45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46419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77916</v>
      </c>
      <c r="AM58" s="148"/>
      <c r="AN58" s="145"/>
      <c r="AO58" s="137">
        <v>0</v>
      </c>
      <c r="AP58" s="145"/>
      <c r="AQ58" s="146"/>
      <c r="AR58" s="146"/>
      <c r="AS58" s="145">
        <v>8608</v>
      </c>
    </row>
    <row r="59" spans="1:45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2852</v>
      </c>
      <c r="AM59" s="148"/>
      <c r="AN59" s="145"/>
      <c r="AO59" s="137">
        <v>0</v>
      </c>
      <c r="AP59" s="145"/>
      <c r="AQ59" s="146"/>
      <c r="AR59" s="146"/>
      <c r="AS59" s="145">
        <v>474</v>
      </c>
    </row>
    <row r="60" spans="1:45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</row>
    <row r="61" spans="1:45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</row>
    <row r="62" spans="1:45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</row>
    <row r="63" spans="1:45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</row>
    <row r="64" spans="1:45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</row>
    <row r="65" spans="1:45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</row>
    <row r="66" spans="1:45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</row>
    <row r="67" spans="1:45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</row>
    <row r="68" spans="1:45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</row>
    <row r="69" spans="1:45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</row>
    <row r="70" spans="1:45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</row>
    <row r="71" spans="1:45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</row>
    <row r="72" spans="1:45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</row>
    <row r="73" spans="1:45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</row>
    <row r="74" spans="1:45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</row>
    <row r="75" spans="1:45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</row>
    <row r="76" spans="1:45" s="33" customFormat="1" ht="15" customHeight="1" thickBot="1" x14ac:dyDescent="0.25">
      <c r="A76" s="1290" t="s">
        <v>363</v>
      </c>
      <c r="B76" s="1291"/>
      <c r="C76" s="913">
        <v>939</v>
      </c>
      <c r="D76" s="914">
        <v>4268.9653302959669</v>
      </c>
      <c r="E76" s="915">
        <v>3274327.0070943153</v>
      </c>
      <c r="F76" s="916">
        <v>452</v>
      </c>
      <c r="G76" s="917">
        <v>570.35224473434255</v>
      </c>
      <c r="H76" s="918">
        <v>211905.75560472097</v>
      </c>
      <c r="I76" s="1111">
        <v>0</v>
      </c>
      <c r="J76" s="917">
        <v>158.37628411149953</v>
      </c>
      <c r="K76" s="918">
        <v>0</v>
      </c>
      <c r="L76" s="916">
        <v>101</v>
      </c>
      <c r="M76" s="917">
        <v>3936.5780458287281</v>
      </c>
      <c r="N76" s="918">
        <v>323079.61220019485</v>
      </c>
      <c r="O76" s="916">
        <v>121</v>
      </c>
      <c r="P76" s="917">
        <v>1527.9418817790604</v>
      </c>
      <c r="Q76" s="918">
        <v>153220.57825323916</v>
      </c>
      <c r="R76" s="919">
        <v>3962533</v>
      </c>
      <c r="S76" s="917">
        <v>188442</v>
      </c>
      <c r="T76" s="917">
        <v>25110</v>
      </c>
      <c r="U76" s="920">
        <v>213552</v>
      </c>
      <c r="V76" s="919">
        <v>4176085</v>
      </c>
      <c r="W76" s="918">
        <v>-10440</v>
      </c>
      <c r="X76" s="919">
        <v>4165645</v>
      </c>
      <c r="Y76" s="918">
        <v>0</v>
      </c>
      <c r="Z76" s="919">
        <v>4165645</v>
      </c>
      <c r="AA76" s="917">
        <v>3819217</v>
      </c>
      <c r="AB76" s="917">
        <v>346428</v>
      </c>
      <c r="AC76" s="919">
        <v>346428</v>
      </c>
      <c r="AD76" s="921">
        <v>4165645</v>
      </c>
      <c r="AE76" s="917">
        <v>5688</v>
      </c>
      <c r="AF76" s="922">
        <v>5850824</v>
      </c>
      <c r="AG76" s="916">
        <v>58</v>
      </c>
      <c r="AH76" s="917">
        <v>343737</v>
      </c>
      <c r="AI76" s="916">
        <v>-3</v>
      </c>
      <c r="AJ76" s="917">
        <v>-8986</v>
      </c>
      <c r="AK76" s="920">
        <v>334751</v>
      </c>
      <c r="AL76" s="922">
        <v>6185575</v>
      </c>
      <c r="AM76" s="917">
        <v>-15464</v>
      </c>
      <c r="AN76" s="922">
        <v>6170111</v>
      </c>
      <c r="AO76" s="917">
        <v>0</v>
      </c>
      <c r="AP76" s="922">
        <v>6170111</v>
      </c>
      <c r="AQ76" s="917">
        <v>5627656</v>
      </c>
      <c r="AR76" s="917">
        <v>542455</v>
      </c>
      <c r="AS76" s="922">
        <v>542455</v>
      </c>
    </row>
    <row r="77" spans="1:45" s="33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160019</v>
      </c>
      <c r="S77" s="860"/>
      <c r="T77" s="860"/>
      <c r="U77" s="860"/>
      <c r="V77" s="861">
        <v>160019</v>
      </c>
      <c r="W77" s="910">
        <v>-400</v>
      </c>
      <c r="X77" s="861">
        <v>159619</v>
      </c>
      <c r="Y77" s="860"/>
      <c r="Z77" s="861">
        <v>159619</v>
      </c>
      <c r="AA77" s="860">
        <v>145684</v>
      </c>
      <c r="AB77" s="860">
        <v>13935</v>
      </c>
      <c r="AC77" s="861">
        <v>13935</v>
      </c>
      <c r="AD77" s="912">
        <v>159619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</row>
    <row r="78" spans="1:45" s="459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</row>
    <row r="79" spans="1:45" s="33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798000</v>
      </c>
      <c r="AA79" s="706">
        <v>731500</v>
      </c>
      <c r="AB79" s="705">
        <v>66500</v>
      </c>
      <c r="AC79" s="143">
        <v>66500</v>
      </c>
      <c r="AD79" s="143">
        <v>798000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</row>
    <row r="80" spans="1:45" s="33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160000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</row>
    <row r="81" spans="1:45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</row>
    <row r="82" spans="1:45" s="33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</row>
    <row r="83" spans="1:45" s="33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3368</v>
      </c>
      <c r="AB83" s="710">
        <v>-3368</v>
      </c>
      <c r="AC83" s="158">
        <v>-3368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</row>
    <row r="84" spans="1:45" s="33" customFormat="1" ht="15" customHeight="1" thickBot="1" x14ac:dyDescent="0.25">
      <c r="A84" s="1290" t="s">
        <v>364</v>
      </c>
      <c r="B84" s="1291"/>
      <c r="C84" s="913">
        <v>939</v>
      </c>
      <c r="D84" s="914">
        <v>4268.9653302959669</v>
      </c>
      <c r="E84" s="915">
        <v>3274327.0070943153</v>
      </c>
      <c r="F84" s="916">
        <v>452</v>
      </c>
      <c r="G84" s="917">
        <v>570.35224473434255</v>
      </c>
      <c r="H84" s="918">
        <v>211905.75560472097</v>
      </c>
      <c r="I84" s="1111">
        <v>0</v>
      </c>
      <c r="J84" s="917">
        <v>158.37628411149953</v>
      </c>
      <c r="K84" s="918">
        <v>0</v>
      </c>
      <c r="L84" s="916">
        <v>101</v>
      </c>
      <c r="M84" s="917">
        <v>3936.5780458287281</v>
      </c>
      <c r="N84" s="918">
        <v>323079.61220019485</v>
      </c>
      <c r="O84" s="916">
        <v>121</v>
      </c>
      <c r="P84" s="917">
        <v>1527.9418817790604</v>
      </c>
      <c r="Q84" s="918">
        <v>153220.57825323916</v>
      </c>
      <c r="R84" s="919">
        <v>4122552</v>
      </c>
      <c r="S84" s="917">
        <v>188442</v>
      </c>
      <c r="T84" s="917">
        <v>25110</v>
      </c>
      <c r="U84" s="920">
        <v>213552</v>
      </c>
      <c r="V84" s="919">
        <v>4336104</v>
      </c>
      <c r="W84" s="918">
        <v>-10840</v>
      </c>
      <c r="X84" s="919">
        <v>4325264</v>
      </c>
      <c r="Y84" s="918">
        <v>0</v>
      </c>
      <c r="Z84" s="919">
        <v>5123264</v>
      </c>
      <c r="AA84" s="917">
        <v>4699769</v>
      </c>
      <c r="AB84" s="917">
        <v>423495</v>
      </c>
      <c r="AC84" s="919">
        <v>423495</v>
      </c>
      <c r="AD84" s="921">
        <v>5293264</v>
      </c>
      <c r="AE84" s="917">
        <v>5688</v>
      </c>
      <c r="AF84" s="922">
        <v>5850824</v>
      </c>
      <c r="AG84" s="916">
        <v>58</v>
      </c>
      <c r="AH84" s="917">
        <v>343737</v>
      </c>
      <c r="AI84" s="916">
        <v>-3</v>
      </c>
      <c r="AJ84" s="917">
        <v>-8986</v>
      </c>
      <c r="AK84" s="920">
        <v>334751</v>
      </c>
      <c r="AL84" s="922">
        <v>6185575</v>
      </c>
      <c r="AM84" s="917">
        <v>-15464</v>
      </c>
      <c r="AN84" s="922">
        <v>6170111</v>
      </c>
      <c r="AO84" s="917">
        <v>0</v>
      </c>
      <c r="AP84" s="922">
        <v>6170111</v>
      </c>
      <c r="AQ84" s="917">
        <v>5627656</v>
      </c>
      <c r="AR84" s="917">
        <v>542455</v>
      </c>
      <c r="AS84" s="922">
        <v>542455</v>
      </c>
    </row>
    <row r="85" spans="1:45" s="908" customFormat="1" ht="8.4499999999999993" customHeight="1" thickTop="1" x14ac:dyDescent="0.2"/>
    <row r="86" spans="1:45" s="908" customFormat="1" ht="15" customHeight="1" x14ac:dyDescent="0.2">
      <c r="A86" s="1035">
        <v>36</v>
      </c>
      <c r="B86" s="1036" t="s">
        <v>367</v>
      </c>
      <c r="C86" s="1037">
        <v>401</v>
      </c>
      <c r="D86" s="1062"/>
      <c r="E86" s="1062"/>
      <c r="F86" s="1062"/>
      <c r="G86" s="1062"/>
      <c r="H86" s="1062"/>
      <c r="I86" s="1062"/>
      <c r="J86" s="1062"/>
      <c r="K86" s="1062"/>
      <c r="L86" s="1062"/>
      <c r="M86" s="1062"/>
      <c r="N86" s="1062"/>
      <c r="O86" s="1062"/>
      <c r="P86" s="1062"/>
      <c r="Q86" s="1062"/>
      <c r="R86" s="1062"/>
      <c r="S86" s="1062"/>
      <c r="T86" s="1062"/>
      <c r="U86" s="1062"/>
      <c r="V86" s="1062"/>
      <c r="W86" s="1062"/>
      <c r="X86" s="1062"/>
      <c r="Y86" s="1062"/>
      <c r="Z86" s="1062"/>
      <c r="AA86" s="1062"/>
      <c r="AB86" s="1062"/>
      <c r="AC86" s="1062"/>
      <c r="AD86" s="1062"/>
      <c r="AE86" s="1038">
        <v>5922</v>
      </c>
      <c r="AF86" s="764">
        <v>2374722</v>
      </c>
      <c r="AG86" s="1039">
        <v>40</v>
      </c>
      <c r="AH86" s="1040">
        <v>236880</v>
      </c>
      <c r="AI86" s="1039">
        <v>-3</v>
      </c>
      <c r="AJ86" s="1017">
        <v>-8883</v>
      </c>
      <c r="AK86" s="1041">
        <v>227997</v>
      </c>
      <c r="AL86" s="1062"/>
      <c r="AM86" s="1062"/>
      <c r="AN86" s="1062"/>
      <c r="AO86" s="1062"/>
      <c r="AP86" s="1062"/>
      <c r="AQ86" s="1062"/>
      <c r="AR86" s="1062"/>
      <c r="AS86" s="1062"/>
    </row>
    <row r="87" spans="1:45" s="908" customFormat="1" ht="15" customHeight="1" x14ac:dyDescent="0.2">
      <c r="A87" s="1042">
        <v>36</v>
      </c>
      <c r="B87" s="1043" t="s">
        <v>368</v>
      </c>
      <c r="C87" s="989">
        <v>287</v>
      </c>
      <c r="D87" s="1062"/>
      <c r="E87" s="1062"/>
      <c r="F87" s="1062"/>
      <c r="G87" s="1062"/>
      <c r="H87" s="1062"/>
      <c r="I87" s="1062"/>
      <c r="J87" s="1062"/>
      <c r="K87" s="1062"/>
      <c r="L87" s="1062"/>
      <c r="M87" s="1062"/>
      <c r="N87" s="1062"/>
      <c r="O87" s="1062"/>
      <c r="P87" s="1062"/>
      <c r="Q87" s="1062"/>
      <c r="R87" s="1062"/>
      <c r="S87" s="1062"/>
      <c r="T87" s="1062"/>
      <c r="U87" s="1062"/>
      <c r="V87" s="1062"/>
      <c r="W87" s="1062"/>
      <c r="X87" s="1062"/>
      <c r="Y87" s="1062"/>
      <c r="Z87" s="1062"/>
      <c r="AA87" s="1062"/>
      <c r="AB87" s="1062"/>
      <c r="AC87" s="1062"/>
      <c r="AD87" s="1062"/>
      <c r="AE87" s="1044">
        <v>6596</v>
      </c>
      <c r="AF87" s="1045">
        <v>1893052</v>
      </c>
      <c r="AG87" s="1008">
        <v>-5</v>
      </c>
      <c r="AH87" s="1007">
        <v>-32980</v>
      </c>
      <c r="AI87" s="1008">
        <v>-2</v>
      </c>
      <c r="AJ87" s="1046">
        <v>-6596</v>
      </c>
      <c r="AK87" s="1047">
        <v>-39576</v>
      </c>
      <c r="AL87" s="1062"/>
      <c r="AM87" s="1062"/>
      <c r="AN87" s="1062"/>
      <c r="AO87" s="1062"/>
      <c r="AP87" s="1062"/>
      <c r="AQ87" s="1062"/>
      <c r="AR87" s="1062"/>
      <c r="AS87" s="1062"/>
    </row>
    <row r="88" spans="1:45" x14ac:dyDescent="0.2">
      <c r="H88" s="11"/>
      <c r="I88" s="11"/>
      <c r="J88" s="11"/>
      <c r="K88" s="11"/>
      <c r="L88" s="11"/>
      <c r="M88" s="11"/>
      <c r="N88" s="11"/>
      <c r="O88" s="11"/>
      <c r="P88" s="11"/>
      <c r="Q88" s="11"/>
    </row>
    <row r="89" spans="1:45" x14ac:dyDescent="0.2">
      <c r="B89" s="750"/>
    </row>
    <row r="90" spans="1:45" x14ac:dyDescent="0.2">
      <c r="B90" s="749"/>
    </row>
    <row r="91" spans="1:45" x14ac:dyDescent="0.2">
      <c r="B91" s="749"/>
    </row>
    <row r="92" spans="1:45" x14ac:dyDescent="0.2">
      <c r="B92" s="749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360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6540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3394</v>
      </c>
      <c r="AM8" s="148"/>
      <c r="AN8" s="145"/>
      <c r="AO8" s="137">
        <v>0</v>
      </c>
      <c r="AP8" s="145"/>
      <c r="AQ8" s="146"/>
      <c r="AR8" s="146"/>
      <c r="AS8" s="145">
        <v>279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9962</v>
      </c>
      <c r="AM12" s="129"/>
      <c r="AN12" s="126"/>
      <c r="AO12" s="119">
        <v>0</v>
      </c>
      <c r="AP12" s="126"/>
      <c r="AQ12" s="127"/>
      <c r="AR12" s="127"/>
      <c r="AS12" s="126">
        <v>1656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3879664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6562871</v>
      </c>
      <c r="AM16" s="163"/>
      <c r="AN16" s="160"/>
      <c r="AO16" s="151">
        <v>-3907</v>
      </c>
      <c r="AP16" s="160"/>
      <c r="AQ16" s="161"/>
      <c r="AR16" s="161"/>
      <c r="AS16" s="160">
        <v>529878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7749</v>
      </c>
      <c r="AM23" s="148"/>
      <c r="AN23" s="145"/>
      <c r="AO23" s="137">
        <v>0</v>
      </c>
      <c r="AP23" s="145"/>
      <c r="AQ23" s="146"/>
      <c r="AR23" s="146"/>
      <c r="AS23" s="145">
        <v>643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28582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3720</v>
      </c>
      <c r="AM33" s="148"/>
      <c r="AN33" s="145"/>
      <c r="AO33" s="137">
        <v>0</v>
      </c>
      <c r="AP33" s="145"/>
      <c r="AQ33" s="146"/>
      <c r="AR33" s="146"/>
      <c r="AS33" s="145">
        <v>-575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8556</v>
      </c>
      <c r="AM34" s="148"/>
      <c r="AN34" s="145"/>
      <c r="AO34" s="137">
        <v>0</v>
      </c>
      <c r="AP34" s="145"/>
      <c r="AQ34" s="146"/>
      <c r="AR34" s="146"/>
      <c r="AS34" s="145">
        <v>2133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917</v>
      </c>
      <c r="D76" s="914">
        <v>4268.9653302959669</v>
      </c>
      <c r="E76" s="915">
        <v>3109764.1273397366</v>
      </c>
      <c r="F76" s="916">
        <v>911</v>
      </c>
      <c r="G76" s="917">
        <v>570.35224473434255</v>
      </c>
      <c r="H76" s="918">
        <v>438573.47703671444</v>
      </c>
      <c r="I76" s="1111">
        <v>62</v>
      </c>
      <c r="J76" s="917">
        <v>158.37628411149953</v>
      </c>
      <c r="K76" s="918">
        <v>8119.6949802941454</v>
      </c>
      <c r="L76" s="916">
        <v>103</v>
      </c>
      <c r="M76" s="917">
        <v>3936.5780458287281</v>
      </c>
      <c r="N76" s="918">
        <v>338684.54472817853</v>
      </c>
      <c r="O76" s="916">
        <v>15</v>
      </c>
      <c r="P76" s="917">
        <v>1527.9418817790604</v>
      </c>
      <c r="Q76" s="918">
        <v>19644.423339421319</v>
      </c>
      <c r="R76" s="919">
        <v>3914786</v>
      </c>
      <c r="S76" s="917">
        <v>-71024</v>
      </c>
      <c r="T76" s="917">
        <v>-170147</v>
      </c>
      <c r="U76" s="920">
        <v>-241171</v>
      </c>
      <c r="V76" s="919">
        <v>3673615</v>
      </c>
      <c r="W76" s="918">
        <v>-9183</v>
      </c>
      <c r="X76" s="919">
        <v>3664432</v>
      </c>
      <c r="Y76" s="918">
        <v>-1969</v>
      </c>
      <c r="Z76" s="919">
        <v>3662463</v>
      </c>
      <c r="AA76" s="917">
        <v>3391451</v>
      </c>
      <c r="AB76" s="917">
        <v>271012</v>
      </c>
      <c r="AC76" s="919">
        <v>271012</v>
      </c>
      <c r="AD76" s="921">
        <v>3662463</v>
      </c>
      <c r="AE76" s="917">
        <v>5688</v>
      </c>
      <c r="AF76" s="922">
        <v>6925762</v>
      </c>
      <c r="AG76" s="916">
        <v>6</v>
      </c>
      <c r="AH76" s="917">
        <v>52170</v>
      </c>
      <c r="AI76" s="916">
        <v>-100</v>
      </c>
      <c r="AJ76" s="917">
        <v>-381680</v>
      </c>
      <c r="AK76" s="920">
        <v>-329510</v>
      </c>
      <c r="AL76" s="922">
        <v>6596252</v>
      </c>
      <c r="AM76" s="917">
        <v>-16489</v>
      </c>
      <c r="AN76" s="922">
        <v>6579763</v>
      </c>
      <c r="AO76" s="917">
        <v>-3907</v>
      </c>
      <c r="AP76" s="922">
        <v>6575856</v>
      </c>
      <c r="AQ76" s="917">
        <v>6041842</v>
      </c>
      <c r="AR76" s="917">
        <v>534014</v>
      </c>
      <c r="AS76" s="922">
        <v>534014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98181</v>
      </c>
      <c r="S77" s="860"/>
      <c r="T77" s="860"/>
      <c r="U77" s="860"/>
      <c r="V77" s="861">
        <v>98181</v>
      </c>
      <c r="W77" s="910">
        <v>-245</v>
      </c>
      <c r="X77" s="861">
        <v>97936</v>
      </c>
      <c r="Y77" s="860"/>
      <c r="Z77" s="861">
        <v>97936</v>
      </c>
      <c r="AA77" s="860">
        <v>89857</v>
      </c>
      <c r="AB77" s="860">
        <v>8079</v>
      </c>
      <c r="AC77" s="861">
        <v>8079</v>
      </c>
      <c r="AD77" s="912">
        <v>97936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5212</v>
      </c>
      <c r="AB83" s="710">
        <v>-5212</v>
      </c>
      <c r="AC83" s="158">
        <v>-5212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917</v>
      </c>
      <c r="D84" s="914">
        <v>4268.9653302959669</v>
      </c>
      <c r="E84" s="915">
        <v>3109764.1273397366</v>
      </c>
      <c r="F84" s="916">
        <v>911</v>
      </c>
      <c r="G84" s="917">
        <v>570.35224473434255</v>
      </c>
      <c r="H84" s="918">
        <v>438573.47703671444</v>
      </c>
      <c r="I84" s="1111">
        <v>62</v>
      </c>
      <c r="J84" s="917">
        <v>158.37628411149953</v>
      </c>
      <c r="K84" s="918">
        <v>8119.6949802941454</v>
      </c>
      <c r="L84" s="916">
        <v>103</v>
      </c>
      <c r="M84" s="917">
        <v>3936.5780458287281</v>
      </c>
      <c r="N84" s="918">
        <v>338684.54472817853</v>
      </c>
      <c r="O84" s="916">
        <v>15</v>
      </c>
      <c r="P84" s="917">
        <v>1527.9418817790604</v>
      </c>
      <c r="Q84" s="918">
        <v>19644.423339421319</v>
      </c>
      <c r="R84" s="919">
        <v>4012967</v>
      </c>
      <c r="S84" s="917">
        <v>-71024</v>
      </c>
      <c r="T84" s="917">
        <v>-170147</v>
      </c>
      <c r="U84" s="920">
        <v>-241171</v>
      </c>
      <c r="V84" s="919">
        <v>3771796</v>
      </c>
      <c r="W84" s="918">
        <v>-9428</v>
      </c>
      <c r="X84" s="919">
        <v>3762368</v>
      </c>
      <c r="Y84" s="918">
        <v>-1969</v>
      </c>
      <c r="Z84" s="919">
        <v>3760399</v>
      </c>
      <c r="AA84" s="917">
        <v>3486520</v>
      </c>
      <c r="AB84" s="917">
        <v>273879</v>
      </c>
      <c r="AC84" s="919">
        <v>273879</v>
      </c>
      <c r="AD84" s="921">
        <v>3760399</v>
      </c>
      <c r="AE84" s="917">
        <v>5688</v>
      </c>
      <c r="AF84" s="922">
        <v>6925762</v>
      </c>
      <c r="AG84" s="916">
        <v>6</v>
      </c>
      <c r="AH84" s="917">
        <v>52170</v>
      </c>
      <c r="AI84" s="916">
        <v>-100</v>
      </c>
      <c r="AJ84" s="917">
        <v>-381680</v>
      </c>
      <c r="AK84" s="920">
        <v>-329510</v>
      </c>
      <c r="AL84" s="922">
        <v>6596252</v>
      </c>
      <c r="AM84" s="917">
        <v>-16489</v>
      </c>
      <c r="AN84" s="922">
        <v>6579763</v>
      </c>
      <c r="AO84" s="917">
        <v>-3907</v>
      </c>
      <c r="AP84" s="922">
        <v>6575856</v>
      </c>
      <c r="AQ84" s="917">
        <v>6041842</v>
      </c>
      <c r="AR84" s="917">
        <v>534014</v>
      </c>
      <c r="AS84" s="922">
        <v>534014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2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.42578125" style="8" bestFit="1" customWidth="1"/>
    <col min="2" max="2" width="18.28515625" style="8" customWidth="1"/>
    <col min="3" max="3" width="16.140625" style="8" customWidth="1"/>
    <col min="4" max="9" width="14" style="8" customWidth="1"/>
    <col min="10" max="32" width="13.7109375" style="8" customWidth="1"/>
    <col min="33" max="37" width="14" style="8" customWidth="1"/>
    <col min="38" max="39" width="16.42578125" style="8" customWidth="1"/>
    <col min="40" max="16384" width="8.85546875" style="8"/>
  </cols>
  <sheetData>
    <row r="1" spans="1:39" ht="19.5" customHeight="1" x14ac:dyDescent="0.2">
      <c r="A1" s="1325" t="s">
        <v>79</v>
      </c>
      <c r="B1" s="1325"/>
      <c r="C1" s="1312" t="s">
        <v>973</v>
      </c>
      <c r="D1" s="1326" t="s">
        <v>411</v>
      </c>
      <c r="E1" s="1326"/>
      <c r="F1" s="1326"/>
      <c r="G1" s="1326"/>
      <c r="H1" s="1326"/>
      <c r="I1" s="1326"/>
      <c r="J1" s="1326" t="s">
        <v>411</v>
      </c>
      <c r="K1" s="1326"/>
      <c r="L1" s="1326"/>
      <c r="M1" s="1326"/>
      <c r="N1" s="1326"/>
      <c r="O1" s="1326"/>
      <c r="P1" s="1326"/>
      <c r="Q1" s="1326"/>
      <c r="R1" s="1326" t="s">
        <v>411</v>
      </c>
      <c r="S1" s="1326"/>
      <c r="T1" s="1326"/>
      <c r="U1" s="1326"/>
      <c r="V1" s="1326"/>
      <c r="W1" s="1326"/>
      <c r="X1" s="1326"/>
      <c r="Y1" s="1326"/>
      <c r="Z1" s="1326" t="s">
        <v>411</v>
      </c>
      <c r="AA1" s="1326"/>
      <c r="AB1" s="1326"/>
      <c r="AC1" s="1326"/>
      <c r="AD1" s="1326"/>
      <c r="AE1" s="1326"/>
      <c r="AF1" s="1326"/>
      <c r="AG1" s="1326" t="s">
        <v>411</v>
      </c>
      <c r="AH1" s="1326"/>
      <c r="AI1" s="1326"/>
      <c r="AJ1" s="1326"/>
      <c r="AK1" s="1326"/>
      <c r="AL1" s="1326"/>
      <c r="AM1" s="1324" t="s">
        <v>404</v>
      </c>
    </row>
    <row r="2" spans="1:39" ht="96.75" customHeight="1" x14ac:dyDescent="0.2">
      <c r="A2" s="1325"/>
      <c r="B2" s="1325"/>
      <c r="C2" s="1312"/>
      <c r="D2" s="534" t="s">
        <v>407</v>
      </c>
      <c r="E2" s="534" t="s">
        <v>1122</v>
      </c>
      <c r="F2" s="535" t="s">
        <v>1032</v>
      </c>
      <c r="G2" s="535" t="s">
        <v>1033</v>
      </c>
      <c r="H2" s="535" t="s">
        <v>1034</v>
      </c>
      <c r="I2" s="535" t="s">
        <v>1035</v>
      </c>
      <c r="J2" s="535" t="s">
        <v>1036</v>
      </c>
      <c r="K2" s="535" t="s">
        <v>1037</v>
      </c>
      <c r="L2" s="535" t="s">
        <v>1038</v>
      </c>
      <c r="M2" s="535" t="s">
        <v>1039</v>
      </c>
      <c r="N2" s="535" t="s">
        <v>1040</v>
      </c>
      <c r="O2" s="535" t="s">
        <v>1041</v>
      </c>
      <c r="P2" s="535" t="s">
        <v>1042</v>
      </c>
      <c r="Q2" s="535" t="s">
        <v>1043</v>
      </c>
      <c r="R2" s="535" t="s">
        <v>1044</v>
      </c>
      <c r="S2" s="535" t="s">
        <v>1045</v>
      </c>
      <c r="T2" s="535" t="s">
        <v>1046</v>
      </c>
      <c r="U2" s="535" t="s">
        <v>1047</v>
      </c>
      <c r="V2" s="535" t="s">
        <v>1048</v>
      </c>
      <c r="W2" s="535" t="s">
        <v>1049</v>
      </c>
      <c r="X2" s="535" t="s">
        <v>1050</v>
      </c>
      <c r="Y2" s="535" t="s">
        <v>1051</v>
      </c>
      <c r="Z2" s="534" t="s">
        <v>1052</v>
      </c>
      <c r="AA2" s="534" t="s">
        <v>1053</v>
      </c>
      <c r="AB2" s="534" t="s">
        <v>1237</v>
      </c>
      <c r="AC2" s="534" t="s">
        <v>1054</v>
      </c>
      <c r="AD2" s="534" t="s">
        <v>1055</v>
      </c>
      <c r="AE2" s="534" t="s">
        <v>1056</v>
      </c>
      <c r="AF2" s="534" t="s">
        <v>1057</v>
      </c>
      <c r="AG2" s="534" t="s">
        <v>1058</v>
      </c>
      <c r="AH2" s="1001" t="s">
        <v>1172</v>
      </c>
      <c r="AI2" s="1001" t="s">
        <v>1173</v>
      </c>
      <c r="AJ2" s="535" t="s">
        <v>1059</v>
      </c>
      <c r="AK2" s="535" t="s">
        <v>1060</v>
      </c>
      <c r="AL2" s="534" t="s">
        <v>408</v>
      </c>
      <c r="AM2" s="1324"/>
    </row>
    <row r="3" spans="1:39" ht="12.75" hidden="1" customHeight="1" x14ac:dyDescent="0.2">
      <c r="A3" s="470"/>
      <c r="B3" s="470"/>
      <c r="C3" s="471"/>
      <c r="D3" s="479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479"/>
      <c r="AA3" s="479"/>
      <c r="AB3" s="479"/>
      <c r="AC3" s="479"/>
      <c r="AD3" s="479"/>
      <c r="AE3" s="479"/>
      <c r="AF3" s="534"/>
      <c r="AG3" s="534"/>
      <c r="AH3" s="1001"/>
      <c r="AI3" s="1001"/>
      <c r="AJ3" s="227"/>
      <c r="AK3" s="227"/>
      <c r="AL3" s="479"/>
      <c r="AM3" s="472"/>
    </row>
    <row r="4" spans="1:39" s="14" customFormat="1" x14ac:dyDescent="0.2">
      <c r="A4" s="2"/>
      <c r="B4" s="3"/>
      <c r="C4" s="953">
        <v>1</v>
      </c>
      <c r="D4" s="953">
        <f t="shared" ref="D4:AA4" si="0">C4+1</f>
        <v>2</v>
      </c>
      <c r="E4" s="953">
        <f t="shared" si="0"/>
        <v>3</v>
      </c>
      <c r="F4" s="953">
        <f t="shared" si="0"/>
        <v>4</v>
      </c>
      <c r="G4" s="953">
        <f t="shared" si="0"/>
        <v>5</v>
      </c>
      <c r="H4" s="953">
        <f t="shared" si="0"/>
        <v>6</v>
      </c>
      <c r="I4" s="953">
        <f t="shared" si="0"/>
        <v>7</v>
      </c>
      <c r="J4" s="953">
        <f t="shared" si="0"/>
        <v>8</v>
      </c>
      <c r="K4" s="953">
        <f t="shared" si="0"/>
        <v>9</v>
      </c>
      <c r="L4" s="953">
        <f t="shared" si="0"/>
        <v>10</v>
      </c>
      <c r="M4" s="953">
        <f t="shared" si="0"/>
        <v>11</v>
      </c>
      <c r="N4" s="953">
        <f t="shared" si="0"/>
        <v>12</v>
      </c>
      <c r="O4" s="953">
        <f t="shared" si="0"/>
        <v>13</v>
      </c>
      <c r="P4" s="953">
        <f t="shared" si="0"/>
        <v>14</v>
      </c>
      <c r="Q4" s="953">
        <f t="shared" si="0"/>
        <v>15</v>
      </c>
      <c r="R4" s="953">
        <f t="shared" si="0"/>
        <v>16</v>
      </c>
      <c r="S4" s="953">
        <f t="shared" si="0"/>
        <v>17</v>
      </c>
      <c r="T4" s="953">
        <f t="shared" si="0"/>
        <v>18</v>
      </c>
      <c r="U4" s="953">
        <f t="shared" si="0"/>
        <v>19</v>
      </c>
      <c r="V4" s="953">
        <f t="shared" si="0"/>
        <v>20</v>
      </c>
      <c r="W4" s="953">
        <f t="shared" si="0"/>
        <v>21</v>
      </c>
      <c r="X4" s="953">
        <f t="shared" si="0"/>
        <v>22</v>
      </c>
      <c r="Y4" s="953">
        <f t="shared" si="0"/>
        <v>23</v>
      </c>
      <c r="Z4" s="953">
        <f t="shared" si="0"/>
        <v>24</v>
      </c>
      <c r="AA4" s="953">
        <f t="shared" si="0"/>
        <v>25</v>
      </c>
      <c r="AB4" s="953">
        <f t="shared" ref="AB4:AM4" si="1">AA4+1</f>
        <v>26</v>
      </c>
      <c r="AC4" s="953">
        <f t="shared" si="1"/>
        <v>27</v>
      </c>
      <c r="AD4" s="953">
        <f t="shared" si="1"/>
        <v>28</v>
      </c>
      <c r="AE4" s="953">
        <f t="shared" si="1"/>
        <v>29</v>
      </c>
      <c r="AF4" s="953">
        <f t="shared" si="1"/>
        <v>30</v>
      </c>
      <c r="AG4" s="953">
        <f t="shared" si="1"/>
        <v>31</v>
      </c>
      <c r="AH4" s="953">
        <f t="shared" si="1"/>
        <v>32</v>
      </c>
      <c r="AI4" s="953">
        <f t="shared" si="1"/>
        <v>33</v>
      </c>
      <c r="AJ4" s="953">
        <f t="shared" si="1"/>
        <v>34</v>
      </c>
      <c r="AK4" s="953">
        <f t="shared" si="1"/>
        <v>35</v>
      </c>
      <c r="AL4" s="953">
        <f t="shared" si="1"/>
        <v>36</v>
      </c>
      <c r="AM4" s="953">
        <f t="shared" si="1"/>
        <v>37</v>
      </c>
    </row>
    <row r="5" spans="1:39" s="539" customFormat="1" ht="11.25" hidden="1" x14ac:dyDescent="0.2">
      <c r="A5" s="536"/>
      <c r="B5" s="536"/>
      <c r="C5" s="959" t="s">
        <v>555</v>
      </c>
      <c r="D5" s="954" t="s">
        <v>555</v>
      </c>
      <c r="E5" s="954" t="s">
        <v>555</v>
      </c>
      <c r="F5" s="954" t="s">
        <v>555</v>
      </c>
      <c r="G5" s="954" t="s">
        <v>555</v>
      </c>
      <c r="H5" s="954" t="s">
        <v>555</v>
      </c>
      <c r="I5" s="954" t="s">
        <v>555</v>
      </c>
      <c r="J5" s="954" t="s">
        <v>555</v>
      </c>
      <c r="K5" s="954" t="s">
        <v>555</v>
      </c>
      <c r="L5" s="954" t="s">
        <v>555</v>
      </c>
      <c r="M5" s="954" t="s">
        <v>555</v>
      </c>
      <c r="N5" s="954" t="s">
        <v>555</v>
      </c>
      <c r="O5" s="954" t="s">
        <v>555</v>
      </c>
      <c r="P5" s="954" t="s">
        <v>555</v>
      </c>
      <c r="Q5" s="954" t="s">
        <v>555</v>
      </c>
      <c r="R5" s="954" t="s">
        <v>555</v>
      </c>
      <c r="S5" s="954" t="s">
        <v>555</v>
      </c>
      <c r="T5" s="954" t="s">
        <v>555</v>
      </c>
      <c r="U5" s="954" t="s">
        <v>555</v>
      </c>
      <c r="V5" s="954" t="s">
        <v>555</v>
      </c>
      <c r="W5" s="954" t="s">
        <v>555</v>
      </c>
      <c r="X5" s="954" t="s">
        <v>555</v>
      </c>
      <c r="Y5" s="954" t="s">
        <v>555</v>
      </c>
      <c r="Z5" s="954" t="s">
        <v>555</v>
      </c>
      <c r="AA5" s="954" t="s">
        <v>555</v>
      </c>
      <c r="AB5" s="954" t="s">
        <v>555</v>
      </c>
      <c r="AC5" s="954" t="s">
        <v>555</v>
      </c>
      <c r="AD5" s="954" t="s">
        <v>555</v>
      </c>
      <c r="AE5" s="954" t="s">
        <v>555</v>
      </c>
      <c r="AF5" s="954" t="s">
        <v>555</v>
      </c>
      <c r="AG5" s="954" t="s">
        <v>555</v>
      </c>
      <c r="AH5" s="1002" t="s">
        <v>555</v>
      </c>
      <c r="AI5" s="1002" t="s">
        <v>555</v>
      </c>
      <c r="AJ5" s="954" t="s">
        <v>555</v>
      </c>
      <c r="AK5" s="954" t="s">
        <v>555</v>
      </c>
      <c r="AL5" s="959" t="s">
        <v>556</v>
      </c>
      <c r="AM5" s="954" t="s">
        <v>556</v>
      </c>
    </row>
    <row r="6" spans="1:39" s="539" customFormat="1" ht="22.5" x14ac:dyDescent="0.2">
      <c r="A6" s="536"/>
      <c r="B6" s="536"/>
      <c r="C6" s="959" t="s">
        <v>1280</v>
      </c>
      <c r="D6" s="954" t="s">
        <v>691</v>
      </c>
      <c r="E6" s="954" t="s">
        <v>1123</v>
      </c>
      <c r="F6" s="954" t="s">
        <v>694</v>
      </c>
      <c r="G6" s="954" t="s">
        <v>695</v>
      </c>
      <c r="H6" s="954" t="s">
        <v>696</v>
      </c>
      <c r="I6" s="954" t="s">
        <v>697</v>
      </c>
      <c r="J6" s="954" t="s">
        <v>698</v>
      </c>
      <c r="K6" s="954" t="s">
        <v>699</v>
      </c>
      <c r="L6" s="954" t="s">
        <v>700</v>
      </c>
      <c r="M6" s="954" t="s">
        <v>701</v>
      </c>
      <c r="N6" s="954" t="s">
        <v>702</v>
      </c>
      <c r="O6" s="954" t="s">
        <v>703</v>
      </c>
      <c r="P6" s="954" t="s">
        <v>704</v>
      </c>
      <c r="Q6" s="954" t="s">
        <v>705</v>
      </c>
      <c r="R6" s="954" t="s">
        <v>706</v>
      </c>
      <c r="S6" s="954" t="s">
        <v>707</v>
      </c>
      <c r="T6" s="954" t="s">
        <v>708</v>
      </c>
      <c r="U6" s="954" t="s">
        <v>709</v>
      </c>
      <c r="V6" s="954" t="s">
        <v>710</v>
      </c>
      <c r="W6" s="954" t="s">
        <v>711</v>
      </c>
      <c r="X6" s="954" t="s">
        <v>712</v>
      </c>
      <c r="Y6" s="954" t="s">
        <v>713</v>
      </c>
      <c r="Z6" s="954" t="s">
        <v>714</v>
      </c>
      <c r="AA6" s="954" t="s">
        <v>715</v>
      </c>
      <c r="AB6" s="954" t="s">
        <v>716</v>
      </c>
      <c r="AC6" s="954" t="s">
        <v>717</v>
      </c>
      <c r="AD6" s="954" t="s">
        <v>718</v>
      </c>
      <c r="AE6" s="954" t="s">
        <v>719</v>
      </c>
      <c r="AF6" s="954" t="s">
        <v>860</v>
      </c>
      <c r="AG6" s="954" t="s">
        <v>861</v>
      </c>
      <c r="AH6" s="1003" t="s">
        <v>1129</v>
      </c>
      <c r="AI6" s="1003" t="s">
        <v>1130</v>
      </c>
      <c r="AJ6" s="954" t="s">
        <v>692</v>
      </c>
      <c r="AK6" s="954" t="s">
        <v>693</v>
      </c>
      <c r="AL6" s="959" t="s">
        <v>1263</v>
      </c>
      <c r="AM6" s="954" t="s">
        <v>1264</v>
      </c>
    </row>
    <row r="7" spans="1:39" ht="15.6" customHeight="1" x14ac:dyDescent="0.2">
      <c r="A7" s="305">
        <v>1</v>
      </c>
      <c r="B7" s="306" t="s">
        <v>4</v>
      </c>
      <c r="C7" s="307">
        <f>'2_State Distrib and Adjs'!BF7</f>
        <v>56083231</v>
      </c>
      <c r="D7" s="307">
        <f>-'5A3_OJJ'!P7</f>
        <v>-6440</v>
      </c>
      <c r="E7" s="307"/>
      <c r="F7" s="307">
        <f>-('5C1A_Madison'!AL7+'5C1A_Madison'!AO7)</f>
        <v>0</v>
      </c>
      <c r="G7" s="307">
        <f>-('5C1B_DArbonne'!AL7+'5C1B_DArbonne'!AO7)</f>
        <v>0</v>
      </c>
      <c r="H7" s="307">
        <f>-('5C1C_Intl High'!AL7+'5C1C_Intl High'!AO7)</f>
        <v>0</v>
      </c>
      <c r="I7" s="307">
        <f>-('5C1D_NOMMA'!AL7+'5C1D_NOMMA'!AO7)</f>
        <v>0</v>
      </c>
      <c r="J7" s="307">
        <f>-('5C1E_LFNO'!AL7+'5C1E_LFNO'!AO7)</f>
        <v>0</v>
      </c>
      <c r="K7" s="307">
        <f>-('5C1F_L.C. Charter'!AL7+'5C1F_L.C. Charter'!AO7)</f>
        <v>0</v>
      </c>
      <c r="L7" s="307">
        <f>-('5C1G_JS Clark'!AL7+'5C1G_JS Clark'!AO7)</f>
        <v>-2624</v>
      </c>
      <c r="M7" s="307">
        <f>-('5C1H_Southwest'!AL7+'5C1H_Southwest'!AO7)</f>
        <v>0</v>
      </c>
      <c r="N7" s="307">
        <f>-('5C1I_LA Key'!AL7+'5C1I_LA Key'!AO7)</f>
        <v>0</v>
      </c>
      <c r="O7" s="307">
        <f>-('5C1J_JCFA-East'!AL7+'5C1J_JCFA-East'!AO7)</f>
        <v>0</v>
      </c>
      <c r="P7" s="307">
        <f>-('5C1M_GEO Mid'!AL7+'5C1M_GEO Mid'!AO7)</f>
        <v>0</v>
      </c>
      <c r="Q7" s="307">
        <f>-('5C1N_Delta'!AL7+'5C1N_Delta'!AO7)</f>
        <v>0</v>
      </c>
      <c r="R7" s="307">
        <f>-('5C1O_Impact'!AL7+'5C1O_Impact'!AO7)</f>
        <v>0</v>
      </c>
      <c r="S7" s="307">
        <f>-('5C1Q_Advantage'!AL7+'5C1Q_Advantage'!AO7)</f>
        <v>0</v>
      </c>
      <c r="T7" s="307">
        <f>-('5C1R_Iberville'!AL7+'5C1R_Iberville'!AO7)</f>
        <v>0</v>
      </c>
      <c r="U7" s="307">
        <f>-('5C1S_LC Col Prep'!AL7+'5C1S_LC Col Prep'!AO7)</f>
        <v>0</v>
      </c>
      <c r="V7" s="307">
        <f>-('5C1T_Northeast'!AL7+'5C1T_Northeast'!AO7)</f>
        <v>0</v>
      </c>
      <c r="W7" s="307">
        <f>-('5C1U_Acadiana Ren'!AL7+'5C1U_Acadiana Ren'!AO7)</f>
        <v>-10496</v>
      </c>
      <c r="X7" s="307">
        <f>-('5C1V_Laf Ren'!AL7+'5C1V_Laf Ren'!AO7)</f>
        <v>-53792</v>
      </c>
      <c r="Y7" s="307">
        <f>-('5C1W_Willow'!AL7+'5C1W_Willow'!AO7)</f>
        <v>-17056</v>
      </c>
      <c r="Z7" s="307">
        <f>-('5C1Y_GEO'!AL7+'5C1Y_GEO'!AO7)</f>
        <v>0</v>
      </c>
      <c r="AA7" s="308">
        <f>-('5C1Z_Lincoln Prep'!AL7+'5C1Z_Lincoln Prep'!AO7)</f>
        <v>0</v>
      </c>
      <c r="AB7" s="308">
        <f>-('5C1AE_Noble Minds'!$AL7+'5C1AE_Noble Minds'!$AO7)</f>
        <v>0</v>
      </c>
      <c r="AC7" s="308">
        <f>-('5C1AF_JCFA-Laf'!$AL7+'5C1AF_JCFA-Laf'!$AO7)</f>
        <v>-5248</v>
      </c>
      <c r="AD7" s="308">
        <f>-('5C1AG_Collegiate'!$AL7+'5C1AG_Collegiate'!$AO7)</f>
        <v>0</v>
      </c>
      <c r="AE7" s="308">
        <f>-('5C1AH_BRUP'!$AL7+'5C1AH_BRUP'!$AO7)</f>
        <v>0</v>
      </c>
      <c r="AF7" s="584">
        <f>-('5C1AI_Harmony'!$AL7+'5C1AI_Harmony'!$AO7)</f>
        <v>0</v>
      </c>
      <c r="AG7" s="584">
        <f>-('5C1AJ_Athlos'!$AL7+'5C1AJ_Athlos'!$AO7)</f>
        <v>0</v>
      </c>
      <c r="AH7" s="584">
        <f>-('5C1AK_NxtGen'!$AL7+'5C1AK_NxtGen'!$AO7)</f>
        <v>0</v>
      </c>
      <c r="AI7" s="584">
        <f>-('5C1AL_Red River'!$AL7+'5C1AL_Red River'!$AO7)</f>
        <v>0</v>
      </c>
      <c r="AJ7" s="307">
        <f>-('5C2_LAVCA'!AM7+'5C2_LAVCA'!AP7)</f>
        <v>-63763</v>
      </c>
      <c r="AK7" s="307">
        <f>-('5C3_UnvView'!AM7+'5C3_UnvView'!AP7)</f>
        <v>-80294</v>
      </c>
      <c r="AL7" s="309">
        <f t="shared" ref="AL7:AL38" si="2">SUM(D7:AK7)</f>
        <v>-239713</v>
      </c>
      <c r="AM7" s="310">
        <f t="shared" ref="AM7:AM38" si="3">SUM(C7:AK7)</f>
        <v>55843518</v>
      </c>
    </row>
    <row r="8" spans="1:39" ht="15.6" customHeight="1" x14ac:dyDescent="0.2">
      <c r="A8" s="311">
        <v>2</v>
      </c>
      <c r="B8" s="312" t="s">
        <v>5</v>
      </c>
      <c r="C8" s="313">
        <f>'2_State Distrib and Adjs'!BF8</f>
        <v>29301289</v>
      </c>
      <c r="D8" s="313">
        <f>-'5A3_OJJ'!P8</f>
        <v>0</v>
      </c>
      <c r="E8" s="313"/>
      <c r="F8" s="313">
        <f>-('5C1A_Madison'!AL8+'5C1A_Madison'!AO8)</f>
        <v>0</v>
      </c>
      <c r="G8" s="313">
        <f>-('5C1B_DArbonne'!AL8+'5C1B_DArbonne'!AO8)</f>
        <v>0</v>
      </c>
      <c r="H8" s="313">
        <f>-('5C1C_Intl High'!AL8+'5C1C_Intl High'!AO8)</f>
        <v>0</v>
      </c>
      <c r="I8" s="313">
        <f>-('5C1D_NOMMA'!AL8+'5C1D_NOMMA'!AO8)</f>
        <v>0</v>
      </c>
      <c r="J8" s="313">
        <f>-('5C1E_LFNO'!AL8+'5C1E_LFNO'!AO8)</f>
        <v>0</v>
      </c>
      <c r="K8" s="313">
        <f>-('5C1F_L.C. Charter'!AL8+'5C1F_L.C. Charter'!AO8)</f>
        <v>-3394</v>
      </c>
      <c r="L8" s="313">
        <f>-('5C1G_JS Clark'!AL8+'5C1G_JS Clark'!AO8)</f>
        <v>0</v>
      </c>
      <c r="M8" s="313">
        <f>-('5C1H_Southwest'!AL8+'5C1H_Southwest'!AO8)</f>
        <v>0</v>
      </c>
      <c r="N8" s="313">
        <f>-('5C1I_LA Key'!AL8+'5C1I_LA Key'!AO8)</f>
        <v>0</v>
      </c>
      <c r="O8" s="313">
        <f>-('5C1J_JCFA-East'!AL8+'5C1J_JCFA-East'!AO8)</f>
        <v>0</v>
      </c>
      <c r="P8" s="313">
        <f>-('5C1M_GEO Mid'!AL8+'5C1M_GEO Mid'!AO8)</f>
        <v>0</v>
      </c>
      <c r="Q8" s="313">
        <f>-('5C1N_Delta'!AL8+'5C1N_Delta'!AO8)</f>
        <v>0</v>
      </c>
      <c r="R8" s="313">
        <f>-('5C1O_Impact'!AL8+'5C1O_Impact'!AO8)</f>
        <v>0</v>
      </c>
      <c r="S8" s="313">
        <f>-('5C1Q_Advantage'!AL8+'5C1Q_Advantage'!AO8)</f>
        <v>0</v>
      </c>
      <c r="T8" s="313">
        <f>-('5C1R_Iberville'!AL8+'5C1R_Iberville'!AO8)</f>
        <v>0</v>
      </c>
      <c r="U8" s="313">
        <f>-('5C1S_LC Col Prep'!AL8+'5C1S_LC Col Prep'!AO8)</f>
        <v>-3394</v>
      </c>
      <c r="V8" s="313">
        <f>-('5C1T_Northeast'!AL8+'5C1T_Northeast'!AO8)</f>
        <v>0</v>
      </c>
      <c r="W8" s="313">
        <f>-('5C1U_Acadiana Ren'!AL8+'5C1U_Acadiana Ren'!AO8)</f>
        <v>0</v>
      </c>
      <c r="X8" s="313">
        <f>-('5C1V_Laf Ren'!AL8+'5C1V_Laf Ren'!AO8)</f>
        <v>0</v>
      </c>
      <c r="Y8" s="313">
        <f>-('5C1W_Willow'!AL8+'5C1W_Willow'!AO8)</f>
        <v>0</v>
      </c>
      <c r="Z8" s="313">
        <f>-('5C1Y_GEO'!AL8+'5C1Y_GEO'!AO8)</f>
        <v>0</v>
      </c>
      <c r="AA8" s="313">
        <f>-('5C1Z_Lincoln Prep'!AL8+'5C1Z_Lincoln Prep'!AO8)</f>
        <v>0</v>
      </c>
      <c r="AB8" s="313">
        <f>-('5C1AE_Noble Minds'!$AL8+'5C1AE_Noble Minds'!$AO8)</f>
        <v>0</v>
      </c>
      <c r="AC8" s="313">
        <f>-('5C1AF_JCFA-Laf'!$AL8+'5C1AF_JCFA-Laf'!$AO8)</f>
        <v>0</v>
      </c>
      <c r="AD8" s="313">
        <f>-('5C1AG_Collegiate'!$AL8+'5C1AG_Collegiate'!$AO8)</f>
        <v>0</v>
      </c>
      <c r="AE8" s="313">
        <f>-('5C1AH_BRUP'!$AL8+'5C1AH_BRUP'!$AO8)</f>
        <v>0</v>
      </c>
      <c r="AF8" s="313">
        <f>-('5C1AI_Harmony'!$AL8+'5C1AI_Harmony'!$AO8)</f>
        <v>0</v>
      </c>
      <c r="AG8" s="313">
        <f>-('5C1AJ_Athlos'!$AL8+'5C1AJ_Athlos'!$AO8)</f>
        <v>0</v>
      </c>
      <c r="AH8" s="313">
        <f>-('5C1AK_NxtGen'!$AL8+'5C1AK_NxtGen'!$AO8)</f>
        <v>0</v>
      </c>
      <c r="AI8" s="313">
        <f>-('5C1AL_Red River'!$AL8+'5C1AL_Red River'!$AO8)</f>
        <v>0</v>
      </c>
      <c r="AJ8" s="313">
        <f>-('5C2_LAVCA'!AM8+'5C2_LAVCA'!AP8)</f>
        <v>-32074</v>
      </c>
      <c r="AK8" s="313">
        <f>-('5C3_UnvView'!AM8+'5C3_UnvView'!AP8)</f>
        <v>-94693</v>
      </c>
      <c r="AL8" s="314">
        <f t="shared" si="2"/>
        <v>-133555</v>
      </c>
      <c r="AM8" s="315">
        <f t="shared" si="3"/>
        <v>29167734</v>
      </c>
    </row>
    <row r="9" spans="1:39" ht="15.6" customHeight="1" x14ac:dyDescent="0.2">
      <c r="A9" s="311">
        <v>3</v>
      </c>
      <c r="B9" s="312" t="s">
        <v>6</v>
      </c>
      <c r="C9" s="313">
        <f>'2_State Distrib and Adjs'!BF9</f>
        <v>113146429</v>
      </c>
      <c r="D9" s="313">
        <f>-'5A3_OJJ'!P9</f>
        <v>-139</v>
      </c>
      <c r="E9" s="313"/>
      <c r="F9" s="313">
        <f>-('5C1A_Madison'!AL9+'5C1A_Madison'!AO9)</f>
        <v>-19968</v>
      </c>
      <c r="G9" s="313">
        <f>-('5C1B_DArbonne'!AL9+'5C1B_DArbonne'!AO9)</f>
        <v>0</v>
      </c>
      <c r="H9" s="313">
        <f>-('5C1C_Intl High'!AL9+'5C1C_Intl High'!AO9)</f>
        <v>0</v>
      </c>
      <c r="I9" s="313">
        <f>-('5C1D_NOMMA'!AL9+'5C1D_NOMMA'!AO9)</f>
        <v>0</v>
      </c>
      <c r="J9" s="313">
        <f>-('5C1E_LFNO'!AL9+'5C1E_LFNO'!AO9)</f>
        <v>0</v>
      </c>
      <c r="K9" s="313">
        <f>-('5C1F_L.C. Charter'!AL9+'5C1F_L.C. Charter'!AO9)</f>
        <v>0</v>
      </c>
      <c r="L9" s="313">
        <f>-('5C1G_JS Clark'!AL9+'5C1G_JS Clark'!AO9)</f>
        <v>0</v>
      </c>
      <c r="M9" s="313">
        <f>-('5C1H_Southwest'!AL9+'5C1H_Southwest'!AO9)</f>
        <v>0</v>
      </c>
      <c r="N9" s="313">
        <f>-('5C1I_LA Key'!AL9+'5C1I_LA Key'!AO9)</f>
        <v>-126464</v>
      </c>
      <c r="O9" s="313">
        <f>-('5C1J_JCFA-East'!AL9+'5C1J_JCFA-East'!AO9)</f>
        <v>0</v>
      </c>
      <c r="P9" s="313">
        <f>-('5C1M_GEO Mid'!AL9+'5C1M_GEO Mid'!AO9)</f>
        <v>0</v>
      </c>
      <c r="Q9" s="313">
        <f>-('5C1N_Delta'!AL9+'5C1N_Delta'!AO9)</f>
        <v>0</v>
      </c>
      <c r="R9" s="313">
        <f>-('5C1O_Impact'!AL9+'5C1O_Impact'!AO9)</f>
        <v>0</v>
      </c>
      <c r="S9" s="313">
        <f>-('5C1Q_Advantage'!AL9+'5C1Q_Advantage'!AO9)</f>
        <v>0</v>
      </c>
      <c r="T9" s="313">
        <f>-('5C1R_Iberville'!AL9+'5C1R_Iberville'!AO9)</f>
        <v>-129792</v>
      </c>
      <c r="U9" s="313">
        <f>-('5C1S_LC Col Prep'!AL9+'5C1S_LC Col Prep'!AO9)</f>
        <v>0</v>
      </c>
      <c r="V9" s="313">
        <f>-('5C1T_Northeast'!AL9+'5C1T_Northeast'!AO9)</f>
        <v>0</v>
      </c>
      <c r="W9" s="313">
        <f>-('5C1U_Acadiana Ren'!AL9+'5C1U_Acadiana Ren'!AO9)</f>
        <v>-6656</v>
      </c>
      <c r="X9" s="313">
        <f>-('5C1V_Laf Ren'!AL9+'5C1V_Laf Ren'!AO9)</f>
        <v>0</v>
      </c>
      <c r="Y9" s="313">
        <f>-('5C1W_Willow'!AL9+'5C1W_Willow'!AO9)</f>
        <v>0</v>
      </c>
      <c r="Z9" s="313">
        <f>-('5C1Y_GEO'!AL9+'5C1Y_GEO'!AO9)</f>
        <v>-13312</v>
      </c>
      <c r="AA9" s="313">
        <f>-('5C1Z_Lincoln Prep'!AL9+'5C1Z_Lincoln Prep'!AO9)</f>
        <v>0</v>
      </c>
      <c r="AB9" s="313">
        <f>-('5C1AE_Noble Minds'!$AL9+'5C1AE_Noble Minds'!$AO9)</f>
        <v>0</v>
      </c>
      <c r="AC9" s="313">
        <f>-('5C1AF_JCFA-Laf'!$AL9+'5C1AF_JCFA-Laf'!$AO9)</f>
        <v>0</v>
      </c>
      <c r="AD9" s="313">
        <f>-('5C1AG_Collegiate'!$AL9+'5C1AG_Collegiate'!$AO9)</f>
        <v>0</v>
      </c>
      <c r="AE9" s="313">
        <f>-('5C1AH_BRUP'!$AL9+'5C1AH_BRUP'!$AO9)</f>
        <v>0</v>
      </c>
      <c r="AF9" s="313">
        <f>-('5C1AI_Harmony'!$AL9+'5C1AI_Harmony'!$AO9)</f>
        <v>0</v>
      </c>
      <c r="AG9" s="313">
        <f>-('5C1AJ_Athlos'!$AL9+'5C1AJ_Athlos'!$AO9)</f>
        <v>0</v>
      </c>
      <c r="AH9" s="313">
        <f>-('5C1AK_NxtGen'!$AL9+'5C1AK_NxtGen'!$AO9)</f>
        <v>0</v>
      </c>
      <c r="AI9" s="313">
        <f>-('5C1AL_Red River'!$AL9+'5C1AL_Red River'!$AO9)</f>
        <v>0</v>
      </c>
      <c r="AJ9" s="313">
        <f>-('5C2_LAVCA'!AM9+'5C2_LAVCA'!AP9)</f>
        <v>-164736</v>
      </c>
      <c r="AK9" s="313">
        <f>-('5C3_UnvView'!AM9+'5C3_UnvView'!AP9)</f>
        <v>-658944</v>
      </c>
      <c r="AL9" s="314">
        <f t="shared" si="2"/>
        <v>-1120011</v>
      </c>
      <c r="AM9" s="315">
        <f t="shared" si="3"/>
        <v>112026418</v>
      </c>
    </row>
    <row r="10" spans="1:39" ht="15.6" customHeight="1" x14ac:dyDescent="0.2">
      <c r="A10" s="311">
        <v>4</v>
      </c>
      <c r="B10" s="312" t="s">
        <v>7</v>
      </c>
      <c r="C10" s="313">
        <f>'2_State Distrib and Adjs'!BF10</f>
        <v>20472048</v>
      </c>
      <c r="D10" s="313">
        <f>-'5A3_OJJ'!P10</f>
        <v>0</v>
      </c>
      <c r="E10" s="313"/>
      <c r="F10" s="313">
        <f>-('5C1A_Madison'!AL10+'5C1A_Madison'!AO10)</f>
        <v>0</v>
      </c>
      <c r="G10" s="313">
        <f>-('5C1B_DArbonne'!AL10+'5C1B_DArbonne'!AO10)</f>
        <v>0</v>
      </c>
      <c r="H10" s="313">
        <f>-('5C1C_Intl High'!AL10+'5C1C_Intl High'!AO10)</f>
        <v>0</v>
      </c>
      <c r="I10" s="313">
        <f>-('5C1D_NOMMA'!AL10+'5C1D_NOMMA'!AO10)</f>
        <v>0</v>
      </c>
      <c r="J10" s="313">
        <f>-('5C1E_LFNO'!AL10+'5C1E_LFNO'!AO10)</f>
        <v>0</v>
      </c>
      <c r="K10" s="313">
        <f>-('5C1F_L.C. Charter'!AL10+'5C1F_L.C. Charter'!AO10)</f>
        <v>0</v>
      </c>
      <c r="L10" s="313">
        <f>-('5C1G_JS Clark'!AL10+'5C1G_JS Clark'!AO10)</f>
        <v>0</v>
      </c>
      <c r="M10" s="313">
        <f>-('5C1H_Southwest'!AL10+'5C1H_Southwest'!AO10)</f>
        <v>0</v>
      </c>
      <c r="N10" s="313">
        <f>-('5C1I_LA Key'!AL10+'5C1I_LA Key'!AO10)</f>
        <v>0</v>
      </c>
      <c r="O10" s="313">
        <f>-('5C1J_JCFA-East'!AL10+'5C1J_JCFA-East'!AO10)</f>
        <v>0</v>
      </c>
      <c r="P10" s="313">
        <f>-('5C1M_GEO Mid'!AL10+'5C1M_GEO Mid'!AO10)</f>
        <v>0</v>
      </c>
      <c r="Q10" s="313">
        <f>-('5C1N_Delta'!AL10+'5C1N_Delta'!AO10)</f>
        <v>0</v>
      </c>
      <c r="R10" s="313">
        <f>-('5C1O_Impact'!AL10+'5C1O_Impact'!AO10)</f>
        <v>0</v>
      </c>
      <c r="S10" s="313">
        <f>-('5C1Q_Advantage'!AL10+'5C1Q_Advantage'!AO10)</f>
        <v>0</v>
      </c>
      <c r="T10" s="313">
        <f>-('5C1R_Iberville'!AL10+'5C1R_Iberville'!AO10)</f>
        <v>-42678</v>
      </c>
      <c r="U10" s="313">
        <f>-('5C1S_LC Col Prep'!AL10+'5C1S_LC Col Prep'!AO10)</f>
        <v>0</v>
      </c>
      <c r="V10" s="313">
        <f>-('5C1T_Northeast'!AL10+'5C1T_Northeast'!AO10)</f>
        <v>0</v>
      </c>
      <c r="W10" s="313">
        <f>-('5C1U_Acadiana Ren'!AL10+'5C1U_Acadiana Ren'!AO10)</f>
        <v>-16597</v>
      </c>
      <c r="X10" s="313">
        <f>-('5C1V_Laf Ren'!AL10+'5C1V_Laf Ren'!AO10)</f>
        <v>0</v>
      </c>
      <c r="Y10" s="313">
        <f>-('5C1W_Willow'!AL10+'5C1W_Willow'!AO10)</f>
        <v>0</v>
      </c>
      <c r="Z10" s="313">
        <f>-('5C1Y_GEO'!AL10+'5C1Y_GEO'!AO10)</f>
        <v>0</v>
      </c>
      <c r="AA10" s="313">
        <f>-('5C1Z_Lincoln Prep'!AL10+'5C1Z_Lincoln Prep'!AO10)</f>
        <v>0</v>
      </c>
      <c r="AB10" s="313">
        <f>-('5C1AE_Noble Minds'!$AL10+'5C1AE_Noble Minds'!$AO10)</f>
        <v>0</v>
      </c>
      <c r="AC10" s="313">
        <f>-('5C1AF_JCFA-Laf'!$AL10+'5C1AF_JCFA-Laf'!$AO10)</f>
        <v>0</v>
      </c>
      <c r="AD10" s="313">
        <f>-('5C1AG_Collegiate'!$AL10+'5C1AG_Collegiate'!$AO10)</f>
        <v>0</v>
      </c>
      <c r="AE10" s="313">
        <f>-('5C1AH_BRUP'!$AL10+'5C1AH_BRUP'!$AO10)</f>
        <v>0</v>
      </c>
      <c r="AF10" s="313">
        <f>-('5C1AI_Harmony'!$AL10+'5C1AI_Harmony'!$AO10)</f>
        <v>0</v>
      </c>
      <c r="AG10" s="313">
        <f>-('5C1AJ_Athlos'!$AL10+'5C1AJ_Athlos'!$AO10)</f>
        <v>0</v>
      </c>
      <c r="AH10" s="313">
        <f>-('5C1AK_NxtGen'!$AL10+'5C1AK_NxtGen'!$AO10)</f>
        <v>0</v>
      </c>
      <c r="AI10" s="313">
        <f>-('5C1AL_Red River'!$AL10+'5C1AL_Red River'!$AO10)</f>
        <v>0</v>
      </c>
      <c r="AJ10" s="313">
        <f>-('5C2_LAVCA'!AM10+'5C2_LAVCA'!AP10)</f>
        <v>-38410</v>
      </c>
      <c r="AK10" s="313">
        <f>-('5C3_UnvView'!AM10+'5C3_UnvView'!AP10)</f>
        <v>-64018</v>
      </c>
      <c r="AL10" s="314">
        <f t="shared" si="2"/>
        <v>-161703</v>
      </c>
      <c r="AM10" s="315">
        <f t="shared" si="3"/>
        <v>20310345</v>
      </c>
    </row>
    <row r="11" spans="1:39" ht="15.6" customHeight="1" x14ac:dyDescent="0.2">
      <c r="A11" s="316">
        <v>5</v>
      </c>
      <c r="B11" s="317" t="s">
        <v>8</v>
      </c>
      <c r="C11" s="318">
        <f>'2_State Distrib and Adjs'!BF11</f>
        <v>31634251</v>
      </c>
      <c r="D11" s="318">
        <f>-'5A3_OJJ'!P11</f>
        <v>-4470</v>
      </c>
      <c r="E11" s="318"/>
      <c r="F11" s="318">
        <f>-('5C1A_Madison'!AL11+'5C1A_Madison'!AO11)</f>
        <v>0</v>
      </c>
      <c r="G11" s="318">
        <f>-('5C1B_DArbonne'!AL11+'5C1B_DArbonne'!AO11)</f>
        <v>0</v>
      </c>
      <c r="H11" s="318">
        <f>-('5C1C_Intl High'!AL11+'5C1C_Intl High'!AO11)</f>
        <v>0</v>
      </c>
      <c r="I11" s="318">
        <f>-('5C1D_NOMMA'!AL11+'5C1D_NOMMA'!AO11)</f>
        <v>0</v>
      </c>
      <c r="J11" s="318">
        <f>-('5C1E_LFNO'!AL11+'5C1E_LFNO'!AO11)</f>
        <v>0</v>
      </c>
      <c r="K11" s="318">
        <f>-('5C1F_L.C. Charter'!AL11+'5C1F_L.C. Charter'!AO11)</f>
        <v>0</v>
      </c>
      <c r="L11" s="318">
        <f>-('5C1G_JS Clark'!AL11+'5C1G_JS Clark'!AO11)</f>
        <v>0</v>
      </c>
      <c r="M11" s="318">
        <f>-('5C1H_Southwest'!AL11+'5C1H_Southwest'!AO11)</f>
        <v>0</v>
      </c>
      <c r="N11" s="318">
        <f>-('5C1I_LA Key'!AL11+'5C1I_LA Key'!AO11)</f>
        <v>0</v>
      </c>
      <c r="O11" s="318">
        <f>-('5C1J_JCFA-East'!AL11+'5C1J_JCFA-East'!AO11)</f>
        <v>0</v>
      </c>
      <c r="P11" s="318">
        <f>-('5C1M_GEO Mid'!AL11+'5C1M_GEO Mid'!AO11)</f>
        <v>0</v>
      </c>
      <c r="Q11" s="318">
        <f>-('5C1N_Delta'!AL11+'5C1N_Delta'!AO11)</f>
        <v>0</v>
      </c>
      <c r="R11" s="318">
        <f>-('5C1O_Impact'!AL11+'5C1O_Impact'!AO11)</f>
        <v>0</v>
      </c>
      <c r="S11" s="318">
        <f>-('5C1Q_Advantage'!AL11+'5C1Q_Advantage'!AO11)</f>
        <v>0</v>
      </c>
      <c r="T11" s="318">
        <f>-('5C1R_Iberville'!AL11+'5C1R_Iberville'!AO11)</f>
        <v>0</v>
      </c>
      <c r="U11" s="318">
        <f>-('5C1S_LC Col Prep'!AL11+'5C1S_LC Col Prep'!AO11)</f>
        <v>0</v>
      </c>
      <c r="V11" s="318">
        <f>-('5C1T_Northeast'!AL11+'5C1T_Northeast'!AO11)</f>
        <v>0</v>
      </c>
      <c r="W11" s="318">
        <f>-('5C1U_Acadiana Ren'!AL11+'5C1U_Acadiana Ren'!AO11)</f>
        <v>0</v>
      </c>
      <c r="X11" s="318">
        <f>-('5C1V_Laf Ren'!AL11+'5C1V_Laf Ren'!AO11)</f>
        <v>0</v>
      </c>
      <c r="Y11" s="318">
        <f>-('5C1W_Willow'!AL11+'5C1W_Willow'!AO11)</f>
        <v>0</v>
      </c>
      <c r="Z11" s="318">
        <f>-('5C1Y_GEO'!AL11+'5C1Y_GEO'!AO11)</f>
        <v>0</v>
      </c>
      <c r="AA11" s="318">
        <f>-('5C1Z_Lincoln Prep'!AL11+'5C1Z_Lincoln Prep'!AO11)</f>
        <v>0</v>
      </c>
      <c r="AB11" s="318">
        <f>-('5C1AE_Noble Minds'!$AL11+'5C1AE_Noble Minds'!$AO11)</f>
        <v>0</v>
      </c>
      <c r="AC11" s="318">
        <f>-('5C1AF_JCFA-Laf'!$AL11+'5C1AF_JCFA-Laf'!$AO11)</f>
        <v>0</v>
      </c>
      <c r="AD11" s="318">
        <f>-('5C1AG_Collegiate'!$AL11+'5C1AG_Collegiate'!$AO11)</f>
        <v>0</v>
      </c>
      <c r="AE11" s="318">
        <f>-('5C1AH_BRUP'!$AL11+'5C1AH_BRUP'!$AO11)</f>
        <v>0</v>
      </c>
      <c r="AF11" s="585">
        <f>-('5C1AI_Harmony'!$AL11+'5C1AI_Harmony'!$AO11)</f>
        <v>0</v>
      </c>
      <c r="AG11" s="585">
        <f>-('5C1AJ_Athlos'!$AL11+'5C1AJ_Athlos'!$AO11)</f>
        <v>0</v>
      </c>
      <c r="AH11" s="776">
        <f>-('5C1AK_NxtGen'!$AL11+'5C1AK_NxtGen'!$AO11)</f>
        <v>0</v>
      </c>
      <c r="AI11" s="776">
        <f>-('5C1AL_Red River'!$AL11+'5C1AL_Red River'!$AO11)</f>
        <v>-620190</v>
      </c>
      <c r="AJ11" s="318">
        <f>-('5C2_LAVCA'!AM11+'5C2_LAVCA'!AP11)</f>
        <v>-47548</v>
      </c>
      <c r="AK11" s="318">
        <f>-('5C3_UnvView'!AM11+'5C3_UnvView'!AP11)</f>
        <v>-81658</v>
      </c>
      <c r="AL11" s="319">
        <f t="shared" si="2"/>
        <v>-753866</v>
      </c>
      <c r="AM11" s="320">
        <f t="shared" si="3"/>
        <v>30880385</v>
      </c>
    </row>
    <row r="12" spans="1:39" ht="15.6" customHeight="1" x14ac:dyDescent="0.2">
      <c r="A12" s="305">
        <v>6</v>
      </c>
      <c r="B12" s="306" t="s">
        <v>9</v>
      </c>
      <c r="C12" s="307">
        <f>'2_State Distrib and Adjs'!BF12</f>
        <v>36586443</v>
      </c>
      <c r="D12" s="307">
        <f>-'5A3_OJJ'!P12</f>
        <v>-4687</v>
      </c>
      <c r="E12" s="307"/>
      <c r="F12" s="307">
        <f>-('5C1A_Madison'!AL12+'5C1A_Madison'!AO12)</f>
        <v>0</v>
      </c>
      <c r="G12" s="307">
        <f>-('5C1B_DArbonne'!AL12+'5C1B_DArbonne'!AO12)</f>
        <v>0</v>
      </c>
      <c r="H12" s="307">
        <f>-('5C1C_Intl High'!AL12+'5C1C_Intl High'!AO12)</f>
        <v>0</v>
      </c>
      <c r="I12" s="307">
        <f>-('5C1D_NOMMA'!AL12+'5C1D_NOMMA'!AO12)</f>
        <v>0</v>
      </c>
      <c r="J12" s="307">
        <f>-('5C1E_LFNO'!AL12+'5C1E_LFNO'!AO12)</f>
        <v>0</v>
      </c>
      <c r="K12" s="307">
        <f>-('5C1F_L.C. Charter'!AL12+'5C1F_L.C. Charter'!AO12)</f>
        <v>-9962</v>
      </c>
      <c r="L12" s="307">
        <f>-('5C1G_JS Clark'!AL12+'5C1G_JS Clark'!AO12)</f>
        <v>0</v>
      </c>
      <c r="M12" s="307">
        <f>-('5C1H_Southwest'!AL12+'5C1H_Southwest'!AO12)</f>
        <v>0</v>
      </c>
      <c r="N12" s="307">
        <f>-('5C1I_LA Key'!AL12+'5C1I_LA Key'!AO12)</f>
        <v>0</v>
      </c>
      <c r="O12" s="307">
        <f>-('5C1J_JCFA-East'!AL12+'5C1J_JCFA-East'!AO12)</f>
        <v>0</v>
      </c>
      <c r="P12" s="307">
        <f>-('5C1M_GEO Mid'!AL12+'5C1M_GEO Mid'!AO12)</f>
        <v>0</v>
      </c>
      <c r="Q12" s="307">
        <f>-('5C1N_Delta'!AL12+'5C1N_Delta'!AO12)</f>
        <v>0</v>
      </c>
      <c r="R12" s="307">
        <f>-('5C1O_Impact'!AL12+'5C1O_Impact'!AO12)</f>
        <v>0</v>
      </c>
      <c r="S12" s="307">
        <f>-('5C1Q_Advantage'!AL12+'5C1Q_Advantage'!AO12)</f>
        <v>0</v>
      </c>
      <c r="T12" s="307">
        <f>-('5C1R_Iberville'!AL12+'5C1R_Iberville'!AO12)</f>
        <v>0</v>
      </c>
      <c r="U12" s="307">
        <f>-('5C1S_LC Col Prep'!AL12+'5C1S_LC Col Prep'!AO12)</f>
        <v>0</v>
      </c>
      <c r="V12" s="307">
        <f>-('5C1T_Northeast'!AL12+'5C1T_Northeast'!AO12)</f>
        <v>0</v>
      </c>
      <c r="W12" s="307">
        <f>-('5C1U_Acadiana Ren'!AL12+'5C1U_Acadiana Ren'!AO12)</f>
        <v>0</v>
      </c>
      <c r="X12" s="307">
        <f>-('5C1V_Laf Ren'!AL12+'5C1V_Laf Ren'!AO12)</f>
        <v>0</v>
      </c>
      <c r="Y12" s="307">
        <f>-('5C1W_Willow'!AL12+'5C1W_Willow'!AO12)</f>
        <v>0</v>
      </c>
      <c r="Z12" s="307">
        <f>-('5C1Y_GEO'!AL12+'5C1Y_GEO'!AO12)</f>
        <v>0</v>
      </c>
      <c r="AA12" s="308">
        <f>-('5C1Z_Lincoln Prep'!AL12+'5C1Z_Lincoln Prep'!AO12)</f>
        <v>0</v>
      </c>
      <c r="AB12" s="308">
        <f>-('5C1AE_Noble Minds'!$AL12+'5C1AE_Noble Minds'!$AO12)</f>
        <v>0</v>
      </c>
      <c r="AC12" s="308">
        <f>-('5C1AF_JCFA-Laf'!$AL12+'5C1AF_JCFA-Laf'!$AO12)</f>
        <v>0</v>
      </c>
      <c r="AD12" s="308">
        <f>-('5C1AG_Collegiate'!$AL12+'5C1AG_Collegiate'!$AO12)</f>
        <v>0</v>
      </c>
      <c r="AE12" s="308">
        <f>-('5C1AH_BRUP'!$AL12+'5C1AH_BRUP'!$AO12)</f>
        <v>0</v>
      </c>
      <c r="AF12" s="584">
        <f>-('5C1AI_Harmony'!$AL12+'5C1AI_Harmony'!$AO12)</f>
        <v>0</v>
      </c>
      <c r="AG12" s="584">
        <f>-('5C1AJ_Athlos'!$AL12+'5C1AJ_Athlos'!$AO12)</f>
        <v>0</v>
      </c>
      <c r="AH12" s="584">
        <f>-('5C1AK_NxtGen'!$AL12+'5C1AK_NxtGen'!$AO12)</f>
        <v>0</v>
      </c>
      <c r="AI12" s="584">
        <f>-('5C1AL_Red River'!$AL12+'5C1AL_Red River'!$AO12)</f>
        <v>0</v>
      </c>
      <c r="AJ12" s="307">
        <f>-('5C2_LAVCA'!AM12+'5C2_LAVCA'!AP12)</f>
        <v>-71726</v>
      </c>
      <c r="AK12" s="307">
        <f>-('5C3_UnvView'!AM12+'5C3_UnvView'!AP12)</f>
        <v>-58278</v>
      </c>
      <c r="AL12" s="309">
        <f t="shared" si="2"/>
        <v>-144653</v>
      </c>
      <c r="AM12" s="310">
        <f t="shared" si="3"/>
        <v>36441790</v>
      </c>
    </row>
    <row r="13" spans="1:39" ht="15.6" customHeight="1" x14ac:dyDescent="0.2">
      <c r="A13" s="311">
        <v>7</v>
      </c>
      <c r="B13" s="312" t="s">
        <v>10</v>
      </c>
      <c r="C13" s="313">
        <f>'2_State Distrib and Adjs'!BF13</f>
        <v>8546229</v>
      </c>
      <c r="D13" s="313">
        <f>-'5A3_OJJ'!P13</f>
        <v>-4828</v>
      </c>
      <c r="E13" s="313"/>
      <c r="F13" s="313">
        <f>-('5C1A_Madison'!AL13+'5C1A_Madison'!AO13)</f>
        <v>0</v>
      </c>
      <c r="G13" s="313">
        <f>-('5C1B_DArbonne'!AL13+'5C1B_DArbonne'!AO13)</f>
        <v>-6449</v>
      </c>
      <c r="H13" s="313">
        <f>-('5C1C_Intl High'!AL13+'5C1C_Intl High'!AO13)</f>
        <v>0</v>
      </c>
      <c r="I13" s="313">
        <f>-('5C1D_NOMMA'!AL13+'5C1D_NOMMA'!AO13)</f>
        <v>0</v>
      </c>
      <c r="J13" s="313">
        <f>-('5C1E_LFNO'!AL13+'5C1E_LFNO'!AO13)</f>
        <v>0</v>
      </c>
      <c r="K13" s="313">
        <f>-('5C1F_L.C. Charter'!AL13+'5C1F_L.C. Charter'!AO13)</f>
        <v>0</v>
      </c>
      <c r="L13" s="313">
        <f>-('5C1G_JS Clark'!AL13+'5C1G_JS Clark'!AO13)</f>
        <v>0</v>
      </c>
      <c r="M13" s="313">
        <f>-('5C1H_Southwest'!AL13+'5C1H_Southwest'!AO13)</f>
        <v>0</v>
      </c>
      <c r="N13" s="313">
        <f>-('5C1I_LA Key'!AL13+'5C1I_LA Key'!AO13)</f>
        <v>0</v>
      </c>
      <c r="O13" s="313">
        <f>-('5C1J_JCFA-East'!AL13+'5C1J_JCFA-East'!AO13)</f>
        <v>0</v>
      </c>
      <c r="P13" s="313">
        <f>-('5C1M_GEO Mid'!AL13+'5C1M_GEO Mid'!AO13)</f>
        <v>0</v>
      </c>
      <c r="Q13" s="313">
        <f>-('5C1N_Delta'!AL13+'5C1N_Delta'!AO13)</f>
        <v>0</v>
      </c>
      <c r="R13" s="313">
        <f>-('5C1O_Impact'!AL13+'5C1O_Impact'!AO13)</f>
        <v>0</v>
      </c>
      <c r="S13" s="313">
        <f>-('5C1Q_Advantage'!AL13+'5C1Q_Advantage'!AO13)</f>
        <v>0</v>
      </c>
      <c r="T13" s="313">
        <f>-('5C1R_Iberville'!AL13+'5C1R_Iberville'!AO13)</f>
        <v>0</v>
      </c>
      <c r="U13" s="313">
        <f>-('5C1S_LC Col Prep'!AL13+'5C1S_LC Col Prep'!AO13)</f>
        <v>0</v>
      </c>
      <c r="V13" s="313">
        <f>-('5C1T_Northeast'!AL13+'5C1T_Northeast'!AO13)</f>
        <v>0</v>
      </c>
      <c r="W13" s="313">
        <f>-('5C1U_Acadiana Ren'!AL13+'5C1U_Acadiana Ren'!AO13)</f>
        <v>0</v>
      </c>
      <c r="X13" s="313">
        <f>-('5C1V_Laf Ren'!AL13+'5C1V_Laf Ren'!AO13)</f>
        <v>0</v>
      </c>
      <c r="Y13" s="313">
        <f>-('5C1W_Willow'!AL13+'5C1W_Willow'!AO13)</f>
        <v>0</v>
      </c>
      <c r="Z13" s="313">
        <f>-('5C1Y_GEO'!AL13+'5C1Y_GEO'!AO13)</f>
        <v>0</v>
      </c>
      <c r="AA13" s="313">
        <f>-('5C1Z_Lincoln Prep'!AL13+'5C1Z_Lincoln Prep'!AO13)</f>
        <v>-354722</v>
      </c>
      <c r="AB13" s="313">
        <f>-('5C1AE_Noble Minds'!$AL13+'5C1AE_Noble Minds'!$AO13)</f>
        <v>0</v>
      </c>
      <c r="AC13" s="313">
        <f>-('5C1AF_JCFA-Laf'!$AL13+'5C1AF_JCFA-Laf'!$AO13)</f>
        <v>0</v>
      </c>
      <c r="AD13" s="313">
        <f>-('5C1AG_Collegiate'!$AL13+'5C1AG_Collegiate'!$AO13)</f>
        <v>0</v>
      </c>
      <c r="AE13" s="313">
        <f>-('5C1AH_BRUP'!$AL13+'5C1AH_BRUP'!$AO13)</f>
        <v>0</v>
      </c>
      <c r="AF13" s="313">
        <f>-('5C1AI_Harmony'!$AL13+'5C1AI_Harmony'!$AO13)</f>
        <v>0</v>
      </c>
      <c r="AG13" s="313">
        <f>-('5C1AJ_Athlos'!$AL13+'5C1AJ_Athlos'!$AO13)</f>
        <v>0</v>
      </c>
      <c r="AH13" s="313">
        <f>-('5C1AK_NxtGen'!$AL13+'5C1AK_NxtGen'!$AO13)</f>
        <v>0</v>
      </c>
      <c r="AI13" s="313">
        <f>-('5C1AL_Red River'!$AL13+'5C1AL_Red River'!$AO13)</f>
        <v>0</v>
      </c>
      <c r="AJ13" s="313">
        <f>-('5C2_LAVCA'!AM13+'5C2_LAVCA'!AP13)</f>
        <v>-52242</v>
      </c>
      <c r="AK13" s="313">
        <f>-('5C3_UnvView'!AM13+'5C3_UnvView'!AP13)</f>
        <v>-75460</v>
      </c>
      <c r="AL13" s="314">
        <f t="shared" si="2"/>
        <v>-493701</v>
      </c>
      <c r="AM13" s="315">
        <f t="shared" si="3"/>
        <v>8052528</v>
      </c>
    </row>
    <row r="14" spans="1:39" ht="15.6" customHeight="1" x14ac:dyDescent="0.2">
      <c r="A14" s="311">
        <v>8</v>
      </c>
      <c r="B14" s="312" t="s">
        <v>11</v>
      </c>
      <c r="C14" s="313">
        <f>'2_State Distrib and Adjs'!BF14</f>
        <v>135072332</v>
      </c>
      <c r="D14" s="313">
        <f>-'5A3_OJJ'!P14</f>
        <v>-5972</v>
      </c>
      <c r="E14" s="313"/>
      <c r="F14" s="313">
        <f>-('5C1A_Madison'!AL14+'5C1A_Madison'!AO14)</f>
        <v>0</v>
      </c>
      <c r="G14" s="313">
        <f>-('5C1B_DArbonne'!AL14+'5C1B_DArbonne'!AO14)</f>
        <v>0</v>
      </c>
      <c r="H14" s="313">
        <f>-('5C1C_Intl High'!AL14+'5C1C_Intl High'!AO14)</f>
        <v>0</v>
      </c>
      <c r="I14" s="313">
        <f>-('5C1D_NOMMA'!AL14+'5C1D_NOMMA'!AO14)</f>
        <v>0</v>
      </c>
      <c r="J14" s="313">
        <f>-('5C1E_LFNO'!AL14+'5C1E_LFNO'!AO14)</f>
        <v>0</v>
      </c>
      <c r="K14" s="313">
        <f>-('5C1F_L.C. Charter'!AL14+'5C1F_L.C. Charter'!AO14)</f>
        <v>0</v>
      </c>
      <c r="L14" s="313">
        <f>-('5C1G_JS Clark'!AL14+'5C1G_JS Clark'!AO14)</f>
        <v>0</v>
      </c>
      <c r="M14" s="313">
        <f>-('5C1H_Southwest'!AL14+'5C1H_Southwest'!AO14)</f>
        <v>0</v>
      </c>
      <c r="N14" s="313">
        <f>-('5C1I_LA Key'!AL14+'5C1I_LA Key'!AO14)</f>
        <v>0</v>
      </c>
      <c r="O14" s="313">
        <f>-('5C1J_JCFA-East'!AL14+'5C1J_JCFA-East'!AO14)</f>
        <v>0</v>
      </c>
      <c r="P14" s="313">
        <f>-('5C1M_GEO Mid'!AL14+'5C1M_GEO Mid'!AO14)</f>
        <v>0</v>
      </c>
      <c r="Q14" s="313">
        <f>-('5C1N_Delta'!AL14+'5C1N_Delta'!AO14)</f>
        <v>0</v>
      </c>
      <c r="R14" s="313">
        <f>-('5C1O_Impact'!AL14+'5C1O_Impact'!AO14)</f>
        <v>0</v>
      </c>
      <c r="S14" s="313">
        <f>-('5C1Q_Advantage'!AL14+'5C1Q_Advantage'!AO14)</f>
        <v>0</v>
      </c>
      <c r="T14" s="313">
        <f>-('5C1R_Iberville'!AL14+'5C1R_Iberville'!AO14)</f>
        <v>0</v>
      </c>
      <c r="U14" s="313">
        <f>-('5C1S_LC Col Prep'!AL14+'5C1S_LC Col Prep'!AO14)</f>
        <v>0</v>
      </c>
      <c r="V14" s="313">
        <f>-('5C1T_Northeast'!AL14+'5C1T_Northeast'!AO14)</f>
        <v>0</v>
      </c>
      <c r="W14" s="313">
        <f>-('5C1U_Acadiana Ren'!AL14+'5C1U_Acadiana Ren'!AO14)</f>
        <v>0</v>
      </c>
      <c r="X14" s="313">
        <f>-('5C1V_Laf Ren'!AL14+'5C1V_Laf Ren'!AO14)</f>
        <v>0</v>
      </c>
      <c r="Y14" s="313">
        <f>-('5C1W_Willow'!AL14+'5C1W_Willow'!AO14)</f>
        <v>0</v>
      </c>
      <c r="Z14" s="313">
        <f>-('5C1Y_GEO'!AL14+'5C1Y_GEO'!AO14)</f>
        <v>0</v>
      </c>
      <c r="AA14" s="313">
        <f>-('5C1Z_Lincoln Prep'!AL14+'5C1Z_Lincoln Prep'!AO14)</f>
        <v>0</v>
      </c>
      <c r="AB14" s="313">
        <f>-('5C1AE_Noble Minds'!$AL14+'5C1AE_Noble Minds'!$AO14)</f>
        <v>0</v>
      </c>
      <c r="AC14" s="313">
        <f>-('5C1AF_JCFA-Laf'!$AL14+'5C1AF_JCFA-Laf'!$AO14)</f>
        <v>0</v>
      </c>
      <c r="AD14" s="313">
        <f>-('5C1AG_Collegiate'!$AL14+'5C1AG_Collegiate'!$AO14)</f>
        <v>0</v>
      </c>
      <c r="AE14" s="313">
        <f>-('5C1AH_BRUP'!$AL14+'5C1AH_BRUP'!$AO14)</f>
        <v>0</v>
      </c>
      <c r="AF14" s="313">
        <f>-('5C1AI_Harmony'!$AL14+'5C1AI_Harmony'!$AO14)</f>
        <v>0</v>
      </c>
      <c r="AG14" s="313">
        <f>-('5C1AJ_Athlos'!$AL14+'5C1AJ_Athlos'!$AO14)</f>
        <v>0</v>
      </c>
      <c r="AH14" s="313">
        <f>-('5C1AK_NxtGen'!$AL14+'5C1AK_NxtGen'!$AO14)</f>
        <v>0</v>
      </c>
      <c r="AI14" s="313">
        <f>-('5C1AL_Red River'!$AL14+'5C1AL_Red River'!$AO14)</f>
        <v>0</v>
      </c>
      <c r="AJ14" s="313">
        <f>-('5C2_LAVCA'!AM14+'5C2_LAVCA'!AP14)</f>
        <v>-346365</v>
      </c>
      <c r="AK14" s="313">
        <f>-('5C3_UnvView'!AM14+'5C3_UnvView'!AP14)</f>
        <v>-215519</v>
      </c>
      <c r="AL14" s="314">
        <f t="shared" si="2"/>
        <v>-567856</v>
      </c>
      <c r="AM14" s="315">
        <f t="shared" si="3"/>
        <v>134504476</v>
      </c>
    </row>
    <row r="15" spans="1:39" ht="15.6" customHeight="1" x14ac:dyDescent="0.2">
      <c r="A15" s="311">
        <v>9</v>
      </c>
      <c r="B15" s="312" t="s">
        <v>12</v>
      </c>
      <c r="C15" s="313">
        <f>'2_State Distrib and Adjs'!BF15</f>
        <v>205067744</v>
      </c>
      <c r="D15" s="313">
        <f>-'5A3_OJJ'!P15</f>
        <v>-95815</v>
      </c>
      <c r="E15" s="313">
        <f>-('5B2_RSD LA'!AL7+'5B2_RSD LA'!AQ7)</f>
        <v>-4720002</v>
      </c>
      <c r="F15" s="313">
        <f>-('5C1A_Madison'!AL15+'5C1A_Madison'!AO15)</f>
        <v>0</v>
      </c>
      <c r="G15" s="313">
        <f>-('5C1B_DArbonne'!AL15+'5C1B_DArbonne'!AO15)</f>
        <v>0</v>
      </c>
      <c r="H15" s="313">
        <f>-('5C1C_Intl High'!AL15+'5C1C_Intl High'!AO15)</f>
        <v>0</v>
      </c>
      <c r="I15" s="313">
        <f>-('5C1D_NOMMA'!AL15+'5C1D_NOMMA'!AO15)</f>
        <v>0</v>
      </c>
      <c r="J15" s="313">
        <f>-('5C1E_LFNO'!AL15+'5C1E_LFNO'!AO15)</f>
        <v>0</v>
      </c>
      <c r="K15" s="313">
        <f>-('5C1F_L.C. Charter'!AL15+'5C1F_L.C. Charter'!AO15)</f>
        <v>0</v>
      </c>
      <c r="L15" s="313">
        <f>-('5C1G_JS Clark'!AL15+'5C1G_JS Clark'!AO15)</f>
        <v>0</v>
      </c>
      <c r="M15" s="313">
        <f>-('5C1H_Southwest'!AL15+'5C1H_Southwest'!AO15)</f>
        <v>0</v>
      </c>
      <c r="N15" s="313">
        <f>-('5C1I_LA Key'!AL15+'5C1I_LA Key'!AO15)</f>
        <v>0</v>
      </c>
      <c r="O15" s="313">
        <f>-('5C1J_JCFA-East'!AL15+'5C1J_JCFA-East'!AO15)</f>
        <v>0</v>
      </c>
      <c r="P15" s="313">
        <f>-('5C1M_GEO Mid'!AL15+'5C1M_GEO Mid'!AO15)</f>
        <v>0</v>
      </c>
      <c r="Q15" s="313">
        <f>-('5C1N_Delta'!AL15+'5C1N_Delta'!AO15)</f>
        <v>0</v>
      </c>
      <c r="R15" s="313">
        <f>-('5C1O_Impact'!AL15+'5C1O_Impact'!AO15)</f>
        <v>0</v>
      </c>
      <c r="S15" s="313">
        <f>-('5C1Q_Advantage'!AL15+'5C1Q_Advantage'!AO15)</f>
        <v>0</v>
      </c>
      <c r="T15" s="313">
        <f>-('5C1R_Iberville'!AL15+'5C1R_Iberville'!AO15)</f>
        <v>0</v>
      </c>
      <c r="U15" s="313">
        <f>-('5C1S_LC Col Prep'!AL15+'5C1S_LC Col Prep'!AO15)</f>
        <v>0</v>
      </c>
      <c r="V15" s="313">
        <f>-('5C1T_Northeast'!AL15+'5C1T_Northeast'!AO15)</f>
        <v>0</v>
      </c>
      <c r="W15" s="313">
        <f>-('5C1U_Acadiana Ren'!AL15+'5C1U_Acadiana Ren'!AO15)</f>
        <v>0</v>
      </c>
      <c r="X15" s="313">
        <f>-('5C1V_Laf Ren'!AL15+'5C1V_Laf Ren'!AO15)</f>
        <v>0</v>
      </c>
      <c r="Y15" s="313">
        <f>-('5C1W_Willow'!AL15+'5C1W_Willow'!AO15)</f>
        <v>0</v>
      </c>
      <c r="Z15" s="313">
        <f>-('5C1Y_GEO'!AL15+'5C1Y_GEO'!AO15)</f>
        <v>0</v>
      </c>
      <c r="AA15" s="313">
        <f>-('5C1Z_Lincoln Prep'!AL15+'5C1Z_Lincoln Prep'!AO15)</f>
        <v>0</v>
      </c>
      <c r="AB15" s="313">
        <f>-('5C1AE_Noble Minds'!$AL15+'5C1AE_Noble Minds'!$AO15)</f>
        <v>0</v>
      </c>
      <c r="AC15" s="313">
        <f>-('5C1AF_JCFA-Laf'!$AL15+'5C1AF_JCFA-Laf'!$AO15)</f>
        <v>0</v>
      </c>
      <c r="AD15" s="313">
        <f>-('5C1AG_Collegiate'!$AL15+'5C1AG_Collegiate'!$AO15)</f>
        <v>0</v>
      </c>
      <c r="AE15" s="313">
        <f>-('5C1AH_BRUP'!$AL15+'5C1AH_BRUP'!$AO15)</f>
        <v>0</v>
      </c>
      <c r="AF15" s="313">
        <f>-('5C1AI_Harmony'!$AL15+'5C1AI_Harmony'!$AO15)</f>
        <v>0</v>
      </c>
      <c r="AG15" s="313">
        <f>-('5C1AJ_Athlos'!$AL15+'5C1AJ_Athlos'!$AO15)</f>
        <v>0</v>
      </c>
      <c r="AH15" s="313">
        <f>-('5C1AK_NxtGen'!$AL15+'5C1AK_NxtGen'!$AO15)</f>
        <v>0</v>
      </c>
      <c r="AI15" s="313">
        <f>-('5C1AL_Red River'!$AL15+'5C1AL_Red River'!$AO15)</f>
        <v>0</v>
      </c>
      <c r="AJ15" s="313">
        <f>-('5C2_LAVCA'!AM15+'5C2_LAVCA'!AP15)</f>
        <v>-665566</v>
      </c>
      <c r="AK15" s="313">
        <f>-('5C3_UnvView'!AM15+'5C3_UnvView'!AP15)</f>
        <v>-448422</v>
      </c>
      <c r="AL15" s="314">
        <f t="shared" si="2"/>
        <v>-5929805</v>
      </c>
      <c r="AM15" s="315">
        <f t="shared" si="3"/>
        <v>199137939</v>
      </c>
    </row>
    <row r="16" spans="1:39" ht="15.6" customHeight="1" x14ac:dyDescent="0.2">
      <c r="A16" s="316">
        <v>10</v>
      </c>
      <c r="B16" s="317" t="s">
        <v>13</v>
      </c>
      <c r="C16" s="318">
        <f>'2_State Distrib and Adjs'!BF16</f>
        <v>126051579</v>
      </c>
      <c r="D16" s="318">
        <f>-'5A3_OJJ'!P16</f>
        <v>-57694</v>
      </c>
      <c r="E16" s="318"/>
      <c r="F16" s="318">
        <f>-('5C1A_Madison'!AL16+'5C1A_Madison'!AO16)</f>
        <v>0</v>
      </c>
      <c r="G16" s="318">
        <f>-('5C1B_DArbonne'!AL16+'5C1B_DArbonne'!AO16)</f>
        <v>-3787</v>
      </c>
      <c r="H16" s="318">
        <f>-('5C1C_Intl High'!AL16+'5C1C_Intl High'!AO16)</f>
        <v>0</v>
      </c>
      <c r="I16" s="318">
        <f>-('5C1D_NOMMA'!AL16+'5C1D_NOMMA'!AO16)</f>
        <v>0</v>
      </c>
      <c r="J16" s="318">
        <f>-('5C1E_LFNO'!AL16+'5C1E_LFNO'!AO16)</f>
        <v>0</v>
      </c>
      <c r="K16" s="318">
        <f>-('5C1F_L.C. Charter'!AL16+'5C1F_L.C. Charter'!AO16)</f>
        <v>-6558964</v>
      </c>
      <c r="L16" s="318">
        <f>-('5C1G_JS Clark'!AL16+'5C1G_JS Clark'!AO16)</f>
        <v>0</v>
      </c>
      <c r="M16" s="318">
        <f>-('5C1H_Southwest'!AL16+'5C1H_Southwest'!AO16)</f>
        <v>-4487595</v>
      </c>
      <c r="N16" s="318">
        <f>-('5C1I_LA Key'!AL16+'5C1I_LA Key'!AO16)</f>
        <v>0</v>
      </c>
      <c r="O16" s="318">
        <f>-('5C1J_JCFA-East'!AL16+'5C1J_JCFA-East'!AO16)</f>
        <v>0</v>
      </c>
      <c r="P16" s="318">
        <f>-('5C1M_GEO Mid'!AL16+'5C1M_GEO Mid'!AO16)</f>
        <v>0</v>
      </c>
      <c r="Q16" s="318">
        <f>-('5C1N_Delta'!AL16+'5C1N_Delta'!AO16)</f>
        <v>0</v>
      </c>
      <c r="R16" s="318">
        <f>-('5C1O_Impact'!AL16+'5C1O_Impact'!AO16)</f>
        <v>0</v>
      </c>
      <c r="S16" s="318">
        <f>-('5C1Q_Advantage'!AL16+'5C1Q_Advantage'!AO16)</f>
        <v>0</v>
      </c>
      <c r="T16" s="318">
        <f>-('5C1R_Iberville'!AL16+'5C1R_Iberville'!AO16)</f>
        <v>-11361</v>
      </c>
      <c r="U16" s="318">
        <f>-('5C1S_LC Col Prep'!AL16+'5C1S_LC Col Prep'!AO16)</f>
        <v>-3976231</v>
      </c>
      <c r="V16" s="318">
        <f>-('5C1T_Northeast'!AL16+'5C1T_Northeast'!AO16)</f>
        <v>0</v>
      </c>
      <c r="W16" s="318">
        <f>-('5C1U_Acadiana Ren'!AL16+'5C1U_Acadiana Ren'!AO16)</f>
        <v>0</v>
      </c>
      <c r="X16" s="318">
        <f>-('5C1V_Laf Ren'!AL16+'5C1V_Laf Ren'!AO16)</f>
        <v>-3787</v>
      </c>
      <c r="Y16" s="318">
        <f>-('5C1W_Willow'!AL16+'5C1W_Willow'!AO16)</f>
        <v>0</v>
      </c>
      <c r="Z16" s="318">
        <f>-('5C1Y_GEO'!AL16+'5C1Y_GEO'!AO16)</f>
        <v>0</v>
      </c>
      <c r="AA16" s="318">
        <f>-('5C1Z_Lincoln Prep'!AL16+'5C1Z_Lincoln Prep'!AO16)</f>
        <v>0</v>
      </c>
      <c r="AB16" s="318">
        <f>-('5C1AE_Noble Minds'!$AL16+'5C1AE_Noble Minds'!$AO16)</f>
        <v>0</v>
      </c>
      <c r="AC16" s="318">
        <f>-('5C1AF_JCFA-Laf'!$AL16+'5C1AF_JCFA-Laf'!$AO16)</f>
        <v>0</v>
      </c>
      <c r="AD16" s="318">
        <f>-('5C1AG_Collegiate'!$AL16+'5C1AG_Collegiate'!$AO16)</f>
        <v>0</v>
      </c>
      <c r="AE16" s="318">
        <f>-('5C1AH_BRUP'!$AL16+'5C1AH_BRUP'!$AO16)</f>
        <v>0</v>
      </c>
      <c r="AF16" s="585">
        <f>-('5C1AI_Harmony'!$AL16+'5C1AI_Harmony'!$AO16)</f>
        <v>0</v>
      </c>
      <c r="AG16" s="585">
        <f>-('5C1AJ_Athlos'!$AL16+'5C1AJ_Athlos'!$AO16)</f>
        <v>0</v>
      </c>
      <c r="AH16" s="776">
        <f>-('5C1AK_NxtGen'!$AL16+'5C1AK_NxtGen'!$AO16)</f>
        <v>0</v>
      </c>
      <c r="AI16" s="776">
        <f>-('5C1AL_Red River'!$AL16+'5C1AL_Red River'!$AO16)</f>
        <v>0</v>
      </c>
      <c r="AJ16" s="318">
        <f>-('5C2_LAVCA'!AM16+'5C2_LAVCA'!AP16)</f>
        <v>-364688</v>
      </c>
      <c r="AK16" s="318">
        <f>-('5C3_UnvView'!AM16+'5C3_UnvView'!AP16)</f>
        <v>-620310</v>
      </c>
      <c r="AL16" s="319">
        <f t="shared" si="2"/>
        <v>-16084417</v>
      </c>
      <c r="AM16" s="320">
        <f t="shared" si="3"/>
        <v>109967162</v>
      </c>
    </row>
    <row r="17" spans="1:39" ht="15.6" customHeight="1" x14ac:dyDescent="0.2">
      <c r="A17" s="305">
        <v>11</v>
      </c>
      <c r="B17" s="306" t="s">
        <v>14</v>
      </c>
      <c r="C17" s="307">
        <f>'2_State Distrib and Adjs'!BF17</f>
        <v>11991584</v>
      </c>
      <c r="D17" s="307">
        <f>-'5A3_OJJ'!P17</f>
        <v>0</v>
      </c>
      <c r="E17" s="307"/>
      <c r="F17" s="307">
        <f>-('5C1A_Madison'!AL17+'5C1A_Madison'!AO17)</f>
        <v>0</v>
      </c>
      <c r="G17" s="307">
        <f>-('5C1B_DArbonne'!AL17+'5C1B_DArbonne'!AO17)</f>
        <v>0</v>
      </c>
      <c r="H17" s="307">
        <f>-('5C1C_Intl High'!AL17+'5C1C_Intl High'!AO17)</f>
        <v>0</v>
      </c>
      <c r="I17" s="307">
        <f>-('5C1D_NOMMA'!AL17+'5C1D_NOMMA'!AO17)</f>
        <v>0</v>
      </c>
      <c r="J17" s="307">
        <f>-('5C1E_LFNO'!AL17+'5C1E_LFNO'!AO17)</f>
        <v>0</v>
      </c>
      <c r="K17" s="307">
        <f>-('5C1F_L.C. Charter'!AL17+'5C1F_L.C. Charter'!AO17)</f>
        <v>0</v>
      </c>
      <c r="L17" s="307">
        <f>-('5C1G_JS Clark'!AL17+'5C1G_JS Clark'!AO17)</f>
        <v>0</v>
      </c>
      <c r="M17" s="307">
        <f>-('5C1H_Southwest'!AL17+'5C1H_Southwest'!AO17)</f>
        <v>0</v>
      </c>
      <c r="N17" s="307">
        <f>-('5C1I_LA Key'!AL17+'5C1I_LA Key'!AO17)</f>
        <v>0</v>
      </c>
      <c r="O17" s="307">
        <f>-('5C1J_JCFA-East'!AL17+'5C1J_JCFA-East'!AO17)</f>
        <v>0</v>
      </c>
      <c r="P17" s="307">
        <f>-('5C1M_GEO Mid'!AL17+'5C1M_GEO Mid'!AO17)</f>
        <v>0</v>
      </c>
      <c r="Q17" s="307">
        <f>-('5C1N_Delta'!AL17+'5C1N_Delta'!AO17)</f>
        <v>0</v>
      </c>
      <c r="R17" s="307">
        <f>-('5C1O_Impact'!AL17+'5C1O_Impact'!AO17)</f>
        <v>0</v>
      </c>
      <c r="S17" s="307">
        <f>-('5C1Q_Advantage'!AL17+'5C1Q_Advantage'!AO17)</f>
        <v>0</v>
      </c>
      <c r="T17" s="307">
        <f>-('5C1R_Iberville'!AL17+'5C1R_Iberville'!AO17)</f>
        <v>0</v>
      </c>
      <c r="U17" s="307">
        <f>-('5C1S_LC Col Prep'!AL17+'5C1S_LC Col Prep'!AO17)</f>
        <v>0</v>
      </c>
      <c r="V17" s="307">
        <f>-('5C1T_Northeast'!AL17+'5C1T_Northeast'!AO17)</f>
        <v>0</v>
      </c>
      <c r="W17" s="307">
        <f>-('5C1U_Acadiana Ren'!AL17+'5C1U_Acadiana Ren'!AO17)</f>
        <v>0</v>
      </c>
      <c r="X17" s="307">
        <f>-('5C1V_Laf Ren'!AL17+'5C1V_Laf Ren'!AO17)</f>
        <v>0</v>
      </c>
      <c r="Y17" s="307">
        <f>-('5C1W_Willow'!AL17+'5C1W_Willow'!AO17)</f>
        <v>0</v>
      </c>
      <c r="Z17" s="307">
        <f>-('5C1Y_GEO'!AL17+'5C1Y_GEO'!AO17)</f>
        <v>0</v>
      </c>
      <c r="AA17" s="308">
        <f>-('5C1Z_Lincoln Prep'!AL17+'5C1Z_Lincoln Prep'!AO17)</f>
        <v>0</v>
      </c>
      <c r="AB17" s="308">
        <f>-('5C1AE_Noble Minds'!$AL17+'5C1AE_Noble Minds'!$AO17)</f>
        <v>0</v>
      </c>
      <c r="AC17" s="308">
        <f>-('5C1AF_JCFA-Laf'!$AL17+'5C1AF_JCFA-Laf'!$AO17)</f>
        <v>0</v>
      </c>
      <c r="AD17" s="308">
        <f>-('5C1AG_Collegiate'!$AL17+'5C1AG_Collegiate'!$AO17)</f>
        <v>0</v>
      </c>
      <c r="AE17" s="308">
        <f>-('5C1AH_BRUP'!$AL17+'5C1AH_BRUP'!$AO17)</f>
        <v>0</v>
      </c>
      <c r="AF17" s="584">
        <f>-('5C1AI_Harmony'!$AL17+'5C1AI_Harmony'!$AO17)</f>
        <v>0</v>
      </c>
      <c r="AG17" s="584">
        <f>-('5C1AJ_Athlos'!$AL17+'5C1AJ_Athlos'!$AO17)</f>
        <v>0</v>
      </c>
      <c r="AH17" s="584">
        <f>-('5C1AK_NxtGen'!$AL17+'5C1AK_NxtGen'!$AO17)</f>
        <v>0</v>
      </c>
      <c r="AI17" s="584">
        <f>-('5C1AL_Red River'!$AL17+'5C1AL_Red River'!$AO17)</f>
        <v>0</v>
      </c>
      <c r="AJ17" s="307">
        <f>-('5C2_LAVCA'!AM17+'5C2_LAVCA'!AP17)</f>
        <v>0</v>
      </c>
      <c r="AK17" s="307">
        <f>-('5C3_UnvView'!AM17+'5C3_UnvView'!AP17)</f>
        <v>-36204</v>
      </c>
      <c r="AL17" s="309">
        <f t="shared" si="2"/>
        <v>-36204</v>
      </c>
      <c r="AM17" s="310">
        <f t="shared" si="3"/>
        <v>11955380</v>
      </c>
    </row>
    <row r="18" spans="1:39" ht="15.6" customHeight="1" x14ac:dyDescent="0.2">
      <c r="A18" s="311">
        <v>12</v>
      </c>
      <c r="B18" s="312" t="s">
        <v>15</v>
      </c>
      <c r="C18" s="313">
        <f>'2_State Distrib and Adjs'!BF18</f>
        <v>3592904</v>
      </c>
      <c r="D18" s="313">
        <f>-'5A3_OJJ'!P18</f>
        <v>0</v>
      </c>
      <c r="E18" s="313"/>
      <c r="F18" s="313">
        <f>-('5C1A_Madison'!AL18+'5C1A_Madison'!AO18)</f>
        <v>0</v>
      </c>
      <c r="G18" s="313">
        <f>-('5C1B_DArbonne'!AL18+'5C1B_DArbonne'!AO18)</f>
        <v>0</v>
      </c>
      <c r="H18" s="313">
        <f>-('5C1C_Intl High'!AL18+'5C1C_Intl High'!AO18)</f>
        <v>0</v>
      </c>
      <c r="I18" s="313">
        <f>-('5C1D_NOMMA'!AL18+'5C1D_NOMMA'!AO18)</f>
        <v>0</v>
      </c>
      <c r="J18" s="313">
        <f>-('5C1E_LFNO'!AL18+'5C1E_LFNO'!AO18)</f>
        <v>0</v>
      </c>
      <c r="K18" s="313">
        <f>-('5C1F_L.C. Charter'!AL18+'5C1F_L.C. Charter'!AO18)</f>
        <v>0</v>
      </c>
      <c r="L18" s="313">
        <f>-('5C1G_JS Clark'!AL18+'5C1G_JS Clark'!AO18)</f>
        <v>0</v>
      </c>
      <c r="M18" s="313">
        <f>-('5C1H_Southwest'!AL18+'5C1H_Southwest'!AO18)</f>
        <v>-16428</v>
      </c>
      <c r="N18" s="313">
        <f>-('5C1I_LA Key'!AL18+'5C1I_LA Key'!AO18)</f>
        <v>0</v>
      </c>
      <c r="O18" s="313">
        <f>-('5C1J_JCFA-East'!AL18+'5C1J_JCFA-East'!AO18)</f>
        <v>0</v>
      </c>
      <c r="P18" s="313">
        <f>-('5C1M_GEO Mid'!AL18+'5C1M_GEO Mid'!AO18)</f>
        <v>0</v>
      </c>
      <c r="Q18" s="313">
        <f>-('5C1N_Delta'!AL18+'5C1N_Delta'!AO18)</f>
        <v>0</v>
      </c>
      <c r="R18" s="313">
        <f>-('5C1O_Impact'!AL18+'5C1O_Impact'!AO18)</f>
        <v>0</v>
      </c>
      <c r="S18" s="313">
        <f>-('5C1Q_Advantage'!AL18+'5C1Q_Advantage'!AO18)</f>
        <v>0</v>
      </c>
      <c r="T18" s="313">
        <f>-('5C1R_Iberville'!AL18+'5C1R_Iberville'!AO18)</f>
        <v>0</v>
      </c>
      <c r="U18" s="313">
        <f>-('5C1S_LC Col Prep'!AL18+'5C1S_LC Col Prep'!AO18)</f>
        <v>0</v>
      </c>
      <c r="V18" s="313">
        <f>-('5C1T_Northeast'!AL18+'5C1T_Northeast'!AO18)</f>
        <v>0</v>
      </c>
      <c r="W18" s="313">
        <f>-('5C1U_Acadiana Ren'!AL18+'5C1U_Acadiana Ren'!AO18)</f>
        <v>0</v>
      </c>
      <c r="X18" s="313">
        <f>-('5C1V_Laf Ren'!AL18+'5C1V_Laf Ren'!AO18)</f>
        <v>0</v>
      </c>
      <c r="Y18" s="313">
        <f>-('5C1W_Willow'!AL18+'5C1W_Willow'!AO18)</f>
        <v>0</v>
      </c>
      <c r="Z18" s="313">
        <f>-('5C1Y_GEO'!AL18+'5C1Y_GEO'!AO18)</f>
        <v>0</v>
      </c>
      <c r="AA18" s="313">
        <f>-('5C1Z_Lincoln Prep'!AL18+'5C1Z_Lincoln Prep'!AO18)</f>
        <v>0</v>
      </c>
      <c r="AB18" s="313">
        <f>-('5C1AE_Noble Minds'!$AL18+'5C1AE_Noble Minds'!$AO18)</f>
        <v>0</v>
      </c>
      <c r="AC18" s="313">
        <f>-('5C1AF_JCFA-Laf'!$AL18+'5C1AF_JCFA-Laf'!$AO18)</f>
        <v>0</v>
      </c>
      <c r="AD18" s="313">
        <f>-('5C1AG_Collegiate'!$AL18+'5C1AG_Collegiate'!$AO18)</f>
        <v>0</v>
      </c>
      <c r="AE18" s="313">
        <f>-('5C1AH_BRUP'!$AL18+'5C1AH_BRUP'!$AO18)</f>
        <v>0</v>
      </c>
      <c r="AF18" s="313">
        <f>-('5C1AI_Harmony'!$AL18+'5C1AI_Harmony'!$AO18)</f>
        <v>0</v>
      </c>
      <c r="AG18" s="313">
        <f>-('5C1AJ_Athlos'!$AL18+'5C1AJ_Athlos'!$AO18)</f>
        <v>0</v>
      </c>
      <c r="AH18" s="313">
        <f>-('5C1AK_NxtGen'!$AL18+'5C1AK_NxtGen'!$AO18)</f>
        <v>0</v>
      </c>
      <c r="AI18" s="313">
        <f>-('5C1AL_Red River'!$AL18+'5C1AL_Red River'!$AO18)</f>
        <v>0</v>
      </c>
      <c r="AJ18" s="313">
        <f>-('5C2_LAVCA'!AM18+'5C2_LAVCA'!AP18)</f>
        <v>0</v>
      </c>
      <c r="AK18" s="313">
        <f>-('5C3_UnvView'!AM18+'5C3_UnvView'!AP18)</f>
        <v>-9857</v>
      </c>
      <c r="AL18" s="314">
        <f t="shared" si="2"/>
        <v>-26285</v>
      </c>
      <c r="AM18" s="315">
        <f t="shared" si="3"/>
        <v>3566619</v>
      </c>
    </row>
    <row r="19" spans="1:39" ht="15.6" customHeight="1" x14ac:dyDescent="0.2">
      <c r="A19" s="311">
        <v>13</v>
      </c>
      <c r="B19" s="312" t="s">
        <v>16</v>
      </c>
      <c r="C19" s="313">
        <f>'2_State Distrib and Adjs'!BF19</f>
        <v>8340562</v>
      </c>
      <c r="D19" s="313">
        <f>-'5A3_OJJ'!P19</f>
        <v>0</v>
      </c>
      <c r="E19" s="313"/>
      <c r="F19" s="313">
        <f>-('5C1A_Madison'!AL19+'5C1A_Madison'!AO19)</f>
        <v>0</v>
      </c>
      <c r="G19" s="313">
        <f>-('5C1B_DArbonne'!AL19+'5C1B_DArbonne'!AO19)</f>
        <v>0</v>
      </c>
      <c r="H19" s="313">
        <f>-('5C1C_Intl High'!AL19+'5C1C_Intl High'!AO19)</f>
        <v>0</v>
      </c>
      <c r="I19" s="313">
        <f>-('5C1D_NOMMA'!AL19+'5C1D_NOMMA'!AO19)</f>
        <v>0</v>
      </c>
      <c r="J19" s="313">
        <f>-('5C1E_LFNO'!AL19+'5C1E_LFNO'!AO19)</f>
        <v>0</v>
      </c>
      <c r="K19" s="313">
        <f>-('5C1F_L.C. Charter'!AL19+'5C1F_L.C. Charter'!AO19)</f>
        <v>0</v>
      </c>
      <c r="L19" s="313">
        <f>-('5C1G_JS Clark'!AL19+'5C1G_JS Clark'!AO19)</f>
        <v>0</v>
      </c>
      <c r="M19" s="313">
        <f>-('5C1H_Southwest'!AL19+'5C1H_Southwest'!AO19)</f>
        <v>0</v>
      </c>
      <c r="N19" s="313">
        <f>-('5C1I_LA Key'!AL19+'5C1I_LA Key'!AO19)</f>
        <v>0</v>
      </c>
      <c r="O19" s="313">
        <f>-('5C1J_JCFA-East'!AL19+'5C1J_JCFA-East'!AO19)</f>
        <v>0</v>
      </c>
      <c r="P19" s="313">
        <f>-('5C1M_GEO Mid'!AL19+'5C1M_GEO Mid'!AO19)</f>
        <v>0</v>
      </c>
      <c r="Q19" s="313">
        <f>-('5C1N_Delta'!AL19+'5C1N_Delta'!AO19)</f>
        <v>-288652</v>
      </c>
      <c r="R19" s="313">
        <f>-('5C1O_Impact'!AL19+'5C1O_Impact'!AO19)</f>
        <v>0</v>
      </c>
      <c r="S19" s="313">
        <f>-('5C1Q_Advantage'!AL19+'5C1Q_Advantage'!AO19)</f>
        <v>0</v>
      </c>
      <c r="T19" s="313">
        <f>-('5C1R_Iberville'!AL19+'5C1R_Iberville'!AO19)</f>
        <v>0</v>
      </c>
      <c r="U19" s="313">
        <f>-('5C1S_LC Col Prep'!AL19+'5C1S_LC Col Prep'!AO19)</f>
        <v>0</v>
      </c>
      <c r="V19" s="313">
        <f>-('5C1T_Northeast'!AL19+'5C1T_Northeast'!AO19)</f>
        <v>0</v>
      </c>
      <c r="W19" s="313">
        <f>-('5C1U_Acadiana Ren'!AL19+'5C1U_Acadiana Ren'!AO19)</f>
        <v>0</v>
      </c>
      <c r="X19" s="313">
        <f>-('5C1V_Laf Ren'!AL19+'5C1V_Laf Ren'!AO19)</f>
        <v>0</v>
      </c>
      <c r="Y19" s="313">
        <f>-('5C1W_Willow'!AL19+'5C1W_Willow'!AO19)</f>
        <v>0</v>
      </c>
      <c r="Z19" s="313">
        <f>-('5C1Y_GEO'!AL19+'5C1Y_GEO'!AO19)</f>
        <v>0</v>
      </c>
      <c r="AA19" s="313">
        <f>-('5C1Z_Lincoln Prep'!AL19+'5C1Z_Lincoln Prep'!AO19)</f>
        <v>0</v>
      </c>
      <c r="AB19" s="313">
        <f>-('5C1AE_Noble Minds'!$AL19+'5C1AE_Noble Minds'!$AO19)</f>
        <v>0</v>
      </c>
      <c r="AC19" s="313">
        <f>-('5C1AF_JCFA-Laf'!$AL19+'5C1AF_JCFA-Laf'!$AO19)</f>
        <v>0</v>
      </c>
      <c r="AD19" s="313">
        <f>-('5C1AG_Collegiate'!$AL19+'5C1AG_Collegiate'!$AO19)</f>
        <v>0</v>
      </c>
      <c r="AE19" s="313">
        <f>-('5C1AH_BRUP'!$AL19+'5C1AH_BRUP'!$AO19)</f>
        <v>0</v>
      </c>
      <c r="AF19" s="313">
        <f>-('5C1AI_Harmony'!$AL19+'5C1AI_Harmony'!$AO19)</f>
        <v>0</v>
      </c>
      <c r="AG19" s="313">
        <f>-('5C1AJ_Athlos'!$AL19+'5C1AJ_Athlos'!$AO19)</f>
        <v>0</v>
      </c>
      <c r="AH19" s="313">
        <f>-('5C1AK_NxtGen'!$AL19+'5C1AK_NxtGen'!$AO19)</f>
        <v>0</v>
      </c>
      <c r="AI19" s="313">
        <f>-('5C1AL_Red River'!$AL19+'5C1AL_Red River'!$AO19)</f>
        <v>0</v>
      </c>
      <c r="AJ19" s="313">
        <f>-('5C2_LAVCA'!AM19+'5C2_LAVCA'!AP19)</f>
        <v>-17129</v>
      </c>
      <c r="AK19" s="313">
        <f>-('5C3_UnvView'!AM19+'5C3_UnvView'!AP19)</f>
        <v>-22839</v>
      </c>
      <c r="AL19" s="314">
        <f t="shared" si="2"/>
        <v>-328620</v>
      </c>
      <c r="AM19" s="315">
        <f t="shared" si="3"/>
        <v>8011942</v>
      </c>
    </row>
    <row r="20" spans="1:39" ht="15.6" customHeight="1" x14ac:dyDescent="0.2">
      <c r="A20" s="311">
        <v>14</v>
      </c>
      <c r="B20" s="312" t="s">
        <v>17</v>
      </c>
      <c r="C20" s="313">
        <f>'2_State Distrib and Adjs'!BF20</f>
        <v>12777490</v>
      </c>
      <c r="D20" s="313">
        <f>-'5A3_OJJ'!P20</f>
        <v>0</v>
      </c>
      <c r="E20" s="313"/>
      <c r="F20" s="313">
        <f>-('5C1A_Madison'!AL20+'5C1A_Madison'!AO20)</f>
        <v>0</v>
      </c>
      <c r="G20" s="313">
        <f>-('5C1B_DArbonne'!AL20+'5C1B_DArbonne'!AO20)</f>
        <v>-8362</v>
      </c>
      <c r="H20" s="313">
        <f>-('5C1C_Intl High'!AL20+'5C1C_Intl High'!AO20)</f>
        <v>0</v>
      </c>
      <c r="I20" s="313">
        <f>-('5C1D_NOMMA'!AL20+'5C1D_NOMMA'!AO20)</f>
        <v>0</v>
      </c>
      <c r="J20" s="313">
        <f>-('5C1E_LFNO'!AL20+'5C1E_LFNO'!AO20)</f>
        <v>0</v>
      </c>
      <c r="K20" s="313">
        <f>-('5C1F_L.C. Charter'!AL20+'5C1F_L.C. Charter'!AO20)</f>
        <v>0</v>
      </c>
      <c r="L20" s="313">
        <f>-('5C1G_JS Clark'!AL20+'5C1G_JS Clark'!AO20)</f>
        <v>0</v>
      </c>
      <c r="M20" s="313">
        <f>-('5C1H_Southwest'!AL20+'5C1H_Southwest'!AO20)</f>
        <v>0</v>
      </c>
      <c r="N20" s="313">
        <f>-('5C1I_LA Key'!AL20+'5C1I_LA Key'!AO20)</f>
        <v>0</v>
      </c>
      <c r="O20" s="313">
        <f>-('5C1J_JCFA-East'!AL20+'5C1J_JCFA-East'!AO20)</f>
        <v>0</v>
      </c>
      <c r="P20" s="313">
        <f>-('5C1M_GEO Mid'!AL20+'5C1M_GEO Mid'!AO20)</f>
        <v>0</v>
      </c>
      <c r="Q20" s="313">
        <f>-('5C1N_Delta'!AL20+'5C1N_Delta'!AO20)</f>
        <v>0</v>
      </c>
      <c r="R20" s="313">
        <f>-('5C1O_Impact'!AL20+'5C1O_Impact'!AO20)</f>
        <v>0</v>
      </c>
      <c r="S20" s="313">
        <f>-('5C1Q_Advantage'!AL20+'5C1Q_Advantage'!AO20)</f>
        <v>0</v>
      </c>
      <c r="T20" s="313">
        <f>-('5C1R_Iberville'!AL20+'5C1R_Iberville'!AO20)</f>
        <v>0</v>
      </c>
      <c r="U20" s="313">
        <f>-('5C1S_LC Col Prep'!AL20+'5C1S_LC Col Prep'!AO20)</f>
        <v>0</v>
      </c>
      <c r="V20" s="313">
        <f>-('5C1T_Northeast'!AL20+'5C1T_Northeast'!AO20)</f>
        <v>-175602</v>
      </c>
      <c r="W20" s="313">
        <f>-('5C1U_Acadiana Ren'!AL20+'5C1U_Acadiana Ren'!AO20)</f>
        <v>0</v>
      </c>
      <c r="X20" s="313">
        <f>-('5C1V_Laf Ren'!AL20+'5C1V_Laf Ren'!AO20)</f>
        <v>0</v>
      </c>
      <c r="Y20" s="313">
        <f>-('5C1W_Willow'!AL20+'5C1W_Willow'!AO20)</f>
        <v>0</v>
      </c>
      <c r="Z20" s="313">
        <f>-('5C1Y_GEO'!AL20+'5C1Y_GEO'!AO20)</f>
        <v>0</v>
      </c>
      <c r="AA20" s="313">
        <f>-('5C1Z_Lincoln Prep'!AL20+'5C1Z_Lincoln Prep'!AO20)</f>
        <v>-215321</v>
      </c>
      <c r="AB20" s="313">
        <f>-('5C1AE_Noble Minds'!$AL20+'5C1AE_Noble Minds'!$AO20)</f>
        <v>0</v>
      </c>
      <c r="AC20" s="313">
        <f>-('5C1AF_JCFA-Laf'!$AL20+'5C1AF_JCFA-Laf'!$AO20)</f>
        <v>0</v>
      </c>
      <c r="AD20" s="313">
        <f>-('5C1AG_Collegiate'!$AL20+'5C1AG_Collegiate'!$AO20)</f>
        <v>0</v>
      </c>
      <c r="AE20" s="313">
        <f>-('5C1AH_BRUP'!$AL20+'5C1AH_BRUP'!$AO20)</f>
        <v>0</v>
      </c>
      <c r="AF20" s="313">
        <f>-('5C1AI_Harmony'!$AL20+'5C1AI_Harmony'!$AO20)</f>
        <v>0</v>
      </c>
      <c r="AG20" s="313">
        <f>-('5C1AJ_Athlos'!$AL20+'5C1AJ_Athlos'!$AO20)</f>
        <v>0</v>
      </c>
      <c r="AH20" s="313">
        <f>-('5C1AK_NxtGen'!$AL20+'5C1AK_NxtGen'!$AO20)</f>
        <v>0</v>
      </c>
      <c r="AI20" s="313">
        <f>-('5C1AL_Red River'!$AL20+'5C1AL_Red River'!$AO20)</f>
        <v>0</v>
      </c>
      <c r="AJ20" s="313">
        <f>-('5C2_LAVCA'!AM20+'5C2_LAVCA'!AP20)</f>
        <v>-7526</v>
      </c>
      <c r="AK20" s="313">
        <f>-('5C3_UnvView'!AM20+'5C3_UnvView'!AP20)</f>
        <v>-11289</v>
      </c>
      <c r="AL20" s="314">
        <f t="shared" si="2"/>
        <v>-418100</v>
      </c>
      <c r="AM20" s="315">
        <f t="shared" si="3"/>
        <v>12359390</v>
      </c>
    </row>
    <row r="21" spans="1:39" ht="15.6" customHeight="1" x14ac:dyDescent="0.2">
      <c r="A21" s="316">
        <v>15</v>
      </c>
      <c r="B21" s="317" t="s">
        <v>18</v>
      </c>
      <c r="C21" s="318">
        <f>'2_State Distrib and Adjs'!BF21</f>
        <v>22532745</v>
      </c>
      <c r="D21" s="318">
        <f>-'5A3_OJJ'!P21</f>
        <v>-768</v>
      </c>
      <c r="E21" s="318"/>
      <c r="F21" s="318">
        <f>-('5C1A_Madison'!AL21+'5C1A_Madison'!AO21)</f>
        <v>0</v>
      </c>
      <c r="G21" s="318">
        <f>-('5C1B_DArbonne'!AL21+'5C1B_DArbonne'!AO21)</f>
        <v>0</v>
      </c>
      <c r="H21" s="318">
        <f>-('5C1C_Intl High'!AL21+'5C1C_Intl High'!AO21)</f>
        <v>0</v>
      </c>
      <c r="I21" s="318">
        <f>-('5C1D_NOMMA'!AL21+'5C1D_NOMMA'!AO21)</f>
        <v>0</v>
      </c>
      <c r="J21" s="318">
        <f>-('5C1E_LFNO'!AL21+'5C1E_LFNO'!AO21)</f>
        <v>0</v>
      </c>
      <c r="K21" s="318">
        <f>-('5C1F_L.C. Charter'!AL21+'5C1F_L.C. Charter'!AO21)</f>
        <v>0</v>
      </c>
      <c r="L21" s="318">
        <f>-('5C1G_JS Clark'!AL21+'5C1G_JS Clark'!AO21)</f>
        <v>0</v>
      </c>
      <c r="M21" s="318">
        <f>-('5C1H_Southwest'!AL21+'5C1H_Southwest'!AO21)</f>
        <v>0</v>
      </c>
      <c r="N21" s="318">
        <f>-('5C1I_LA Key'!AL21+'5C1I_LA Key'!AO21)</f>
        <v>0</v>
      </c>
      <c r="O21" s="318">
        <f>-('5C1J_JCFA-East'!AL21+'5C1J_JCFA-East'!AO21)</f>
        <v>0</v>
      </c>
      <c r="P21" s="318">
        <f>-('5C1M_GEO Mid'!AL21+'5C1M_GEO Mid'!AO21)</f>
        <v>0</v>
      </c>
      <c r="Q21" s="318">
        <f>-('5C1N_Delta'!AL21+'5C1N_Delta'!AO21)</f>
        <v>-1000849</v>
      </c>
      <c r="R21" s="318">
        <f>-('5C1O_Impact'!AL21+'5C1O_Impact'!AO21)</f>
        <v>0</v>
      </c>
      <c r="S21" s="318">
        <f>-('5C1Q_Advantage'!AL21+'5C1Q_Advantage'!AO21)</f>
        <v>0</v>
      </c>
      <c r="T21" s="318">
        <f>-('5C1R_Iberville'!AL21+'5C1R_Iberville'!AO21)</f>
        <v>0</v>
      </c>
      <c r="U21" s="318">
        <f>-('5C1S_LC Col Prep'!AL21+'5C1S_LC Col Prep'!AO21)</f>
        <v>0</v>
      </c>
      <c r="V21" s="318">
        <f>-('5C1T_Northeast'!AL21+'5C1T_Northeast'!AO21)</f>
        <v>0</v>
      </c>
      <c r="W21" s="318">
        <f>-('5C1U_Acadiana Ren'!AL21+'5C1U_Acadiana Ren'!AO21)</f>
        <v>0</v>
      </c>
      <c r="X21" s="318">
        <f>-('5C1V_Laf Ren'!AL21+'5C1V_Laf Ren'!AO21)</f>
        <v>0</v>
      </c>
      <c r="Y21" s="318">
        <f>-('5C1W_Willow'!AL21+'5C1W_Willow'!AO21)</f>
        <v>0</v>
      </c>
      <c r="Z21" s="318">
        <f>-('5C1Y_GEO'!AL21+'5C1Y_GEO'!AO21)</f>
        <v>0</v>
      </c>
      <c r="AA21" s="318">
        <f>-('5C1Z_Lincoln Prep'!AL21+'5C1Z_Lincoln Prep'!AO21)</f>
        <v>0</v>
      </c>
      <c r="AB21" s="318">
        <f>-('5C1AE_Noble Minds'!$AL21+'5C1AE_Noble Minds'!$AO21)</f>
        <v>0</v>
      </c>
      <c r="AC21" s="318">
        <f>-('5C1AF_JCFA-Laf'!$AL21+'5C1AF_JCFA-Laf'!$AO21)</f>
        <v>0</v>
      </c>
      <c r="AD21" s="318">
        <f>-('5C1AG_Collegiate'!$AL21+'5C1AG_Collegiate'!$AO21)</f>
        <v>0</v>
      </c>
      <c r="AE21" s="318">
        <f>-('5C1AH_BRUP'!$AL21+'5C1AH_BRUP'!$AO21)</f>
        <v>0</v>
      </c>
      <c r="AF21" s="585">
        <f>-('5C1AI_Harmony'!$AL21+'5C1AI_Harmony'!$AO21)</f>
        <v>0</v>
      </c>
      <c r="AG21" s="585">
        <f>-('5C1AJ_Athlos'!$AL21+'5C1AJ_Athlos'!$AO21)</f>
        <v>0</v>
      </c>
      <c r="AH21" s="776">
        <f>-('5C1AK_NxtGen'!$AL21+'5C1AK_NxtGen'!$AO21)</f>
        <v>0</v>
      </c>
      <c r="AI21" s="776">
        <f>-('5C1AL_Red River'!$AL21+'5C1AL_Red River'!$AO21)</f>
        <v>0</v>
      </c>
      <c r="AJ21" s="318">
        <f>-('5C2_LAVCA'!AM21+'5C2_LAVCA'!AP21)</f>
        <v>-31809</v>
      </c>
      <c r="AK21" s="318">
        <f>-('5C3_UnvView'!AM21+'5C3_UnvView'!AP21)</f>
        <v>-2892</v>
      </c>
      <c r="AL21" s="319">
        <f t="shared" si="2"/>
        <v>-1036318</v>
      </c>
      <c r="AM21" s="320">
        <f t="shared" si="3"/>
        <v>21496427</v>
      </c>
    </row>
    <row r="22" spans="1:39" ht="15.6" customHeight="1" x14ac:dyDescent="0.2">
      <c r="A22" s="305">
        <v>16</v>
      </c>
      <c r="B22" s="306" t="s">
        <v>19</v>
      </c>
      <c r="C22" s="307">
        <f>'2_State Distrib and Adjs'!BF22</f>
        <v>13868222</v>
      </c>
      <c r="D22" s="307">
        <f>-'5A3_OJJ'!P22</f>
        <v>-6907</v>
      </c>
      <c r="E22" s="307"/>
      <c r="F22" s="307">
        <f>-('5C1A_Madison'!AL22+'5C1A_Madison'!AO22)</f>
        <v>0</v>
      </c>
      <c r="G22" s="307">
        <f>-('5C1B_DArbonne'!AL22+'5C1B_DArbonne'!AO22)</f>
        <v>0</v>
      </c>
      <c r="H22" s="307">
        <f>-('5C1C_Intl High'!AL22+'5C1C_Intl High'!AO22)</f>
        <v>0</v>
      </c>
      <c r="I22" s="307">
        <f>-('5C1D_NOMMA'!AL22+'5C1D_NOMMA'!AO22)</f>
        <v>0</v>
      </c>
      <c r="J22" s="307">
        <f>-('5C1E_LFNO'!AL22+'5C1E_LFNO'!AO22)</f>
        <v>0</v>
      </c>
      <c r="K22" s="307">
        <f>-('5C1F_L.C. Charter'!AL22+'5C1F_L.C. Charter'!AO22)</f>
        <v>0</v>
      </c>
      <c r="L22" s="307">
        <f>-('5C1G_JS Clark'!AL22+'5C1G_JS Clark'!AO22)</f>
        <v>0</v>
      </c>
      <c r="M22" s="307">
        <f>-('5C1H_Southwest'!AL22+'5C1H_Southwest'!AO22)</f>
        <v>0</v>
      </c>
      <c r="N22" s="307">
        <f>-('5C1I_LA Key'!AL22+'5C1I_LA Key'!AO22)</f>
        <v>0</v>
      </c>
      <c r="O22" s="307">
        <f>-('5C1J_JCFA-East'!AL22+'5C1J_JCFA-East'!AO22)</f>
        <v>0</v>
      </c>
      <c r="P22" s="307">
        <f>-('5C1M_GEO Mid'!AL22+'5C1M_GEO Mid'!AO22)</f>
        <v>0</v>
      </c>
      <c r="Q22" s="307">
        <f>-('5C1N_Delta'!AL22+'5C1N_Delta'!AO22)</f>
        <v>0</v>
      </c>
      <c r="R22" s="307">
        <f>-('5C1O_Impact'!AL22+'5C1O_Impact'!AO22)</f>
        <v>0</v>
      </c>
      <c r="S22" s="307">
        <f>-('5C1Q_Advantage'!AL22+'5C1Q_Advantage'!AO22)</f>
        <v>0</v>
      </c>
      <c r="T22" s="307">
        <f>-('5C1R_Iberville'!AL22+'5C1R_Iberville'!AO22)</f>
        <v>0</v>
      </c>
      <c r="U22" s="307">
        <f>-('5C1S_LC Col Prep'!AL22+'5C1S_LC Col Prep'!AO22)</f>
        <v>0</v>
      </c>
      <c r="V22" s="307">
        <f>-('5C1T_Northeast'!AL22+'5C1T_Northeast'!AO22)</f>
        <v>0</v>
      </c>
      <c r="W22" s="307">
        <f>-('5C1U_Acadiana Ren'!AL22+'5C1U_Acadiana Ren'!AO22)</f>
        <v>0</v>
      </c>
      <c r="X22" s="307">
        <f>-('5C1V_Laf Ren'!AL22+'5C1V_Laf Ren'!AO22)</f>
        <v>0</v>
      </c>
      <c r="Y22" s="307">
        <f>-('5C1W_Willow'!AL22+'5C1W_Willow'!AO22)</f>
        <v>0</v>
      </c>
      <c r="Z22" s="307">
        <f>-('5C1Y_GEO'!AL22+'5C1Y_GEO'!AO22)</f>
        <v>0</v>
      </c>
      <c r="AA22" s="308">
        <f>-('5C1Z_Lincoln Prep'!AL22+'5C1Z_Lincoln Prep'!AO22)</f>
        <v>0</v>
      </c>
      <c r="AB22" s="308">
        <f>-('5C1AE_Noble Minds'!$AL22+'5C1AE_Noble Minds'!$AO22)</f>
        <v>0</v>
      </c>
      <c r="AC22" s="308">
        <f>-('5C1AF_JCFA-Laf'!$AL22+'5C1AF_JCFA-Laf'!$AO22)</f>
        <v>0</v>
      </c>
      <c r="AD22" s="308">
        <f>-('5C1AG_Collegiate'!$AL22+'5C1AG_Collegiate'!$AO22)</f>
        <v>0</v>
      </c>
      <c r="AE22" s="308">
        <f>-('5C1AH_BRUP'!$AL22+'5C1AH_BRUP'!$AO22)</f>
        <v>0</v>
      </c>
      <c r="AF22" s="584">
        <f>-('5C1AI_Harmony'!$AL22+'5C1AI_Harmony'!$AO22)</f>
        <v>0</v>
      </c>
      <c r="AG22" s="584">
        <f>-('5C1AJ_Athlos'!$AL22+'5C1AJ_Athlos'!$AO22)</f>
        <v>0</v>
      </c>
      <c r="AH22" s="584">
        <f>-('5C1AK_NxtGen'!$AL22+'5C1AK_NxtGen'!$AO22)</f>
        <v>0</v>
      </c>
      <c r="AI22" s="584">
        <f>-('5C1AL_Red River'!$AL22+'5C1AL_Red River'!$AO22)</f>
        <v>0</v>
      </c>
      <c r="AJ22" s="307">
        <f>-('5C2_LAVCA'!AM22+'5C2_LAVCA'!AP22)</f>
        <v>-111560</v>
      </c>
      <c r="AK22" s="307">
        <f>-('5C3_UnvView'!AM22+'5C3_UnvView'!AP22)</f>
        <v>-91873</v>
      </c>
      <c r="AL22" s="309">
        <f t="shared" si="2"/>
        <v>-210340</v>
      </c>
      <c r="AM22" s="310">
        <f t="shared" si="3"/>
        <v>13657882</v>
      </c>
    </row>
    <row r="23" spans="1:39" ht="15.6" customHeight="1" x14ac:dyDescent="0.2">
      <c r="A23" s="311">
        <v>17</v>
      </c>
      <c r="B23" s="312" t="s">
        <v>20</v>
      </c>
      <c r="C23" s="313">
        <f>'2_State Distrib and Adjs'!BF23</f>
        <v>176847449</v>
      </c>
      <c r="D23" s="313">
        <f>-'5A3_OJJ'!P23</f>
        <v>-105202</v>
      </c>
      <c r="E23" s="313">
        <f>-('5B2_RSD LA'!AL18+'5B2_RSD LA'!AQ18)</f>
        <v>-13480552</v>
      </c>
      <c r="F23" s="313">
        <f>-('5C1A_Madison'!AL23+'5C1A_Madison'!AO23)</f>
        <v>-4393776</v>
      </c>
      <c r="G23" s="313">
        <f>-('5C1B_DArbonne'!AL23+'5C1B_DArbonne'!AO23)</f>
        <v>0</v>
      </c>
      <c r="H23" s="313">
        <f>-('5C1C_Intl High'!AL23+'5C1C_Intl High'!AO23)</f>
        <v>0</v>
      </c>
      <c r="I23" s="313">
        <f>-('5C1D_NOMMA'!AL23+'5C1D_NOMMA'!AO23)</f>
        <v>0</v>
      </c>
      <c r="J23" s="313">
        <f>-('5C1E_LFNO'!AL23+'5C1E_LFNO'!AO23)</f>
        <v>0</v>
      </c>
      <c r="K23" s="313">
        <f>-('5C1F_L.C. Charter'!AL23+'5C1F_L.C. Charter'!AO23)</f>
        <v>-7749</v>
      </c>
      <c r="L23" s="313">
        <f>-('5C1G_JS Clark'!AL23+'5C1G_JS Clark'!AO23)</f>
        <v>0</v>
      </c>
      <c r="M23" s="313">
        <f>-('5C1H_Southwest'!AL23+'5C1H_Southwest'!AO23)</f>
        <v>-7749</v>
      </c>
      <c r="N23" s="313">
        <f>-('5C1I_LA Key'!AL23+'5C1I_LA Key'!AO23)</f>
        <v>-2196842</v>
      </c>
      <c r="O23" s="313">
        <f>-('5C1J_JCFA-East'!AL23+'5C1J_JCFA-East'!AO23)</f>
        <v>0</v>
      </c>
      <c r="P23" s="313">
        <f>-('5C1M_GEO Mid'!AL23+'5C1M_GEO Mid'!AO23)</f>
        <v>-5087219</v>
      </c>
      <c r="Q23" s="313">
        <f>-('5C1N_Delta'!AL23+'5C1N_Delta'!AO23)</f>
        <v>0</v>
      </c>
      <c r="R23" s="313">
        <f>-('5C1O_Impact'!AL23+'5C1O_Impact'!AO23)</f>
        <v>-1553675</v>
      </c>
      <c r="S23" s="313">
        <f>-('5C1Q_Advantage'!AL23+'5C1Q_Advantage'!AO23)</f>
        <v>-1731902</v>
      </c>
      <c r="T23" s="313">
        <f>-('5C1R_Iberville'!AL23+'5C1R_Iberville'!AO23)</f>
        <v>-240219</v>
      </c>
      <c r="U23" s="313">
        <f>-('5C1S_LC Col Prep'!AL23+'5C1S_LC Col Prep'!AO23)</f>
        <v>0</v>
      </c>
      <c r="V23" s="313">
        <f>-('5C1T_Northeast'!AL23+'5C1T_Northeast'!AO23)</f>
        <v>0</v>
      </c>
      <c r="W23" s="313">
        <f>-('5C1U_Acadiana Ren'!AL23+'5C1U_Acadiana Ren'!AO23)</f>
        <v>-7749</v>
      </c>
      <c r="X23" s="313">
        <f>-('5C1V_Laf Ren'!AL23+'5C1V_Laf Ren'!AO23)</f>
        <v>0</v>
      </c>
      <c r="Y23" s="313">
        <f>-('5C1W_Willow'!AL23+'5C1W_Willow'!AO23)</f>
        <v>-11624</v>
      </c>
      <c r="Z23" s="313">
        <f>-('5C1Y_GEO'!AL23+'5C1Y_GEO'!AO23)</f>
        <v>-5257697</v>
      </c>
      <c r="AA23" s="313">
        <f>-('5C1Z_Lincoln Prep'!AL23+'5C1Z_Lincoln Prep'!AO23)</f>
        <v>0</v>
      </c>
      <c r="AB23" s="313">
        <f>-('5C1AE_Noble Minds'!$AL23+'5C1AE_Noble Minds'!$AO23)</f>
        <v>0</v>
      </c>
      <c r="AC23" s="313">
        <f>-('5C1AF_JCFA-Laf'!$AL23+'5C1AF_JCFA-Laf'!$AO23)</f>
        <v>0</v>
      </c>
      <c r="AD23" s="313">
        <f>-('5C1AG_Collegiate'!$AL23+'5C1AG_Collegiate'!$AO23)</f>
        <v>-3576163</v>
      </c>
      <c r="AE23" s="313">
        <f>-('5C1AH_BRUP'!$AL23+'5C1AH_BRUP'!$AO23)</f>
        <v>-2499053</v>
      </c>
      <c r="AF23" s="313">
        <f>-('5C1AI_Harmony'!$AL23+'5C1AI_Harmony'!$AO23)</f>
        <v>0</v>
      </c>
      <c r="AG23" s="313">
        <f>-('5C1AJ_Athlos'!$AL23+'5C1AJ_Athlos'!$AO23)</f>
        <v>0</v>
      </c>
      <c r="AH23" s="313">
        <f>-('5C1AK_NxtGen'!$AL23+'5C1AK_NxtGen'!$AO23)</f>
        <v>-1468436</v>
      </c>
      <c r="AI23" s="313">
        <f>-('5C1AL_Red River'!$AL23+'5C1AL_Red River'!$AO23)</f>
        <v>0</v>
      </c>
      <c r="AJ23" s="313">
        <f>-('5C2_LAVCA'!AM23+'5C2_LAVCA'!AP23)</f>
        <v>-812567</v>
      </c>
      <c r="AK23" s="313">
        <f>-('5C3_UnvView'!AM23+'5C3_UnvView'!AP23)</f>
        <v>-2085256</v>
      </c>
      <c r="AL23" s="314">
        <f t="shared" si="2"/>
        <v>-44523430</v>
      </c>
      <c r="AM23" s="315">
        <f t="shared" si="3"/>
        <v>132324019</v>
      </c>
    </row>
    <row r="24" spans="1:39" ht="15.6" customHeight="1" x14ac:dyDescent="0.2">
      <c r="A24" s="311">
        <v>18</v>
      </c>
      <c r="B24" s="312" t="s">
        <v>21</v>
      </c>
      <c r="C24" s="313">
        <f>'2_State Distrib and Adjs'!BF24</f>
        <v>5892138</v>
      </c>
      <c r="D24" s="313">
        <f>-'5A3_OJJ'!P24</f>
        <v>-3014</v>
      </c>
      <c r="E24" s="313"/>
      <c r="F24" s="313">
        <f>-('5C1A_Madison'!AL24+'5C1A_Madison'!AO24)</f>
        <v>0</v>
      </c>
      <c r="G24" s="313">
        <f>-('5C1B_DArbonne'!AL24+'5C1B_DArbonne'!AO24)</f>
        <v>0</v>
      </c>
      <c r="H24" s="313">
        <f>-('5C1C_Intl High'!AL24+'5C1C_Intl High'!AO24)</f>
        <v>0</v>
      </c>
      <c r="I24" s="313">
        <f>-('5C1D_NOMMA'!AL24+'5C1D_NOMMA'!AO24)</f>
        <v>0</v>
      </c>
      <c r="J24" s="313">
        <f>-('5C1E_LFNO'!AL24+'5C1E_LFNO'!AO24)</f>
        <v>0</v>
      </c>
      <c r="K24" s="313">
        <f>-('5C1F_L.C. Charter'!AL24+'5C1F_L.C. Charter'!AO24)</f>
        <v>0</v>
      </c>
      <c r="L24" s="313">
        <f>-('5C1G_JS Clark'!AL24+'5C1G_JS Clark'!AO24)</f>
        <v>0</v>
      </c>
      <c r="M24" s="313">
        <f>-('5C1H_Southwest'!AL24+'5C1H_Southwest'!AO24)</f>
        <v>0</v>
      </c>
      <c r="N24" s="313">
        <f>-('5C1I_LA Key'!AL24+'5C1I_LA Key'!AO24)</f>
        <v>0</v>
      </c>
      <c r="O24" s="313">
        <f>-('5C1J_JCFA-East'!AL24+'5C1J_JCFA-East'!AO24)</f>
        <v>0</v>
      </c>
      <c r="P24" s="313">
        <f>-('5C1M_GEO Mid'!AL24+'5C1M_GEO Mid'!AO24)</f>
        <v>0</v>
      </c>
      <c r="Q24" s="313">
        <f>-('5C1N_Delta'!AL24+'5C1N_Delta'!AO24)</f>
        <v>0</v>
      </c>
      <c r="R24" s="313">
        <f>-('5C1O_Impact'!AL24+'5C1O_Impact'!AO24)</f>
        <v>0</v>
      </c>
      <c r="S24" s="313">
        <f>-('5C1Q_Advantage'!AL24+'5C1Q_Advantage'!AO24)</f>
        <v>0</v>
      </c>
      <c r="T24" s="313">
        <f>-('5C1R_Iberville'!AL24+'5C1R_Iberville'!AO24)</f>
        <v>0</v>
      </c>
      <c r="U24" s="313">
        <f>-('5C1S_LC Col Prep'!AL24+'5C1S_LC Col Prep'!AO24)</f>
        <v>0</v>
      </c>
      <c r="V24" s="313">
        <f>-('5C1T_Northeast'!AL24+'5C1T_Northeast'!AO24)</f>
        <v>0</v>
      </c>
      <c r="W24" s="313">
        <f>-('5C1U_Acadiana Ren'!AL24+'5C1U_Acadiana Ren'!AO24)</f>
        <v>0</v>
      </c>
      <c r="X24" s="313">
        <f>-('5C1V_Laf Ren'!AL24+'5C1V_Laf Ren'!AO24)</f>
        <v>0</v>
      </c>
      <c r="Y24" s="313">
        <f>-('5C1W_Willow'!AL24+'5C1W_Willow'!AO24)</f>
        <v>0</v>
      </c>
      <c r="Z24" s="313">
        <f>-('5C1Y_GEO'!AL24+'5C1Y_GEO'!AO24)</f>
        <v>0</v>
      </c>
      <c r="AA24" s="313">
        <f>-('5C1Z_Lincoln Prep'!AL24+'5C1Z_Lincoln Prep'!AO24)</f>
        <v>0</v>
      </c>
      <c r="AB24" s="313">
        <f>-('5C1AE_Noble Minds'!$AL24+'5C1AE_Noble Minds'!$AO24)</f>
        <v>0</v>
      </c>
      <c r="AC24" s="313">
        <f>-('5C1AF_JCFA-Laf'!$AL24+'5C1AF_JCFA-Laf'!$AO24)</f>
        <v>0</v>
      </c>
      <c r="AD24" s="313">
        <f>-('5C1AG_Collegiate'!$AL24+'5C1AG_Collegiate'!$AO24)</f>
        <v>0</v>
      </c>
      <c r="AE24" s="313">
        <f>-('5C1AH_BRUP'!$AL24+'5C1AH_BRUP'!$AO24)</f>
        <v>0</v>
      </c>
      <c r="AF24" s="313">
        <f>-('5C1AI_Harmony'!$AL24+'5C1AI_Harmony'!$AO24)</f>
        <v>0</v>
      </c>
      <c r="AG24" s="313">
        <f>-('5C1AJ_Athlos'!$AL24+'5C1AJ_Athlos'!$AO24)</f>
        <v>0</v>
      </c>
      <c r="AH24" s="313">
        <f>-('5C1AK_NxtGen'!$AL24+'5C1AK_NxtGen'!$AO24)</f>
        <v>0</v>
      </c>
      <c r="AI24" s="313">
        <f>-('5C1AL_Red River'!$AL24+'5C1AL_Red River'!$AO24)</f>
        <v>0</v>
      </c>
      <c r="AJ24" s="313">
        <f>-('5C2_LAVCA'!AM24+'5C2_LAVCA'!AP24)</f>
        <v>-5746</v>
      </c>
      <c r="AK24" s="313">
        <f>-('5C3_UnvView'!AM24+'5C3_UnvView'!AP24)</f>
        <v>-10055</v>
      </c>
      <c r="AL24" s="314">
        <f t="shared" si="2"/>
        <v>-18815</v>
      </c>
      <c r="AM24" s="315">
        <f t="shared" si="3"/>
        <v>5873323</v>
      </c>
    </row>
    <row r="25" spans="1:39" ht="15.6" customHeight="1" x14ac:dyDescent="0.2">
      <c r="A25" s="311">
        <v>19</v>
      </c>
      <c r="B25" s="312" t="s">
        <v>22</v>
      </c>
      <c r="C25" s="313">
        <f>'2_State Distrib and Adjs'!BF25</f>
        <v>10180936</v>
      </c>
      <c r="D25" s="313">
        <f>-'5A3_OJJ'!P25</f>
        <v>0</v>
      </c>
      <c r="E25" s="313"/>
      <c r="F25" s="313">
        <f>-('5C1A_Madison'!AL25+'5C1A_Madison'!AO25)</f>
        <v>-4392</v>
      </c>
      <c r="G25" s="313">
        <f>-('5C1B_DArbonne'!AL25+'5C1B_DArbonne'!AO25)</f>
        <v>0</v>
      </c>
      <c r="H25" s="313">
        <f>-('5C1C_Intl High'!AL25+'5C1C_Intl High'!AO25)</f>
        <v>0</v>
      </c>
      <c r="I25" s="313">
        <f>-('5C1D_NOMMA'!AL25+'5C1D_NOMMA'!AO25)</f>
        <v>0</v>
      </c>
      <c r="J25" s="313">
        <f>-('5C1E_LFNO'!AL25+'5C1E_LFNO'!AO25)</f>
        <v>0</v>
      </c>
      <c r="K25" s="313">
        <f>-('5C1F_L.C. Charter'!AL25+'5C1F_L.C. Charter'!AO25)</f>
        <v>0</v>
      </c>
      <c r="L25" s="313">
        <f>-('5C1G_JS Clark'!AL25+'5C1G_JS Clark'!AO25)</f>
        <v>0</v>
      </c>
      <c r="M25" s="313">
        <f>-('5C1H_Southwest'!AL25+'5C1H_Southwest'!AO25)</f>
        <v>0</v>
      </c>
      <c r="N25" s="313">
        <f>-('5C1I_LA Key'!AL25+'5C1I_LA Key'!AO25)</f>
        <v>-35136</v>
      </c>
      <c r="O25" s="313">
        <f>-('5C1J_JCFA-East'!AL25+'5C1J_JCFA-East'!AO25)</f>
        <v>0</v>
      </c>
      <c r="P25" s="313">
        <f>-('5C1M_GEO Mid'!AL25+'5C1M_GEO Mid'!AO25)</f>
        <v>0</v>
      </c>
      <c r="Q25" s="313">
        <f>-('5C1N_Delta'!AL25+'5C1N_Delta'!AO25)</f>
        <v>0</v>
      </c>
      <c r="R25" s="313">
        <f>-('5C1O_Impact'!AL25+'5C1O_Impact'!AO25)</f>
        <v>0</v>
      </c>
      <c r="S25" s="313">
        <f>-('5C1Q_Advantage'!AL25+'5C1Q_Advantage'!AO25)</f>
        <v>-48312</v>
      </c>
      <c r="T25" s="313">
        <f>-('5C1R_Iberville'!AL25+'5C1R_Iberville'!AO25)</f>
        <v>0</v>
      </c>
      <c r="U25" s="313">
        <f>-('5C1S_LC Col Prep'!AL25+'5C1S_LC Col Prep'!AO25)</f>
        <v>0</v>
      </c>
      <c r="V25" s="313">
        <f>-('5C1T_Northeast'!AL25+'5C1T_Northeast'!AO25)</f>
        <v>0</v>
      </c>
      <c r="W25" s="313">
        <f>-('5C1U_Acadiana Ren'!AL25+'5C1U_Acadiana Ren'!AO25)</f>
        <v>0</v>
      </c>
      <c r="X25" s="313">
        <f>-('5C1V_Laf Ren'!AL25+'5C1V_Laf Ren'!AO25)</f>
        <v>0</v>
      </c>
      <c r="Y25" s="313">
        <f>-('5C1W_Willow'!AL25+'5C1W_Willow'!AO25)</f>
        <v>0</v>
      </c>
      <c r="Z25" s="313">
        <f>-('5C1Y_GEO'!AL25+'5C1Y_GEO'!AO25)</f>
        <v>0</v>
      </c>
      <c r="AA25" s="313">
        <f>-('5C1Z_Lincoln Prep'!AL25+'5C1Z_Lincoln Prep'!AO25)</f>
        <v>0</v>
      </c>
      <c r="AB25" s="313">
        <f>-('5C1AE_Noble Minds'!$AL25+'5C1AE_Noble Minds'!$AO25)</f>
        <v>0</v>
      </c>
      <c r="AC25" s="313">
        <f>-('5C1AF_JCFA-Laf'!$AL25+'5C1AF_JCFA-Laf'!$AO25)</f>
        <v>0</v>
      </c>
      <c r="AD25" s="313">
        <f>-('5C1AG_Collegiate'!$AL25+'5C1AG_Collegiate'!$AO25)</f>
        <v>0</v>
      </c>
      <c r="AE25" s="313">
        <f>-('5C1AH_BRUP'!$AL25+'5C1AH_BRUP'!$AO25)</f>
        <v>0</v>
      </c>
      <c r="AF25" s="313">
        <f>-('5C1AI_Harmony'!$AL25+'5C1AI_Harmony'!$AO25)</f>
        <v>0</v>
      </c>
      <c r="AG25" s="313">
        <f>-('5C1AJ_Athlos'!$AL25+'5C1AJ_Athlos'!$AO25)</f>
        <v>0</v>
      </c>
      <c r="AH25" s="313">
        <f>-('5C1AK_NxtGen'!$AL25+'5C1AK_NxtGen'!$AO25)</f>
        <v>-2196</v>
      </c>
      <c r="AI25" s="313">
        <f>-('5C1AL_Red River'!$AL25+'5C1AL_Red River'!$AO25)</f>
        <v>0</v>
      </c>
      <c r="AJ25" s="313">
        <f>-('5C2_LAVCA'!AM25+'5C2_LAVCA'!AP25)</f>
        <v>-27670</v>
      </c>
      <c r="AK25" s="313">
        <f>-('5C3_UnvView'!AM25+'5C3_UnvView'!AP25)</f>
        <v>-132419</v>
      </c>
      <c r="AL25" s="314">
        <f t="shared" si="2"/>
        <v>-250125</v>
      </c>
      <c r="AM25" s="315">
        <f t="shared" si="3"/>
        <v>9930811</v>
      </c>
    </row>
    <row r="26" spans="1:39" ht="15.6" customHeight="1" x14ac:dyDescent="0.2">
      <c r="A26" s="316">
        <v>20</v>
      </c>
      <c r="B26" s="317" t="s">
        <v>23</v>
      </c>
      <c r="C26" s="318">
        <f>'2_State Distrib and Adjs'!BF26</f>
        <v>37204207</v>
      </c>
      <c r="D26" s="318">
        <f>-'5A3_OJJ'!P26</f>
        <v>-6131</v>
      </c>
      <c r="E26" s="318"/>
      <c r="F26" s="318">
        <f>-('5C1A_Madison'!AL26+'5C1A_Madison'!AO26)</f>
        <v>0</v>
      </c>
      <c r="G26" s="318">
        <f>-('5C1B_DArbonne'!AL26+'5C1B_DArbonne'!AO26)</f>
        <v>0</v>
      </c>
      <c r="H26" s="318">
        <f>-('5C1C_Intl High'!AL26+'5C1C_Intl High'!AO26)</f>
        <v>0</v>
      </c>
      <c r="I26" s="318">
        <f>-('5C1D_NOMMA'!AL26+'5C1D_NOMMA'!AO26)</f>
        <v>0</v>
      </c>
      <c r="J26" s="318">
        <f>-('5C1E_LFNO'!AL26+'5C1E_LFNO'!AO26)</f>
        <v>0</v>
      </c>
      <c r="K26" s="318">
        <f>-('5C1F_L.C. Charter'!AL26+'5C1F_L.C. Charter'!AO26)</f>
        <v>0</v>
      </c>
      <c r="L26" s="318">
        <f>-('5C1G_JS Clark'!AL26+'5C1G_JS Clark'!AO26)</f>
        <v>0</v>
      </c>
      <c r="M26" s="318">
        <f>-('5C1H_Southwest'!AL26+'5C1H_Southwest'!AO26)</f>
        <v>0</v>
      </c>
      <c r="N26" s="318">
        <f>-('5C1I_LA Key'!AL26+'5C1I_LA Key'!AO26)</f>
        <v>0</v>
      </c>
      <c r="O26" s="318">
        <f>-('5C1J_JCFA-East'!AL26+'5C1J_JCFA-East'!AO26)</f>
        <v>0</v>
      </c>
      <c r="P26" s="318">
        <f>-('5C1M_GEO Mid'!AL26+'5C1M_GEO Mid'!AO26)</f>
        <v>0</v>
      </c>
      <c r="Q26" s="318">
        <f>-('5C1N_Delta'!AL26+'5C1N_Delta'!AO26)</f>
        <v>0</v>
      </c>
      <c r="R26" s="318">
        <f>-('5C1O_Impact'!AL26+'5C1O_Impact'!AO26)</f>
        <v>0</v>
      </c>
      <c r="S26" s="318">
        <f>-('5C1Q_Advantage'!AL26+'5C1Q_Advantage'!AO26)</f>
        <v>0</v>
      </c>
      <c r="T26" s="318">
        <f>-('5C1R_Iberville'!AL26+'5C1R_Iberville'!AO26)</f>
        <v>0</v>
      </c>
      <c r="U26" s="318">
        <f>-('5C1S_LC Col Prep'!AL26+'5C1S_LC Col Prep'!AO26)</f>
        <v>0</v>
      </c>
      <c r="V26" s="318">
        <f>-('5C1T_Northeast'!AL26+'5C1T_Northeast'!AO26)</f>
        <v>0</v>
      </c>
      <c r="W26" s="318">
        <f>-('5C1U_Acadiana Ren'!AL26+'5C1U_Acadiana Ren'!AO26)</f>
        <v>0</v>
      </c>
      <c r="X26" s="318">
        <f>-('5C1V_Laf Ren'!AL26+'5C1V_Laf Ren'!AO26)</f>
        <v>-2693</v>
      </c>
      <c r="Y26" s="318">
        <f>-('5C1W_Willow'!AL26+'5C1W_Willow'!AO26)</f>
        <v>0</v>
      </c>
      <c r="Z26" s="318">
        <f>-('5C1Y_GEO'!AL26+'5C1Y_GEO'!AO26)</f>
        <v>0</v>
      </c>
      <c r="AA26" s="318">
        <f>-('5C1Z_Lincoln Prep'!AL26+'5C1Z_Lincoln Prep'!AO26)</f>
        <v>0</v>
      </c>
      <c r="AB26" s="318">
        <f>-('5C1AE_Noble Minds'!$AL26+'5C1AE_Noble Minds'!$AO26)</f>
        <v>0</v>
      </c>
      <c r="AC26" s="318">
        <f>-('5C1AF_JCFA-Laf'!$AL26+'5C1AF_JCFA-Laf'!$AO26)</f>
        <v>0</v>
      </c>
      <c r="AD26" s="318">
        <f>-('5C1AG_Collegiate'!$AL26+'5C1AG_Collegiate'!$AO26)</f>
        <v>0</v>
      </c>
      <c r="AE26" s="318">
        <f>-('5C1AH_BRUP'!$AL26+'5C1AH_BRUP'!$AO26)</f>
        <v>0</v>
      </c>
      <c r="AF26" s="585">
        <f>-('5C1AI_Harmony'!$AL26+'5C1AI_Harmony'!$AO26)</f>
        <v>0</v>
      </c>
      <c r="AG26" s="585">
        <f>-('5C1AJ_Athlos'!$AL26+'5C1AJ_Athlos'!$AO26)</f>
        <v>0</v>
      </c>
      <c r="AH26" s="776">
        <f>-('5C1AK_NxtGen'!$AL26+'5C1AK_NxtGen'!$AO26)</f>
        <v>0</v>
      </c>
      <c r="AI26" s="776">
        <f>-('5C1AL_Red River'!$AL26+'5C1AL_Red River'!$AO26)</f>
        <v>0</v>
      </c>
      <c r="AJ26" s="318">
        <f>-('5C2_LAVCA'!AM26+'5C2_LAVCA'!AP26)</f>
        <v>-46050</v>
      </c>
      <c r="AK26" s="318">
        <f>-('5C3_UnvView'!AM26+'5C3_UnvView'!AP26)</f>
        <v>-42415</v>
      </c>
      <c r="AL26" s="319">
        <f t="shared" si="2"/>
        <v>-97289</v>
      </c>
      <c r="AM26" s="320">
        <f t="shared" si="3"/>
        <v>37106918</v>
      </c>
    </row>
    <row r="27" spans="1:39" ht="15.6" customHeight="1" x14ac:dyDescent="0.2">
      <c r="A27" s="305">
        <v>21</v>
      </c>
      <c r="B27" s="306" t="s">
        <v>24</v>
      </c>
      <c r="C27" s="307">
        <f>'2_State Distrib and Adjs'!BF27</f>
        <v>20157128</v>
      </c>
      <c r="D27" s="307">
        <f>-'5A3_OJJ'!P27</f>
        <v>-5291</v>
      </c>
      <c r="E27" s="307"/>
      <c r="F27" s="307">
        <f>-('5C1A_Madison'!AL27+'5C1A_Madison'!AO27)</f>
        <v>0</v>
      </c>
      <c r="G27" s="307">
        <f>-('5C1B_DArbonne'!AL27+'5C1B_DArbonne'!AO27)</f>
        <v>0</v>
      </c>
      <c r="H27" s="307">
        <f>-('5C1C_Intl High'!AL27+'5C1C_Intl High'!AO27)</f>
        <v>0</v>
      </c>
      <c r="I27" s="307">
        <f>-('5C1D_NOMMA'!AL27+'5C1D_NOMMA'!AO27)</f>
        <v>0</v>
      </c>
      <c r="J27" s="307">
        <f>-('5C1E_LFNO'!AL27+'5C1E_LFNO'!AO27)</f>
        <v>0</v>
      </c>
      <c r="K27" s="307">
        <f>-('5C1F_L.C. Charter'!AL27+'5C1F_L.C. Charter'!AO27)</f>
        <v>0</v>
      </c>
      <c r="L27" s="307">
        <f>-('5C1G_JS Clark'!AL27+'5C1G_JS Clark'!AO27)</f>
        <v>0</v>
      </c>
      <c r="M27" s="307">
        <f>-('5C1H_Southwest'!AL27+'5C1H_Southwest'!AO27)</f>
        <v>0</v>
      </c>
      <c r="N27" s="307">
        <f>-('5C1I_LA Key'!AL27+'5C1I_LA Key'!AO27)</f>
        <v>0</v>
      </c>
      <c r="O27" s="307">
        <f>-('5C1J_JCFA-East'!AL27+'5C1J_JCFA-East'!AO27)</f>
        <v>0</v>
      </c>
      <c r="P27" s="307">
        <f>-('5C1M_GEO Mid'!AL27+'5C1M_GEO Mid'!AO27)</f>
        <v>0</v>
      </c>
      <c r="Q27" s="307">
        <f>-('5C1N_Delta'!AL27+'5C1N_Delta'!AO27)</f>
        <v>-2897</v>
      </c>
      <c r="R27" s="307">
        <f>-('5C1O_Impact'!AL27+'5C1O_Impact'!AO27)</f>
        <v>0</v>
      </c>
      <c r="S27" s="307">
        <f>-('5C1Q_Advantage'!AL27+'5C1Q_Advantage'!AO27)</f>
        <v>0</v>
      </c>
      <c r="T27" s="307">
        <f>-('5C1R_Iberville'!AL27+'5C1R_Iberville'!AO27)</f>
        <v>0</v>
      </c>
      <c r="U27" s="307">
        <f>-('5C1S_LC Col Prep'!AL27+'5C1S_LC Col Prep'!AO27)</f>
        <v>0</v>
      </c>
      <c r="V27" s="307">
        <f>-('5C1T_Northeast'!AL27+'5C1T_Northeast'!AO27)</f>
        <v>0</v>
      </c>
      <c r="W27" s="307">
        <f>-('5C1U_Acadiana Ren'!AL27+'5C1U_Acadiana Ren'!AO27)</f>
        <v>0</v>
      </c>
      <c r="X27" s="307">
        <f>-('5C1V_Laf Ren'!AL27+'5C1V_Laf Ren'!AO27)</f>
        <v>0</v>
      </c>
      <c r="Y27" s="307">
        <f>-('5C1W_Willow'!AL27+'5C1W_Willow'!AO27)</f>
        <v>0</v>
      </c>
      <c r="Z27" s="307">
        <f>-('5C1Y_GEO'!AL27+'5C1Y_GEO'!AO27)</f>
        <v>0</v>
      </c>
      <c r="AA27" s="308">
        <f>-('5C1Z_Lincoln Prep'!AL27+'5C1Z_Lincoln Prep'!AO27)</f>
        <v>0</v>
      </c>
      <c r="AB27" s="308">
        <f>-('5C1AE_Noble Minds'!$AL27+'5C1AE_Noble Minds'!$AO27)</f>
        <v>0</v>
      </c>
      <c r="AC27" s="308">
        <f>-('5C1AF_JCFA-Laf'!$AL27+'5C1AF_JCFA-Laf'!$AO27)</f>
        <v>0</v>
      </c>
      <c r="AD27" s="308">
        <f>-('5C1AG_Collegiate'!$AL27+'5C1AG_Collegiate'!$AO27)</f>
        <v>0</v>
      </c>
      <c r="AE27" s="308">
        <f>-('5C1AH_BRUP'!$AL27+'5C1AH_BRUP'!$AO27)</f>
        <v>0</v>
      </c>
      <c r="AF27" s="584">
        <f>-('5C1AI_Harmony'!$AL27+'5C1AI_Harmony'!$AO27)</f>
        <v>0</v>
      </c>
      <c r="AG27" s="584">
        <f>-('5C1AJ_Athlos'!$AL27+'5C1AJ_Athlos'!$AO27)</f>
        <v>0</v>
      </c>
      <c r="AH27" s="584">
        <f>-('5C1AK_NxtGen'!$AL27+'5C1AK_NxtGen'!$AO27)</f>
        <v>0</v>
      </c>
      <c r="AI27" s="584">
        <f>-('5C1AL_Red River'!$AL27+'5C1AL_Red River'!$AO27)</f>
        <v>0</v>
      </c>
      <c r="AJ27" s="307">
        <f>-('5C2_LAVCA'!AM27+'5C2_LAVCA'!AP27)</f>
        <v>-10429</v>
      </c>
      <c r="AK27" s="307">
        <f>-('5C3_UnvView'!AM27+'5C3_UnvView'!AP27)</f>
        <v>-37806</v>
      </c>
      <c r="AL27" s="309">
        <f t="shared" si="2"/>
        <v>-56423</v>
      </c>
      <c r="AM27" s="310">
        <f t="shared" si="3"/>
        <v>20100705</v>
      </c>
    </row>
    <row r="28" spans="1:39" ht="15.6" customHeight="1" x14ac:dyDescent="0.2">
      <c r="A28" s="311">
        <v>22</v>
      </c>
      <c r="B28" s="312" t="s">
        <v>25</v>
      </c>
      <c r="C28" s="313">
        <f>'2_State Distrib and Adjs'!BF28</f>
        <v>22018182</v>
      </c>
      <c r="D28" s="313">
        <f>-'5A3_OJJ'!P28</f>
        <v>-565</v>
      </c>
      <c r="E28" s="313"/>
      <c r="F28" s="313">
        <f>-('5C1A_Madison'!AL28+'5C1A_Madison'!AO28)</f>
        <v>0</v>
      </c>
      <c r="G28" s="313">
        <f>-('5C1B_DArbonne'!AL28+'5C1B_DArbonne'!AO28)</f>
        <v>0</v>
      </c>
      <c r="H28" s="313">
        <f>-('5C1C_Intl High'!AL28+'5C1C_Intl High'!AO28)</f>
        <v>0</v>
      </c>
      <c r="I28" s="313">
        <f>-('5C1D_NOMMA'!AL28+'5C1D_NOMMA'!AO28)</f>
        <v>0</v>
      </c>
      <c r="J28" s="313">
        <f>-('5C1E_LFNO'!AL28+'5C1E_LFNO'!AO28)</f>
        <v>0</v>
      </c>
      <c r="K28" s="313">
        <f>-('5C1F_L.C. Charter'!AL28+'5C1F_L.C. Charter'!AO28)</f>
        <v>0</v>
      </c>
      <c r="L28" s="313">
        <f>-('5C1G_JS Clark'!AL28+'5C1G_JS Clark'!AO28)</f>
        <v>0</v>
      </c>
      <c r="M28" s="313">
        <f>-('5C1H_Southwest'!AL28+'5C1H_Southwest'!AO28)</f>
        <v>0</v>
      </c>
      <c r="N28" s="313">
        <f>-('5C1I_LA Key'!AL28+'5C1I_LA Key'!AO28)</f>
        <v>0</v>
      </c>
      <c r="O28" s="313">
        <f>-('5C1J_JCFA-East'!AL28+'5C1J_JCFA-East'!AO28)</f>
        <v>0</v>
      </c>
      <c r="P28" s="313">
        <f>-('5C1M_GEO Mid'!AL28+'5C1M_GEO Mid'!AO28)</f>
        <v>0</v>
      </c>
      <c r="Q28" s="313">
        <f>-('5C1N_Delta'!AL28+'5C1N_Delta'!AO28)</f>
        <v>0</v>
      </c>
      <c r="R28" s="313">
        <f>-('5C1O_Impact'!AL28+'5C1O_Impact'!AO28)</f>
        <v>0</v>
      </c>
      <c r="S28" s="313">
        <f>-('5C1Q_Advantage'!AL28+'5C1Q_Advantage'!AO28)</f>
        <v>0</v>
      </c>
      <c r="T28" s="313">
        <f>-('5C1R_Iberville'!AL28+'5C1R_Iberville'!AO28)</f>
        <v>0</v>
      </c>
      <c r="U28" s="313">
        <f>-('5C1S_LC Col Prep'!AL28+'5C1S_LC Col Prep'!AO28)</f>
        <v>0</v>
      </c>
      <c r="V28" s="313">
        <f>-('5C1T_Northeast'!AL28+'5C1T_Northeast'!AO28)</f>
        <v>0</v>
      </c>
      <c r="W28" s="313">
        <f>-('5C1U_Acadiana Ren'!AL28+'5C1U_Acadiana Ren'!AO28)</f>
        <v>0</v>
      </c>
      <c r="X28" s="313">
        <f>-('5C1V_Laf Ren'!AL28+'5C1V_Laf Ren'!AO28)</f>
        <v>0</v>
      </c>
      <c r="Y28" s="313">
        <f>-('5C1W_Willow'!AL28+'5C1W_Willow'!AO28)</f>
        <v>0</v>
      </c>
      <c r="Z28" s="313">
        <f>-('5C1Y_GEO'!AL28+'5C1Y_GEO'!AO28)</f>
        <v>0</v>
      </c>
      <c r="AA28" s="313">
        <f>-('5C1Z_Lincoln Prep'!AL28+'5C1Z_Lincoln Prep'!AO28)</f>
        <v>0</v>
      </c>
      <c r="AB28" s="313">
        <f>-('5C1AE_Noble Minds'!$AL28+'5C1AE_Noble Minds'!$AO28)</f>
        <v>0</v>
      </c>
      <c r="AC28" s="313">
        <f>-('5C1AF_JCFA-Laf'!$AL28+'5C1AF_JCFA-Laf'!$AO28)</f>
        <v>0</v>
      </c>
      <c r="AD28" s="313">
        <f>-('5C1AG_Collegiate'!$AL28+'5C1AG_Collegiate'!$AO28)</f>
        <v>0</v>
      </c>
      <c r="AE28" s="313">
        <f>-('5C1AH_BRUP'!$AL28+'5C1AH_BRUP'!$AO28)</f>
        <v>0</v>
      </c>
      <c r="AF28" s="313">
        <f>-('5C1AI_Harmony'!$AL28+'5C1AI_Harmony'!$AO28)</f>
        <v>0</v>
      </c>
      <c r="AG28" s="313">
        <f>-('5C1AJ_Athlos'!$AL28+'5C1AJ_Athlos'!$AO28)</f>
        <v>0</v>
      </c>
      <c r="AH28" s="313">
        <f>-('5C1AK_NxtGen'!$AL28+'5C1AK_NxtGen'!$AO28)</f>
        <v>0</v>
      </c>
      <c r="AI28" s="313">
        <f>-('5C1AL_Red River'!$AL28+'5C1AL_Red River'!$AO28)</f>
        <v>0</v>
      </c>
      <c r="AJ28" s="313">
        <f>-('5C2_LAVCA'!AM28+'5C2_LAVCA'!AP28)</f>
        <v>-16195</v>
      </c>
      <c r="AK28" s="313">
        <f>-('5C3_UnvView'!AM28+'5C3_UnvView'!AP28)</f>
        <v>-32390</v>
      </c>
      <c r="AL28" s="314">
        <f t="shared" si="2"/>
        <v>-49150</v>
      </c>
      <c r="AM28" s="315">
        <f t="shared" si="3"/>
        <v>21969032</v>
      </c>
    </row>
    <row r="29" spans="1:39" ht="15.6" customHeight="1" x14ac:dyDescent="0.2">
      <c r="A29" s="311">
        <v>23</v>
      </c>
      <c r="B29" s="312" t="s">
        <v>26</v>
      </c>
      <c r="C29" s="313">
        <f>'2_State Distrib and Adjs'!BF29</f>
        <v>73000029</v>
      </c>
      <c r="D29" s="313">
        <f>-'5A3_OJJ'!P29</f>
        <v>-15170</v>
      </c>
      <c r="E29" s="313"/>
      <c r="F29" s="313">
        <f>-('5C1A_Madison'!AL29+'5C1A_Madison'!AO29)</f>
        <v>0</v>
      </c>
      <c r="G29" s="313">
        <f>-('5C1B_DArbonne'!AL29+'5C1B_DArbonne'!AO29)</f>
        <v>0</v>
      </c>
      <c r="H29" s="313">
        <f>-('5C1C_Intl High'!AL29+'5C1C_Intl High'!AO29)</f>
        <v>0</v>
      </c>
      <c r="I29" s="313">
        <f>-('5C1D_NOMMA'!AL29+'5C1D_NOMMA'!AO29)</f>
        <v>0</v>
      </c>
      <c r="J29" s="313">
        <f>-('5C1E_LFNO'!AL29+'5C1E_LFNO'!AO29)</f>
        <v>0</v>
      </c>
      <c r="K29" s="313">
        <f>-('5C1F_L.C. Charter'!AL29+'5C1F_L.C. Charter'!AO29)</f>
        <v>0</v>
      </c>
      <c r="L29" s="313">
        <f>-('5C1G_JS Clark'!AL29+'5C1G_JS Clark'!AO29)</f>
        <v>0</v>
      </c>
      <c r="M29" s="313">
        <f>-('5C1H_Southwest'!AL29+'5C1H_Southwest'!AO29)</f>
        <v>0</v>
      </c>
      <c r="N29" s="313">
        <f>-('5C1I_LA Key'!AL29+'5C1I_LA Key'!AO29)</f>
        <v>0</v>
      </c>
      <c r="O29" s="313">
        <f>-('5C1J_JCFA-East'!AL29+'5C1J_JCFA-East'!AO29)</f>
        <v>0</v>
      </c>
      <c r="P29" s="313">
        <f>-('5C1M_GEO Mid'!AL29+'5C1M_GEO Mid'!AO29)</f>
        <v>0</v>
      </c>
      <c r="Q29" s="313">
        <f>-('5C1N_Delta'!AL29+'5C1N_Delta'!AO29)</f>
        <v>0</v>
      </c>
      <c r="R29" s="313">
        <f>-('5C1O_Impact'!AL29+'5C1O_Impact'!AO29)</f>
        <v>0</v>
      </c>
      <c r="S29" s="313">
        <f>-('5C1Q_Advantage'!AL29+'5C1Q_Advantage'!AO29)</f>
        <v>0</v>
      </c>
      <c r="T29" s="313">
        <f>-('5C1R_Iberville'!AL29+'5C1R_Iberville'!AO29)</f>
        <v>0</v>
      </c>
      <c r="U29" s="313">
        <f>-('5C1S_LC Col Prep'!AL29+'5C1S_LC Col Prep'!AO29)</f>
        <v>0</v>
      </c>
      <c r="V29" s="313">
        <f>-('5C1T_Northeast'!AL29+'5C1T_Northeast'!AO29)</f>
        <v>0</v>
      </c>
      <c r="W29" s="313">
        <f>-('5C1U_Acadiana Ren'!AL29+'5C1U_Acadiana Ren'!AO29)</f>
        <v>-404670</v>
      </c>
      <c r="X29" s="313">
        <f>-('5C1V_Laf Ren'!AL29+'5C1V_Laf Ren'!AO29)</f>
        <v>-23124</v>
      </c>
      <c r="Y29" s="313">
        <f>-('5C1W_Willow'!AL29+'5C1W_Willow'!AO29)</f>
        <v>-7708</v>
      </c>
      <c r="Z29" s="313">
        <f>-('5C1Y_GEO'!AL29+'5C1Y_GEO'!AO29)</f>
        <v>0</v>
      </c>
      <c r="AA29" s="313">
        <f>-('5C1Z_Lincoln Prep'!AL29+'5C1Z_Lincoln Prep'!AO29)</f>
        <v>0</v>
      </c>
      <c r="AB29" s="313">
        <f>-('5C1AE_Noble Minds'!$AL29+'5C1AE_Noble Minds'!$AO29)</f>
        <v>0</v>
      </c>
      <c r="AC29" s="313">
        <f>-('5C1AF_JCFA-Laf'!$AL29+'5C1AF_JCFA-Laf'!$AO29)</f>
        <v>-11562</v>
      </c>
      <c r="AD29" s="313">
        <f>-('5C1AG_Collegiate'!$AL29+'5C1AG_Collegiate'!$AO29)</f>
        <v>0</v>
      </c>
      <c r="AE29" s="313">
        <f>-('5C1AH_BRUP'!$AL29+'5C1AH_BRUP'!$AO29)</f>
        <v>0</v>
      </c>
      <c r="AF29" s="313">
        <f>-('5C1AI_Harmony'!$AL29+'5C1AI_Harmony'!$AO29)</f>
        <v>0</v>
      </c>
      <c r="AG29" s="313">
        <f>-('5C1AJ_Athlos'!$AL29+'5C1AJ_Athlos'!$AO29)</f>
        <v>0</v>
      </c>
      <c r="AH29" s="313">
        <f>-('5C1AK_NxtGen'!$AL29+'5C1AK_NxtGen'!$AO29)</f>
        <v>0</v>
      </c>
      <c r="AI29" s="313">
        <f>-('5C1AL_Red River'!$AL29+'5C1AL_Red River'!$AO29)</f>
        <v>0</v>
      </c>
      <c r="AJ29" s="313">
        <f>-('5C2_LAVCA'!AM29+'5C2_LAVCA'!AP29)</f>
        <v>-131806</v>
      </c>
      <c r="AK29" s="313">
        <f>-('5C3_UnvView'!AM29+'5C3_UnvView'!AP29)</f>
        <v>-175165</v>
      </c>
      <c r="AL29" s="314">
        <f t="shared" si="2"/>
        <v>-769205</v>
      </c>
      <c r="AM29" s="315">
        <f t="shared" si="3"/>
        <v>72230824</v>
      </c>
    </row>
    <row r="30" spans="1:39" ht="15.6" customHeight="1" x14ac:dyDescent="0.2">
      <c r="A30" s="311">
        <v>24</v>
      </c>
      <c r="B30" s="312" t="s">
        <v>27</v>
      </c>
      <c r="C30" s="313">
        <f>'2_State Distrib and Adjs'!BF30</f>
        <v>13303978</v>
      </c>
      <c r="D30" s="313">
        <f>-'5A3_OJJ'!P30</f>
        <v>-1139</v>
      </c>
      <c r="E30" s="313"/>
      <c r="F30" s="313">
        <f>-('5C1A_Madison'!AL30+'5C1A_Madison'!AO30)</f>
        <v>-32536</v>
      </c>
      <c r="G30" s="313">
        <f>-('5C1B_DArbonne'!AL30+'5C1B_DArbonne'!AO30)</f>
        <v>0</v>
      </c>
      <c r="H30" s="313">
        <f>-('5C1C_Intl High'!AL30+'5C1C_Intl High'!AO30)</f>
        <v>0</v>
      </c>
      <c r="I30" s="313">
        <f>-('5C1D_NOMMA'!AL30+'5C1D_NOMMA'!AO30)</f>
        <v>0</v>
      </c>
      <c r="J30" s="313">
        <f>-('5C1E_LFNO'!AL30+'5C1E_LFNO'!AO30)</f>
        <v>0</v>
      </c>
      <c r="K30" s="313">
        <f>-('5C1F_L.C. Charter'!AL30+'5C1F_L.C. Charter'!AO30)</f>
        <v>0</v>
      </c>
      <c r="L30" s="313">
        <f>-('5C1G_JS Clark'!AL30+'5C1G_JS Clark'!AO30)</f>
        <v>0</v>
      </c>
      <c r="M30" s="313">
        <f>-('5C1H_Southwest'!AL30+'5C1H_Southwest'!AO30)</f>
        <v>0</v>
      </c>
      <c r="N30" s="313">
        <f>-('5C1I_LA Key'!AL30+'5C1I_LA Key'!AO30)</f>
        <v>-244020</v>
      </c>
      <c r="O30" s="313">
        <f>-('5C1J_JCFA-East'!AL30+'5C1J_JCFA-East'!AO30)</f>
        <v>0</v>
      </c>
      <c r="P30" s="313">
        <f>-('5C1M_GEO Mid'!AL30+'5C1M_GEO Mid'!AO30)</f>
        <v>0</v>
      </c>
      <c r="Q30" s="313">
        <f>-('5C1N_Delta'!AL30+'5C1N_Delta'!AO30)</f>
        <v>0</v>
      </c>
      <c r="R30" s="313">
        <f>-('5C1O_Impact'!AL30+'5C1O_Impact'!AO30)</f>
        <v>-16268</v>
      </c>
      <c r="S30" s="313">
        <f>-('5C1Q_Advantage'!AL30+'5C1Q_Advantage'!AO30)</f>
        <v>0</v>
      </c>
      <c r="T30" s="313">
        <f>-('5C1R_Iberville'!AL30+'5C1R_Iberville'!AO30)</f>
        <v>-2708622</v>
      </c>
      <c r="U30" s="313">
        <f>-('5C1S_LC Col Prep'!AL30+'5C1S_LC Col Prep'!AO30)</f>
        <v>0</v>
      </c>
      <c r="V30" s="313">
        <f>-('5C1T_Northeast'!AL30+'5C1T_Northeast'!AO30)</f>
        <v>0</v>
      </c>
      <c r="W30" s="313">
        <f>-('5C1U_Acadiana Ren'!AL30+'5C1U_Acadiana Ren'!AO30)</f>
        <v>0</v>
      </c>
      <c r="X30" s="313">
        <f>-('5C1V_Laf Ren'!AL30+'5C1V_Laf Ren'!AO30)</f>
        <v>0</v>
      </c>
      <c r="Y30" s="313">
        <f>-('5C1W_Willow'!AL30+'5C1W_Willow'!AO30)</f>
        <v>0</v>
      </c>
      <c r="Z30" s="313">
        <f>-('5C1Y_GEO'!AL30+'5C1Y_GEO'!AO30)</f>
        <v>0</v>
      </c>
      <c r="AA30" s="313">
        <f>-('5C1Z_Lincoln Prep'!AL30+'5C1Z_Lincoln Prep'!AO30)</f>
        <v>0</v>
      </c>
      <c r="AB30" s="313">
        <f>-('5C1AE_Noble Minds'!$AL30+'5C1AE_Noble Minds'!$AO30)</f>
        <v>0</v>
      </c>
      <c r="AC30" s="313">
        <f>-('5C1AF_JCFA-Laf'!$AL30+'5C1AF_JCFA-Laf'!$AO30)</f>
        <v>0</v>
      </c>
      <c r="AD30" s="313">
        <f>-('5C1AG_Collegiate'!$AL30+'5C1AG_Collegiate'!$AO30)</f>
        <v>-8134</v>
      </c>
      <c r="AE30" s="313">
        <f>-('5C1AH_BRUP'!$AL30+'5C1AH_BRUP'!$AO30)</f>
        <v>0</v>
      </c>
      <c r="AF30" s="313">
        <f>-('5C1AI_Harmony'!$AL30+'5C1AI_Harmony'!$AO30)</f>
        <v>0</v>
      </c>
      <c r="AG30" s="313">
        <f>-('5C1AJ_Athlos'!$AL30+'5C1AJ_Athlos'!$AO30)</f>
        <v>0</v>
      </c>
      <c r="AH30" s="313">
        <f>-('5C1AK_NxtGen'!$AL30+'5C1AK_NxtGen'!$AO30)</f>
        <v>0</v>
      </c>
      <c r="AI30" s="313">
        <f>-('5C1AL_Red River'!$AL30+'5C1AL_Red River'!$AO30)</f>
        <v>0</v>
      </c>
      <c r="AJ30" s="313">
        <f>-('5C2_LAVCA'!AM30+'5C2_LAVCA'!AP30)</f>
        <v>-58565</v>
      </c>
      <c r="AK30" s="313">
        <f>-('5C3_UnvView'!AM30+'5C3_UnvView'!AP30)</f>
        <v>-190336</v>
      </c>
      <c r="AL30" s="314">
        <f t="shared" si="2"/>
        <v>-3259620</v>
      </c>
      <c r="AM30" s="315">
        <f t="shared" si="3"/>
        <v>10044358</v>
      </c>
    </row>
    <row r="31" spans="1:39" ht="15.6" customHeight="1" x14ac:dyDescent="0.2">
      <c r="A31" s="316">
        <v>25</v>
      </c>
      <c r="B31" s="317" t="s">
        <v>28</v>
      </c>
      <c r="C31" s="318">
        <f>'2_State Distrib and Adjs'!BF31</f>
        <v>12574155</v>
      </c>
      <c r="D31" s="318">
        <f>-'5A3_OJJ'!P31</f>
        <v>-4094</v>
      </c>
      <c r="E31" s="318"/>
      <c r="F31" s="318">
        <f>-('5C1A_Madison'!AL31+'5C1A_Madison'!AO31)</f>
        <v>0</v>
      </c>
      <c r="G31" s="318">
        <f>-('5C1B_DArbonne'!AL31+'5C1B_DArbonne'!AO31)</f>
        <v>0</v>
      </c>
      <c r="H31" s="318">
        <f>-('5C1C_Intl High'!AL31+'5C1C_Intl High'!AO31)</f>
        <v>0</v>
      </c>
      <c r="I31" s="318">
        <f>-('5C1D_NOMMA'!AL31+'5C1D_NOMMA'!AO31)</f>
        <v>0</v>
      </c>
      <c r="J31" s="318">
        <f>-('5C1E_LFNO'!AL31+'5C1E_LFNO'!AO31)</f>
        <v>0</v>
      </c>
      <c r="K31" s="318">
        <f>-('5C1F_L.C. Charter'!AL31+'5C1F_L.C. Charter'!AO31)</f>
        <v>0</v>
      </c>
      <c r="L31" s="318">
        <f>-('5C1G_JS Clark'!AL31+'5C1G_JS Clark'!AO31)</f>
        <v>0</v>
      </c>
      <c r="M31" s="318">
        <f>-('5C1H_Southwest'!AL31+'5C1H_Southwest'!AO31)</f>
        <v>0</v>
      </c>
      <c r="N31" s="318">
        <f>-('5C1I_LA Key'!AL31+'5C1I_LA Key'!AO31)</f>
        <v>0</v>
      </c>
      <c r="O31" s="318">
        <f>-('5C1J_JCFA-East'!AL31+'5C1J_JCFA-East'!AO31)</f>
        <v>0</v>
      </c>
      <c r="P31" s="318">
        <f>-('5C1M_GEO Mid'!AL31+'5C1M_GEO Mid'!AO31)</f>
        <v>0</v>
      </c>
      <c r="Q31" s="318">
        <f>-('5C1N_Delta'!AL31+'5C1N_Delta'!AO31)</f>
        <v>0</v>
      </c>
      <c r="R31" s="318">
        <f>-('5C1O_Impact'!AL31+'5C1O_Impact'!AO31)</f>
        <v>0</v>
      </c>
      <c r="S31" s="318">
        <f>-('5C1Q_Advantage'!AL31+'5C1Q_Advantage'!AO31)</f>
        <v>0</v>
      </c>
      <c r="T31" s="318">
        <f>-('5C1R_Iberville'!AL31+'5C1R_Iberville'!AO31)</f>
        <v>0</v>
      </c>
      <c r="U31" s="318">
        <f>-('5C1S_LC Col Prep'!AL31+'5C1S_LC Col Prep'!AO31)</f>
        <v>0</v>
      </c>
      <c r="V31" s="318">
        <f>-('5C1T_Northeast'!AL31+'5C1T_Northeast'!AO31)</f>
        <v>0</v>
      </c>
      <c r="W31" s="318">
        <f>-('5C1U_Acadiana Ren'!AL31+'5C1U_Acadiana Ren'!AO31)</f>
        <v>0</v>
      </c>
      <c r="X31" s="318">
        <f>-('5C1V_Laf Ren'!AL31+'5C1V_Laf Ren'!AO31)</f>
        <v>0</v>
      </c>
      <c r="Y31" s="318">
        <f>-('5C1W_Willow'!AL31+'5C1W_Willow'!AO31)</f>
        <v>0</v>
      </c>
      <c r="Z31" s="318">
        <f>-('5C1Y_GEO'!AL31+'5C1Y_GEO'!AO31)</f>
        <v>0</v>
      </c>
      <c r="AA31" s="318">
        <f>-('5C1Z_Lincoln Prep'!AL31+'5C1Z_Lincoln Prep'!AO31)</f>
        <v>-104254</v>
      </c>
      <c r="AB31" s="318">
        <f>-('5C1AE_Noble Minds'!$AL31+'5C1AE_Noble Minds'!$AO31)</f>
        <v>0</v>
      </c>
      <c r="AC31" s="318">
        <f>-('5C1AF_JCFA-Laf'!$AL31+'5C1AF_JCFA-Laf'!$AO31)</f>
        <v>0</v>
      </c>
      <c r="AD31" s="318">
        <f>-('5C1AG_Collegiate'!$AL31+'5C1AG_Collegiate'!$AO31)</f>
        <v>0</v>
      </c>
      <c r="AE31" s="318">
        <f>-('5C1AH_BRUP'!$AL31+'5C1AH_BRUP'!$AO31)</f>
        <v>0</v>
      </c>
      <c r="AF31" s="585">
        <f>-('5C1AI_Harmony'!$AL31+'5C1AI_Harmony'!$AO31)</f>
        <v>0</v>
      </c>
      <c r="AG31" s="585">
        <f>-('5C1AJ_Athlos'!$AL31+'5C1AJ_Athlos'!$AO31)</f>
        <v>0</v>
      </c>
      <c r="AH31" s="776">
        <f>-('5C1AK_NxtGen'!$AL31+'5C1AK_NxtGen'!$AO31)</f>
        <v>0</v>
      </c>
      <c r="AI31" s="776">
        <f>-('5C1AL_Red River'!$AL31+'5C1AL_Red River'!$AO31)</f>
        <v>0</v>
      </c>
      <c r="AJ31" s="318">
        <f>-('5C2_LAVCA'!AM31+'5C2_LAVCA'!AP31)</f>
        <v>-58916</v>
      </c>
      <c r="AK31" s="318">
        <f>-('5C3_UnvView'!AM31+'5C3_UnvView'!AP31)</f>
        <v>-21821</v>
      </c>
      <c r="AL31" s="319">
        <f t="shared" si="2"/>
        <v>-189085</v>
      </c>
      <c r="AM31" s="320">
        <f t="shared" si="3"/>
        <v>12385070</v>
      </c>
    </row>
    <row r="32" spans="1:39" ht="15.6" customHeight="1" x14ac:dyDescent="0.2">
      <c r="A32" s="305">
        <v>26</v>
      </c>
      <c r="B32" s="306" t="s">
        <v>29</v>
      </c>
      <c r="C32" s="307">
        <f>'2_State Distrib and Adjs'!BF32</f>
        <v>239863533</v>
      </c>
      <c r="D32" s="307">
        <f>-'5A3_OJJ'!P32</f>
        <v>-21243</v>
      </c>
      <c r="E32" s="307"/>
      <c r="F32" s="307">
        <f>-('5C1A_Madison'!AL32+'5C1A_Madison'!AO32)</f>
        <v>0</v>
      </c>
      <c r="G32" s="307">
        <f>-('5C1B_DArbonne'!AL32+'5C1B_DArbonne'!AO32)</f>
        <v>0</v>
      </c>
      <c r="H32" s="307">
        <f>-('5C1C_Intl High'!AL32+'5C1C_Intl High'!AO32)</f>
        <v>-257125</v>
      </c>
      <c r="I32" s="307">
        <f>-('5C1D_NOMMA'!AL32+'5C1D_NOMMA'!AO32)</f>
        <v>-4453193</v>
      </c>
      <c r="J32" s="307">
        <f>-('5C1E_LFNO'!AL32+'5C1E_LFNO'!AO32)</f>
        <v>-1482250</v>
      </c>
      <c r="K32" s="307">
        <f>-('5C1F_L.C. Charter'!AL32+'5C1F_L.C. Charter'!AO32)</f>
        <v>0</v>
      </c>
      <c r="L32" s="307">
        <f>-('5C1G_JS Clark'!AL32+'5C1G_JS Clark'!AO32)</f>
        <v>0</v>
      </c>
      <c r="M32" s="307">
        <f>-('5C1H_Southwest'!AL32+'5C1H_Southwest'!AO32)</f>
        <v>0</v>
      </c>
      <c r="N32" s="307">
        <f>-('5C1I_LA Key'!AL32+'5C1I_LA Key'!AO32)</f>
        <v>-6050</v>
      </c>
      <c r="O32" s="307">
        <f>-('5C1J_JCFA-East'!AL32+'5C1J_JCFA-East'!AO32)</f>
        <v>-856468</v>
      </c>
      <c r="P32" s="307">
        <f>-('5C1M_GEO Mid'!AL32+'5C1M_GEO Mid'!AO32)</f>
        <v>0</v>
      </c>
      <c r="Q32" s="307">
        <f>-('5C1N_Delta'!AL32+'5C1N_Delta'!AO32)</f>
        <v>0</v>
      </c>
      <c r="R32" s="307">
        <f>-('5C1O_Impact'!AL32+'5C1O_Impact'!AO32)</f>
        <v>0</v>
      </c>
      <c r="S32" s="307">
        <f>-('5C1Q_Advantage'!AL32+'5C1Q_Advantage'!AO32)</f>
        <v>0</v>
      </c>
      <c r="T32" s="307">
        <f>-('5C1R_Iberville'!AL32+'5C1R_Iberville'!AO32)</f>
        <v>-45375</v>
      </c>
      <c r="U32" s="307">
        <f>-('5C1S_LC Col Prep'!AL32+'5C1S_LC Col Prep'!AO32)</f>
        <v>0</v>
      </c>
      <c r="V32" s="307">
        <f>-('5C1T_Northeast'!AL32+'5C1T_Northeast'!AO32)</f>
        <v>0</v>
      </c>
      <c r="W32" s="307">
        <f>-('5C1U_Acadiana Ren'!AL32+'5C1U_Acadiana Ren'!AO32)</f>
        <v>0</v>
      </c>
      <c r="X32" s="307">
        <f>-('5C1V_Laf Ren'!AL32+'5C1V_Laf Ren'!AO32)</f>
        <v>0</v>
      </c>
      <c r="Y32" s="307">
        <f>-('5C1W_Willow'!AL32+'5C1W_Willow'!AO32)</f>
        <v>0</v>
      </c>
      <c r="Z32" s="307">
        <f>-('5C1Y_GEO'!AL32+'5C1Y_GEO'!AO32)</f>
        <v>0</v>
      </c>
      <c r="AA32" s="308">
        <f>-('5C1Z_Lincoln Prep'!AL32+'5C1Z_Lincoln Prep'!AO32)</f>
        <v>0</v>
      </c>
      <c r="AB32" s="308">
        <f>-('5C1AE_Noble Minds'!$AL32+'5C1AE_Noble Minds'!$AO32)</f>
        <v>-51425</v>
      </c>
      <c r="AC32" s="308">
        <f>-('5C1AF_JCFA-Laf'!$AL32+'5C1AF_JCFA-Laf'!$AO32)</f>
        <v>0</v>
      </c>
      <c r="AD32" s="308">
        <f>-('5C1AG_Collegiate'!$AL32+'5C1AG_Collegiate'!$AO32)</f>
        <v>0</v>
      </c>
      <c r="AE32" s="308">
        <f>-('5C1AH_BRUP'!$AL32+'5C1AH_BRUP'!$AO32)</f>
        <v>0</v>
      </c>
      <c r="AF32" s="584">
        <f>-('5C1AI_Harmony'!$AL32+'5C1AI_Harmony'!$AO32)</f>
        <v>-84700</v>
      </c>
      <c r="AG32" s="584">
        <f>-('5C1AJ_Athlos'!$AL32+'5C1AJ_Athlos'!$AO32)</f>
        <v>-6606600</v>
      </c>
      <c r="AH32" s="584">
        <f>-('5C1AK_NxtGen'!$AL32+'5C1AK_NxtGen'!$AO32)</f>
        <v>0</v>
      </c>
      <c r="AI32" s="584">
        <f>-('5C1AL_Red River'!$AL32+'5C1AL_Red River'!$AO32)</f>
        <v>0</v>
      </c>
      <c r="AJ32" s="307">
        <f>-('5C2_LAVCA'!AM32+'5C2_LAVCA'!AP32)</f>
        <v>-871908</v>
      </c>
      <c r="AK32" s="307">
        <f>-('5C3_UnvView'!AM32+'5C3_UnvView'!AP32)</f>
        <v>-1287743</v>
      </c>
      <c r="AL32" s="309">
        <f t="shared" si="2"/>
        <v>-16024080</v>
      </c>
      <c r="AM32" s="310">
        <f t="shared" si="3"/>
        <v>223839453</v>
      </c>
    </row>
    <row r="33" spans="1:39" ht="15.6" customHeight="1" x14ac:dyDescent="0.2">
      <c r="A33" s="311">
        <v>27</v>
      </c>
      <c r="B33" s="312" t="s">
        <v>30</v>
      </c>
      <c r="C33" s="313">
        <f>'2_State Distrib and Adjs'!BF33</f>
        <v>37297845</v>
      </c>
      <c r="D33" s="313">
        <f>-'5A3_OJJ'!P33</f>
        <v>-5043</v>
      </c>
      <c r="E33" s="313"/>
      <c r="F33" s="313">
        <f>-('5C1A_Madison'!AL33+'5C1A_Madison'!AO33)</f>
        <v>0</v>
      </c>
      <c r="G33" s="313">
        <f>-('5C1B_DArbonne'!AL33+'5C1B_DArbonne'!AO33)</f>
        <v>0</v>
      </c>
      <c r="H33" s="313">
        <f>-('5C1C_Intl High'!AL33+'5C1C_Intl High'!AO33)</f>
        <v>0</v>
      </c>
      <c r="I33" s="313">
        <f>-('5C1D_NOMMA'!AL33+'5C1D_NOMMA'!AO33)</f>
        <v>0</v>
      </c>
      <c r="J33" s="313">
        <f>-('5C1E_LFNO'!AL33+'5C1E_LFNO'!AO33)</f>
        <v>0</v>
      </c>
      <c r="K33" s="313">
        <f>-('5C1F_L.C. Charter'!AL33+'5C1F_L.C. Charter'!AO33)</f>
        <v>-3720</v>
      </c>
      <c r="L33" s="313">
        <f>-('5C1G_JS Clark'!AL33+'5C1G_JS Clark'!AO33)</f>
        <v>0</v>
      </c>
      <c r="M33" s="313">
        <f>-('5C1H_Southwest'!AL33+'5C1H_Southwest'!AO33)</f>
        <v>0</v>
      </c>
      <c r="N33" s="313">
        <f>-('5C1I_LA Key'!AL33+'5C1I_LA Key'!AO33)</f>
        <v>0</v>
      </c>
      <c r="O33" s="313">
        <f>-('5C1J_JCFA-East'!AL33+'5C1J_JCFA-East'!AO33)</f>
        <v>0</v>
      </c>
      <c r="P33" s="313">
        <f>-('5C1M_GEO Mid'!AL33+'5C1M_GEO Mid'!AO33)</f>
        <v>0</v>
      </c>
      <c r="Q33" s="313">
        <f>-('5C1N_Delta'!AL33+'5C1N_Delta'!AO33)</f>
        <v>0</v>
      </c>
      <c r="R33" s="313">
        <f>-('5C1O_Impact'!AL33+'5C1O_Impact'!AO33)</f>
        <v>0</v>
      </c>
      <c r="S33" s="313">
        <f>-('5C1Q_Advantage'!AL33+'5C1Q_Advantage'!AO33)</f>
        <v>0</v>
      </c>
      <c r="T33" s="313">
        <f>-('5C1R_Iberville'!AL33+'5C1R_Iberville'!AO33)</f>
        <v>0</v>
      </c>
      <c r="U33" s="313">
        <f>-('5C1S_LC Col Prep'!AL33+'5C1S_LC Col Prep'!AO33)</f>
        <v>0</v>
      </c>
      <c r="V33" s="313">
        <f>-('5C1T_Northeast'!AL33+'5C1T_Northeast'!AO33)</f>
        <v>0</v>
      </c>
      <c r="W33" s="313">
        <f>-('5C1U_Acadiana Ren'!AL33+'5C1U_Acadiana Ren'!AO33)</f>
        <v>0</v>
      </c>
      <c r="X33" s="313">
        <f>-('5C1V_Laf Ren'!AL33+'5C1V_Laf Ren'!AO33)</f>
        <v>0</v>
      </c>
      <c r="Y33" s="313">
        <f>-('5C1W_Willow'!AL33+'5C1W_Willow'!AO33)</f>
        <v>0</v>
      </c>
      <c r="Z33" s="313">
        <f>-('5C1Y_GEO'!AL33+'5C1Y_GEO'!AO33)</f>
        <v>0</v>
      </c>
      <c r="AA33" s="313">
        <f>-('5C1Z_Lincoln Prep'!AL33+'5C1Z_Lincoln Prep'!AO33)</f>
        <v>0</v>
      </c>
      <c r="AB33" s="313">
        <f>-('5C1AE_Noble Minds'!$AL33+'5C1AE_Noble Minds'!$AO33)</f>
        <v>0</v>
      </c>
      <c r="AC33" s="313">
        <f>-('5C1AF_JCFA-Laf'!$AL33+'5C1AF_JCFA-Laf'!$AO33)</f>
        <v>0</v>
      </c>
      <c r="AD33" s="313">
        <f>-('5C1AG_Collegiate'!$AL33+'5C1AG_Collegiate'!$AO33)</f>
        <v>0</v>
      </c>
      <c r="AE33" s="313">
        <f>-('5C1AH_BRUP'!$AL33+'5C1AH_BRUP'!$AO33)</f>
        <v>0</v>
      </c>
      <c r="AF33" s="313">
        <f>-('5C1AI_Harmony'!$AL33+'5C1AI_Harmony'!$AO33)</f>
        <v>0</v>
      </c>
      <c r="AG33" s="313">
        <f>-('5C1AJ_Athlos'!$AL33+'5C1AJ_Athlos'!$AO33)</f>
        <v>0</v>
      </c>
      <c r="AH33" s="313">
        <f>-('5C1AK_NxtGen'!$AL33+'5C1AK_NxtGen'!$AO33)</f>
        <v>0</v>
      </c>
      <c r="AI33" s="313">
        <f>-('5C1AL_Red River'!$AL33+'5C1AL_Red River'!$AO33)</f>
        <v>0</v>
      </c>
      <c r="AJ33" s="313">
        <f>-('5C2_LAVCA'!AM33+'5C2_LAVCA'!AP33)</f>
        <v>-51894</v>
      </c>
      <c r="AK33" s="313">
        <f>-('5C3_UnvView'!AM33+'5C3_UnvView'!AP33)</f>
        <v>-30219</v>
      </c>
      <c r="AL33" s="314">
        <f t="shared" si="2"/>
        <v>-90876</v>
      </c>
      <c r="AM33" s="315">
        <f t="shared" si="3"/>
        <v>37206969</v>
      </c>
    </row>
    <row r="34" spans="1:39" ht="15.6" customHeight="1" x14ac:dyDescent="0.2">
      <c r="A34" s="311">
        <v>28</v>
      </c>
      <c r="B34" s="312" t="s">
        <v>31</v>
      </c>
      <c r="C34" s="313">
        <f>'2_State Distrib and Adjs'!BF34</f>
        <v>141895075</v>
      </c>
      <c r="D34" s="313">
        <f>-'5A3_OJJ'!P34</f>
        <v>-40792</v>
      </c>
      <c r="E34" s="313"/>
      <c r="F34" s="313">
        <f>-('5C1A_Madison'!AL34+'5C1A_Madison'!AO34)</f>
        <v>0</v>
      </c>
      <c r="G34" s="313">
        <f>-('5C1B_DArbonne'!AL34+'5C1B_DArbonne'!AO34)</f>
        <v>0</v>
      </c>
      <c r="H34" s="313">
        <f>-('5C1C_Intl High'!AL34+'5C1C_Intl High'!AO34)</f>
        <v>0</v>
      </c>
      <c r="I34" s="313">
        <f>-('5C1D_NOMMA'!AL34+'5C1D_NOMMA'!AO34)</f>
        <v>-2852</v>
      </c>
      <c r="J34" s="313">
        <f>-('5C1E_LFNO'!AL34+'5C1E_LFNO'!AO34)</f>
        <v>0</v>
      </c>
      <c r="K34" s="313">
        <f>-('5C1F_L.C. Charter'!AL34+'5C1F_L.C. Charter'!AO34)</f>
        <v>-8556</v>
      </c>
      <c r="L34" s="313">
        <f>-('5C1G_JS Clark'!AL34+'5C1G_JS Clark'!AO34)</f>
        <v>-2852</v>
      </c>
      <c r="M34" s="313">
        <f>-('5C1H_Southwest'!AL34+'5C1H_Southwest'!AO34)</f>
        <v>0</v>
      </c>
      <c r="N34" s="313">
        <f>-('5C1I_LA Key'!AL34+'5C1I_LA Key'!AO34)</f>
        <v>-5704</v>
      </c>
      <c r="O34" s="313">
        <f>-('5C1J_JCFA-East'!AL34+'5C1J_JCFA-East'!AO34)</f>
        <v>0</v>
      </c>
      <c r="P34" s="313">
        <f>-('5C1M_GEO Mid'!AL34+'5C1M_GEO Mid'!AO34)</f>
        <v>0</v>
      </c>
      <c r="Q34" s="313">
        <f>-('5C1N_Delta'!AL34+'5C1N_Delta'!AO34)</f>
        <v>0</v>
      </c>
      <c r="R34" s="313">
        <f>-('5C1O_Impact'!AL34+'5C1O_Impact'!AO34)</f>
        <v>0</v>
      </c>
      <c r="S34" s="313">
        <f>-('5C1Q_Advantage'!AL34+'5C1Q_Advantage'!AO34)</f>
        <v>0</v>
      </c>
      <c r="T34" s="313">
        <f>-('5C1R_Iberville'!AL34+'5C1R_Iberville'!AO34)</f>
        <v>-51336</v>
      </c>
      <c r="U34" s="313">
        <f>-('5C1S_LC Col Prep'!AL34+'5C1S_LC Col Prep'!AO34)</f>
        <v>0</v>
      </c>
      <c r="V34" s="313">
        <f>-('5C1T_Northeast'!AL34+'5C1T_Northeast'!AO34)</f>
        <v>0</v>
      </c>
      <c r="W34" s="313">
        <f>-('5C1U_Acadiana Ren'!AL34+'5C1U_Acadiana Ren'!AO34)</f>
        <v>-6551044</v>
      </c>
      <c r="X34" s="313">
        <f>-('5C1V_Laf Ren'!AL34+'5C1V_Laf Ren'!AO34)</f>
        <v>-4674428</v>
      </c>
      <c r="Y34" s="313">
        <f>-('5C1W_Willow'!AL34+'5C1W_Willow'!AO34)</f>
        <v>-3288356</v>
      </c>
      <c r="Z34" s="313">
        <f>-('5C1Y_GEO'!AL34+'5C1Y_GEO'!AO34)</f>
        <v>0</v>
      </c>
      <c r="AA34" s="313">
        <f>-('5C1Z_Lincoln Prep'!AL34+'5C1Z_Lincoln Prep'!AO34)</f>
        <v>0</v>
      </c>
      <c r="AB34" s="313">
        <f>-('5C1AE_Noble Minds'!$AL34+'5C1AE_Noble Minds'!$AO34)</f>
        <v>0</v>
      </c>
      <c r="AC34" s="313">
        <f>-('5C1AF_JCFA-Laf'!$AL34+'5C1AF_JCFA-Laf'!$AO34)</f>
        <v>-330832</v>
      </c>
      <c r="AD34" s="313">
        <f>-('5C1AG_Collegiate'!$AL34+'5C1AG_Collegiate'!$AO34)</f>
        <v>0</v>
      </c>
      <c r="AE34" s="313">
        <f>-('5C1AH_BRUP'!$AL34+'5C1AH_BRUP'!$AO34)</f>
        <v>0</v>
      </c>
      <c r="AF34" s="313">
        <f>-('5C1AI_Harmony'!$AL34+'5C1AI_Harmony'!$AO34)</f>
        <v>0</v>
      </c>
      <c r="AG34" s="313">
        <f>-('5C1AJ_Athlos'!$AL34+'5C1AJ_Athlos'!$AO34)</f>
        <v>0</v>
      </c>
      <c r="AH34" s="313">
        <f>-('5C1AK_NxtGen'!$AL34+'5C1AK_NxtGen'!$AO34)</f>
        <v>0</v>
      </c>
      <c r="AI34" s="313">
        <f>-('5C1AL_Red River'!$AL34+'5C1AL_Red River'!$AO34)</f>
        <v>0</v>
      </c>
      <c r="AJ34" s="313">
        <f>-('5C2_LAVCA'!AM34+'5C2_LAVCA'!AP34)</f>
        <v>-369603</v>
      </c>
      <c r="AK34" s="313">
        <f>-('5C3_UnvView'!AM34+'5C3_UnvView'!AP34)</f>
        <v>-621166</v>
      </c>
      <c r="AL34" s="314">
        <f t="shared" si="2"/>
        <v>-15947521</v>
      </c>
      <c r="AM34" s="315">
        <f t="shared" si="3"/>
        <v>125947554</v>
      </c>
    </row>
    <row r="35" spans="1:39" ht="15.6" customHeight="1" x14ac:dyDescent="0.2">
      <c r="A35" s="311">
        <v>29</v>
      </c>
      <c r="B35" s="312" t="s">
        <v>32</v>
      </c>
      <c r="C35" s="313">
        <f>'2_State Distrib and Adjs'!BF35</f>
        <v>75799321</v>
      </c>
      <c r="D35" s="313">
        <f>-'5A3_OJJ'!P35</f>
        <v>-7914</v>
      </c>
      <c r="E35" s="313"/>
      <c r="F35" s="313">
        <f>-('5C1A_Madison'!AL35+'5C1A_Madison'!AO35)</f>
        <v>0</v>
      </c>
      <c r="G35" s="313">
        <f>-('5C1B_DArbonne'!AL35+'5C1B_DArbonne'!AO35)</f>
        <v>0</v>
      </c>
      <c r="H35" s="313">
        <f>-('5C1C_Intl High'!AL35+'5C1C_Intl High'!AO35)</f>
        <v>0</v>
      </c>
      <c r="I35" s="313">
        <f>-('5C1D_NOMMA'!AL35+'5C1D_NOMMA'!AO35)</f>
        <v>0</v>
      </c>
      <c r="J35" s="313">
        <f>-('5C1E_LFNO'!AL35+'5C1E_LFNO'!AO35)</f>
        <v>0</v>
      </c>
      <c r="K35" s="313">
        <f>-('5C1F_L.C. Charter'!AL35+'5C1F_L.C. Charter'!AO35)</f>
        <v>0</v>
      </c>
      <c r="L35" s="313">
        <f>-('5C1G_JS Clark'!AL35+'5C1G_JS Clark'!AO35)</f>
        <v>0</v>
      </c>
      <c r="M35" s="313">
        <f>-('5C1H_Southwest'!AL35+'5C1H_Southwest'!AO35)</f>
        <v>0</v>
      </c>
      <c r="N35" s="313">
        <f>-('5C1I_LA Key'!AL35+'5C1I_LA Key'!AO35)</f>
        <v>0</v>
      </c>
      <c r="O35" s="313">
        <f>-('5C1J_JCFA-East'!AL35+'5C1J_JCFA-East'!AO35)</f>
        <v>0</v>
      </c>
      <c r="P35" s="313">
        <f>-('5C1M_GEO Mid'!AL35+'5C1M_GEO Mid'!AO35)</f>
        <v>0</v>
      </c>
      <c r="Q35" s="313">
        <f>-('5C1N_Delta'!AL35+'5C1N_Delta'!AO35)</f>
        <v>0</v>
      </c>
      <c r="R35" s="313">
        <f>-('5C1O_Impact'!AL35+'5C1O_Impact'!AO35)</f>
        <v>0</v>
      </c>
      <c r="S35" s="313">
        <f>-('5C1Q_Advantage'!AL35+'5C1Q_Advantage'!AO35)</f>
        <v>0</v>
      </c>
      <c r="T35" s="313">
        <f>-('5C1R_Iberville'!AL35+'5C1R_Iberville'!AO35)</f>
        <v>-367438</v>
      </c>
      <c r="U35" s="313">
        <f>-('5C1S_LC Col Prep'!AL35+'5C1S_LC Col Prep'!AO35)</f>
        <v>0</v>
      </c>
      <c r="V35" s="313">
        <f>-('5C1T_Northeast'!AL35+'5C1T_Northeast'!AO35)</f>
        <v>0</v>
      </c>
      <c r="W35" s="313">
        <f>-('5C1U_Acadiana Ren'!AL35+'5C1U_Acadiana Ren'!AO35)</f>
        <v>-59098</v>
      </c>
      <c r="X35" s="313">
        <f>-('5C1V_Laf Ren'!AL35+'5C1V_Laf Ren'!AO35)</f>
        <v>-10278</v>
      </c>
      <c r="Y35" s="313">
        <f>-('5C1W_Willow'!AL35+'5C1W_Willow'!AO35)</f>
        <v>0</v>
      </c>
      <c r="Z35" s="313">
        <f>-('5C1Y_GEO'!AL35+'5C1Y_GEO'!AO35)</f>
        <v>0</v>
      </c>
      <c r="AA35" s="313">
        <f>-('5C1Z_Lincoln Prep'!AL35+'5C1Z_Lincoln Prep'!AO35)</f>
        <v>0</v>
      </c>
      <c r="AB35" s="313">
        <f>-('5C1AE_Noble Minds'!$AL35+'5C1AE_Noble Minds'!$AO35)</f>
        <v>0</v>
      </c>
      <c r="AC35" s="313">
        <f>-('5C1AF_JCFA-Laf'!$AL35+'5C1AF_JCFA-Laf'!$AO35)</f>
        <v>0</v>
      </c>
      <c r="AD35" s="313">
        <f>-('5C1AG_Collegiate'!$AL35+'5C1AG_Collegiate'!$AO35)</f>
        <v>0</v>
      </c>
      <c r="AE35" s="313">
        <f>-('5C1AH_BRUP'!$AL35+'5C1AH_BRUP'!$AO35)</f>
        <v>0</v>
      </c>
      <c r="AF35" s="313">
        <f>-('5C1AI_Harmony'!$AL35+'5C1AI_Harmony'!$AO35)</f>
        <v>0</v>
      </c>
      <c r="AG35" s="313">
        <f>-('5C1AJ_Athlos'!$AL35+'5C1AJ_Athlos'!$AO35)</f>
        <v>0</v>
      </c>
      <c r="AH35" s="313">
        <f>-('5C1AK_NxtGen'!$AL35+'5C1AK_NxtGen'!$AO35)</f>
        <v>0</v>
      </c>
      <c r="AI35" s="313">
        <f>-('5C1AL_Red River'!$AL35+'5C1AL_Red River'!$AO35)</f>
        <v>0</v>
      </c>
      <c r="AJ35" s="313">
        <f>-('5C2_LAVCA'!AM35+'5C2_LAVCA'!AP35)</f>
        <v>-138753</v>
      </c>
      <c r="AK35" s="313">
        <f>-('5C3_UnvView'!AM35+'5C3_UnvView'!AP35)</f>
        <v>-270569</v>
      </c>
      <c r="AL35" s="314">
        <f t="shared" si="2"/>
        <v>-854050</v>
      </c>
      <c r="AM35" s="315">
        <f t="shared" si="3"/>
        <v>74945271</v>
      </c>
    </row>
    <row r="36" spans="1:39" ht="15.6" customHeight="1" x14ac:dyDescent="0.2">
      <c r="A36" s="316">
        <v>30</v>
      </c>
      <c r="B36" s="317" t="s">
        <v>33</v>
      </c>
      <c r="C36" s="318">
        <f>'2_State Distrib and Adjs'!BF36</f>
        <v>16940550</v>
      </c>
      <c r="D36" s="318">
        <f>-'5A3_OJJ'!P36</f>
        <v>0</v>
      </c>
      <c r="E36" s="318"/>
      <c r="F36" s="318">
        <f>-('5C1A_Madison'!AL36+'5C1A_Madison'!AO36)</f>
        <v>0</v>
      </c>
      <c r="G36" s="318">
        <f>-('5C1B_DArbonne'!AL36+'5C1B_DArbonne'!AO36)</f>
        <v>0</v>
      </c>
      <c r="H36" s="318">
        <f>-('5C1C_Intl High'!AL36+'5C1C_Intl High'!AO36)</f>
        <v>0</v>
      </c>
      <c r="I36" s="318">
        <f>-('5C1D_NOMMA'!AL36+'5C1D_NOMMA'!AO36)</f>
        <v>0</v>
      </c>
      <c r="J36" s="318">
        <f>-('5C1E_LFNO'!AL36+'5C1E_LFNO'!AO36)</f>
        <v>0</v>
      </c>
      <c r="K36" s="318">
        <f>-('5C1F_L.C. Charter'!AL36+'5C1F_L.C. Charter'!AO36)</f>
        <v>0</v>
      </c>
      <c r="L36" s="318">
        <f>-('5C1G_JS Clark'!AL36+'5C1G_JS Clark'!AO36)</f>
        <v>0</v>
      </c>
      <c r="M36" s="318">
        <f>-('5C1H_Southwest'!AL36+'5C1H_Southwest'!AO36)</f>
        <v>0</v>
      </c>
      <c r="N36" s="318">
        <f>-('5C1I_LA Key'!AL36+'5C1I_LA Key'!AO36)</f>
        <v>0</v>
      </c>
      <c r="O36" s="318">
        <f>-('5C1J_JCFA-East'!AL36+'5C1J_JCFA-East'!AO36)</f>
        <v>0</v>
      </c>
      <c r="P36" s="318">
        <f>-('5C1M_GEO Mid'!AL36+'5C1M_GEO Mid'!AO36)</f>
        <v>0</v>
      </c>
      <c r="Q36" s="318">
        <f>-('5C1N_Delta'!AL36+'5C1N_Delta'!AO36)</f>
        <v>0</v>
      </c>
      <c r="R36" s="318">
        <f>-('5C1O_Impact'!AL36+'5C1O_Impact'!AO36)</f>
        <v>0</v>
      </c>
      <c r="S36" s="318">
        <f>-('5C1Q_Advantage'!AL36+'5C1Q_Advantage'!AO36)</f>
        <v>0</v>
      </c>
      <c r="T36" s="318">
        <f>-('5C1R_Iberville'!AL36+'5C1R_Iberville'!AO36)</f>
        <v>0</v>
      </c>
      <c r="U36" s="318">
        <f>-('5C1S_LC Col Prep'!AL36+'5C1S_LC Col Prep'!AO36)</f>
        <v>0</v>
      </c>
      <c r="V36" s="318">
        <f>-('5C1T_Northeast'!AL36+'5C1T_Northeast'!AO36)</f>
        <v>0</v>
      </c>
      <c r="W36" s="318">
        <f>-('5C1U_Acadiana Ren'!AL36+'5C1U_Acadiana Ren'!AO36)</f>
        <v>0</v>
      </c>
      <c r="X36" s="318">
        <f>-('5C1V_Laf Ren'!AL36+'5C1V_Laf Ren'!AO36)</f>
        <v>0</v>
      </c>
      <c r="Y36" s="318">
        <f>-('5C1W_Willow'!AL36+'5C1W_Willow'!AO36)</f>
        <v>0</v>
      </c>
      <c r="Z36" s="318">
        <f>-('5C1Y_GEO'!AL36+'5C1Y_GEO'!AO36)</f>
        <v>0</v>
      </c>
      <c r="AA36" s="318">
        <f>-('5C1Z_Lincoln Prep'!AL36+'5C1Z_Lincoln Prep'!AO36)</f>
        <v>0</v>
      </c>
      <c r="AB36" s="318">
        <f>-('5C1AE_Noble Minds'!$AL36+'5C1AE_Noble Minds'!$AO36)</f>
        <v>0</v>
      </c>
      <c r="AC36" s="318">
        <f>-('5C1AF_JCFA-Laf'!$AL36+'5C1AF_JCFA-Laf'!$AO36)</f>
        <v>0</v>
      </c>
      <c r="AD36" s="318">
        <f>-('5C1AG_Collegiate'!$AL36+'5C1AG_Collegiate'!$AO36)</f>
        <v>0</v>
      </c>
      <c r="AE36" s="318">
        <f>-('5C1AH_BRUP'!$AL36+'5C1AH_BRUP'!$AO36)</f>
        <v>0</v>
      </c>
      <c r="AF36" s="585">
        <f>-('5C1AI_Harmony'!$AL36+'5C1AI_Harmony'!$AO36)</f>
        <v>0</v>
      </c>
      <c r="AG36" s="585">
        <f>-('5C1AJ_Athlos'!$AL36+'5C1AJ_Athlos'!$AO36)</f>
        <v>0</v>
      </c>
      <c r="AH36" s="776">
        <f>-('5C1AK_NxtGen'!$AL36+'5C1AK_NxtGen'!$AO36)</f>
        <v>0</v>
      </c>
      <c r="AI36" s="776">
        <f>-('5C1AL_Red River'!$AL36+'5C1AL_Red River'!$AO36)</f>
        <v>0</v>
      </c>
      <c r="AJ36" s="318">
        <f>-('5C2_LAVCA'!AM36+'5C2_LAVCA'!AP36)</f>
        <v>-6258</v>
      </c>
      <c r="AK36" s="318">
        <f>-('5C3_UnvView'!AM36+'5C3_UnvView'!AP36)</f>
        <v>-54230</v>
      </c>
      <c r="AL36" s="319">
        <f t="shared" si="2"/>
        <v>-60488</v>
      </c>
      <c r="AM36" s="320">
        <f t="shared" si="3"/>
        <v>16880062</v>
      </c>
    </row>
    <row r="37" spans="1:39" ht="15.6" customHeight="1" x14ac:dyDescent="0.2">
      <c r="A37" s="305">
        <v>31</v>
      </c>
      <c r="B37" s="306" t="s">
        <v>34</v>
      </c>
      <c r="C37" s="307">
        <f>'2_State Distrib and Adjs'!BF37</f>
        <v>31333593</v>
      </c>
      <c r="D37" s="307">
        <f>-'5A3_OJJ'!P37</f>
        <v>-738</v>
      </c>
      <c r="E37" s="307"/>
      <c r="F37" s="307">
        <f>-('5C1A_Madison'!AL37+'5C1A_Madison'!AO37)</f>
        <v>0</v>
      </c>
      <c r="G37" s="307">
        <f>-('5C1B_DArbonne'!AL37+'5C1B_DArbonne'!AO37)</f>
        <v>-290225</v>
      </c>
      <c r="H37" s="307">
        <f>-('5C1C_Intl High'!AL37+'5C1C_Intl High'!AO37)</f>
        <v>0</v>
      </c>
      <c r="I37" s="307">
        <f>-('5C1D_NOMMA'!AL37+'5C1D_NOMMA'!AO37)</f>
        <v>0</v>
      </c>
      <c r="J37" s="307">
        <f>-('5C1E_LFNO'!AL37+'5C1E_LFNO'!AO37)</f>
        <v>0</v>
      </c>
      <c r="K37" s="307">
        <f>-('5C1F_L.C. Charter'!AL37+'5C1F_L.C. Charter'!AO37)</f>
        <v>0</v>
      </c>
      <c r="L37" s="307">
        <f>-('5C1G_JS Clark'!AL37+'5C1G_JS Clark'!AO37)</f>
        <v>0</v>
      </c>
      <c r="M37" s="307">
        <f>-('5C1H_Southwest'!AL37+'5C1H_Southwest'!AO37)</f>
        <v>0</v>
      </c>
      <c r="N37" s="307">
        <f>-('5C1I_LA Key'!AL37+'5C1I_LA Key'!AO37)</f>
        <v>0</v>
      </c>
      <c r="O37" s="307">
        <f>-('5C1J_JCFA-East'!AL37+'5C1J_JCFA-East'!AO37)</f>
        <v>0</v>
      </c>
      <c r="P37" s="307">
        <f>-('5C1M_GEO Mid'!AL37+'5C1M_GEO Mid'!AO37)</f>
        <v>0</v>
      </c>
      <c r="Q37" s="307">
        <f>-('5C1N_Delta'!AL37+'5C1N_Delta'!AO37)</f>
        <v>0</v>
      </c>
      <c r="R37" s="307">
        <f>-('5C1O_Impact'!AL37+'5C1O_Impact'!AO37)</f>
        <v>0</v>
      </c>
      <c r="S37" s="307">
        <f>-('5C1Q_Advantage'!AL37+'5C1Q_Advantage'!AO37)</f>
        <v>0</v>
      </c>
      <c r="T37" s="307">
        <f>-('5C1R_Iberville'!AL37+'5C1R_Iberville'!AO37)</f>
        <v>0</v>
      </c>
      <c r="U37" s="307">
        <f>-('5C1S_LC Col Prep'!AL37+'5C1S_LC Col Prep'!AO37)</f>
        <v>0</v>
      </c>
      <c r="V37" s="307">
        <f>-('5C1T_Northeast'!AL37+'5C1T_Northeast'!AO37)</f>
        <v>-37050</v>
      </c>
      <c r="W37" s="307">
        <f>-('5C1U_Acadiana Ren'!AL37+'5C1U_Acadiana Ren'!AO37)</f>
        <v>0</v>
      </c>
      <c r="X37" s="307">
        <f>-('5C1V_Laf Ren'!AL37+'5C1V_Laf Ren'!AO37)</f>
        <v>0</v>
      </c>
      <c r="Y37" s="307">
        <f>-('5C1W_Willow'!AL37+'5C1W_Willow'!AO37)</f>
        <v>0</v>
      </c>
      <c r="Z37" s="307">
        <f>-('5C1Y_GEO'!AL37+'5C1Y_GEO'!AO37)</f>
        <v>0</v>
      </c>
      <c r="AA37" s="308">
        <f>-('5C1Z_Lincoln Prep'!AL37+'5C1Z_Lincoln Prep'!AO37)</f>
        <v>-2541013</v>
      </c>
      <c r="AB37" s="308">
        <f>-('5C1AE_Noble Minds'!$AL37+'5C1AE_Noble Minds'!$AO37)</f>
        <v>0</v>
      </c>
      <c r="AC37" s="308">
        <f>-('5C1AF_JCFA-Laf'!$AL37+'5C1AF_JCFA-Laf'!$AO37)</f>
        <v>0</v>
      </c>
      <c r="AD37" s="308">
        <f>-('5C1AG_Collegiate'!$AL37+'5C1AG_Collegiate'!$AO37)</f>
        <v>0</v>
      </c>
      <c r="AE37" s="308">
        <f>-('5C1AH_BRUP'!$AL37+'5C1AH_BRUP'!$AO37)</f>
        <v>0</v>
      </c>
      <c r="AF37" s="584">
        <f>-('5C1AI_Harmony'!$AL37+'5C1AI_Harmony'!$AO37)</f>
        <v>0</v>
      </c>
      <c r="AG37" s="584">
        <f>-('5C1AJ_Athlos'!$AL37+'5C1AJ_Athlos'!$AO37)</f>
        <v>0</v>
      </c>
      <c r="AH37" s="584">
        <f>-('5C1AK_NxtGen'!$AL37+'5C1AK_NxtGen'!$AO37)</f>
        <v>0</v>
      </c>
      <c r="AI37" s="584">
        <f>-('5C1AL_Red River'!$AL37+'5C1AL_Red River'!$AO37)</f>
        <v>0</v>
      </c>
      <c r="AJ37" s="307">
        <f>-('5C2_LAVCA'!AM37+'5C2_LAVCA'!AP37)</f>
        <v>-108372</v>
      </c>
      <c r="AK37" s="307">
        <f>-('5C3_UnvView'!AM37+'5C3_UnvView'!AP37)</f>
        <v>-75093</v>
      </c>
      <c r="AL37" s="309">
        <f t="shared" si="2"/>
        <v>-3052491</v>
      </c>
      <c r="AM37" s="310">
        <f t="shared" si="3"/>
        <v>28281102</v>
      </c>
    </row>
    <row r="38" spans="1:39" ht="15.6" customHeight="1" x14ac:dyDescent="0.2">
      <c r="A38" s="311">
        <v>32</v>
      </c>
      <c r="B38" s="312" t="s">
        <v>35</v>
      </c>
      <c r="C38" s="313">
        <f>'2_State Distrib and Adjs'!BF38</f>
        <v>172810313</v>
      </c>
      <c r="D38" s="313">
        <f>-'5A3_OJJ'!P38</f>
        <v>0</v>
      </c>
      <c r="E38" s="313"/>
      <c r="F38" s="313">
        <f>-('5C1A_Madison'!AL38+'5C1A_Madison'!AO38)</f>
        <v>-11396</v>
      </c>
      <c r="G38" s="313">
        <f>-('5C1B_DArbonne'!AL38+'5C1B_DArbonne'!AO38)</f>
        <v>0</v>
      </c>
      <c r="H38" s="313">
        <f>-('5C1C_Intl High'!AL38+'5C1C_Intl High'!AO38)</f>
        <v>0</v>
      </c>
      <c r="I38" s="313">
        <f>-('5C1D_NOMMA'!AL38+'5C1D_NOMMA'!AO38)</f>
        <v>0</v>
      </c>
      <c r="J38" s="313">
        <f>-('5C1E_LFNO'!AL38+'5C1E_LFNO'!AO38)</f>
        <v>0</v>
      </c>
      <c r="K38" s="313">
        <f>-('5C1F_L.C. Charter'!AL38+'5C1F_L.C. Charter'!AO38)</f>
        <v>0</v>
      </c>
      <c r="L38" s="313">
        <f>-('5C1G_JS Clark'!AL38+'5C1G_JS Clark'!AO38)</f>
        <v>0</v>
      </c>
      <c r="M38" s="313">
        <f>-('5C1H_Southwest'!AL38+'5C1H_Southwest'!AO38)</f>
        <v>0</v>
      </c>
      <c r="N38" s="313">
        <f>-('5C1I_LA Key'!AL38+'5C1I_LA Key'!AO38)</f>
        <v>-54131</v>
      </c>
      <c r="O38" s="313">
        <f>-('5C1J_JCFA-East'!AL38+'5C1J_JCFA-East'!AO38)</f>
        <v>0</v>
      </c>
      <c r="P38" s="313">
        <f>-('5C1M_GEO Mid'!AL38+'5C1M_GEO Mid'!AO38)</f>
        <v>-8547</v>
      </c>
      <c r="Q38" s="313">
        <f>-('5C1N_Delta'!AL38+'5C1N_Delta'!AO38)</f>
        <v>0</v>
      </c>
      <c r="R38" s="313">
        <f>-('5C1O_Impact'!AL38+'5C1O_Impact'!AO38)</f>
        <v>0</v>
      </c>
      <c r="S38" s="313">
        <f>-('5C1Q_Advantage'!AL38+'5C1Q_Advantage'!AO38)</f>
        <v>-11396</v>
      </c>
      <c r="T38" s="313">
        <f>-('5C1R_Iberville'!AL38+'5C1R_Iberville'!AO38)</f>
        <v>-11396</v>
      </c>
      <c r="U38" s="313">
        <f>-('5C1S_LC Col Prep'!AL38+'5C1S_LC Col Prep'!AO38)</f>
        <v>0</v>
      </c>
      <c r="V38" s="313">
        <f>-('5C1T_Northeast'!AL38+'5C1T_Northeast'!AO38)</f>
        <v>0</v>
      </c>
      <c r="W38" s="313">
        <f>-('5C1U_Acadiana Ren'!AL38+'5C1U_Acadiana Ren'!AO38)</f>
        <v>0</v>
      </c>
      <c r="X38" s="313">
        <f>-('5C1V_Laf Ren'!AL38+'5C1V_Laf Ren'!AO38)</f>
        <v>0</v>
      </c>
      <c r="Y38" s="313">
        <f>-('5C1W_Willow'!AL38+'5C1W_Willow'!AO38)</f>
        <v>0</v>
      </c>
      <c r="Z38" s="313">
        <f>-('5C1Y_GEO'!AL38+'5C1Y_GEO'!AO38)</f>
        <v>-19943</v>
      </c>
      <c r="AA38" s="313">
        <f>-('5C1Z_Lincoln Prep'!AL38+'5C1Z_Lincoln Prep'!AO38)</f>
        <v>0</v>
      </c>
      <c r="AB38" s="313">
        <f>-('5C1AE_Noble Minds'!$AL38+'5C1AE_Noble Minds'!$AO38)</f>
        <v>0</v>
      </c>
      <c r="AC38" s="313">
        <f>-('5C1AF_JCFA-Laf'!$AL38+'5C1AF_JCFA-Laf'!$AO38)</f>
        <v>0</v>
      </c>
      <c r="AD38" s="313">
        <f>-('5C1AG_Collegiate'!$AL38+'5C1AG_Collegiate'!$AO38)</f>
        <v>0</v>
      </c>
      <c r="AE38" s="313">
        <f>-('5C1AH_BRUP'!$AL38+'5C1AH_BRUP'!$AO38)</f>
        <v>0</v>
      </c>
      <c r="AF38" s="313">
        <f>-('5C1AI_Harmony'!$AL38+'5C1AI_Harmony'!$AO38)</f>
        <v>0</v>
      </c>
      <c r="AG38" s="313">
        <f>-('5C1AJ_Athlos'!$AL38+'5C1AJ_Athlos'!$AO38)</f>
        <v>0</v>
      </c>
      <c r="AH38" s="313">
        <f>-('5C1AK_NxtGen'!$AL38+'5C1AK_NxtGen'!$AO38)</f>
        <v>-2849</v>
      </c>
      <c r="AI38" s="313">
        <f>-('5C1AL_Red River'!$AL38+'5C1AL_Red River'!$AO38)</f>
        <v>0</v>
      </c>
      <c r="AJ38" s="313">
        <f>-('5C2_LAVCA'!AM38+'5C2_LAVCA'!AP38)</f>
        <v>-205128</v>
      </c>
      <c r="AK38" s="313">
        <f>-('5C3_UnvView'!AM38+'5C3_UnvView'!AP38)</f>
        <v>-744792</v>
      </c>
      <c r="AL38" s="314">
        <f t="shared" si="2"/>
        <v>-1069578</v>
      </c>
      <c r="AM38" s="315">
        <f t="shared" si="3"/>
        <v>171740735</v>
      </c>
    </row>
    <row r="39" spans="1:39" ht="15.6" customHeight="1" x14ac:dyDescent="0.2">
      <c r="A39" s="311">
        <v>33</v>
      </c>
      <c r="B39" s="312" t="s">
        <v>36</v>
      </c>
      <c r="C39" s="313">
        <f>'2_State Distrib and Adjs'!BF39</f>
        <v>7587523</v>
      </c>
      <c r="D39" s="313">
        <f>-'5A3_OJJ'!P39</f>
        <v>-12335</v>
      </c>
      <c r="E39" s="313"/>
      <c r="F39" s="313">
        <f>-('5C1A_Madison'!AL39+'5C1A_Madison'!AO39)</f>
        <v>0</v>
      </c>
      <c r="G39" s="313">
        <f>-('5C1B_DArbonne'!AL39+'5C1B_DArbonne'!AO39)</f>
        <v>0</v>
      </c>
      <c r="H39" s="313">
        <f>-('5C1C_Intl High'!AL39+'5C1C_Intl High'!AO39)</f>
        <v>0</v>
      </c>
      <c r="I39" s="313">
        <f>-('5C1D_NOMMA'!AL39+'5C1D_NOMMA'!AO39)</f>
        <v>0</v>
      </c>
      <c r="J39" s="313">
        <f>-('5C1E_LFNO'!AL39+'5C1E_LFNO'!AO39)</f>
        <v>0</v>
      </c>
      <c r="K39" s="313">
        <f>-('5C1F_L.C. Charter'!AL39+'5C1F_L.C. Charter'!AO39)</f>
        <v>0</v>
      </c>
      <c r="L39" s="313">
        <f>-('5C1G_JS Clark'!AL39+'5C1G_JS Clark'!AO39)</f>
        <v>0</v>
      </c>
      <c r="M39" s="313">
        <f>-('5C1H_Southwest'!AL39+'5C1H_Southwest'!AO39)</f>
        <v>0</v>
      </c>
      <c r="N39" s="313">
        <f>-('5C1I_LA Key'!AL39+'5C1I_LA Key'!AO39)</f>
        <v>0</v>
      </c>
      <c r="O39" s="313">
        <f>-('5C1J_JCFA-East'!AL39+'5C1J_JCFA-East'!AO39)</f>
        <v>0</v>
      </c>
      <c r="P39" s="313">
        <f>-('5C1M_GEO Mid'!AL39+'5C1M_GEO Mid'!AO39)</f>
        <v>0</v>
      </c>
      <c r="Q39" s="313">
        <f>-('5C1N_Delta'!AL39+'5C1N_Delta'!AO39)</f>
        <v>0</v>
      </c>
      <c r="R39" s="313">
        <f>-('5C1O_Impact'!AL39+'5C1O_Impact'!AO39)</f>
        <v>0</v>
      </c>
      <c r="S39" s="313">
        <f>-('5C1Q_Advantage'!AL39+'5C1Q_Advantage'!AO39)</f>
        <v>0</v>
      </c>
      <c r="T39" s="313">
        <f>-('5C1R_Iberville'!AL39+'5C1R_Iberville'!AO39)</f>
        <v>0</v>
      </c>
      <c r="U39" s="313">
        <f>-('5C1S_LC Col Prep'!AL39+'5C1S_LC Col Prep'!AO39)</f>
        <v>0</v>
      </c>
      <c r="V39" s="313">
        <f>-('5C1T_Northeast'!AL39+'5C1T_Northeast'!AO39)</f>
        <v>0</v>
      </c>
      <c r="W39" s="313">
        <f>-('5C1U_Acadiana Ren'!AL39+'5C1U_Acadiana Ren'!AO39)</f>
        <v>0</v>
      </c>
      <c r="X39" s="313">
        <f>-('5C1V_Laf Ren'!AL39+'5C1V_Laf Ren'!AO39)</f>
        <v>0</v>
      </c>
      <c r="Y39" s="313">
        <f>-('5C1W_Willow'!AL39+'5C1W_Willow'!AO39)</f>
        <v>0</v>
      </c>
      <c r="Z39" s="313">
        <f>-('5C1Y_GEO'!AL39+'5C1Y_GEO'!AO39)</f>
        <v>0</v>
      </c>
      <c r="AA39" s="313">
        <f>-('5C1Z_Lincoln Prep'!AL39+'5C1Z_Lincoln Prep'!AO39)</f>
        <v>0</v>
      </c>
      <c r="AB39" s="313">
        <f>-('5C1AE_Noble Minds'!$AL39+'5C1AE_Noble Minds'!$AO39)</f>
        <v>0</v>
      </c>
      <c r="AC39" s="313">
        <f>-('5C1AF_JCFA-Laf'!$AL39+'5C1AF_JCFA-Laf'!$AO39)</f>
        <v>0</v>
      </c>
      <c r="AD39" s="313">
        <f>-('5C1AG_Collegiate'!$AL39+'5C1AG_Collegiate'!$AO39)</f>
        <v>0</v>
      </c>
      <c r="AE39" s="313">
        <f>-('5C1AH_BRUP'!$AL39+'5C1AH_BRUP'!$AO39)</f>
        <v>0</v>
      </c>
      <c r="AF39" s="313">
        <f>-('5C1AI_Harmony'!$AL39+'5C1AI_Harmony'!$AO39)</f>
        <v>0</v>
      </c>
      <c r="AG39" s="313">
        <f>-('5C1AJ_Athlos'!$AL39+'5C1AJ_Athlos'!$AO39)</f>
        <v>0</v>
      </c>
      <c r="AH39" s="313">
        <f>-('5C1AK_NxtGen'!$AL39+'5C1AK_NxtGen'!$AO39)</f>
        <v>0</v>
      </c>
      <c r="AI39" s="313">
        <f>-('5C1AL_Red River'!$AL39+'5C1AL_Red River'!$AO39)</f>
        <v>0</v>
      </c>
      <c r="AJ39" s="313">
        <f>-('5C2_LAVCA'!AM39+'5C2_LAVCA'!AP39)</f>
        <v>-4108</v>
      </c>
      <c r="AK39" s="313">
        <f>-('5C3_UnvView'!AM39+'5C3_UnvView'!AP39)</f>
        <v>-1089119</v>
      </c>
      <c r="AL39" s="314">
        <f t="shared" ref="AL39:AL70" si="4">SUM(D39:AK39)</f>
        <v>-1105562</v>
      </c>
      <c r="AM39" s="315">
        <f t="shared" ref="AM39:AM75" si="5">SUM(C39:AK39)</f>
        <v>6481961</v>
      </c>
    </row>
    <row r="40" spans="1:39" ht="15.6" customHeight="1" x14ac:dyDescent="0.2">
      <c r="A40" s="311">
        <v>34</v>
      </c>
      <c r="B40" s="312" t="s">
        <v>37</v>
      </c>
      <c r="C40" s="313">
        <f>'2_State Distrib and Adjs'!BF40</f>
        <v>24498769</v>
      </c>
      <c r="D40" s="313">
        <f>-'5A3_OJJ'!P40</f>
        <v>-6742</v>
      </c>
      <c r="E40" s="313"/>
      <c r="F40" s="313">
        <f>-('5C1A_Madison'!AL40+'5C1A_Madison'!AO40)</f>
        <v>0</v>
      </c>
      <c r="G40" s="313">
        <f>-('5C1B_DArbonne'!AL40+'5C1B_DArbonne'!AO40)</f>
        <v>-11085</v>
      </c>
      <c r="H40" s="313">
        <f>-('5C1C_Intl High'!AL40+'5C1C_Intl High'!AO40)</f>
        <v>0</v>
      </c>
      <c r="I40" s="313">
        <f>-('5C1D_NOMMA'!AL40+'5C1D_NOMMA'!AO40)</f>
        <v>0</v>
      </c>
      <c r="J40" s="313">
        <f>-('5C1E_LFNO'!AL40+'5C1E_LFNO'!AO40)</f>
        <v>0</v>
      </c>
      <c r="K40" s="313">
        <f>-('5C1F_L.C. Charter'!AL40+'5C1F_L.C. Charter'!AO40)</f>
        <v>0</v>
      </c>
      <c r="L40" s="313">
        <f>-('5C1G_JS Clark'!AL40+'5C1G_JS Clark'!AO40)</f>
        <v>0</v>
      </c>
      <c r="M40" s="313">
        <f>-('5C1H_Southwest'!AL40+'5C1H_Southwest'!AO40)</f>
        <v>0</v>
      </c>
      <c r="N40" s="313">
        <f>-('5C1I_LA Key'!AL40+'5C1I_LA Key'!AO40)</f>
        <v>0</v>
      </c>
      <c r="O40" s="313">
        <f>-('5C1J_JCFA-East'!AL40+'5C1J_JCFA-East'!AO40)</f>
        <v>0</v>
      </c>
      <c r="P40" s="313">
        <f>-('5C1M_GEO Mid'!AL40+'5C1M_GEO Mid'!AO40)</f>
        <v>0</v>
      </c>
      <c r="Q40" s="313">
        <f>-('5C1N_Delta'!AL40+'5C1N_Delta'!AO40)</f>
        <v>0</v>
      </c>
      <c r="R40" s="313">
        <f>-('5C1O_Impact'!AL40+'5C1O_Impact'!AO40)</f>
        <v>0</v>
      </c>
      <c r="S40" s="313">
        <f>-('5C1Q_Advantage'!AL40+'5C1Q_Advantage'!AO40)</f>
        <v>0</v>
      </c>
      <c r="T40" s="313">
        <f>-('5C1R_Iberville'!AL40+'5C1R_Iberville'!AO40)</f>
        <v>0</v>
      </c>
      <c r="U40" s="313">
        <f>-('5C1S_LC Col Prep'!AL40+'5C1S_LC Col Prep'!AO40)</f>
        <v>0</v>
      </c>
      <c r="V40" s="313">
        <f>-('5C1T_Northeast'!AL40+'5C1T_Northeast'!AO40)</f>
        <v>0</v>
      </c>
      <c r="W40" s="313">
        <f>-('5C1U_Acadiana Ren'!AL40+'5C1U_Acadiana Ren'!AO40)</f>
        <v>0</v>
      </c>
      <c r="X40" s="313">
        <f>-('5C1V_Laf Ren'!AL40+'5C1V_Laf Ren'!AO40)</f>
        <v>0</v>
      </c>
      <c r="Y40" s="313">
        <f>-('5C1W_Willow'!AL40+'5C1W_Willow'!AO40)</f>
        <v>0</v>
      </c>
      <c r="Z40" s="313">
        <f>-('5C1Y_GEO'!AL40+'5C1Y_GEO'!AO40)</f>
        <v>0</v>
      </c>
      <c r="AA40" s="313">
        <f>-('5C1Z_Lincoln Prep'!AL40+'5C1Z_Lincoln Prep'!AO40)</f>
        <v>0</v>
      </c>
      <c r="AB40" s="313">
        <f>-('5C1AE_Noble Minds'!$AL40+'5C1AE_Noble Minds'!$AO40)</f>
        <v>0</v>
      </c>
      <c r="AC40" s="313">
        <f>-('5C1AF_JCFA-Laf'!$AL40+'5C1AF_JCFA-Laf'!$AO40)</f>
        <v>0</v>
      </c>
      <c r="AD40" s="313">
        <f>-('5C1AG_Collegiate'!$AL40+'5C1AG_Collegiate'!$AO40)</f>
        <v>0</v>
      </c>
      <c r="AE40" s="313">
        <f>-('5C1AH_BRUP'!$AL40+'5C1AH_BRUP'!$AO40)</f>
        <v>0</v>
      </c>
      <c r="AF40" s="313">
        <f>-('5C1AI_Harmony'!$AL40+'5C1AI_Harmony'!$AO40)</f>
        <v>0</v>
      </c>
      <c r="AG40" s="313">
        <f>-('5C1AJ_Athlos'!$AL40+'5C1AJ_Athlos'!$AO40)</f>
        <v>0</v>
      </c>
      <c r="AH40" s="313">
        <f>-('5C1AK_NxtGen'!$AL40+'5C1AK_NxtGen'!$AO40)</f>
        <v>0</v>
      </c>
      <c r="AI40" s="313">
        <f>-('5C1AL_Red River'!$AL40+'5C1AL_Red River'!$AO40)</f>
        <v>0</v>
      </c>
      <c r="AJ40" s="313">
        <f>-('5C2_LAVCA'!AM40+'5C2_LAVCA'!AP40)</f>
        <v>-123044</v>
      </c>
      <c r="AK40" s="313">
        <f>-('5C3_UnvView'!AM40+'5C3_UnvView'!AP40)</f>
        <v>-86751</v>
      </c>
      <c r="AL40" s="314">
        <f t="shared" si="4"/>
        <v>-227622</v>
      </c>
      <c r="AM40" s="315">
        <f t="shared" si="5"/>
        <v>24271147</v>
      </c>
    </row>
    <row r="41" spans="1:39" ht="15.6" customHeight="1" x14ac:dyDescent="0.2">
      <c r="A41" s="316">
        <v>35</v>
      </c>
      <c r="B41" s="317" t="s">
        <v>38</v>
      </c>
      <c r="C41" s="318">
        <f>'2_State Distrib and Adjs'!BF41</f>
        <v>30976163</v>
      </c>
      <c r="D41" s="318">
        <f>-'5A3_OJJ'!P41</f>
        <v>0</v>
      </c>
      <c r="E41" s="318"/>
      <c r="F41" s="318">
        <f>-('5C1A_Madison'!AL41+'5C1A_Madison'!AO41)</f>
        <v>0</v>
      </c>
      <c r="G41" s="318">
        <f>-('5C1B_DArbonne'!AL41+'5C1B_DArbonne'!AO41)</f>
        <v>0</v>
      </c>
      <c r="H41" s="318">
        <f>-('5C1C_Intl High'!AL41+'5C1C_Intl High'!AO41)</f>
        <v>0</v>
      </c>
      <c r="I41" s="318">
        <f>-('5C1D_NOMMA'!AL41+'5C1D_NOMMA'!AO41)</f>
        <v>0</v>
      </c>
      <c r="J41" s="318">
        <f>-('5C1E_LFNO'!AL41+'5C1E_LFNO'!AO41)</f>
        <v>0</v>
      </c>
      <c r="K41" s="318">
        <f>-('5C1F_L.C. Charter'!AL41+'5C1F_L.C. Charter'!AO41)</f>
        <v>0</v>
      </c>
      <c r="L41" s="318">
        <f>-('5C1G_JS Clark'!AL41+'5C1G_JS Clark'!AO41)</f>
        <v>0</v>
      </c>
      <c r="M41" s="318">
        <f>-('5C1H_Southwest'!AL41+'5C1H_Southwest'!AO41)</f>
        <v>0</v>
      </c>
      <c r="N41" s="318">
        <f>-('5C1I_LA Key'!AL41+'5C1I_LA Key'!AO41)</f>
        <v>0</v>
      </c>
      <c r="O41" s="318">
        <f>-('5C1J_JCFA-East'!AL41+'5C1J_JCFA-East'!AO41)</f>
        <v>0</v>
      </c>
      <c r="P41" s="318">
        <f>-('5C1M_GEO Mid'!AL41+'5C1M_GEO Mid'!AO41)</f>
        <v>0</v>
      </c>
      <c r="Q41" s="318">
        <f>-('5C1N_Delta'!AL41+'5C1N_Delta'!AO41)</f>
        <v>0</v>
      </c>
      <c r="R41" s="318">
        <f>-('5C1O_Impact'!AL41+'5C1O_Impact'!AO41)</f>
        <v>0</v>
      </c>
      <c r="S41" s="318">
        <f>-('5C1Q_Advantage'!AL41+'5C1Q_Advantage'!AO41)</f>
        <v>0</v>
      </c>
      <c r="T41" s="318">
        <f>-('5C1R_Iberville'!AL41+'5C1R_Iberville'!AO41)</f>
        <v>0</v>
      </c>
      <c r="U41" s="318">
        <f>-('5C1S_LC Col Prep'!AL41+'5C1S_LC Col Prep'!AO41)</f>
        <v>0</v>
      </c>
      <c r="V41" s="318">
        <f>-('5C1T_Northeast'!AL41+'5C1T_Northeast'!AO41)</f>
        <v>0</v>
      </c>
      <c r="W41" s="318">
        <f>-('5C1U_Acadiana Ren'!AL41+'5C1U_Acadiana Ren'!AO41)</f>
        <v>0</v>
      </c>
      <c r="X41" s="318">
        <f>-('5C1V_Laf Ren'!AL41+'5C1V_Laf Ren'!AO41)</f>
        <v>0</v>
      </c>
      <c r="Y41" s="318">
        <f>-('5C1W_Willow'!AL41+'5C1W_Willow'!AO41)</f>
        <v>0</v>
      </c>
      <c r="Z41" s="318">
        <f>-('5C1Y_GEO'!AL41+'5C1Y_GEO'!AO41)</f>
        <v>0</v>
      </c>
      <c r="AA41" s="318">
        <f>-('5C1Z_Lincoln Prep'!AL41+'5C1Z_Lincoln Prep'!AO41)</f>
        <v>0</v>
      </c>
      <c r="AB41" s="318">
        <f>-('5C1AE_Noble Minds'!$AL41+'5C1AE_Noble Minds'!$AO41)</f>
        <v>0</v>
      </c>
      <c r="AC41" s="318">
        <f>-('5C1AF_JCFA-Laf'!$AL41+'5C1AF_JCFA-Laf'!$AO41)</f>
        <v>0</v>
      </c>
      <c r="AD41" s="318">
        <f>-('5C1AG_Collegiate'!$AL41+'5C1AG_Collegiate'!$AO41)</f>
        <v>0</v>
      </c>
      <c r="AE41" s="318">
        <f>-('5C1AH_BRUP'!$AL41+'5C1AH_BRUP'!$AO41)</f>
        <v>0</v>
      </c>
      <c r="AF41" s="585">
        <f>-('5C1AI_Harmony'!$AL41+'5C1AI_Harmony'!$AO41)</f>
        <v>0</v>
      </c>
      <c r="AG41" s="585">
        <f>-('5C1AJ_Athlos'!$AL41+'5C1AJ_Athlos'!$AO41)</f>
        <v>0</v>
      </c>
      <c r="AH41" s="776">
        <f>-('5C1AK_NxtGen'!$AL41+'5C1AK_NxtGen'!$AO41)</f>
        <v>0</v>
      </c>
      <c r="AI41" s="776">
        <f>-('5C1AL_Red River'!$AL41+'5C1AL_Red River'!$AO41)</f>
        <v>0</v>
      </c>
      <c r="AJ41" s="318">
        <f>-('5C2_LAVCA'!AM41+'5C2_LAVCA'!AP41)</f>
        <v>-82018</v>
      </c>
      <c r="AK41" s="318">
        <f>-('5C3_UnvView'!AM41+'5C3_UnvView'!AP41)</f>
        <v>-39901</v>
      </c>
      <c r="AL41" s="319">
        <f t="shared" si="4"/>
        <v>-121919</v>
      </c>
      <c r="AM41" s="320">
        <f t="shared" si="5"/>
        <v>30854244</v>
      </c>
    </row>
    <row r="42" spans="1:39" ht="15.6" customHeight="1" x14ac:dyDescent="0.2">
      <c r="A42" s="305">
        <v>36</v>
      </c>
      <c r="B42" s="396" t="s">
        <v>39</v>
      </c>
      <c r="C42" s="307">
        <f>'2_State Distrib and Adjs'!BF42</f>
        <v>201452884</v>
      </c>
      <c r="D42" s="307">
        <f>-'5A3_OJJ'!P42</f>
        <v>-139143</v>
      </c>
      <c r="E42" s="307"/>
      <c r="F42" s="307">
        <f>-('5C1A_Madison'!AL42+'5C1A_Madison'!AO42)</f>
        <v>0</v>
      </c>
      <c r="G42" s="307">
        <f>-('5C1B_DArbonne'!AL42+'5C1B_DArbonne'!AO42)</f>
        <v>0</v>
      </c>
      <c r="H42" s="307">
        <f>-('5C1C_Intl High'!AL42+'5C1C_Intl High'!AO42)</f>
        <v>-1995714</v>
      </c>
      <c r="I42" s="307">
        <f>-('5C1D_NOMMA'!AL42+'5C1D_NOMMA'!AO42)</f>
        <v>-1649000</v>
      </c>
      <c r="J42" s="307">
        <f>-('5C1E_LFNO'!AL42+'5C1E_LFNO'!AO42)</f>
        <v>-4456195</v>
      </c>
      <c r="K42" s="307">
        <f>-('5C1F_L.C. Charter'!AL42+'5C1F_L.C. Charter'!AO42)</f>
        <v>0</v>
      </c>
      <c r="L42" s="307">
        <f>-('5C1G_JS Clark'!AL42+'5C1G_JS Clark'!AO42)</f>
        <v>0</v>
      </c>
      <c r="M42" s="307">
        <f>-('5C1H_Southwest'!AL42+'5C1H_Southwest'!AO42)</f>
        <v>0</v>
      </c>
      <c r="N42" s="307">
        <f>-('5C1I_LA Key'!AL42+'5C1I_LA Key'!AO42)</f>
        <v>-3298</v>
      </c>
      <c r="O42" s="307">
        <f>-('5C1J_JCFA-East'!AL42+'5C1J_JCFA-East'!AO42)</f>
        <v>-125324</v>
      </c>
      <c r="P42" s="307">
        <f>-('5C1M_GEO Mid'!AL42+'5C1M_GEO Mid'!AO42)</f>
        <v>0</v>
      </c>
      <c r="Q42" s="307">
        <f>-('5C1N_Delta'!AL42+'5C1N_Delta'!AO42)</f>
        <v>0</v>
      </c>
      <c r="R42" s="307">
        <f>-('5C1O_Impact'!AL42+'5C1O_Impact'!AO42)</f>
        <v>0</v>
      </c>
      <c r="S42" s="307">
        <f>-('5C1Q_Advantage'!AL42+'5C1Q_Advantage'!AO42)</f>
        <v>0</v>
      </c>
      <c r="T42" s="307">
        <f>-('5C1R_Iberville'!AL42+'5C1R_Iberville'!AO42)</f>
        <v>-26384</v>
      </c>
      <c r="U42" s="307">
        <f>-('5C1S_LC Col Prep'!AL42+'5C1S_LC Col Prep'!AO42)</f>
        <v>0</v>
      </c>
      <c r="V42" s="307">
        <f>-('5C1T_Northeast'!AL42+'5C1T_Northeast'!AO42)</f>
        <v>0</v>
      </c>
      <c r="W42" s="307">
        <f>-('5C1U_Acadiana Ren'!AL42+'5C1U_Acadiana Ren'!AO42)</f>
        <v>0</v>
      </c>
      <c r="X42" s="307">
        <f>-('5C1V_Laf Ren'!AL42+'5C1V_Laf Ren'!AO42)</f>
        <v>0</v>
      </c>
      <c r="Y42" s="307">
        <f>-('5C1W_Willow'!AL42+'5C1W_Willow'!AO42)</f>
        <v>0</v>
      </c>
      <c r="Z42" s="307">
        <f>-('5C1Y_GEO'!AL42+'5C1Y_GEO'!AO42)</f>
        <v>0</v>
      </c>
      <c r="AA42" s="308">
        <f>-('5C1Z_Lincoln Prep'!AL42+'5C1Z_Lincoln Prep'!AO42)</f>
        <v>0</v>
      </c>
      <c r="AB42" s="308">
        <f>-('5C1AE_Noble Minds'!$AL42+'5C1AE_Noble Minds'!$AO42)</f>
        <v>-646597</v>
      </c>
      <c r="AC42" s="308">
        <f>-('5C1AF_JCFA-Laf'!$AL42+'5C1AF_JCFA-Laf'!$AO42)</f>
        <v>0</v>
      </c>
      <c r="AD42" s="308">
        <f>-('5C1AG_Collegiate'!$AL42+'5C1AG_Collegiate'!$AO42)</f>
        <v>0</v>
      </c>
      <c r="AE42" s="308">
        <f>-('5C1AH_BRUP'!$AL42+'5C1AH_BRUP'!$AO42)</f>
        <v>0</v>
      </c>
      <c r="AF42" s="584">
        <f>-('5C1AI_Harmony'!$AL42+'5C1AI_Harmony'!$AO42)</f>
        <v>-1058658</v>
      </c>
      <c r="AG42" s="584">
        <f>-('5C1AJ_Athlos'!$AL42+'5C1AJ_Athlos'!$AO42)</f>
        <v>-794818</v>
      </c>
      <c r="AH42" s="584">
        <f>-('5C1AK_NxtGen'!$AL42+'5C1AK_NxtGen'!$AO42)</f>
        <v>0</v>
      </c>
      <c r="AI42" s="584">
        <f>-('5C1AL_Red River'!$AL42+'5C1AL_Red River'!$AO42)</f>
        <v>0</v>
      </c>
      <c r="AJ42" s="307">
        <f>-('5C2_LAVCA'!AM42+'5C2_LAVCA'!AP42)</f>
        <v>-489753</v>
      </c>
      <c r="AK42" s="307">
        <f>-('5C3_UnvView'!AM42+'5C3_UnvView'!AP42)</f>
        <v>-436496</v>
      </c>
      <c r="AL42" s="309">
        <f t="shared" si="4"/>
        <v>-11821380</v>
      </c>
      <c r="AM42" s="310">
        <f t="shared" si="5"/>
        <v>189631504</v>
      </c>
    </row>
    <row r="43" spans="1:39" ht="15.6" customHeight="1" x14ac:dyDescent="0.2">
      <c r="A43" s="311">
        <v>37</v>
      </c>
      <c r="B43" s="312" t="s">
        <v>40</v>
      </c>
      <c r="C43" s="313">
        <f>'2_State Distrib and Adjs'!BF43</f>
        <v>120172394</v>
      </c>
      <c r="D43" s="313">
        <f>-'5A3_OJJ'!P43</f>
        <v>-19587</v>
      </c>
      <c r="E43" s="313"/>
      <c r="F43" s="313">
        <f>-('5C1A_Madison'!AL43+'5C1A_Madison'!AO43)</f>
        <v>0</v>
      </c>
      <c r="G43" s="313">
        <f>-('5C1B_DArbonne'!AL43+'5C1B_DArbonne'!AO43)</f>
        <v>-28067</v>
      </c>
      <c r="H43" s="313">
        <f>-('5C1C_Intl High'!AL43+'5C1C_Intl High'!AO43)</f>
        <v>0</v>
      </c>
      <c r="I43" s="313">
        <f>-('5C1D_NOMMA'!AL43+'5C1D_NOMMA'!AO43)</f>
        <v>0</v>
      </c>
      <c r="J43" s="313">
        <f>-('5C1E_LFNO'!AL43+'5C1E_LFNO'!AO43)</f>
        <v>0</v>
      </c>
      <c r="K43" s="313">
        <f>-('5C1F_L.C. Charter'!AL43+'5C1F_L.C. Charter'!AO43)</f>
        <v>0</v>
      </c>
      <c r="L43" s="313">
        <f>-('5C1G_JS Clark'!AL43+'5C1G_JS Clark'!AO43)</f>
        <v>0</v>
      </c>
      <c r="M43" s="313">
        <f>-('5C1H_Southwest'!AL43+'5C1H_Southwest'!AO43)</f>
        <v>0</v>
      </c>
      <c r="N43" s="313">
        <f>-('5C1I_LA Key'!AL43+'5C1I_LA Key'!AO43)</f>
        <v>0</v>
      </c>
      <c r="O43" s="313">
        <f>-('5C1J_JCFA-East'!AL43+'5C1J_JCFA-East'!AO43)</f>
        <v>-4318</v>
      </c>
      <c r="P43" s="313">
        <f>-('5C1M_GEO Mid'!AL43+'5C1M_GEO Mid'!AO43)</f>
        <v>0</v>
      </c>
      <c r="Q43" s="313">
        <f>-('5C1N_Delta'!AL43+'5C1N_Delta'!AO43)</f>
        <v>-6477</v>
      </c>
      <c r="R43" s="313">
        <f>-('5C1O_Impact'!AL43+'5C1O_Impact'!AO43)</f>
        <v>-4318</v>
      </c>
      <c r="S43" s="313">
        <f>-('5C1Q_Advantage'!AL43+'5C1Q_Advantage'!AO43)</f>
        <v>0</v>
      </c>
      <c r="T43" s="313">
        <f>-('5C1R_Iberville'!AL43+'5C1R_Iberville'!AO43)</f>
        <v>0</v>
      </c>
      <c r="U43" s="313">
        <f>-('5C1S_LC Col Prep'!AL43+'5C1S_LC Col Prep'!AO43)</f>
        <v>0</v>
      </c>
      <c r="V43" s="313">
        <f>-('5C1T_Northeast'!AL43+'5C1T_Northeast'!AO43)</f>
        <v>0</v>
      </c>
      <c r="W43" s="313">
        <f>-('5C1U_Acadiana Ren'!AL43+'5C1U_Acadiana Ren'!AO43)</f>
        <v>0</v>
      </c>
      <c r="X43" s="313">
        <f>-('5C1V_Laf Ren'!AL43+'5C1V_Laf Ren'!AO43)</f>
        <v>0</v>
      </c>
      <c r="Y43" s="313">
        <f>-('5C1W_Willow'!AL43+'5C1W_Willow'!AO43)</f>
        <v>0</v>
      </c>
      <c r="Z43" s="313">
        <f>-('5C1Y_GEO'!AL43+'5C1Y_GEO'!AO43)</f>
        <v>0</v>
      </c>
      <c r="AA43" s="313">
        <f>-('5C1Z_Lincoln Prep'!AL43+'5C1Z_Lincoln Prep'!AO43)</f>
        <v>-51816</v>
      </c>
      <c r="AB43" s="313">
        <f>-('5C1AE_Noble Minds'!$AL43+'5C1AE_Noble Minds'!$AO43)</f>
        <v>0</v>
      </c>
      <c r="AC43" s="313">
        <f>-('5C1AF_JCFA-Laf'!$AL43+'5C1AF_JCFA-Laf'!$AO43)</f>
        <v>0</v>
      </c>
      <c r="AD43" s="313">
        <f>-('5C1AG_Collegiate'!$AL43+'5C1AG_Collegiate'!$AO43)</f>
        <v>0</v>
      </c>
      <c r="AE43" s="313">
        <f>-('5C1AH_BRUP'!$AL43+'5C1AH_BRUP'!$AO43)</f>
        <v>0</v>
      </c>
      <c r="AF43" s="313">
        <f>-('5C1AI_Harmony'!$AL43+'5C1AI_Harmony'!$AO43)</f>
        <v>0</v>
      </c>
      <c r="AG43" s="313">
        <f>-('5C1AJ_Athlos'!$AL43+'5C1AJ_Athlos'!$AO43)</f>
        <v>0</v>
      </c>
      <c r="AH43" s="313">
        <f>-('5C1AK_NxtGen'!$AL43+'5C1AK_NxtGen'!$AO43)</f>
        <v>0</v>
      </c>
      <c r="AI43" s="313">
        <f>-('5C1AL_Red River'!$AL43+'5C1AL_Red River'!$AO43)</f>
        <v>0</v>
      </c>
      <c r="AJ43" s="313">
        <f>-('5C2_LAVCA'!AM43+'5C2_LAVCA'!AP43)</f>
        <v>-229439</v>
      </c>
      <c r="AK43" s="313">
        <f>-('5C3_UnvView'!AM43+'5C3_UnvView'!AP43)</f>
        <v>-326441</v>
      </c>
      <c r="AL43" s="314">
        <f t="shared" si="4"/>
        <v>-670463</v>
      </c>
      <c r="AM43" s="315">
        <f t="shared" si="5"/>
        <v>119501931</v>
      </c>
    </row>
    <row r="44" spans="1:39" ht="15.6" customHeight="1" x14ac:dyDescent="0.2">
      <c r="A44" s="311">
        <v>38</v>
      </c>
      <c r="B44" s="312" t="s">
        <v>41</v>
      </c>
      <c r="C44" s="313">
        <f>'2_State Distrib and Adjs'!BF44</f>
        <v>11537646</v>
      </c>
      <c r="D44" s="313">
        <f>-'5A3_OJJ'!P44</f>
        <v>0</v>
      </c>
      <c r="E44" s="313"/>
      <c r="F44" s="313">
        <f>-('5C1A_Madison'!AL44+'5C1A_Madison'!AO44)</f>
        <v>0</v>
      </c>
      <c r="G44" s="313">
        <f>-('5C1B_DArbonne'!AL44+'5C1B_DArbonne'!AO44)</f>
        <v>0</v>
      </c>
      <c r="H44" s="313">
        <f>-('5C1C_Intl High'!AL44+'5C1C_Intl High'!AO44)</f>
        <v>0</v>
      </c>
      <c r="I44" s="313">
        <f>-('5C1D_NOMMA'!AL44+'5C1D_NOMMA'!AO44)</f>
        <v>-154784</v>
      </c>
      <c r="J44" s="313">
        <f>-('5C1E_LFNO'!AL44+'5C1E_LFNO'!AO44)</f>
        <v>-33168</v>
      </c>
      <c r="K44" s="313">
        <f>-('5C1F_L.C. Charter'!AL44+'5C1F_L.C. Charter'!AO44)</f>
        <v>0</v>
      </c>
      <c r="L44" s="313">
        <f>-('5C1G_JS Clark'!AL44+'5C1G_JS Clark'!AO44)</f>
        <v>0</v>
      </c>
      <c r="M44" s="313">
        <f>-('5C1H_Southwest'!AL44+'5C1H_Southwest'!AO44)</f>
        <v>0</v>
      </c>
      <c r="N44" s="313">
        <f>-('5C1I_LA Key'!AL44+'5C1I_LA Key'!AO44)</f>
        <v>0</v>
      </c>
      <c r="O44" s="313">
        <f>-('5C1J_JCFA-East'!AL44+'5C1J_JCFA-East'!AO44)</f>
        <v>-11056</v>
      </c>
      <c r="P44" s="313">
        <f>-('5C1M_GEO Mid'!AL44+'5C1M_GEO Mid'!AO44)</f>
        <v>0</v>
      </c>
      <c r="Q44" s="313">
        <f>-('5C1N_Delta'!AL44+'5C1N_Delta'!AO44)</f>
        <v>0</v>
      </c>
      <c r="R44" s="313">
        <f>-('5C1O_Impact'!AL44+'5C1O_Impact'!AO44)</f>
        <v>0</v>
      </c>
      <c r="S44" s="313">
        <f>-('5C1Q_Advantage'!AL44+'5C1Q_Advantage'!AO44)</f>
        <v>0</v>
      </c>
      <c r="T44" s="313">
        <f>-('5C1R_Iberville'!AL44+'5C1R_Iberville'!AO44)</f>
        <v>0</v>
      </c>
      <c r="U44" s="313">
        <f>-('5C1S_LC Col Prep'!AL44+'5C1S_LC Col Prep'!AO44)</f>
        <v>0</v>
      </c>
      <c r="V44" s="313">
        <f>-('5C1T_Northeast'!AL44+'5C1T_Northeast'!AO44)</f>
        <v>0</v>
      </c>
      <c r="W44" s="313">
        <f>-('5C1U_Acadiana Ren'!AL44+'5C1U_Acadiana Ren'!AO44)</f>
        <v>0</v>
      </c>
      <c r="X44" s="313">
        <f>-('5C1V_Laf Ren'!AL44+'5C1V_Laf Ren'!AO44)</f>
        <v>0</v>
      </c>
      <c r="Y44" s="313">
        <f>-('5C1W_Willow'!AL44+'5C1W_Willow'!AO44)</f>
        <v>0</v>
      </c>
      <c r="Z44" s="313">
        <f>-('5C1Y_GEO'!AL44+'5C1Y_GEO'!AO44)</f>
        <v>0</v>
      </c>
      <c r="AA44" s="313">
        <f>-('5C1Z_Lincoln Prep'!AL44+'5C1Z_Lincoln Prep'!AO44)</f>
        <v>0</v>
      </c>
      <c r="AB44" s="313">
        <f>-('5C1AE_Noble Minds'!$AL44+'5C1AE_Noble Minds'!$AO44)</f>
        <v>0</v>
      </c>
      <c r="AC44" s="313">
        <f>-('5C1AF_JCFA-Laf'!$AL44+'5C1AF_JCFA-Laf'!$AO44)</f>
        <v>0</v>
      </c>
      <c r="AD44" s="313">
        <f>-('5C1AG_Collegiate'!$AL44+'5C1AG_Collegiate'!$AO44)</f>
        <v>0</v>
      </c>
      <c r="AE44" s="313">
        <f>-('5C1AH_BRUP'!$AL44+'5C1AH_BRUP'!$AO44)</f>
        <v>0</v>
      </c>
      <c r="AF44" s="313">
        <f>-('5C1AI_Harmony'!$AL44+'5C1AI_Harmony'!$AO44)</f>
        <v>-16584</v>
      </c>
      <c r="AG44" s="313">
        <f>-('5C1AJ_Athlos'!$AL44+'5C1AJ_Athlos'!$AO44)</f>
        <v>-88448</v>
      </c>
      <c r="AH44" s="313">
        <f>-('5C1AK_NxtGen'!$AL44+'5C1AK_NxtGen'!$AO44)</f>
        <v>0</v>
      </c>
      <c r="AI44" s="313">
        <f>-('5C1AL_Red River'!$AL44+'5C1AL_Red River'!$AO44)</f>
        <v>0</v>
      </c>
      <c r="AJ44" s="313">
        <f>-('5C2_LAVCA'!AM44+'5C2_LAVCA'!AP44)</f>
        <v>-99504</v>
      </c>
      <c r="AK44" s="313">
        <f>-('5C3_UnvView'!AM44+'5C3_UnvView'!AP44)</f>
        <v>-144281</v>
      </c>
      <c r="AL44" s="314">
        <f t="shared" si="4"/>
        <v>-547825</v>
      </c>
      <c r="AM44" s="315">
        <f t="shared" si="5"/>
        <v>10989821</v>
      </c>
    </row>
    <row r="45" spans="1:39" ht="15.6" customHeight="1" x14ac:dyDescent="0.2">
      <c r="A45" s="311">
        <v>39</v>
      </c>
      <c r="B45" s="312" t="s">
        <v>42</v>
      </c>
      <c r="C45" s="313">
        <f>'2_State Distrib and Adjs'!BF45</f>
        <v>10009332</v>
      </c>
      <c r="D45" s="313">
        <f>-'5A3_OJJ'!P45</f>
        <v>-11862</v>
      </c>
      <c r="E45" s="313"/>
      <c r="F45" s="313">
        <f>-('5C1A_Madison'!AL45+'5C1A_Madison'!AO45)</f>
        <v>0</v>
      </c>
      <c r="G45" s="313">
        <f>-('5C1B_DArbonne'!AL45+'5C1B_DArbonne'!AO45)</f>
        <v>0</v>
      </c>
      <c r="H45" s="313">
        <f>-('5C1C_Intl High'!AL45+'5C1C_Intl High'!AO45)</f>
        <v>0</v>
      </c>
      <c r="I45" s="313">
        <f>-('5C1D_NOMMA'!AL45+'5C1D_NOMMA'!AO45)</f>
        <v>0</v>
      </c>
      <c r="J45" s="313">
        <f>-('5C1E_LFNO'!AL45+'5C1E_LFNO'!AO45)</f>
        <v>0</v>
      </c>
      <c r="K45" s="313">
        <f>-('5C1F_L.C. Charter'!AL45+'5C1F_L.C. Charter'!AO45)</f>
        <v>0</v>
      </c>
      <c r="L45" s="313">
        <f>-('5C1G_JS Clark'!AL45+'5C1G_JS Clark'!AO45)</f>
        <v>0</v>
      </c>
      <c r="M45" s="313">
        <f>-('5C1H_Southwest'!AL45+'5C1H_Southwest'!AO45)</f>
        <v>0</v>
      </c>
      <c r="N45" s="313">
        <f>-('5C1I_LA Key'!AL45+'5C1I_LA Key'!AO45)</f>
        <v>-40138</v>
      </c>
      <c r="O45" s="313">
        <f>-('5C1J_JCFA-East'!AL45+'5C1J_JCFA-East'!AO45)</f>
        <v>0</v>
      </c>
      <c r="P45" s="313">
        <f>-('5C1M_GEO Mid'!AL45+'5C1M_GEO Mid'!AO45)</f>
        <v>0</v>
      </c>
      <c r="Q45" s="313">
        <f>-('5C1N_Delta'!AL45+'5C1N_Delta'!AO45)</f>
        <v>0</v>
      </c>
      <c r="R45" s="313">
        <f>-('5C1O_Impact'!AL45+'5C1O_Impact'!AO45)</f>
        <v>0</v>
      </c>
      <c r="S45" s="313">
        <f>-('5C1Q_Advantage'!AL45+'5C1Q_Advantage'!AO45)</f>
        <v>-22936</v>
      </c>
      <c r="T45" s="313">
        <f>-('5C1R_Iberville'!AL45+'5C1R_Iberville'!AO45)</f>
        <v>0</v>
      </c>
      <c r="U45" s="313">
        <f>-('5C1S_LC Col Prep'!AL45+'5C1S_LC Col Prep'!AO45)</f>
        <v>0</v>
      </c>
      <c r="V45" s="313">
        <f>-('5C1T_Northeast'!AL45+'5C1T_Northeast'!AO45)</f>
        <v>0</v>
      </c>
      <c r="W45" s="313">
        <f>-('5C1U_Acadiana Ren'!AL45+'5C1U_Acadiana Ren'!AO45)</f>
        <v>0</v>
      </c>
      <c r="X45" s="313">
        <f>-('5C1V_Laf Ren'!AL45+'5C1V_Laf Ren'!AO45)</f>
        <v>0</v>
      </c>
      <c r="Y45" s="313">
        <f>-('5C1W_Willow'!AL45+'5C1W_Willow'!AO45)</f>
        <v>0</v>
      </c>
      <c r="Z45" s="313">
        <f>-('5C1Y_GEO'!AL45+'5C1Y_GEO'!AO45)</f>
        <v>0</v>
      </c>
      <c r="AA45" s="313">
        <f>-('5C1Z_Lincoln Prep'!AL45+'5C1Z_Lincoln Prep'!AO45)</f>
        <v>0</v>
      </c>
      <c r="AB45" s="313">
        <f>-('5C1AE_Noble Minds'!$AL45+'5C1AE_Noble Minds'!$AO45)</f>
        <v>0</v>
      </c>
      <c r="AC45" s="313">
        <f>-('5C1AF_JCFA-Laf'!$AL45+'5C1AF_JCFA-Laf'!$AO45)</f>
        <v>0</v>
      </c>
      <c r="AD45" s="313">
        <f>-('5C1AG_Collegiate'!$AL45+'5C1AG_Collegiate'!$AO45)</f>
        <v>0</v>
      </c>
      <c r="AE45" s="313">
        <f>-('5C1AH_BRUP'!$AL45+'5C1AH_BRUP'!$AO45)</f>
        <v>0</v>
      </c>
      <c r="AF45" s="313">
        <f>-('5C1AI_Harmony'!$AL45+'5C1AI_Harmony'!$AO45)</f>
        <v>0</v>
      </c>
      <c r="AG45" s="313">
        <f>-('5C1AJ_Athlos'!$AL45+'5C1AJ_Athlos'!$AO45)</f>
        <v>0</v>
      </c>
      <c r="AH45" s="313">
        <f>-('5C1AK_NxtGen'!$AL45+'5C1AK_NxtGen'!$AO45)</f>
        <v>0</v>
      </c>
      <c r="AI45" s="313">
        <f>-('5C1AL_Red River'!$AL45+'5C1AL_Red River'!$AO45)</f>
        <v>0</v>
      </c>
      <c r="AJ45" s="313">
        <f>-('5C2_LAVCA'!AM45+'5C2_LAVCA'!AP45)</f>
        <v>-56767</v>
      </c>
      <c r="AK45" s="313">
        <f>-('5C3_UnvView'!AM45+'5C3_UnvView'!AP45)</f>
        <v>-108372</v>
      </c>
      <c r="AL45" s="314">
        <f t="shared" si="4"/>
        <v>-240075</v>
      </c>
      <c r="AM45" s="315">
        <f t="shared" si="5"/>
        <v>9769257</v>
      </c>
    </row>
    <row r="46" spans="1:39" ht="15.6" customHeight="1" x14ac:dyDescent="0.2">
      <c r="A46" s="316">
        <v>40</v>
      </c>
      <c r="B46" s="317" t="s">
        <v>43</v>
      </c>
      <c r="C46" s="318">
        <f>'2_State Distrib and Adjs'!BF46</f>
        <v>134956949</v>
      </c>
      <c r="D46" s="318">
        <f>-'5A3_OJJ'!P46</f>
        <v>-11232</v>
      </c>
      <c r="E46" s="318"/>
      <c r="F46" s="318">
        <f>-('5C1A_Madison'!AL46+'5C1A_Madison'!AO46)</f>
        <v>0</v>
      </c>
      <c r="G46" s="318">
        <f>-('5C1B_DArbonne'!AL46+'5C1B_DArbonne'!AO46)</f>
        <v>0</v>
      </c>
      <c r="H46" s="318">
        <f>-('5C1C_Intl High'!AL46+'5C1C_Intl High'!AO46)</f>
        <v>0</v>
      </c>
      <c r="I46" s="318">
        <f>-('5C1D_NOMMA'!AL46+'5C1D_NOMMA'!AO46)</f>
        <v>0</v>
      </c>
      <c r="J46" s="318">
        <f>-('5C1E_LFNO'!AL46+'5C1E_LFNO'!AO46)</f>
        <v>0</v>
      </c>
      <c r="K46" s="318">
        <f>-('5C1F_L.C. Charter'!AL46+'5C1F_L.C. Charter'!AO46)</f>
        <v>0</v>
      </c>
      <c r="L46" s="318">
        <f>-('5C1G_JS Clark'!AL46+'5C1G_JS Clark'!AO46)</f>
        <v>0</v>
      </c>
      <c r="M46" s="318">
        <f>-('5C1H_Southwest'!AL46+'5C1H_Southwest'!AO46)</f>
        <v>0</v>
      </c>
      <c r="N46" s="318">
        <f>-('5C1I_LA Key'!AL46+'5C1I_LA Key'!AO46)</f>
        <v>0</v>
      </c>
      <c r="O46" s="318">
        <f>-('5C1J_JCFA-East'!AL46+'5C1J_JCFA-East'!AO46)</f>
        <v>0</v>
      </c>
      <c r="P46" s="318">
        <f>-('5C1M_GEO Mid'!AL46+'5C1M_GEO Mid'!AO46)</f>
        <v>0</v>
      </c>
      <c r="Q46" s="318">
        <f>-('5C1N_Delta'!AL46+'5C1N_Delta'!AO46)</f>
        <v>0</v>
      </c>
      <c r="R46" s="318">
        <f>-('5C1O_Impact'!AL46+'5C1O_Impact'!AO46)</f>
        <v>0</v>
      </c>
      <c r="S46" s="318">
        <f>-('5C1Q_Advantage'!AL46+'5C1Q_Advantage'!AO46)</f>
        <v>0</v>
      </c>
      <c r="T46" s="318">
        <f>-('5C1R_Iberville'!AL46+'5C1R_Iberville'!AO46)</f>
        <v>0</v>
      </c>
      <c r="U46" s="318">
        <f>-('5C1S_LC Col Prep'!AL46+'5C1S_LC Col Prep'!AO46)</f>
        <v>0</v>
      </c>
      <c r="V46" s="318">
        <f>-('5C1T_Northeast'!AL46+'5C1T_Northeast'!AO46)</f>
        <v>0</v>
      </c>
      <c r="W46" s="318">
        <f>-('5C1U_Acadiana Ren'!AL46+'5C1U_Acadiana Ren'!AO46)</f>
        <v>0</v>
      </c>
      <c r="X46" s="318">
        <f>-('5C1V_Laf Ren'!AL46+'5C1V_Laf Ren'!AO46)</f>
        <v>0</v>
      </c>
      <c r="Y46" s="318">
        <f>-('5C1W_Willow'!AL46+'5C1W_Willow'!AO46)</f>
        <v>0</v>
      </c>
      <c r="Z46" s="318">
        <f>-('5C1Y_GEO'!AL46+'5C1Y_GEO'!AO46)</f>
        <v>0</v>
      </c>
      <c r="AA46" s="318">
        <f>-('5C1Z_Lincoln Prep'!AL46+'5C1Z_Lincoln Prep'!AO46)</f>
        <v>0</v>
      </c>
      <c r="AB46" s="318">
        <f>-('5C1AE_Noble Minds'!$AL46+'5C1AE_Noble Minds'!$AO46)</f>
        <v>0</v>
      </c>
      <c r="AC46" s="318">
        <f>-('5C1AF_JCFA-Laf'!$AL46+'5C1AF_JCFA-Laf'!$AO46)</f>
        <v>0</v>
      </c>
      <c r="AD46" s="318">
        <f>-('5C1AG_Collegiate'!$AL46+'5C1AG_Collegiate'!$AO46)</f>
        <v>0</v>
      </c>
      <c r="AE46" s="318">
        <f>-('5C1AH_BRUP'!$AL46+'5C1AH_BRUP'!$AO46)</f>
        <v>0</v>
      </c>
      <c r="AF46" s="585">
        <f>-('5C1AI_Harmony'!$AL46+'5C1AI_Harmony'!$AO46)</f>
        <v>0</v>
      </c>
      <c r="AG46" s="585">
        <f>-('5C1AJ_Athlos'!$AL46+'5C1AJ_Athlos'!$AO46)</f>
        <v>0</v>
      </c>
      <c r="AH46" s="776">
        <f>-('5C1AK_NxtGen'!$AL46+'5C1AK_NxtGen'!$AO46)</f>
        <v>0</v>
      </c>
      <c r="AI46" s="776">
        <f>-('5C1AL_Red River'!$AL46+'5C1AL_Red River'!$AO46)</f>
        <v>-4263</v>
      </c>
      <c r="AJ46" s="318">
        <f>-('5C2_LAVCA'!AM46+'5C2_LAVCA'!AP46)</f>
        <v>-187998</v>
      </c>
      <c r="AK46" s="318">
        <f>-('5C3_UnvView'!AM46+'5C3_UnvView'!AP46)</f>
        <v>-283916</v>
      </c>
      <c r="AL46" s="319">
        <f t="shared" si="4"/>
        <v>-487409</v>
      </c>
      <c r="AM46" s="320">
        <f t="shared" si="5"/>
        <v>134469540</v>
      </c>
    </row>
    <row r="47" spans="1:39" ht="15.6" customHeight="1" x14ac:dyDescent="0.2">
      <c r="A47" s="305">
        <v>41</v>
      </c>
      <c r="B47" s="306" t="s">
        <v>44</v>
      </c>
      <c r="C47" s="307">
        <f>'2_State Distrib and Adjs'!BF47</f>
        <v>4670315</v>
      </c>
      <c r="D47" s="307">
        <f>-'5A3_OJJ'!P47</f>
        <v>0</v>
      </c>
      <c r="E47" s="307"/>
      <c r="F47" s="307">
        <f>-('5C1A_Madison'!AL47+'5C1A_Madison'!AO47)</f>
        <v>0</v>
      </c>
      <c r="G47" s="307">
        <f>-('5C1B_DArbonne'!AL47+'5C1B_DArbonne'!AO47)</f>
        <v>0</v>
      </c>
      <c r="H47" s="307">
        <f>-('5C1C_Intl High'!AL47+'5C1C_Intl High'!AO47)</f>
        <v>0</v>
      </c>
      <c r="I47" s="307">
        <f>-('5C1D_NOMMA'!AL47+'5C1D_NOMMA'!AO47)</f>
        <v>0</v>
      </c>
      <c r="J47" s="307">
        <f>-('5C1E_LFNO'!AL47+'5C1E_LFNO'!AO47)</f>
        <v>0</v>
      </c>
      <c r="K47" s="307">
        <f>-('5C1F_L.C. Charter'!AL47+'5C1F_L.C. Charter'!AO47)</f>
        <v>0</v>
      </c>
      <c r="L47" s="307">
        <f>-('5C1G_JS Clark'!AL47+'5C1G_JS Clark'!AO47)</f>
        <v>0</v>
      </c>
      <c r="M47" s="307">
        <f>-('5C1H_Southwest'!AL47+'5C1H_Southwest'!AO47)</f>
        <v>0</v>
      </c>
      <c r="N47" s="307">
        <f>-('5C1I_LA Key'!AL47+'5C1I_LA Key'!AO47)</f>
        <v>0</v>
      </c>
      <c r="O47" s="307">
        <f>-('5C1J_JCFA-East'!AL47+'5C1J_JCFA-East'!AO47)</f>
        <v>0</v>
      </c>
      <c r="P47" s="307">
        <f>-('5C1M_GEO Mid'!AL47+'5C1M_GEO Mid'!AO47)</f>
        <v>0</v>
      </c>
      <c r="Q47" s="307">
        <f>-('5C1N_Delta'!AL47+'5C1N_Delta'!AO47)</f>
        <v>0</v>
      </c>
      <c r="R47" s="307">
        <f>-('5C1O_Impact'!AL47+'5C1O_Impact'!AO47)</f>
        <v>0</v>
      </c>
      <c r="S47" s="307">
        <f>-('5C1Q_Advantage'!AL47+'5C1Q_Advantage'!AO47)</f>
        <v>0</v>
      </c>
      <c r="T47" s="307">
        <f>-('5C1R_Iberville'!AL47+'5C1R_Iberville'!AO47)</f>
        <v>0</v>
      </c>
      <c r="U47" s="307">
        <f>-('5C1S_LC Col Prep'!AL47+'5C1S_LC Col Prep'!AO47)</f>
        <v>0</v>
      </c>
      <c r="V47" s="307">
        <f>-('5C1T_Northeast'!AL47+'5C1T_Northeast'!AO47)</f>
        <v>0</v>
      </c>
      <c r="W47" s="307">
        <f>-('5C1U_Acadiana Ren'!AL47+'5C1U_Acadiana Ren'!AO47)</f>
        <v>0</v>
      </c>
      <c r="X47" s="307">
        <f>-('5C1V_Laf Ren'!AL47+'5C1V_Laf Ren'!AO47)</f>
        <v>0</v>
      </c>
      <c r="Y47" s="307">
        <f>-('5C1W_Willow'!AL47+'5C1W_Willow'!AO47)</f>
        <v>0</v>
      </c>
      <c r="Z47" s="307">
        <f>-('5C1Y_GEO'!AL47+'5C1Y_GEO'!AO47)</f>
        <v>0</v>
      </c>
      <c r="AA47" s="308">
        <f>-('5C1Z_Lincoln Prep'!AL47+'5C1Z_Lincoln Prep'!AO47)</f>
        <v>0</v>
      </c>
      <c r="AB47" s="308">
        <f>-('5C1AE_Noble Minds'!$AL47+'5C1AE_Noble Minds'!$AO47)</f>
        <v>0</v>
      </c>
      <c r="AC47" s="308">
        <f>-('5C1AF_JCFA-Laf'!$AL47+'5C1AF_JCFA-Laf'!$AO47)</f>
        <v>0</v>
      </c>
      <c r="AD47" s="308">
        <f>-('5C1AG_Collegiate'!$AL47+'5C1AG_Collegiate'!$AO47)</f>
        <v>0</v>
      </c>
      <c r="AE47" s="308">
        <f>-('5C1AH_BRUP'!$AL47+'5C1AH_BRUP'!$AO47)</f>
        <v>0</v>
      </c>
      <c r="AF47" s="584">
        <f>-('5C1AI_Harmony'!$AL47+'5C1AI_Harmony'!$AO47)</f>
        <v>0</v>
      </c>
      <c r="AG47" s="584">
        <f>-('5C1AJ_Athlos'!$AL47+'5C1AJ_Athlos'!$AO47)</f>
        <v>0</v>
      </c>
      <c r="AH47" s="584">
        <f>-('5C1AK_NxtGen'!$AL47+'5C1AK_NxtGen'!$AO47)</f>
        <v>0</v>
      </c>
      <c r="AI47" s="584">
        <f>-('5C1AL_Red River'!$AL47+'5C1AL_Red River'!$AO47)</f>
        <v>0</v>
      </c>
      <c r="AJ47" s="307">
        <f>-('5C2_LAVCA'!AM47+'5C2_LAVCA'!AP47)</f>
        <v>-35308</v>
      </c>
      <c r="AK47" s="307">
        <f>-('5C3_UnvView'!AM47+'5C3_UnvView'!AP47)</f>
        <v>-29423</v>
      </c>
      <c r="AL47" s="309">
        <f t="shared" si="4"/>
        <v>-64731</v>
      </c>
      <c r="AM47" s="310">
        <f t="shared" si="5"/>
        <v>4605584</v>
      </c>
    </row>
    <row r="48" spans="1:39" ht="15.6" customHeight="1" x14ac:dyDescent="0.2">
      <c r="A48" s="311">
        <v>42</v>
      </c>
      <c r="B48" s="312" t="s">
        <v>45</v>
      </c>
      <c r="C48" s="313">
        <f>'2_State Distrib and Adjs'!BF48</f>
        <v>15884826</v>
      </c>
      <c r="D48" s="313">
        <f>-'5A3_OJJ'!P48</f>
        <v>-10689</v>
      </c>
      <c r="E48" s="313"/>
      <c r="F48" s="313">
        <f>-('5C1A_Madison'!AL48+'5C1A_Madison'!AO48)</f>
        <v>0</v>
      </c>
      <c r="G48" s="313">
        <f>-('5C1B_DArbonne'!AL48+'5C1B_DArbonne'!AO48)</f>
        <v>0</v>
      </c>
      <c r="H48" s="313">
        <f>-('5C1C_Intl High'!AL48+'5C1C_Intl High'!AO48)</f>
        <v>0</v>
      </c>
      <c r="I48" s="313">
        <f>-('5C1D_NOMMA'!AL48+'5C1D_NOMMA'!AO48)</f>
        <v>0</v>
      </c>
      <c r="J48" s="313">
        <f>-('5C1E_LFNO'!AL48+'5C1E_LFNO'!AO48)</f>
        <v>0</v>
      </c>
      <c r="K48" s="313">
        <f>-('5C1F_L.C. Charter'!AL48+'5C1F_L.C. Charter'!AO48)</f>
        <v>0</v>
      </c>
      <c r="L48" s="313">
        <f>-('5C1G_JS Clark'!AL48+'5C1G_JS Clark'!AO48)</f>
        <v>0</v>
      </c>
      <c r="M48" s="313">
        <f>-('5C1H_Southwest'!AL48+'5C1H_Southwest'!AO48)</f>
        <v>0</v>
      </c>
      <c r="N48" s="313">
        <f>-('5C1I_LA Key'!AL48+'5C1I_LA Key'!AO48)</f>
        <v>0</v>
      </c>
      <c r="O48" s="313">
        <f>-('5C1J_JCFA-East'!AL48+'5C1J_JCFA-East'!AO48)</f>
        <v>0</v>
      </c>
      <c r="P48" s="313">
        <f>-('5C1M_GEO Mid'!AL48+'5C1M_GEO Mid'!AO48)</f>
        <v>0</v>
      </c>
      <c r="Q48" s="313">
        <f>-('5C1N_Delta'!AL48+'5C1N_Delta'!AO48)</f>
        <v>0</v>
      </c>
      <c r="R48" s="313">
        <f>-('5C1O_Impact'!AL48+'5C1O_Impact'!AO48)</f>
        <v>0</v>
      </c>
      <c r="S48" s="313">
        <f>-('5C1Q_Advantage'!AL48+'5C1Q_Advantage'!AO48)</f>
        <v>0</v>
      </c>
      <c r="T48" s="313">
        <f>-('5C1R_Iberville'!AL48+'5C1R_Iberville'!AO48)</f>
        <v>0</v>
      </c>
      <c r="U48" s="313">
        <f>-('5C1S_LC Col Prep'!AL48+'5C1S_LC Col Prep'!AO48)</f>
        <v>0</v>
      </c>
      <c r="V48" s="313">
        <f>-('5C1T_Northeast'!AL48+'5C1T_Northeast'!AO48)</f>
        <v>0</v>
      </c>
      <c r="W48" s="313">
        <f>-('5C1U_Acadiana Ren'!AL48+'5C1U_Acadiana Ren'!AO48)</f>
        <v>0</v>
      </c>
      <c r="X48" s="313">
        <f>-('5C1V_Laf Ren'!AL48+'5C1V_Laf Ren'!AO48)</f>
        <v>0</v>
      </c>
      <c r="Y48" s="313">
        <f>-('5C1W_Willow'!AL48+'5C1W_Willow'!AO48)</f>
        <v>0</v>
      </c>
      <c r="Z48" s="313">
        <f>-('5C1Y_GEO'!AL48+'5C1Y_GEO'!AO48)</f>
        <v>0</v>
      </c>
      <c r="AA48" s="313">
        <f>-('5C1Z_Lincoln Prep'!AL48+'5C1Z_Lincoln Prep'!AO48)</f>
        <v>0</v>
      </c>
      <c r="AB48" s="313">
        <f>-('5C1AE_Noble Minds'!$AL48+'5C1AE_Noble Minds'!$AO48)</f>
        <v>0</v>
      </c>
      <c r="AC48" s="313">
        <f>-('5C1AF_JCFA-Laf'!$AL48+'5C1AF_JCFA-Laf'!$AO48)</f>
        <v>0</v>
      </c>
      <c r="AD48" s="313">
        <f>-('5C1AG_Collegiate'!$AL48+'5C1AG_Collegiate'!$AO48)</f>
        <v>0</v>
      </c>
      <c r="AE48" s="313">
        <f>-('5C1AH_BRUP'!$AL48+'5C1AH_BRUP'!$AO48)</f>
        <v>0</v>
      </c>
      <c r="AF48" s="313">
        <f>-('5C1AI_Harmony'!$AL48+'5C1AI_Harmony'!$AO48)</f>
        <v>0</v>
      </c>
      <c r="AG48" s="313">
        <f>-('5C1AJ_Athlos'!$AL48+'5C1AJ_Athlos'!$AO48)</f>
        <v>0</v>
      </c>
      <c r="AH48" s="313">
        <f>-('5C1AK_NxtGen'!$AL48+'5C1AK_NxtGen'!$AO48)</f>
        <v>0</v>
      </c>
      <c r="AI48" s="313">
        <f>-('5C1AL_Red River'!$AL48+'5C1AL_Red River'!$AO48)</f>
        <v>0</v>
      </c>
      <c r="AJ48" s="313">
        <f>-('5C2_LAVCA'!AM48+'5C2_LAVCA'!AP48)</f>
        <v>-28771</v>
      </c>
      <c r="AK48" s="313">
        <f>-('5C3_UnvView'!AM48+'5C3_UnvView'!AP48)</f>
        <v>-73033</v>
      </c>
      <c r="AL48" s="314">
        <f t="shared" si="4"/>
        <v>-112493</v>
      </c>
      <c r="AM48" s="315">
        <f t="shared" si="5"/>
        <v>15772333</v>
      </c>
    </row>
    <row r="49" spans="1:39" ht="15.6" customHeight="1" x14ac:dyDescent="0.2">
      <c r="A49" s="311">
        <v>43</v>
      </c>
      <c r="B49" s="312" t="s">
        <v>46</v>
      </c>
      <c r="C49" s="313">
        <f>'2_State Distrib and Adjs'!BF49</f>
        <v>26555553</v>
      </c>
      <c r="D49" s="313">
        <f>-'5A3_OJJ'!P49</f>
        <v>-3274</v>
      </c>
      <c r="E49" s="313"/>
      <c r="F49" s="313">
        <f>-('5C1A_Madison'!AL49+'5C1A_Madison'!AO49)</f>
        <v>0</v>
      </c>
      <c r="G49" s="313">
        <f>-('5C1B_DArbonne'!AL49+'5C1B_DArbonne'!AO49)</f>
        <v>0</v>
      </c>
      <c r="H49" s="313">
        <f>-('5C1C_Intl High'!AL49+'5C1C_Intl High'!AO49)</f>
        <v>0</v>
      </c>
      <c r="I49" s="313">
        <f>-('5C1D_NOMMA'!AL49+'5C1D_NOMMA'!AO49)</f>
        <v>0</v>
      </c>
      <c r="J49" s="313">
        <f>-('5C1E_LFNO'!AL49+'5C1E_LFNO'!AO49)</f>
        <v>0</v>
      </c>
      <c r="K49" s="313">
        <f>-('5C1F_L.C. Charter'!AL49+'5C1F_L.C. Charter'!AO49)</f>
        <v>0</v>
      </c>
      <c r="L49" s="313">
        <f>-('5C1G_JS Clark'!AL49+'5C1G_JS Clark'!AO49)</f>
        <v>0</v>
      </c>
      <c r="M49" s="313">
        <f>-('5C1H_Southwest'!AL49+'5C1H_Southwest'!AO49)</f>
        <v>0</v>
      </c>
      <c r="N49" s="313">
        <f>-('5C1I_LA Key'!AL49+'5C1I_LA Key'!AO49)</f>
        <v>0</v>
      </c>
      <c r="O49" s="313">
        <f>-('5C1J_JCFA-East'!AL49+'5C1J_JCFA-East'!AO49)</f>
        <v>0</v>
      </c>
      <c r="P49" s="313">
        <f>-('5C1M_GEO Mid'!AL49+'5C1M_GEO Mid'!AO49)</f>
        <v>0</v>
      </c>
      <c r="Q49" s="313">
        <f>-('5C1N_Delta'!AL49+'5C1N_Delta'!AO49)</f>
        <v>-4936</v>
      </c>
      <c r="R49" s="313">
        <f>-('5C1O_Impact'!AL49+'5C1O_Impact'!AO49)</f>
        <v>0</v>
      </c>
      <c r="S49" s="313">
        <f>-('5C1Q_Advantage'!AL49+'5C1Q_Advantage'!AO49)</f>
        <v>0</v>
      </c>
      <c r="T49" s="313">
        <f>-('5C1R_Iberville'!AL49+'5C1R_Iberville'!AO49)</f>
        <v>0</v>
      </c>
      <c r="U49" s="313">
        <f>-('5C1S_LC Col Prep'!AL49+'5C1S_LC Col Prep'!AO49)</f>
        <v>0</v>
      </c>
      <c r="V49" s="313">
        <f>-('5C1T_Northeast'!AL49+'5C1T_Northeast'!AO49)</f>
        <v>0</v>
      </c>
      <c r="W49" s="313">
        <f>-('5C1U_Acadiana Ren'!AL49+'5C1U_Acadiana Ren'!AO49)</f>
        <v>0</v>
      </c>
      <c r="X49" s="313">
        <f>-('5C1V_Laf Ren'!AL49+'5C1V_Laf Ren'!AO49)</f>
        <v>0</v>
      </c>
      <c r="Y49" s="313">
        <f>-('5C1W_Willow'!AL49+'5C1W_Willow'!AO49)</f>
        <v>0</v>
      </c>
      <c r="Z49" s="313">
        <f>-('5C1Y_GEO'!AL49+'5C1Y_GEO'!AO49)</f>
        <v>0</v>
      </c>
      <c r="AA49" s="313">
        <f>-('5C1Z_Lincoln Prep'!AL49+'5C1Z_Lincoln Prep'!AO49)</f>
        <v>0</v>
      </c>
      <c r="AB49" s="313">
        <f>-('5C1AE_Noble Minds'!$AL49+'5C1AE_Noble Minds'!$AO49)</f>
        <v>0</v>
      </c>
      <c r="AC49" s="313">
        <f>-('5C1AF_JCFA-Laf'!$AL49+'5C1AF_JCFA-Laf'!$AO49)</f>
        <v>0</v>
      </c>
      <c r="AD49" s="313">
        <f>-('5C1AG_Collegiate'!$AL49+'5C1AG_Collegiate'!$AO49)</f>
        <v>0</v>
      </c>
      <c r="AE49" s="313">
        <f>-('5C1AH_BRUP'!$AL49+'5C1AH_BRUP'!$AO49)</f>
        <v>0</v>
      </c>
      <c r="AF49" s="313">
        <f>-('5C1AI_Harmony'!$AL49+'5C1AI_Harmony'!$AO49)</f>
        <v>0</v>
      </c>
      <c r="AG49" s="313">
        <f>-('5C1AJ_Athlos'!$AL49+'5C1AJ_Athlos'!$AO49)</f>
        <v>0</v>
      </c>
      <c r="AH49" s="313">
        <f>-('5C1AK_NxtGen'!$AL49+'5C1AK_NxtGen'!$AO49)</f>
        <v>0</v>
      </c>
      <c r="AI49" s="313">
        <f>-('5C1AL_Red River'!$AL49+'5C1AL_Red River'!$AO49)</f>
        <v>0</v>
      </c>
      <c r="AJ49" s="313">
        <f>-('5C2_LAVCA'!AM49+'5C2_LAVCA'!AP49)</f>
        <v>-8885</v>
      </c>
      <c r="AK49" s="313">
        <f>-('5C3_UnvView'!AM49+'5C3_UnvView'!AP49)</f>
        <v>-50098</v>
      </c>
      <c r="AL49" s="314">
        <f t="shared" si="4"/>
        <v>-67193</v>
      </c>
      <c r="AM49" s="315">
        <f t="shared" si="5"/>
        <v>26488360</v>
      </c>
    </row>
    <row r="50" spans="1:39" ht="15.6" customHeight="1" x14ac:dyDescent="0.2">
      <c r="A50" s="311">
        <v>44</v>
      </c>
      <c r="B50" s="312" t="s">
        <v>47</v>
      </c>
      <c r="C50" s="313">
        <f>'2_State Distrib and Adjs'!BF50</f>
        <v>46798492</v>
      </c>
      <c r="D50" s="313">
        <f>-'5A3_OJJ'!P50</f>
        <v>-6207</v>
      </c>
      <c r="E50" s="313"/>
      <c r="F50" s="313">
        <f>-('5C1A_Madison'!AL50+'5C1A_Madison'!AO50)</f>
        <v>0</v>
      </c>
      <c r="G50" s="313">
        <f>-('5C1B_DArbonne'!AL50+'5C1B_DArbonne'!AO50)</f>
        <v>0</v>
      </c>
      <c r="H50" s="313">
        <f>-('5C1C_Intl High'!AL50+'5C1C_Intl High'!AO50)</f>
        <v>-19197</v>
      </c>
      <c r="I50" s="313">
        <f>-('5C1D_NOMMA'!AL50+'5C1D_NOMMA'!AO50)</f>
        <v>-17064</v>
      </c>
      <c r="J50" s="313">
        <f>-('5C1E_LFNO'!AL50+'5C1E_LFNO'!AO50)</f>
        <v>-25596</v>
      </c>
      <c r="K50" s="313">
        <f>-('5C1F_L.C. Charter'!AL50+'5C1F_L.C. Charter'!AO50)</f>
        <v>0</v>
      </c>
      <c r="L50" s="313">
        <f>-('5C1G_JS Clark'!AL50+'5C1G_JS Clark'!AO50)</f>
        <v>0</v>
      </c>
      <c r="M50" s="313">
        <f>-('5C1H_Southwest'!AL50+'5C1H_Southwest'!AO50)</f>
        <v>0</v>
      </c>
      <c r="N50" s="313">
        <f>-('5C1I_LA Key'!AL50+'5C1I_LA Key'!AO50)</f>
        <v>0</v>
      </c>
      <c r="O50" s="313">
        <f>-('5C1J_JCFA-East'!AL50+'5C1J_JCFA-East'!AO50)</f>
        <v>0</v>
      </c>
      <c r="P50" s="313">
        <f>-('5C1M_GEO Mid'!AL50+'5C1M_GEO Mid'!AO50)</f>
        <v>0</v>
      </c>
      <c r="Q50" s="313">
        <f>-('5C1N_Delta'!AL50+'5C1N_Delta'!AO50)</f>
        <v>0</v>
      </c>
      <c r="R50" s="313">
        <f>-('5C1O_Impact'!AL50+'5C1O_Impact'!AO50)</f>
        <v>0</v>
      </c>
      <c r="S50" s="313">
        <f>-('5C1Q_Advantage'!AL50+'5C1Q_Advantage'!AO50)</f>
        <v>0</v>
      </c>
      <c r="T50" s="313">
        <f>-('5C1R_Iberville'!AL50+'5C1R_Iberville'!AO50)</f>
        <v>0</v>
      </c>
      <c r="U50" s="313">
        <f>-('5C1S_LC Col Prep'!AL50+'5C1S_LC Col Prep'!AO50)</f>
        <v>0</v>
      </c>
      <c r="V50" s="313">
        <f>-('5C1T_Northeast'!AL50+'5C1T_Northeast'!AO50)</f>
        <v>0</v>
      </c>
      <c r="W50" s="313">
        <f>-('5C1U_Acadiana Ren'!AL50+'5C1U_Acadiana Ren'!AO50)</f>
        <v>-8532</v>
      </c>
      <c r="X50" s="313">
        <f>-('5C1V_Laf Ren'!AL50+'5C1V_Laf Ren'!AO50)</f>
        <v>0</v>
      </c>
      <c r="Y50" s="313">
        <f>-('5C1W_Willow'!AL50+'5C1W_Willow'!AO50)</f>
        <v>0</v>
      </c>
      <c r="Z50" s="313">
        <f>-('5C1Y_GEO'!AL50+'5C1Y_GEO'!AO50)</f>
        <v>0</v>
      </c>
      <c r="AA50" s="313">
        <f>-('5C1Z_Lincoln Prep'!AL50+'5C1Z_Lincoln Prep'!AO50)</f>
        <v>0</v>
      </c>
      <c r="AB50" s="313">
        <f>-('5C1AE_Noble Minds'!$AL50+'5C1AE_Noble Minds'!$AO50)</f>
        <v>-4266</v>
      </c>
      <c r="AC50" s="313">
        <f>-('5C1AF_JCFA-Laf'!$AL50+'5C1AF_JCFA-Laf'!$AO50)</f>
        <v>0</v>
      </c>
      <c r="AD50" s="313">
        <f>-('5C1AG_Collegiate'!$AL50+'5C1AG_Collegiate'!$AO50)</f>
        <v>0</v>
      </c>
      <c r="AE50" s="313">
        <f>-('5C1AH_BRUP'!$AL50+'5C1AH_BRUP'!$AO50)</f>
        <v>0</v>
      </c>
      <c r="AF50" s="313">
        <f>-('5C1AI_Harmony'!$AL50+'5C1AI_Harmony'!$AO50)</f>
        <v>0</v>
      </c>
      <c r="AG50" s="313">
        <f>-('5C1AJ_Athlos'!$AL50+'5C1AJ_Athlos'!$AO50)</f>
        <v>-21330</v>
      </c>
      <c r="AH50" s="313">
        <f>-('5C1AK_NxtGen'!$AL50+'5C1AK_NxtGen'!$AO50)</f>
        <v>0</v>
      </c>
      <c r="AI50" s="313">
        <f>-('5C1AL_Red River'!$AL50+'5C1AL_Red River'!$AO50)</f>
        <v>0</v>
      </c>
      <c r="AJ50" s="313">
        <f>-('5C2_LAVCA'!AM50+'5C2_LAVCA'!AP50)</f>
        <v>-78708</v>
      </c>
      <c r="AK50" s="313">
        <f>-('5C3_UnvView'!AM50+'5C3_UnvView'!AP50)</f>
        <v>-24956</v>
      </c>
      <c r="AL50" s="314">
        <f t="shared" si="4"/>
        <v>-205856</v>
      </c>
      <c r="AM50" s="315">
        <f t="shared" si="5"/>
        <v>46592636</v>
      </c>
    </row>
    <row r="51" spans="1:39" ht="15.6" customHeight="1" x14ac:dyDescent="0.2">
      <c r="A51" s="316">
        <v>45</v>
      </c>
      <c r="B51" s="317" t="s">
        <v>48</v>
      </c>
      <c r="C51" s="318">
        <f>'2_State Distrib and Adjs'!BF51</f>
        <v>30770617</v>
      </c>
      <c r="D51" s="318">
        <f>-'5A3_OJJ'!P51</f>
        <v>-1825</v>
      </c>
      <c r="E51" s="318"/>
      <c r="F51" s="318">
        <f>-('5C1A_Madison'!AL51+'5C1A_Madison'!AO51)</f>
        <v>0</v>
      </c>
      <c r="G51" s="318">
        <f>-('5C1B_DArbonne'!AL51+'5C1B_DArbonne'!AO51)</f>
        <v>0</v>
      </c>
      <c r="H51" s="318">
        <f>-('5C1C_Intl High'!AL51+'5C1C_Intl High'!AO51)</f>
        <v>0</v>
      </c>
      <c r="I51" s="318">
        <f>-('5C1D_NOMMA'!AL51+'5C1D_NOMMA'!AO51)</f>
        <v>-30020</v>
      </c>
      <c r="J51" s="318">
        <f>-('5C1E_LFNO'!AL51+'5C1E_LFNO'!AO51)</f>
        <v>-90060</v>
      </c>
      <c r="K51" s="318">
        <f>-('5C1F_L.C. Charter'!AL51+'5C1F_L.C. Charter'!AO51)</f>
        <v>0</v>
      </c>
      <c r="L51" s="318">
        <f>-('5C1G_JS Clark'!AL51+'5C1G_JS Clark'!AO51)</f>
        <v>0</v>
      </c>
      <c r="M51" s="318">
        <f>-('5C1H_Southwest'!AL51+'5C1H_Southwest'!AO51)</f>
        <v>0</v>
      </c>
      <c r="N51" s="318">
        <f>-('5C1I_LA Key'!AL51+'5C1I_LA Key'!AO51)</f>
        <v>0</v>
      </c>
      <c r="O51" s="318">
        <f>-('5C1J_JCFA-East'!AL51+'5C1J_JCFA-East'!AO51)</f>
        <v>-37525</v>
      </c>
      <c r="P51" s="318">
        <f>-('5C1M_GEO Mid'!AL51+'5C1M_GEO Mid'!AO51)</f>
        <v>0</v>
      </c>
      <c r="Q51" s="318">
        <f>-('5C1N_Delta'!AL51+'5C1N_Delta'!AO51)</f>
        <v>0</v>
      </c>
      <c r="R51" s="318">
        <f>-('5C1O_Impact'!AL51+'5C1O_Impact'!AO51)</f>
        <v>0</v>
      </c>
      <c r="S51" s="318">
        <f>-('5C1Q_Advantage'!AL51+'5C1Q_Advantage'!AO51)</f>
        <v>0</v>
      </c>
      <c r="T51" s="318">
        <f>-('5C1R_Iberville'!AL51+'5C1R_Iberville'!AO51)</f>
        <v>-60040</v>
      </c>
      <c r="U51" s="318">
        <f>-('5C1S_LC Col Prep'!AL51+'5C1S_LC Col Prep'!AO51)</f>
        <v>0</v>
      </c>
      <c r="V51" s="318">
        <f>-('5C1T_Northeast'!AL51+'5C1T_Northeast'!AO51)</f>
        <v>0</v>
      </c>
      <c r="W51" s="318">
        <f>-('5C1U_Acadiana Ren'!AL51+'5C1U_Acadiana Ren'!AO51)</f>
        <v>0</v>
      </c>
      <c r="X51" s="318">
        <f>-('5C1V_Laf Ren'!AL51+'5C1V_Laf Ren'!AO51)</f>
        <v>0</v>
      </c>
      <c r="Y51" s="318">
        <f>-('5C1W_Willow'!AL51+'5C1W_Willow'!AO51)</f>
        <v>0</v>
      </c>
      <c r="Z51" s="318">
        <f>-('5C1Y_GEO'!AL51+'5C1Y_GEO'!AO51)</f>
        <v>0</v>
      </c>
      <c r="AA51" s="318">
        <f>-('5C1Z_Lincoln Prep'!AL51+'5C1Z_Lincoln Prep'!AO51)</f>
        <v>0</v>
      </c>
      <c r="AB51" s="318">
        <f>-('5C1AE_Noble Minds'!$AL51+'5C1AE_Noble Minds'!$AO51)</f>
        <v>-15010</v>
      </c>
      <c r="AC51" s="318">
        <f>-('5C1AF_JCFA-Laf'!$AL51+'5C1AF_JCFA-Laf'!$AO51)</f>
        <v>0</v>
      </c>
      <c r="AD51" s="318">
        <f>-('5C1AG_Collegiate'!$AL51+'5C1AG_Collegiate'!$AO51)</f>
        <v>0</v>
      </c>
      <c r="AE51" s="318">
        <f>-('5C1AH_BRUP'!$AL51+'5C1AH_BRUP'!$AO51)</f>
        <v>0</v>
      </c>
      <c r="AF51" s="585">
        <f>-('5C1AI_Harmony'!$AL51+'5C1AI_Harmony'!$AO51)</f>
        <v>0</v>
      </c>
      <c r="AG51" s="585">
        <f>-('5C1AJ_Athlos'!$AL51+'5C1AJ_Athlos'!$AO51)</f>
        <v>0</v>
      </c>
      <c r="AH51" s="776">
        <f>-('5C1AK_NxtGen'!$AL51+'5C1AK_NxtGen'!$AO51)</f>
        <v>0</v>
      </c>
      <c r="AI51" s="776">
        <f>-('5C1AL_Red River'!$AL51+'5C1AL_Red River'!$AO51)</f>
        <v>0</v>
      </c>
      <c r="AJ51" s="318">
        <f>-('5C2_LAVCA'!AM51+'5C2_LAVCA'!AP51)</f>
        <v>-317461</v>
      </c>
      <c r="AK51" s="318">
        <f>-('5C3_UnvView'!AM51+'5C3_UnvView'!AP51)</f>
        <v>-175617</v>
      </c>
      <c r="AL51" s="319">
        <f t="shared" si="4"/>
        <v>-727558</v>
      </c>
      <c r="AM51" s="320">
        <f t="shared" si="5"/>
        <v>30043059</v>
      </c>
    </row>
    <row r="52" spans="1:39" ht="15.6" customHeight="1" x14ac:dyDescent="0.2">
      <c r="A52" s="305">
        <v>46</v>
      </c>
      <c r="B52" s="306" t="s">
        <v>49</v>
      </c>
      <c r="C52" s="307">
        <f>'2_State Distrib and Adjs'!BF52</f>
        <v>9473135</v>
      </c>
      <c r="D52" s="307">
        <f>-'5A3_OJJ'!P52</f>
        <v>0</v>
      </c>
      <c r="E52" s="307"/>
      <c r="F52" s="307">
        <f>-('5C1A_Madison'!AL52+'5C1A_Madison'!AO52)</f>
        <v>0</v>
      </c>
      <c r="G52" s="307">
        <f>-('5C1B_DArbonne'!AL52+'5C1B_DArbonne'!AO52)</f>
        <v>0</v>
      </c>
      <c r="H52" s="307">
        <f>-('5C1C_Intl High'!AL52+'5C1C_Intl High'!AO52)</f>
        <v>0</v>
      </c>
      <c r="I52" s="307">
        <f>-('5C1D_NOMMA'!AL52+'5C1D_NOMMA'!AO52)</f>
        <v>0</v>
      </c>
      <c r="J52" s="307">
        <f>-('5C1E_LFNO'!AL52+'5C1E_LFNO'!AO52)</f>
        <v>0</v>
      </c>
      <c r="K52" s="307">
        <f>-('5C1F_L.C. Charter'!AL52+'5C1F_L.C. Charter'!AO52)</f>
        <v>0</v>
      </c>
      <c r="L52" s="307">
        <f>-('5C1G_JS Clark'!AL52+'5C1G_JS Clark'!AO52)</f>
        <v>0</v>
      </c>
      <c r="M52" s="307">
        <f>-('5C1H_Southwest'!AL52+'5C1H_Southwest'!AO52)</f>
        <v>0</v>
      </c>
      <c r="N52" s="307">
        <f>-('5C1I_LA Key'!AL52+'5C1I_LA Key'!AO52)</f>
        <v>0</v>
      </c>
      <c r="O52" s="307">
        <f>-('5C1J_JCFA-East'!AL52+'5C1J_JCFA-East'!AO52)</f>
        <v>0</v>
      </c>
      <c r="P52" s="307">
        <f>-('5C1M_GEO Mid'!AL52+'5C1M_GEO Mid'!AO52)</f>
        <v>0</v>
      </c>
      <c r="Q52" s="307">
        <f>-('5C1N_Delta'!AL52+'5C1N_Delta'!AO52)</f>
        <v>0</v>
      </c>
      <c r="R52" s="307">
        <f>-('5C1O_Impact'!AL52+'5C1O_Impact'!AO52)</f>
        <v>0</v>
      </c>
      <c r="S52" s="307">
        <f>-('5C1Q_Advantage'!AL52+'5C1Q_Advantage'!AO52)</f>
        <v>-3110</v>
      </c>
      <c r="T52" s="307">
        <f>-('5C1R_Iberville'!AL52+'5C1R_Iberville'!AO52)</f>
        <v>0</v>
      </c>
      <c r="U52" s="307">
        <f>-('5C1S_LC Col Prep'!AL52+'5C1S_LC Col Prep'!AO52)</f>
        <v>0</v>
      </c>
      <c r="V52" s="307">
        <f>-('5C1T_Northeast'!AL52+'5C1T_Northeast'!AO52)</f>
        <v>0</v>
      </c>
      <c r="W52" s="307">
        <f>-('5C1U_Acadiana Ren'!AL52+'5C1U_Acadiana Ren'!AO52)</f>
        <v>0</v>
      </c>
      <c r="X52" s="307">
        <f>-('5C1V_Laf Ren'!AL52+'5C1V_Laf Ren'!AO52)</f>
        <v>0</v>
      </c>
      <c r="Y52" s="307">
        <f>-('5C1W_Willow'!AL52+'5C1W_Willow'!AO52)</f>
        <v>0</v>
      </c>
      <c r="Z52" s="307">
        <f>-('5C1Y_GEO'!AL52+'5C1Y_GEO'!AO52)</f>
        <v>0</v>
      </c>
      <c r="AA52" s="308">
        <f>-('5C1Z_Lincoln Prep'!AL52+'5C1Z_Lincoln Prep'!AO52)</f>
        <v>0</v>
      </c>
      <c r="AB52" s="308">
        <f>-('5C1AE_Noble Minds'!$AL52+'5C1AE_Noble Minds'!$AO52)</f>
        <v>0</v>
      </c>
      <c r="AC52" s="308">
        <f>-('5C1AF_JCFA-Laf'!$AL52+'5C1AF_JCFA-Laf'!$AO52)</f>
        <v>0</v>
      </c>
      <c r="AD52" s="308">
        <f>-('5C1AG_Collegiate'!$AL52+'5C1AG_Collegiate'!$AO52)</f>
        <v>0</v>
      </c>
      <c r="AE52" s="308">
        <f>-('5C1AH_BRUP'!$AL52+'5C1AH_BRUP'!$AO52)</f>
        <v>0</v>
      </c>
      <c r="AF52" s="584">
        <f>-('5C1AI_Harmony'!$AL52+'5C1AI_Harmony'!$AO52)</f>
        <v>0</v>
      </c>
      <c r="AG52" s="584">
        <f>-('5C1AJ_Athlos'!$AL52+'5C1AJ_Athlos'!$AO52)</f>
        <v>0</v>
      </c>
      <c r="AH52" s="584">
        <f>-('5C1AK_NxtGen'!$AL52+'5C1AK_NxtGen'!$AO52)</f>
        <v>0</v>
      </c>
      <c r="AI52" s="584">
        <f>-('5C1AL_Red River'!$AL52+'5C1AL_Red River'!$AO52)</f>
        <v>0</v>
      </c>
      <c r="AJ52" s="307">
        <f>-('5C2_LAVCA'!AM52+'5C2_LAVCA'!AP52)</f>
        <v>-16794</v>
      </c>
      <c r="AK52" s="307">
        <f>-('5C3_UnvView'!AM52+'5C3_UnvView'!AP52)</f>
        <v>-29389</v>
      </c>
      <c r="AL52" s="309">
        <f t="shared" si="4"/>
        <v>-49293</v>
      </c>
      <c r="AM52" s="310">
        <f t="shared" si="5"/>
        <v>9423842</v>
      </c>
    </row>
    <row r="53" spans="1:39" ht="15.6" customHeight="1" x14ac:dyDescent="0.2">
      <c r="A53" s="311">
        <v>47</v>
      </c>
      <c r="B53" s="312" t="s">
        <v>50</v>
      </c>
      <c r="C53" s="313">
        <f>'2_State Distrib and Adjs'!BF53</f>
        <v>10958888</v>
      </c>
      <c r="D53" s="313">
        <f>-'5A3_OJJ'!P53</f>
        <v>0</v>
      </c>
      <c r="E53" s="313"/>
      <c r="F53" s="313">
        <f>-('5C1A_Madison'!AL53+'5C1A_Madison'!AO53)</f>
        <v>0</v>
      </c>
      <c r="G53" s="313">
        <f>-('5C1B_DArbonne'!AL53+'5C1B_DArbonne'!AO53)</f>
        <v>0</v>
      </c>
      <c r="H53" s="313">
        <f>-('5C1C_Intl High'!AL53+'5C1C_Intl High'!AO53)</f>
        <v>0</v>
      </c>
      <c r="I53" s="313">
        <f>-('5C1D_NOMMA'!AL53+'5C1D_NOMMA'!AO53)</f>
        <v>0</v>
      </c>
      <c r="J53" s="313">
        <f>-('5C1E_LFNO'!AL53+'5C1E_LFNO'!AO53)</f>
        <v>0</v>
      </c>
      <c r="K53" s="313">
        <f>-('5C1F_L.C. Charter'!AL53+'5C1F_L.C. Charter'!AO53)</f>
        <v>0</v>
      </c>
      <c r="L53" s="313">
        <f>-('5C1G_JS Clark'!AL53+'5C1G_JS Clark'!AO53)</f>
        <v>0</v>
      </c>
      <c r="M53" s="313">
        <f>-('5C1H_Southwest'!AL53+'5C1H_Southwest'!AO53)</f>
        <v>0</v>
      </c>
      <c r="N53" s="313">
        <f>-('5C1I_LA Key'!AL53+'5C1I_LA Key'!AO53)</f>
        <v>0</v>
      </c>
      <c r="O53" s="313">
        <f>-('5C1J_JCFA-East'!AL53+'5C1J_JCFA-East'!AO53)</f>
        <v>0</v>
      </c>
      <c r="P53" s="313">
        <f>-('5C1M_GEO Mid'!AL53+'5C1M_GEO Mid'!AO53)</f>
        <v>0</v>
      </c>
      <c r="Q53" s="313">
        <f>-('5C1N_Delta'!AL53+'5C1N_Delta'!AO53)</f>
        <v>0</v>
      </c>
      <c r="R53" s="313">
        <f>-('5C1O_Impact'!AL53+'5C1O_Impact'!AO53)</f>
        <v>0</v>
      </c>
      <c r="S53" s="313">
        <f>-('5C1Q_Advantage'!AL53+'5C1Q_Advantage'!AO53)</f>
        <v>0</v>
      </c>
      <c r="T53" s="313">
        <f>-('5C1R_Iberville'!AL53+'5C1R_Iberville'!AO53)</f>
        <v>0</v>
      </c>
      <c r="U53" s="313">
        <f>-('5C1S_LC Col Prep'!AL53+'5C1S_LC Col Prep'!AO53)</f>
        <v>0</v>
      </c>
      <c r="V53" s="313">
        <f>-('5C1T_Northeast'!AL53+'5C1T_Northeast'!AO53)</f>
        <v>0</v>
      </c>
      <c r="W53" s="313">
        <f>-('5C1U_Acadiana Ren'!AL53+'5C1U_Acadiana Ren'!AO53)</f>
        <v>0</v>
      </c>
      <c r="X53" s="313">
        <f>-('5C1V_Laf Ren'!AL53+'5C1V_Laf Ren'!AO53)</f>
        <v>0</v>
      </c>
      <c r="Y53" s="313">
        <f>-('5C1W_Willow'!AL53+'5C1W_Willow'!AO53)</f>
        <v>0</v>
      </c>
      <c r="Z53" s="313">
        <f>-('5C1Y_GEO'!AL53+'5C1Y_GEO'!AO53)</f>
        <v>0</v>
      </c>
      <c r="AA53" s="313">
        <f>-('5C1Z_Lincoln Prep'!AL53+'5C1Z_Lincoln Prep'!AO53)</f>
        <v>0</v>
      </c>
      <c r="AB53" s="313">
        <f>-('5C1AE_Noble Minds'!$AL53+'5C1AE_Noble Minds'!$AO53)</f>
        <v>0</v>
      </c>
      <c r="AC53" s="313">
        <f>-('5C1AF_JCFA-Laf'!$AL53+'5C1AF_JCFA-Laf'!$AO53)</f>
        <v>0</v>
      </c>
      <c r="AD53" s="313">
        <f>-('5C1AG_Collegiate'!$AL53+'5C1AG_Collegiate'!$AO53)</f>
        <v>0</v>
      </c>
      <c r="AE53" s="313">
        <f>-('5C1AH_BRUP'!$AL53+'5C1AH_BRUP'!$AO53)</f>
        <v>0</v>
      </c>
      <c r="AF53" s="313">
        <f>-('5C1AI_Harmony'!$AL53+'5C1AI_Harmony'!$AO53)</f>
        <v>0</v>
      </c>
      <c r="AG53" s="313">
        <f>-('5C1AJ_Athlos'!$AL53+'5C1AJ_Athlos'!$AO53)</f>
        <v>0</v>
      </c>
      <c r="AH53" s="313">
        <f>-('5C1AK_NxtGen'!$AL53+'5C1AK_NxtGen'!$AO53)</f>
        <v>0</v>
      </c>
      <c r="AI53" s="313">
        <f>-('5C1AL_Red River'!$AL53+'5C1AL_Red River'!$AO53)</f>
        <v>0</v>
      </c>
      <c r="AJ53" s="313">
        <f>-('5C2_LAVCA'!AM53+'5C2_LAVCA'!AP53)</f>
        <v>-43005</v>
      </c>
      <c r="AK53" s="313">
        <f>-('5C3_UnvView'!AM53+'5C3_UnvView'!AP53)</f>
        <v>-100347</v>
      </c>
      <c r="AL53" s="314">
        <f t="shared" si="4"/>
        <v>-143352</v>
      </c>
      <c r="AM53" s="315">
        <f t="shared" si="5"/>
        <v>10815536</v>
      </c>
    </row>
    <row r="54" spans="1:39" ht="15.6" customHeight="1" x14ac:dyDescent="0.2">
      <c r="A54" s="311">
        <v>48</v>
      </c>
      <c r="B54" s="312" t="s">
        <v>73</v>
      </c>
      <c r="C54" s="313">
        <f>'2_State Distrib and Adjs'!BF54</f>
        <v>29214789</v>
      </c>
      <c r="D54" s="313">
        <f>-'5A3_OJJ'!P54</f>
        <v>-2011</v>
      </c>
      <c r="E54" s="313"/>
      <c r="F54" s="313">
        <f>-('5C1A_Madison'!AL54+'5C1A_Madison'!AO54)</f>
        <v>0</v>
      </c>
      <c r="G54" s="313">
        <f>-('5C1B_DArbonne'!AL54+'5C1B_DArbonne'!AO54)</f>
        <v>0</v>
      </c>
      <c r="H54" s="313">
        <f>-('5C1C_Intl High'!AL54+'5C1C_Intl High'!AO54)</f>
        <v>-8769</v>
      </c>
      <c r="I54" s="313">
        <f>-('5C1D_NOMMA'!AL54+'5C1D_NOMMA'!AO54)</f>
        <v>0</v>
      </c>
      <c r="J54" s="313">
        <f>-('5C1E_LFNO'!AL54+'5C1E_LFNO'!AO54)</f>
        <v>-17538</v>
      </c>
      <c r="K54" s="313">
        <f>-('5C1F_L.C. Charter'!AL54+'5C1F_L.C. Charter'!AO54)</f>
        <v>0</v>
      </c>
      <c r="L54" s="313">
        <f>-('5C1G_JS Clark'!AL54+'5C1G_JS Clark'!AO54)</f>
        <v>0</v>
      </c>
      <c r="M54" s="313">
        <f>-('5C1H_Southwest'!AL54+'5C1H_Southwest'!AO54)</f>
        <v>0</v>
      </c>
      <c r="N54" s="313">
        <f>-('5C1I_LA Key'!AL54+'5C1I_LA Key'!AO54)</f>
        <v>0</v>
      </c>
      <c r="O54" s="313">
        <f>-('5C1J_JCFA-East'!AL54+'5C1J_JCFA-East'!AO54)</f>
        <v>-17538</v>
      </c>
      <c r="P54" s="313">
        <f>-('5C1M_GEO Mid'!AL54+'5C1M_GEO Mid'!AO54)</f>
        <v>0</v>
      </c>
      <c r="Q54" s="313">
        <f>-('5C1N_Delta'!AL54+'5C1N_Delta'!AO54)</f>
        <v>0</v>
      </c>
      <c r="R54" s="313">
        <f>-('5C1O_Impact'!AL54+'5C1O_Impact'!AO54)</f>
        <v>0</v>
      </c>
      <c r="S54" s="313">
        <f>-('5C1Q_Advantage'!AL54+'5C1Q_Advantage'!AO54)</f>
        <v>0</v>
      </c>
      <c r="T54" s="313">
        <f>-('5C1R_Iberville'!AL54+'5C1R_Iberville'!AO54)</f>
        <v>-17538</v>
      </c>
      <c r="U54" s="313">
        <f>-('5C1S_LC Col Prep'!AL54+'5C1S_LC Col Prep'!AO54)</f>
        <v>0</v>
      </c>
      <c r="V54" s="313">
        <f>-('5C1T_Northeast'!AL54+'5C1T_Northeast'!AO54)</f>
        <v>0</v>
      </c>
      <c r="W54" s="313">
        <f>-('5C1U_Acadiana Ren'!AL54+'5C1U_Acadiana Ren'!AO54)</f>
        <v>0</v>
      </c>
      <c r="X54" s="313">
        <f>-('5C1V_Laf Ren'!AL54+'5C1V_Laf Ren'!AO54)</f>
        <v>0</v>
      </c>
      <c r="Y54" s="313">
        <f>-('5C1W_Willow'!AL54+'5C1W_Willow'!AO54)</f>
        <v>0</v>
      </c>
      <c r="Z54" s="313">
        <f>-('5C1Y_GEO'!AL54+'5C1Y_GEO'!AO54)</f>
        <v>0</v>
      </c>
      <c r="AA54" s="313">
        <f>-('5C1Z_Lincoln Prep'!AL54+'5C1Z_Lincoln Prep'!AO54)</f>
        <v>0</v>
      </c>
      <c r="AB54" s="313">
        <f>-('5C1AE_Noble Minds'!$AL54+'5C1AE_Noble Minds'!$AO54)</f>
        <v>-8769</v>
      </c>
      <c r="AC54" s="313">
        <f>-('5C1AF_JCFA-Laf'!$AL54+'5C1AF_JCFA-Laf'!$AO54)</f>
        <v>0</v>
      </c>
      <c r="AD54" s="313">
        <f>-('5C1AG_Collegiate'!$AL54+'5C1AG_Collegiate'!$AO54)</f>
        <v>0</v>
      </c>
      <c r="AE54" s="313">
        <f>-('5C1AH_BRUP'!$AL54+'5C1AH_BRUP'!$AO54)</f>
        <v>0</v>
      </c>
      <c r="AF54" s="313">
        <f>-('5C1AI_Harmony'!$AL54+'5C1AI_Harmony'!$AO54)</f>
        <v>0</v>
      </c>
      <c r="AG54" s="313">
        <f>-('5C1AJ_Athlos'!$AL54+'5C1AJ_Athlos'!$AO54)</f>
        <v>0</v>
      </c>
      <c r="AH54" s="313">
        <f>-('5C1AK_NxtGen'!$AL54+'5C1AK_NxtGen'!$AO54)</f>
        <v>0</v>
      </c>
      <c r="AI54" s="313">
        <f>-('5C1AL_Red River'!$AL54+'5C1AL_Red River'!$AO54)</f>
        <v>0</v>
      </c>
      <c r="AJ54" s="313">
        <f>-('5C2_LAVCA'!AM54+'5C2_LAVCA'!AP54)</f>
        <v>-197302</v>
      </c>
      <c r="AK54" s="313">
        <f>-('5C3_UnvView'!AM54+'5C3_UnvView'!AP54)</f>
        <v>-410389</v>
      </c>
      <c r="AL54" s="314">
        <f t="shared" si="4"/>
        <v>-679854</v>
      </c>
      <c r="AM54" s="315">
        <f t="shared" si="5"/>
        <v>28534935</v>
      </c>
    </row>
    <row r="55" spans="1:39" ht="15.6" customHeight="1" x14ac:dyDescent="0.2">
      <c r="A55" s="311">
        <v>49</v>
      </c>
      <c r="B55" s="312" t="s">
        <v>51</v>
      </c>
      <c r="C55" s="313">
        <f>'2_State Distrib and Adjs'!BF55</f>
        <v>75904734</v>
      </c>
      <c r="D55" s="313">
        <f>-'5A3_OJJ'!P55</f>
        <v>-7125</v>
      </c>
      <c r="E55" s="313"/>
      <c r="F55" s="313">
        <f>-('5C1A_Madison'!AL55+'5C1A_Madison'!AO55)</f>
        <v>0</v>
      </c>
      <c r="G55" s="313">
        <f>-('5C1B_DArbonne'!AL55+'5C1B_DArbonne'!AO55)</f>
        <v>0</v>
      </c>
      <c r="H55" s="313">
        <f>-('5C1C_Intl High'!AL55+'5C1C_Intl High'!AO55)</f>
        <v>0</v>
      </c>
      <c r="I55" s="313">
        <f>-('5C1D_NOMMA'!AL55+'5C1D_NOMMA'!AO55)</f>
        <v>0</v>
      </c>
      <c r="J55" s="313">
        <f>-('5C1E_LFNO'!AL55+'5C1E_LFNO'!AO55)</f>
        <v>0</v>
      </c>
      <c r="K55" s="313">
        <f>-('5C1F_L.C. Charter'!AL55+'5C1F_L.C. Charter'!AO55)</f>
        <v>0</v>
      </c>
      <c r="L55" s="313">
        <f>-('5C1G_JS Clark'!AL55+'5C1G_JS Clark'!AO55)</f>
        <v>-747400</v>
      </c>
      <c r="M55" s="313">
        <f>-('5C1H_Southwest'!AL55+'5C1H_Southwest'!AO55)</f>
        <v>0</v>
      </c>
      <c r="N55" s="313">
        <f>-('5C1I_LA Key'!AL55+'5C1I_LA Key'!AO55)</f>
        <v>-2960</v>
      </c>
      <c r="O55" s="313">
        <f>-('5C1J_JCFA-East'!AL55+'5C1J_JCFA-East'!AO55)</f>
        <v>0</v>
      </c>
      <c r="P55" s="313">
        <f>-('5C1M_GEO Mid'!AL55+'5C1M_GEO Mid'!AO55)</f>
        <v>0</v>
      </c>
      <c r="Q55" s="313">
        <f>-('5C1N_Delta'!AL55+'5C1N_Delta'!AO55)</f>
        <v>0</v>
      </c>
      <c r="R55" s="313">
        <f>-('5C1O_Impact'!AL55+'5C1O_Impact'!AO55)</f>
        <v>0</v>
      </c>
      <c r="S55" s="313">
        <f>-('5C1Q_Advantage'!AL55+'5C1Q_Advantage'!AO55)</f>
        <v>0</v>
      </c>
      <c r="T55" s="313">
        <f>-('5C1R_Iberville'!AL55+'5C1R_Iberville'!AO55)</f>
        <v>-8880</v>
      </c>
      <c r="U55" s="313">
        <f>-('5C1S_LC Col Prep'!AL55+'5C1S_LC Col Prep'!AO55)</f>
        <v>0</v>
      </c>
      <c r="V55" s="313">
        <f>-('5C1T_Northeast'!AL55+'5C1T_Northeast'!AO55)</f>
        <v>0</v>
      </c>
      <c r="W55" s="313">
        <f>-('5C1U_Acadiana Ren'!AL55+'5C1U_Acadiana Ren'!AO55)</f>
        <v>-26640</v>
      </c>
      <c r="X55" s="313">
        <f>-('5C1V_Laf Ren'!AL55+'5C1V_Laf Ren'!AO55)</f>
        <v>-284160</v>
      </c>
      <c r="Y55" s="313">
        <f>-('5C1W_Willow'!AL55+'5C1W_Willow'!AO55)</f>
        <v>-66600</v>
      </c>
      <c r="Z55" s="313">
        <f>-('5C1Y_GEO'!AL55+'5C1Y_GEO'!AO55)</f>
        <v>0</v>
      </c>
      <c r="AA55" s="313">
        <f>-('5C1Z_Lincoln Prep'!AL55+'5C1Z_Lincoln Prep'!AO55)</f>
        <v>0</v>
      </c>
      <c r="AB55" s="313">
        <f>-('5C1AE_Noble Minds'!$AL55+'5C1AE_Noble Minds'!$AO55)</f>
        <v>0</v>
      </c>
      <c r="AC55" s="313">
        <f>-('5C1AF_JCFA-Laf'!$AL55+'5C1AF_JCFA-Laf'!$AO55)</f>
        <v>-1480</v>
      </c>
      <c r="AD55" s="313">
        <f>-('5C1AG_Collegiate'!$AL55+'5C1AG_Collegiate'!$AO55)</f>
        <v>0</v>
      </c>
      <c r="AE55" s="313">
        <f>-('5C1AH_BRUP'!$AL55+'5C1AH_BRUP'!$AO55)</f>
        <v>0</v>
      </c>
      <c r="AF55" s="313">
        <f>-('5C1AI_Harmony'!$AL55+'5C1AI_Harmony'!$AO55)</f>
        <v>0</v>
      </c>
      <c r="AG55" s="313">
        <f>-('5C1AJ_Athlos'!$AL55+'5C1AJ_Athlos'!$AO55)</f>
        <v>0</v>
      </c>
      <c r="AH55" s="313">
        <f>-('5C1AK_NxtGen'!$AL55+'5C1AK_NxtGen'!$AO55)</f>
        <v>0</v>
      </c>
      <c r="AI55" s="313">
        <f>-('5C1AL_Red River'!$AL55+'5C1AL_Red River'!$AO55)</f>
        <v>0</v>
      </c>
      <c r="AJ55" s="313">
        <f>-('5C2_LAVCA'!AM55+'5C2_LAVCA'!AP55)</f>
        <v>-214452</v>
      </c>
      <c r="AK55" s="313">
        <f>-('5C3_UnvView'!AM55+'5C3_UnvView'!AP55)</f>
        <v>-214672</v>
      </c>
      <c r="AL55" s="314">
        <f t="shared" si="4"/>
        <v>-1574369</v>
      </c>
      <c r="AM55" s="315">
        <f t="shared" si="5"/>
        <v>74330365</v>
      </c>
    </row>
    <row r="56" spans="1:39" ht="15.6" customHeight="1" x14ac:dyDescent="0.2">
      <c r="A56" s="316">
        <v>50</v>
      </c>
      <c r="B56" s="317" t="s">
        <v>52</v>
      </c>
      <c r="C56" s="318">
        <f>'2_State Distrib and Adjs'!BF56</f>
        <v>42819343</v>
      </c>
      <c r="D56" s="318">
        <f>-'5A3_OJJ'!P56</f>
        <v>-939</v>
      </c>
      <c r="E56" s="318"/>
      <c r="F56" s="318">
        <f>-('5C1A_Madison'!AL56+'5C1A_Madison'!AO56)</f>
        <v>0</v>
      </c>
      <c r="G56" s="318">
        <f>-('5C1B_DArbonne'!AL56+'5C1B_DArbonne'!AO56)</f>
        <v>0</v>
      </c>
      <c r="H56" s="318">
        <f>-('5C1C_Intl High'!AL56+'5C1C_Intl High'!AO56)</f>
        <v>0</v>
      </c>
      <c r="I56" s="318">
        <f>-('5C1D_NOMMA'!AL56+'5C1D_NOMMA'!AO56)</f>
        <v>0</v>
      </c>
      <c r="J56" s="318">
        <f>-('5C1E_LFNO'!AL56+'5C1E_LFNO'!AO56)</f>
        <v>0</v>
      </c>
      <c r="K56" s="318">
        <f>-('5C1F_L.C. Charter'!AL56+'5C1F_L.C. Charter'!AO56)</f>
        <v>0</v>
      </c>
      <c r="L56" s="318">
        <f>-('5C1G_JS Clark'!AL56+'5C1G_JS Clark'!AO56)</f>
        <v>0</v>
      </c>
      <c r="M56" s="318">
        <f>-('5C1H_Southwest'!AL56+'5C1H_Southwest'!AO56)</f>
        <v>0</v>
      </c>
      <c r="N56" s="318">
        <f>-('5C1I_LA Key'!AL56+'5C1I_LA Key'!AO56)</f>
        <v>0</v>
      </c>
      <c r="O56" s="318">
        <f>-('5C1J_JCFA-East'!AL56+'5C1J_JCFA-East'!AO56)</f>
        <v>0</v>
      </c>
      <c r="P56" s="318">
        <f>-('5C1M_GEO Mid'!AL56+'5C1M_GEO Mid'!AO56)</f>
        <v>0</v>
      </c>
      <c r="Q56" s="318">
        <f>-('5C1N_Delta'!AL56+'5C1N_Delta'!AO56)</f>
        <v>0</v>
      </c>
      <c r="R56" s="318">
        <f>-('5C1O_Impact'!AL56+'5C1O_Impact'!AO56)</f>
        <v>0</v>
      </c>
      <c r="S56" s="318">
        <f>-('5C1Q_Advantage'!AL56+'5C1Q_Advantage'!AO56)</f>
        <v>0</v>
      </c>
      <c r="T56" s="318">
        <f>-('5C1R_Iberville'!AL56+'5C1R_Iberville'!AO56)</f>
        <v>-161826</v>
      </c>
      <c r="U56" s="318">
        <f>-('5C1S_LC Col Prep'!AL56+'5C1S_LC Col Prep'!AO56)</f>
        <v>0</v>
      </c>
      <c r="V56" s="318">
        <f>-('5C1T_Northeast'!AL56+'5C1T_Northeast'!AO56)</f>
        <v>0</v>
      </c>
      <c r="W56" s="318">
        <f>-('5C1U_Acadiana Ren'!AL56+'5C1U_Acadiana Ren'!AO56)</f>
        <v>-283195</v>
      </c>
      <c r="X56" s="318">
        <f>-('5C1V_Laf Ren'!AL56+'5C1V_Laf Ren'!AO56)</f>
        <v>-159900</v>
      </c>
      <c r="Y56" s="318">
        <f>-('5C1W_Willow'!AL56+'5C1W_Willow'!AO56)</f>
        <v>-94399</v>
      </c>
      <c r="Z56" s="318">
        <f>-('5C1Y_GEO'!AL56+'5C1Y_GEO'!AO56)</f>
        <v>0</v>
      </c>
      <c r="AA56" s="318">
        <f>-('5C1Z_Lincoln Prep'!AL56+'5C1Z_Lincoln Prep'!AO56)</f>
        <v>0</v>
      </c>
      <c r="AB56" s="318">
        <f>-('5C1AE_Noble Minds'!$AL56+'5C1AE_Noble Minds'!$AO56)</f>
        <v>0</v>
      </c>
      <c r="AC56" s="318">
        <f>-('5C1AF_JCFA-Laf'!$AL56+'5C1AF_JCFA-Laf'!$AO56)</f>
        <v>-9633</v>
      </c>
      <c r="AD56" s="318">
        <f>-('5C1AG_Collegiate'!$AL56+'5C1AG_Collegiate'!$AO56)</f>
        <v>0</v>
      </c>
      <c r="AE56" s="318">
        <f>-('5C1AH_BRUP'!$AL56+'5C1AH_BRUP'!$AO56)</f>
        <v>0</v>
      </c>
      <c r="AF56" s="585">
        <f>-('5C1AI_Harmony'!$AL56+'5C1AI_Harmony'!$AO56)</f>
        <v>0</v>
      </c>
      <c r="AG56" s="585">
        <f>-('5C1AJ_Athlos'!$AL56+'5C1AJ_Athlos'!$AO56)</f>
        <v>0</v>
      </c>
      <c r="AH56" s="776">
        <f>-('5C1AK_NxtGen'!$AL56+'5C1AK_NxtGen'!$AO56)</f>
        <v>0</v>
      </c>
      <c r="AI56" s="776">
        <f>-('5C1AL_Red River'!$AL56+'5C1AL_Red River'!$AO56)</f>
        <v>0</v>
      </c>
      <c r="AJ56" s="318">
        <f>-('5C2_LAVCA'!AM56+'5C2_LAVCA'!AP56)</f>
        <v>-78024</v>
      </c>
      <c r="AK56" s="318">
        <f>-('5C3_UnvView'!AM56+'5C3_UnvView'!AP56)</f>
        <v>-65886</v>
      </c>
      <c r="AL56" s="319">
        <f t="shared" si="4"/>
        <v>-853802</v>
      </c>
      <c r="AM56" s="320">
        <f t="shared" si="5"/>
        <v>41965541</v>
      </c>
    </row>
    <row r="57" spans="1:39" ht="15.6" customHeight="1" x14ac:dyDescent="0.2">
      <c r="A57" s="305">
        <v>51</v>
      </c>
      <c r="B57" s="306" t="s">
        <v>53</v>
      </c>
      <c r="C57" s="307">
        <f>'2_State Distrib and Adjs'!BF57</f>
        <v>47565437</v>
      </c>
      <c r="D57" s="307">
        <f>-'5A3_OJJ'!P57</f>
        <v>-2975</v>
      </c>
      <c r="E57" s="307"/>
      <c r="F57" s="307">
        <f>-('5C1A_Madison'!AL57+'5C1A_Madison'!AO57)</f>
        <v>0</v>
      </c>
      <c r="G57" s="307">
        <f>-('5C1B_DArbonne'!AL57+'5C1B_DArbonne'!AO57)</f>
        <v>0</v>
      </c>
      <c r="H57" s="307">
        <f>-('5C1C_Intl High'!AL57+'5C1C_Intl High'!AO57)</f>
        <v>0</v>
      </c>
      <c r="I57" s="307">
        <f>-('5C1D_NOMMA'!AL57+'5C1D_NOMMA'!AO57)</f>
        <v>0</v>
      </c>
      <c r="J57" s="307">
        <f>-('5C1E_LFNO'!AL57+'5C1E_LFNO'!AO57)</f>
        <v>0</v>
      </c>
      <c r="K57" s="307">
        <f>-('5C1F_L.C. Charter'!AL57+'5C1F_L.C. Charter'!AO57)</f>
        <v>0</v>
      </c>
      <c r="L57" s="307">
        <f>-('5C1G_JS Clark'!AL57+'5C1G_JS Clark'!AO57)</f>
        <v>0</v>
      </c>
      <c r="M57" s="307">
        <f>-('5C1H_Southwest'!AL57+'5C1H_Southwest'!AO57)</f>
        <v>0</v>
      </c>
      <c r="N57" s="307">
        <f>-('5C1I_LA Key'!AL57+'5C1I_LA Key'!AO57)</f>
        <v>0</v>
      </c>
      <c r="O57" s="307">
        <f>-('5C1J_JCFA-East'!AL57+'5C1J_JCFA-East'!AO57)</f>
        <v>0</v>
      </c>
      <c r="P57" s="307">
        <f>-('5C1M_GEO Mid'!AL57+'5C1M_GEO Mid'!AO57)</f>
        <v>0</v>
      </c>
      <c r="Q57" s="307">
        <f>-('5C1N_Delta'!AL57+'5C1N_Delta'!AO57)</f>
        <v>0</v>
      </c>
      <c r="R57" s="307">
        <f>-('5C1O_Impact'!AL57+'5C1O_Impact'!AO57)</f>
        <v>0</v>
      </c>
      <c r="S57" s="307">
        <f>-('5C1Q_Advantage'!AL57+'5C1Q_Advantage'!AO57)</f>
        <v>0</v>
      </c>
      <c r="T57" s="307">
        <f>-('5C1R_Iberville'!AL57+'5C1R_Iberville'!AO57)</f>
        <v>-44172</v>
      </c>
      <c r="U57" s="307">
        <f>-('5C1S_LC Col Prep'!AL57+'5C1S_LC Col Prep'!AO57)</f>
        <v>0</v>
      </c>
      <c r="V57" s="307">
        <f>-('5C1T_Northeast'!AL57+'5C1T_Northeast'!AO57)</f>
        <v>0</v>
      </c>
      <c r="W57" s="307">
        <f>-('5C1U_Acadiana Ren'!AL57+'5C1U_Acadiana Ren'!AO57)</f>
        <v>-4908</v>
      </c>
      <c r="X57" s="307">
        <f>-('5C1V_Laf Ren'!AL57+'5C1V_Laf Ren'!AO57)</f>
        <v>0</v>
      </c>
      <c r="Y57" s="307">
        <f>-('5C1W_Willow'!AL57+'5C1W_Willow'!AO57)</f>
        <v>-4908</v>
      </c>
      <c r="Z57" s="307">
        <f>-('5C1Y_GEO'!AL57+'5C1Y_GEO'!AO57)</f>
        <v>0</v>
      </c>
      <c r="AA57" s="308">
        <f>-('5C1Z_Lincoln Prep'!AL57+'5C1Z_Lincoln Prep'!AO57)</f>
        <v>0</v>
      </c>
      <c r="AB57" s="308">
        <f>-('5C1AE_Noble Minds'!$AL57+'5C1AE_Noble Minds'!$AO57)</f>
        <v>0</v>
      </c>
      <c r="AC57" s="308">
        <f>-('5C1AF_JCFA-Laf'!$AL57+'5C1AF_JCFA-Laf'!$AO57)</f>
        <v>0</v>
      </c>
      <c r="AD57" s="308">
        <f>-('5C1AG_Collegiate'!$AL57+'5C1AG_Collegiate'!$AO57)</f>
        <v>0</v>
      </c>
      <c r="AE57" s="308">
        <f>-('5C1AH_BRUP'!$AL57+'5C1AH_BRUP'!$AO57)</f>
        <v>0</v>
      </c>
      <c r="AF57" s="584">
        <f>-('5C1AI_Harmony'!$AL57+'5C1AI_Harmony'!$AO57)</f>
        <v>0</v>
      </c>
      <c r="AG57" s="584">
        <f>-('5C1AJ_Athlos'!$AL57+'5C1AJ_Athlos'!$AO57)</f>
        <v>0</v>
      </c>
      <c r="AH57" s="584">
        <f>-('5C1AK_NxtGen'!$AL57+'5C1AK_NxtGen'!$AO57)</f>
        <v>0</v>
      </c>
      <c r="AI57" s="584">
        <f>-('5C1AL_Red River'!$AL57+'5C1AL_Red River'!$AO57)</f>
        <v>0</v>
      </c>
      <c r="AJ57" s="307">
        <f>-('5C2_LAVCA'!AM57+'5C2_LAVCA'!AP57)</f>
        <v>-53006</v>
      </c>
      <c r="AK57" s="307">
        <f>-('5C3_UnvView'!AM57+'5C3_UnvView'!AP57)</f>
        <v>-88949</v>
      </c>
      <c r="AL57" s="309">
        <f t="shared" si="4"/>
        <v>-198918</v>
      </c>
      <c r="AM57" s="310">
        <f t="shared" si="5"/>
        <v>47366519</v>
      </c>
    </row>
    <row r="58" spans="1:39" ht="15.6" customHeight="1" x14ac:dyDescent="0.2">
      <c r="A58" s="311">
        <v>52</v>
      </c>
      <c r="B58" s="312" t="s">
        <v>54</v>
      </c>
      <c r="C58" s="313">
        <f>'2_State Distrib and Adjs'!BF58</f>
        <v>221524408</v>
      </c>
      <c r="D58" s="313">
        <f>-'5A3_OJJ'!P58</f>
        <v>-18053</v>
      </c>
      <c r="E58" s="313"/>
      <c r="F58" s="313">
        <f>-('5C1A_Madison'!AL58+'5C1A_Madison'!AO58)</f>
        <v>0</v>
      </c>
      <c r="G58" s="313">
        <f>-('5C1B_DArbonne'!AL58+'5C1B_DArbonne'!AO58)</f>
        <v>0</v>
      </c>
      <c r="H58" s="313">
        <f>-('5C1C_Intl High'!AL58+'5C1C_Intl High'!AO58)</f>
        <v>0</v>
      </c>
      <c r="I58" s="313">
        <f>-('5C1D_NOMMA'!AL58+'5C1D_NOMMA'!AO58)</f>
        <v>-25972</v>
      </c>
      <c r="J58" s="313">
        <f>-('5C1E_LFNO'!AL58+'5C1E_LFNO'!AO58)</f>
        <v>-77916</v>
      </c>
      <c r="K58" s="313">
        <f>-('5C1F_L.C. Charter'!AL58+'5C1F_L.C. Charter'!AO58)</f>
        <v>0</v>
      </c>
      <c r="L58" s="313">
        <f>-('5C1G_JS Clark'!AL58+'5C1G_JS Clark'!AO58)</f>
        <v>0</v>
      </c>
      <c r="M58" s="313">
        <f>-('5C1H_Southwest'!AL58+'5C1H_Southwest'!AO58)</f>
        <v>0</v>
      </c>
      <c r="N58" s="313">
        <f>-('5C1I_LA Key'!AL58+'5C1I_LA Key'!AO58)</f>
        <v>-16233</v>
      </c>
      <c r="O58" s="313">
        <f>-('5C1J_JCFA-East'!AL58+'5C1J_JCFA-East'!AO58)</f>
        <v>0</v>
      </c>
      <c r="P58" s="313">
        <f>-('5C1M_GEO Mid'!AL58+'5C1M_GEO Mid'!AO58)</f>
        <v>0</v>
      </c>
      <c r="Q58" s="313">
        <f>-('5C1N_Delta'!AL58+'5C1N_Delta'!AO58)</f>
        <v>0</v>
      </c>
      <c r="R58" s="313">
        <f>-('5C1O_Impact'!AL58+'5C1O_Impact'!AO58)</f>
        <v>0</v>
      </c>
      <c r="S58" s="313">
        <f>-('5C1Q_Advantage'!AL58+'5C1Q_Advantage'!AO58)</f>
        <v>0</v>
      </c>
      <c r="T58" s="313">
        <f>-('5C1R_Iberville'!AL58+'5C1R_Iberville'!AO58)</f>
        <v>-9740</v>
      </c>
      <c r="U58" s="313">
        <f>-('5C1S_LC Col Prep'!AL58+'5C1S_LC Col Prep'!AO58)</f>
        <v>0</v>
      </c>
      <c r="V58" s="313">
        <f>-('5C1T_Northeast'!AL58+'5C1T_Northeast'!AO58)</f>
        <v>0</v>
      </c>
      <c r="W58" s="313">
        <f>-('5C1U_Acadiana Ren'!AL58+'5C1U_Acadiana Ren'!AO58)</f>
        <v>-6493</v>
      </c>
      <c r="X58" s="313">
        <f>-('5C1V_Laf Ren'!AL58+'5C1V_Laf Ren'!AO58)</f>
        <v>0</v>
      </c>
      <c r="Y58" s="313">
        <f>-('5C1W_Willow'!AL58+'5C1W_Willow'!AO58)</f>
        <v>0</v>
      </c>
      <c r="Z58" s="313">
        <f>-('5C1Y_GEO'!AL58+'5C1Y_GEO'!AO58)</f>
        <v>0</v>
      </c>
      <c r="AA58" s="313">
        <f>-('5C1Z_Lincoln Prep'!AL58+'5C1Z_Lincoln Prep'!AO58)</f>
        <v>0</v>
      </c>
      <c r="AB58" s="313">
        <f>-('5C1AE_Noble Minds'!$AL58+'5C1AE_Noble Minds'!$AO58)</f>
        <v>0</v>
      </c>
      <c r="AC58" s="313">
        <f>-('5C1AF_JCFA-Laf'!$AL58+'5C1AF_JCFA-Laf'!$AO58)</f>
        <v>0</v>
      </c>
      <c r="AD58" s="313">
        <f>-('5C1AG_Collegiate'!$AL58+'5C1AG_Collegiate'!$AO58)</f>
        <v>0</v>
      </c>
      <c r="AE58" s="313">
        <f>-('5C1AH_BRUP'!$AL58+'5C1AH_BRUP'!$AO58)</f>
        <v>0</v>
      </c>
      <c r="AF58" s="313">
        <f>-('5C1AI_Harmony'!$AL58+'5C1AI_Harmony'!$AO58)</f>
        <v>-6493</v>
      </c>
      <c r="AG58" s="313">
        <f>-('5C1AJ_Athlos'!$AL58+'5C1AJ_Athlos'!$AO58)</f>
        <v>-12986</v>
      </c>
      <c r="AH58" s="313">
        <f>-('5C1AK_NxtGen'!$AL58+'5C1AK_NxtGen'!$AO58)</f>
        <v>0</v>
      </c>
      <c r="AI58" s="313">
        <f>-('5C1AL_Red River'!$AL58+'5C1AL_Red River'!$AO58)</f>
        <v>0</v>
      </c>
      <c r="AJ58" s="313">
        <f>-('5C2_LAVCA'!AM58+'5C2_LAVCA'!AP58)</f>
        <v>-759920</v>
      </c>
      <c r="AK58" s="313">
        <f>-('5C3_UnvView'!AM58+'5C3_UnvView'!AP58)</f>
        <v>-2133190</v>
      </c>
      <c r="AL58" s="314">
        <f t="shared" si="4"/>
        <v>-3066996</v>
      </c>
      <c r="AM58" s="315">
        <f t="shared" si="5"/>
        <v>218457412</v>
      </c>
    </row>
    <row r="59" spans="1:39" ht="15.6" customHeight="1" x14ac:dyDescent="0.2">
      <c r="A59" s="311">
        <v>53</v>
      </c>
      <c r="B59" s="312" t="s">
        <v>55</v>
      </c>
      <c r="C59" s="313">
        <f>'2_State Distrib and Adjs'!BF59</f>
        <v>119120822</v>
      </c>
      <c r="D59" s="313">
        <f>-'5A3_OJJ'!P59</f>
        <v>-8434</v>
      </c>
      <c r="E59" s="313"/>
      <c r="F59" s="313">
        <f>-('5C1A_Madison'!AL59+'5C1A_Madison'!AO59)</f>
        <v>-4278</v>
      </c>
      <c r="G59" s="313">
        <f>-('5C1B_DArbonne'!AL59+'5C1B_DArbonne'!AO59)</f>
        <v>0</v>
      </c>
      <c r="H59" s="313">
        <f>-('5C1C_Intl High'!AL59+'5C1C_Intl High'!AO59)</f>
        <v>0</v>
      </c>
      <c r="I59" s="313">
        <f>-('5C1D_NOMMA'!AL59+'5C1D_NOMMA'!AO59)</f>
        <v>-2852</v>
      </c>
      <c r="J59" s="313">
        <f>-('5C1E_LFNO'!AL59+'5C1E_LFNO'!AO59)</f>
        <v>-2852</v>
      </c>
      <c r="K59" s="313">
        <f>-('5C1F_L.C. Charter'!AL59+'5C1F_L.C. Charter'!AO59)</f>
        <v>0</v>
      </c>
      <c r="L59" s="313">
        <f>-('5C1G_JS Clark'!AL59+'5C1G_JS Clark'!AO59)</f>
        <v>0</v>
      </c>
      <c r="M59" s="313">
        <f>-('5C1H_Southwest'!AL59+'5C1H_Southwest'!AO59)</f>
        <v>0</v>
      </c>
      <c r="N59" s="313">
        <f>-('5C1I_LA Key'!AL59+'5C1I_LA Key'!AO59)</f>
        <v>-12834</v>
      </c>
      <c r="O59" s="313">
        <f>-('5C1J_JCFA-East'!AL59+'5C1J_JCFA-East'!AO59)</f>
        <v>-2852</v>
      </c>
      <c r="P59" s="313">
        <f>-('5C1M_GEO Mid'!AL59+'5C1M_GEO Mid'!AO59)</f>
        <v>0</v>
      </c>
      <c r="Q59" s="313">
        <f>-('5C1N_Delta'!AL59+'5C1N_Delta'!AO59)</f>
        <v>0</v>
      </c>
      <c r="R59" s="313">
        <f>-('5C1O_Impact'!AL59+'5C1O_Impact'!AO59)</f>
        <v>-2852</v>
      </c>
      <c r="S59" s="313">
        <f>-('5C1Q_Advantage'!AL59+'5C1Q_Advantage'!AO59)</f>
        <v>0</v>
      </c>
      <c r="T59" s="313">
        <f>-('5C1R_Iberville'!AL59+'5C1R_Iberville'!AO59)</f>
        <v>-5704</v>
      </c>
      <c r="U59" s="313">
        <f>-('5C1S_LC Col Prep'!AL59+'5C1S_LC Col Prep'!AO59)</f>
        <v>0</v>
      </c>
      <c r="V59" s="313">
        <f>-('5C1T_Northeast'!AL59+'5C1T_Northeast'!AO59)</f>
        <v>0</v>
      </c>
      <c r="W59" s="313">
        <f>-('5C1U_Acadiana Ren'!AL59+'5C1U_Acadiana Ren'!AO59)</f>
        <v>0</v>
      </c>
      <c r="X59" s="313">
        <f>-('5C1V_Laf Ren'!AL59+'5C1V_Laf Ren'!AO59)</f>
        <v>0</v>
      </c>
      <c r="Y59" s="313">
        <f>-('5C1W_Willow'!AL59+'5C1W_Willow'!AO59)</f>
        <v>0</v>
      </c>
      <c r="Z59" s="313">
        <f>-('5C1Y_GEO'!AL59+'5C1Y_GEO'!AO59)</f>
        <v>0</v>
      </c>
      <c r="AA59" s="313">
        <f>-('5C1Z_Lincoln Prep'!AL59+'5C1Z_Lincoln Prep'!AO59)</f>
        <v>0</v>
      </c>
      <c r="AB59" s="313">
        <f>-('5C1AE_Noble Minds'!$AL59+'5C1AE_Noble Minds'!$AO59)</f>
        <v>0</v>
      </c>
      <c r="AC59" s="313">
        <f>-('5C1AF_JCFA-Laf'!$AL59+'5C1AF_JCFA-Laf'!$AO59)</f>
        <v>0</v>
      </c>
      <c r="AD59" s="313">
        <f>-('5C1AG_Collegiate'!$AL59+'5C1AG_Collegiate'!$AO59)</f>
        <v>0</v>
      </c>
      <c r="AE59" s="313">
        <f>-('5C1AH_BRUP'!$AL59+'5C1AH_BRUP'!$AO59)</f>
        <v>0</v>
      </c>
      <c r="AF59" s="313">
        <f>-('5C1AI_Harmony'!$AL59+'5C1AI_Harmony'!$AO59)</f>
        <v>0</v>
      </c>
      <c r="AG59" s="313">
        <f>-('5C1AJ_Athlos'!$AL59+'5C1AJ_Athlos'!$AO59)</f>
        <v>0</v>
      </c>
      <c r="AH59" s="313">
        <f>-('5C1AK_NxtGen'!$AL59+'5C1AK_NxtGen'!$AO59)</f>
        <v>0</v>
      </c>
      <c r="AI59" s="313">
        <f>-('5C1AL_Red River'!$AL59+'5C1AL_Red River'!$AO59)</f>
        <v>0</v>
      </c>
      <c r="AJ59" s="313">
        <f>-('5C2_LAVCA'!AM59+'5C2_LAVCA'!AP59)</f>
        <v>-193793</v>
      </c>
      <c r="AK59" s="313">
        <f>-('5C3_UnvView'!AM59+'5C3_UnvView'!AP59)</f>
        <v>-586514</v>
      </c>
      <c r="AL59" s="314">
        <f t="shared" si="4"/>
        <v>-822965</v>
      </c>
      <c r="AM59" s="315">
        <f t="shared" si="5"/>
        <v>118297857</v>
      </c>
    </row>
    <row r="60" spans="1:39" ht="15.6" customHeight="1" x14ac:dyDescent="0.2">
      <c r="A60" s="311">
        <v>54</v>
      </c>
      <c r="B60" s="312" t="s">
        <v>56</v>
      </c>
      <c r="C60" s="313">
        <f>'2_State Distrib and Adjs'!BF60</f>
        <v>2328776</v>
      </c>
      <c r="D60" s="313">
        <f>-'5A3_OJJ'!P60</f>
        <v>0</v>
      </c>
      <c r="E60" s="313"/>
      <c r="F60" s="313">
        <f>-('5C1A_Madison'!AL60+'5C1A_Madison'!AO60)</f>
        <v>0</v>
      </c>
      <c r="G60" s="313">
        <f>-('5C1B_DArbonne'!AL60+'5C1B_DArbonne'!AO60)</f>
        <v>0</v>
      </c>
      <c r="H60" s="313">
        <f>-('5C1C_Intl High'!AL60+'5C1C_Intl High'!AO60)</f>
        <v>0</v>
      </c>
      <c r="I60" s="313">
        <f>-('5C1D_NOMMA'!AL60+'5C1D_NOMMA'!AO60)</f>
        <v>0</v>
      </c>
      <c r="J60" s="313">
        <f>-('5C1E_LFNO'!AL60+'5C1E_LFNO'!AO60)</f>
        <v>0</v>
      </c>
      <c r="K60" s="313">
        <f>-('5C1F_L.C. Charter'!AL60+'5C1F_L.C. Charter'!AO60)</f>
        <v>0</v>
      </c>
      <c r="L60" s="313">
        <f>-('5C1G_JS Clark'!AL60+'5C1G_JS Clark'!AO60)</f>
        <v>0</v>
      </c>
      <c r="M60" s="313">
        <f>-('5C1H_Southwest'!AL60+'5C1H_Southwest'!AO60)</f>
        <v>0</v>
      </c>
      <c r="N60" s="313">
        <f>-('5C1I_LA Key'!AL60+'5C1I_LA Key'!AO60)</f>
        <v>0</v>
      </c>
      <c r="O60" s="313">
        <f>-('5C1J_JCFA-East'!AL60+'5C1J_JCFA-East'!AO60)</f>
        <v>0</v>
      </c>
      <c r="P60" s="313">
        <f>-('5C1M_GEO Mid'!AL60+'5C1M_GEO Mid'!AO60)</f>
        <v>0</v>
      </c>
      <c r="Q60" s="313">
        <f>-('5C1N_Delta'!AL60+'5C1N_Delta'!AO60)</f>
        <v>-354305</v>
      </c>
      <c r="R60" s="313">
        <f>-('5C1O_Impact'!AL60+'5C1O_Impact'!AO60)</f>
        <v>0</v>
      </c>
      <c r="S60" s="313">
        <f>-('5C1Q_Advantage'!AL60+'5C1Q_Advantage'!AO60)</f>
        <v>0</v>
      </c>
      <c r="T60" s="313">
        <f>-('5C1R_Iberville'!AL60+'5C1R_Iberville'!AO60)</f>
        <v>0</v>
      </c>
      <c r="U60" s="313">
        <f>-('5C1S_LC Col Prep'!AL60+'5C1S_LC Col Prep'!AO60)</f>
        <v>0</v>
      </c>
      <c r="V60" s="313">
        <f>-('5C1T_Northeast'!AL60+'5C1T_Northeast'!AO60)</f>
        <v>0</v>
      </c>
      <c r="W60" s="313">
        <f>-('5C1U_Acadiana Ren'!AL60+'5C1U_Acadiana Ren'!AO60)</f>
        <v>0</v>
      </c>
      <c r="X60" s="313">
        <f>-('5C1V_Laf Ren'!AL60+'5C1V_Laf Ren'!AO60)</f>
        <v>0</v>
      </c>
      <c r="Y60" s="313">
        <f>-('5C1W_Willow'!AL60+'5C1W_Willow'!AO60)</f>
        <v>0</v>
      </c>
      <c r="Z60" s="313">
        <f>-('5C1Y_GEO'!AL60+'5C1Y_GEO'!AO60)</f>
        <v>0</v>
      </c>
      <c r="AA60" s="313">
        <f>-('5C1Z_Lincoln Prep'!AL60+'5C1Z_Lincoln Prep'!AO60)</f>
        <v>0</v>
      </c>
      <c r="AB60" s="313">
        <f>-('5C1AE_Noble Minds'!$AL60+'5C1AE_Noble Minds'!$AO60)</f>
        <v>0</v>
      </c>
      <c r="AC60" s="313">
        <f>-('5C1AF_JCFA-Laf'!$AL60+'5C1AF_JCFA-Laf'!$AO60)</f>
        <v>0</v>
      </c>
      <c r="AD60" s="313">
        <f>-('5C1AG_Collegiate'!$AL60+'5C1AG_Collegiate'!$AO60)</f>
        <v>0</v>
      </c>
      <c r="AE60" s="313">
        <f>-('5C1AH_BRUP'!$AL60+'5C1AH_BRUP'!$AO60)</f>
        <v>0</v>
      </c>
      <c r="AF60" s="313">
        <f>-('5C1AI_Harmony'!$AL60+'5C1AI_Harmony'!$AO60)</f>
        <v>0</v>
      </c>
      <c r="AG60" s="313">
        <f>-('5C1AJ_Athlos'!$AL60+'5C1AJ_Athlos'!$AO60)</f>
        <v>0</v>
      </c>
      <c r="AH60" s="313">
        <f>-('5C1AK_NxtGen'!$AL60+'5C1AK_NxtGen'!$AO60)</f>
        <v>0</v>
      </c>
      <c r="AI60" s="313">
        <f>-('5C1AL_Red River'!$AL60+'5C1AL_Red River'!$AO60)</f>
        <v>0</v>
      </c>
      <c r="AJ60" s="313">
        <f>-('5C2_LAVCA'!AM60+'5C2_LAVCA'!AP60)</f>
        <v>-6017</v>
      </c>
      <c r="AK60" s="313">
        <f>-('5C3_UnvView'!AM60+'5C3_UnvView'!AP60)</f>
        <v>-45124</v>
      </c>
      <c r="AL60" s="314">
        <f t="shared" si="4"/>
        <v>-405446</v>
      </c>
      <c r="AM60" s="315">
        <f t="shared" si="5"/>
        <v>1923330</v>
      </c>
    </row>
    <row r="61" spans="1:39" ht="15.6" customHeight="1" x14ac:dyDescent="0.2">
      <c r="A61" s="316">
        <v>55</v>
      </c>
      <c r="B61" s="317" t="s">
        <v>57</v>
      </c>
      <c r="C61" s="318">
        <f>'2_State Distrib and Adjs'!BF61</f>
        <v>93153038</v>
      </c>
      <c r="D61" s="318">
        <f>-'5A3_OJJ'!P61</f>
        <v>-20947</v>
      </c>
      <c r="E61" s="318"/>
      <c r="F61" s="318">
        <f>-('5C1A_Madison'!AL61+'5C1A_Madison'!AO61)</f>
        <v>0</v>
      </c>
      <c r="G61" s="318">
        <f>-('5C1B_DArbonne'!AL61+'5C1B_DArbonne'!AO61)</f>
        <v>0</v>
      </c>
      <c r="H61" s="318">
        <f>-('5C1C_Intl High'!AL61+'5C1C_Intl High'!AO61)</f>
        <v>-4148</v>
      </c>
      <c r="I61" s="318">
        <f>-('5C1D_NOMMA'!AL61+'5C1D_NOMMA'!AO61)</f>
        <v>0</v>
      </c>
      <c r="J61" s="318">
        <f>-('5C1E_LFNO'!AL61+'5C1E_LFNO'!AO61)</f>
        <v>0</v>
      </c>
      <c r="K61" s="318">
        <f>-('5C1F_L.C. Charter'!AL61+'5C1F_L.C. Charter'!AO61)</f>
        <v>0</v>
      </c>
      <c r="L61" s="318">
        <f>-('5C1G_JS Clark'!AL61+'5C1G_JS Clark'!AO61)</f>
        <v>0</v>
      </c>
      <c r="M61" s="318">
        <f>-('5C1H_Southwest'!AL61+'5C1H_Southwest'!AO61)</f>
        <v>0</v>
      </c>
      <c r="N61" s="318">
        <f>-('5C1I_LA Key'!AL61+'5C1I_LA Key'!AO61)</f>
        <v>0</v>
      </c>
      <c r="O61" s="318">
        <f>-('5C1J_JCFA-East'!AL61+'5C1J_JCFA-East'!AO61)</f>
        <v>0</v>
      </c>
      <c r="P61" s="318">
        <f>-('5C1M_GEO Mid'!AL61+'5C1M_GEO Mid'!AO61)</f>
        <v>0</v>
      </c>
      <c r="Q61" s="318">
        <f>-('5C1N_Delta'!AL61+'5C1N_Delta'!AO61)</f>
        <v>0</v>
      </c>
      <c r="R61" s="318">
        <f>-('5C1O_Impact'!AL61+'5C1O_Impact'!AO61)</f>
        <v>0</v>
      </c>
      <c r="S61" s="318">
        <f>-('5C1Q_Advantage'!AL61+'5C1Q_Advantage'!AO61)</f>
        <v>0</v>
      </c>
      <c r="T61" s="318">
        <f>-('5C1R_Iberville'!AL61+'5C1R_Iberville'!AO61)</f>
        <v>-331840</v>
      </c>
      <c r="U61" s="318">
        <f>-('5C1S_LC Col Prep'!AL61+'5C1S_LC Col Prep'!AO61)</f>
        <v>0</v>
      </c>
      <c r="V61" s="318">
        <f>-('5C1T_Northeast'!AL61+'5C1T_Northeast'!AO61)</f>
        <v>0</v>
      </c>
      <c r="W61" s="318">
        <f>-('5C1U_Acadiana Ren'!AL61+'5C1U_Acadiana Ren'!AO61)</f>
        <v>-47702</v>
      </c>
      <c r="X61" s="318">
        <f>-('5C1V_Laf Ren'!AL61+'5C1V_Laf Ren'!AO61)</f>
        <v>0</v>
      </c>
      <c r="Y61" s="318">
        <f>-('5C1W_Willow'!AL61+'5C1W_Willow'!AO61)</f>
        <v>0</v>
      </c>
      <c r="Z61" s="318">
        <f>-('5C1Y_GEO'!AL61+'5C1Y_GEO'!AO61)</f>
        <v>0</v>
      </c>
      <c r="AA61" s="318">
        <f>-('5C1Z_Lincoln Prep'!AL61+'5C1Z_Lincoln Prep'!AO61)</f>
        <v>0</v>
      </c>
      <c r="AB61" s="318">
        <f>-('5C1AE_Noble Minds'!$AL61+'5C1AE_Noble Minds'!$AO61)</f>
        <v>0</v>
      </c>
      <c r="AC61" s="318">
        <f>-('5C1AF_JCFA-Laf'!$AL61+'5C1AF_JCFA-Laf'!$AO61)</f>
        <v>0</v>
      </c>
      <c r="AD61" s="318">
        <f>-('5C1AG_Collegiate'!$AL61+'5C1AG_Collegiate'!$AO61)</f>
        <v>0</v>
      </c>
      <c r="AE61" s="318">
        <f>-('5C1AH_BRUP'!$AL61+'5C1AH_BRUP'!$AO61)</f>
        <v>0</v>
      </c>
      <c r="AF61" s="585">
        <f>-('5C1AI_Harmony'!$AL61+'5C1AI_Harmony'!$AO61)</f>
        <v>0</v>
      </c>
      <c r="AG61" s="585">
        <f>-('5C1AJ_Athlos'!$AL61+'5C1AJ_Athlos'!$AO61)</f>
        <v>0</v>
      </c>
      <c r="AH61" s="776">
        <f>-('5C1AK_NxtGen'!$AL61+'5C1AK_NxtGen'!$AO61)</f>
        <v>0</v>
      </c>
      <c r="AI61" s="776">
        <f>-('5C1AL_Red River'!$AL61+'5C1AL_Red River'!$AO61)</f>
        <v>0</v>
      </c>
      <c r="AJ61" s="318">
        <f>-('5C2_LAVCA'!AM61+'5C2_LAVCA'!AP61)</f>
        <v>-278123</v>
      </c>
      <c r="AK61" s="318">
        <f>-('5C3_UnvView'!AM61+'5C3_UnvView'!AP61)</f>
        <v>-463181</v>
      </c>
      <c r="AL61" s="319">
        <f t="shared" si="4"/>
        <v>-1145941</v>
      </c>
      <c r="AM61" s="320">
        <f t="shared" si="5"/>
        <v>92007097</v>
      </c>
    </row>
    <row r="62" spans="1:39" ht="15.6" customHeight="1" x14ac:dyDescent="0.2">
      <c r="A62" s="305">
        <v>56</v>
      </c>
      <c r="B62" s="306" t="s">
        <v>58</v>
      </c>
      <c r="C62" s="307">
        <f>'2_State Distrib and Adjs'!BF62</f>
        <v>13515572</v>
      </c>
      <c r="D62" s="307">
        <f>-'5A3_OJJ'!P62</f>
        <v>0</v>
      </c>
      <c r="E62" s="307"/>
      <c r="F62" s="307">
        <f>-('5C1A_Madison'!AL62+'5C1A_Madison'!AO62)</f>
        <v>0</v>
      </c>
      <c r="G62" s="307">
        <f>-('5C1B_DArbonne'!AL62+'5C1B_DArbonne'!AO62)</f>
        <v>-3861359</v>
      </c>
      <c r="H62" s="307">
        <f>-('5C1C_Intl High'!AL62+'5C1C_Intl High'!AO62)</f>
        <v>0</v>
      </c>
      <c r="I62" s="307">
        <f>-('5C1D_NOMMA'!AL62+'5C1D_NOMMA'!AO62)</f>
        <v>0</v>
      </c>
      <c r="J62" s="307">
        <f>-('5C1E_LFNO'!AL62+'5C1E_LFNO'!AO62)</f>
        <v>0</v>
      </c>
      <c r="K62" s="307">
        <f>-('5C1F_L.C. Charter'!AL62+'5C1F_L.C. Charter'!AO62)</f>
        <v>0</v>
      </c>
      <c r="L62" s="307">
        <f>-('5C1G_JS Clark'!AL62+'5C1G_JS Clark'!AO62)</f>
        <v>0</v>
      </c>
      <c r="M62" s="307">
        <f>-('5C1H_Southwest'!AL62+'5C1H_Southwest'!AO62)</f>
        <v>0</v>
      </c>
      <c r="N62" s="307">
        <f>-('5C1I_LA Key'!AL62+'5C1I_LA Key'!AO62)</f>
        <v>0</v>
      </c>
      <c r="O62" s="307">
        <f>-('5C1J_JCFA-East'!AL62+'5C1J_JCFA-East'!AO62)</f>
        <v>0</v>
      </c>
      <c r="P62" s="307">
        <f>-('5C1M_GEO Mid'!AL62+'5C1M_GEO Mid'!AO62)</f>
        <v>0</v>
      </c>
      <c r="Q62" s="307">
        <f>-('5C1N_Delta'!AL62+'5C1N_Delta'!AO62)</f>
        <v>0</v>
      </c>
      <c r="R62" s="307">
        <f>-('5C1O_Impact'!AL62+'5C1O_Impact'!AO62)</f>
        <v>0</v>
      </c>
      <c r="S62" s="307">
        <f>-('5C1Q_Advantage'!AL62+'5C1Q_Advantage'!AO62)</f>
        <v>0</v>
      </c>
      <c r="T62" s="307">
        <f>-('5C1R_Iberville'!AL62+'5C1R_Iberville'!AO62)</f>
        <v>0</v>
      </c>
      <c r="U62" s="307">
        <f>-('5C1S_LC Col Prep'!AL62+'5C1S_LC Col Prep'!AO62)</f>
        <v>0</v>
      </c>
      <c r="V62" s="307">
        <f>-('5C1T_Northeast'!AL62+'5C1T_Northeast'!AO62)</f>
        <v>-579422</v>
      </c>
      <c r="W62" s="307">
        <f>-('5C1U_Acadiana Ren'!AL62+'5C1U_Acadiana Ren'!AO62)</f>
        <v>0</v>
      </c>
      <c r="X62" s="307">
        <f>-('5C1V_Laf Ren'!AL62+'5C1V_Laf Ren'!AO62)</f>
        <v>0</v>
      </c>
      <c r="Y62" s="307">
        <f>-('5C1W_Willow'!AL62+'5C1W_Willow'!AO62)</f>
        <v>0</v>
      </c>
      <c r="Z62" s="307">
        <f>-('5C1Y_GEO'!AL62+'5C1Y_GEO'!AO62)</f>
        <v>0</v>
      </c>
      <c r="AA62" s="308">
        <f>-('5C1Z_Lincoln Prep'!AL62+'5C1Z_Lincoln Prep'!AO62)</f>
        <v>-194598</v>
      </c>
      <c r="AB62" s="308">
        <f>-('5C1AE_Noble Minds'!$AL62+'5C1AE_Noble Minds'!$AO62)</f>
        <v>0</v>
      </c>
      <c r="AC62" s="308">
        <f>-('5C1AF_JCFA-Laf'!$AL62+'5C1AF_JCFA-Laf'!$AO62)</f>
        <v>0</v>
      </c>
      <c r="AD62" s="308">
        <f>-('5C1AG_Collegiate'!$AL62+'5C1AG_Collegiate'!$AO62)</f>
        <v>0</v>
      </c>
      <c r="AE62" s="308">
        <f>-('5C1AH_BRUP'!$AL62+'5C1AH_BRUP'!$AO62)</f>
        <v>0</v>
      </c>
      <c r="AF62" s="584">
        <f>-('5C1AI_Harmony'!$AL62+'5C1AI_Harmony'!$AO62)</f>
        <v>0</v>
      </c>
      <c r="AG62" s="584">
        <f>-('5C1AJ_Athlos'!$AL62+'5C1AJ_Athlos'!$AO62)</f>
        <v>0</v>
      </c>
      <c r="AH62" s="584">
        <f>-('5C1AK_NxtGen'!$AL62+'5C1AK_NxtGen'!$AO62)</f>
        <v>0</v>
      </c>
      <c r="AI62" s="584">
        <f>-('5C1AL_Red River'!$AL62+'5C1AL_Red River'!$AO62)</f>
        <v>0</v>
      </c>
      <c r="AJ62" s="307">
        <f>-('5C2_LAVCA'!AM62+'5C2_LAVCA'!AP62)</f>
        <v>-49196</v>
      </c>
      <c r="AK62" s="307">
        <f>-('5C3_UnvView'!AM62+'5C3_UnvView'!AP62)</f>
        <v>-33454</v>
      </c>
      <c r="AL62" s="309">
        <f t="shared" si="4"/>
        <v>-4718029</v>
      </c>
      <c r="AM62" s="310">
        <f t="shared" si="5"/>
        <v>8797543</v>
      </c>
    </row>
    <row r="63" spans="1:39" ht="15.6" customHeight="1" x14ac:dyDescent="0.2">
      <c r="A63" s="311">
        <v>57</v>
      </c>
      <c r="B63" s="312" t="s">
        <v>59</v>
      </c>
      <c r="C63" s="313">
        <f>'2_State Distrib and Adjs'!BF63</f>
        <v>59103875</v>
      </c>
      <c r="D63" s="313">
        <f>-'5A3_OJJ'!P63</f>
        <v>-6565</v>
      </c>
      <c r="E63" s="313"/>
      <c r="F63" s="313">
        <f>-('5C1A_Madison'!AL63+'5C1A_Madison'!AO63)</f>
        <v>0</v>
      </c>
      <c r="G63" s="313">
        <f>-('5C1B_DArbonne'!AL63+'5C1B_DArbonne'!AO63)</f>
        <v>0</v>
      </c>
      <c r="H63" s="313">
        <f>-('5C1C_Intl High'!AL63+'5C1C_Intl High'!AO63)</f>
        <v>0</v>
      </c>
      <c r="I63" s="313">
        <f>-('5C1D_NOMMA'!AL63+'5C1D_NOMMA'!AO63)</f>
        <v>0</v>
      </c>
      <c r="J63" s="313">
        <f>-('5C1E_LFNO'!AL63+'5C1E_LFNO'!AO63)</f>
        <v>0</v>
      </c>
      <c r="K63" s="313">
        <f>-('5C1F_L.C. Charter'!AL63+'5C1F_L.C. Charter'!AO63)</f>
        <v>0</v>
      </c>
      <c r="L63" s="313">
        <f>-('5C1G_JS Clark'!AL63+'5C1G_JS Clark'!AO63)</f>
        <v>0</v>
      </c>
      <c r="M63" s="313">
        <f>-('5C1H_Southwest'!AL63+'5C1H_Southwest'!AO63)</f>
        <v>0</v>
      </c>
      <c r="N63" s="313">
        <f>-('5C1I_LA Key'!AL63+'5C1I_LA Key'!AO63)</f>
        <v>0</v>
      </c>
      <c r="O63" s="313">
        <f>-('5C1J_JCFA-East'!AL63+'5C1J_JCFA-East'!AO63)</f>
        <v>0</v>
      </c>
      <c r="P63" s="313">
        <f>-('5C1M_GEO Mid'!AL63+'5C1M_GEO Mid'!AO63)</f>
        <v>0</v>
      </c>
      <c r="Q63" s="313">
        <f>-('5C1N_Delta'!AL63+'5C1N_Delta'!AO63)</f>
        <v>0</v>
      </c>
      <c r="R63" s="313">
        <f>-('5C1O_Impact'!AL63+'5C1O_Impact'!AO63)</f>
        <v>0</v>
      </c>
      <c r="S63" s="313">
        <f>-('5C1Q_Advantage'!AL63+'5C1Q_Advantage'!AO63)</f>
        <v>0</v>
      </c>
      <c r="T63" s="313">
        <f>-('5C1R_Iberville'!AL63+'5C1R_Iberville'!AO63)</f>
        <v>0</v>
      </c>
      <c r="U63" s="313">
        <f>-('5C1S_LC Col Prep'!AL63+'5C1S_LC Col Prep'!AO63)</f>
        <v>0</v>
      </c>
      <c r="V63" s="313">
        <f>-('5C1T_Northeast'!AL63+'5C1T_Northeast'!AO63)</f>
        <v>0</v>
      </c>
      <c r="W63" s="313">
        <f>-('5C1U_Acadiana Ren'!AL63+'5C1U_Acadiana Ren'!AO63)</f>
        <v>-94039</v>
      </c>
      <c r="X63" s="313">
        <f>-('5C1V_Laf Ren'!AL63+'5C1V_Laf Ren'!AO63)</f>
        <v>-5298</v>
      </c>
      <c r="Y63" s="313">
        <f>-('5C1W_Willow'!AL63+'5C1W_Willow'!AO63)</f>
        <v>0</v>
      </c>
      <c r="Z63" s="313">
        <f>-('5C1Y_GEO'!AL63+'5C1Y_GEO'!AO63)</f>
        <v>0</v>
      </c>
      <c r="AA63" s="313">
        <f>-('5C1Z_Lincoln Prep'!AL63+'5C1Z_Lincoln Prep'!AO63)</f>
        <v>0</v>
      </c>
      <c r="AB63" s="313">
        <f>-('5C1AE_Noble Minds'!$AL63+'5C1AE_Noble Minds'!$AO63)</f>
        <v>0</v>
      </c>
      <c r="AC63" s="313">
        <f>-('5C1AF_JCFA-Laf'!$AL63+'5C1AF_JCFA-Laf'!$AO63)</f>
        <v>-2649</v>
      </c>
      <c r="AD63" s="313">
        <f>-('5C1AG_Collegiate'!$AL63+'5C1AG_Collegiate'!$AO63)</f>
        <v>0</v>
      </c>
      <c r="AE63" s="313">
        <f>-('5C1AH_BRUP'!$AL63+'5C1AH_BRUP'!$AO63)</f>
        <v>0</v>
      </c>
      <c r="AF63" s="313">
        <f>-('5C1AI_Harmony'!$AL63+'5C1AI_Harmony'!$AO63)</f>
        <v>0</v>
      </c>
      <c r="AG63" s="313">
        <f>-('5C1AJ_Athlos'!$AL63+'5C1AJ_Athlos'!$AO63)</f>
        <v>0</v>
      </c>
      <c r="AH63" s="313">
        <f>-('5C1AK_NxtGen'!$AL63+'5C1AK_NxtGen'!$AO63)</f>
        <v>0</v>
      </c>
      <c r="AI63" s="313">
        <f>-('5C1AL_Red River'!$AL63+'5C1AL_Red River'!$AO63)</f>
        <v>0</v>
      </c>
      <c r="AJ63" s="313">
        <f>-('5C2_LAVCA'!AM63+'5C2_LAVCA'!AP63)</f>
        <v>-56027</v>
      </c>
      <c r="AK63" s="313">
        <f>-('5C3_UnvView'!AM63+'5C3_UnvView'!AP63)</f>
        <v>-35762</v>
      </c>
      <c r="AL63" s="314">
        <f t="shared" si="4"/>
        <v>-200340</v>
      </c>
      <c r="AM63" s="315">
        <f t="shared" si="5"/>
        <v>58903535</v>
      </c>
    </row>
    <row r="64" spans="1:39" ht="15.6" customHeight="1" x14ac:dyDescent="0.2">
      <c r="A64" s="311">
        <v>58</v>
      </c>
      <c r="B64" s="312" t="s">
        <v>60</v>
      </c>
      <c r="C64" s="313">
        <f>'2_State Distrib and Adjs'!BF64</f>
        <v>53574042</v>
      </c>
      <c r="D64" s="313">
        <f>-'5A3_OJJ'!P64</f>
        <v>-2628</v>
      </c>
      <c r="E64" s="313"/>
      <c r="F64" s="313">
        <f>-('5C1A_Madison'!AL64+'5C1A_Madison'!AO64)</f>
        <v>0</v>
      </c>
      <c r="G64" s="313">
        <f>-('5C1B_DArbonne'!AL64+'5C1B_DArbonne'!AO64)</f>
        <v>0</v>
      </c>
      <c r="H64" s="313">
        <f>-('5C1C_Intl High'!AL64+'5C1C_Intl High'!AO64)</f>
        <v>0</v>
      </c>
      <c r="I64" s="313">
        <f>-('5C1D_NOMMA'!AL64+'5C1D_NOMMA'!AO64)</f>
        <v>0</v>
      </c>
      <c r="J64" s="313">
        <f>-('5C1E_LFNO'!AL64+'5C1E_LFNO'!AO64)</f>
        <v>0</v>
      </c>
      <c r="K64" s="313">
        <f>-('5C1F_L.C. Charter'!AL64+'5C1F_L.C. Charter'!AO64)</f>
        <v>0</v>
      </c>
      <c r="L64" s="313">
        <f>-('5C1G_JS Clark'!AL64+'5C1G_JS Clark'!AO64)</f>
        <v>0</v>
      </c>
      <c r="M64" s="313">
        <f>-('5C1H_Southwest'!AL64+'5C1H_Southwest'!AO64)</f>
        <v>0</v>
      </c>
      <c r="N64" s="313">
        <f>-('5C1I_LA Key'!AL64+'5C1I_LA Key'!AO64)</f>
        <v>0</v>
      </c>
      <c r="O64" s="313">
        <f>-('5C1J_JCFA-East'!AL64+'5C1J_JCFA-East'!AO64)</f>
        <v>0</v>
      </c>
      <c r="P64" s="313">
        <f>-('5C1M_GEO Mid'!AL64+'5C1M_GEO Mid'!AO64)</f>
        <v>0</v>
      </c>
      <c r="Q64" s="313">
        <f>-('5C1N_Delta'!AL64+'5C1N_Delta'!AO64)</f>
        <v>0</v>
      </c>
      <c r="R64" s="313">
        <f>-('5C1O_Impact'!AL64+'5C1O_Impact'!AO64)</f>
        <v>0</v>
      </c>
      <c r="S64" s="313">
        <f>-('5C1Q_Advantage'!AL64+'5C1Q_Advantage'!AO64)</f>
        <v>0</v>
      </c>
      <c r="T64" s="313">
        <f>-('5C1R_Iberville'!AL64+'5C1R_Iberville'!AO64)</f>
        <v>0</v>
      </c>
      <c r="U64" s="313">
        <f>-('5C1S_LC Col Prep'!AL64+'5C1S_LC Col Prep'!AO64)</f>
        <v>0</v>
      </c>
      <c r="V64" s="313">
        <f>-('5C1T_Northeast'!AL64+'5C1T_Northeast'!AO64)</f>
        <v>0</v>
      </c>
      <c r="W64" s="313">
        <f>-('5C1U_Acadiana Ren'!AL64+'5C1U_Acadiana Ren'!AO64)</f>
        <v>0</v>
      </c>
      <c r="X64" s="313">
        <f>-('5C1V_Laf Ren'!AL64+'5C1V_Laf Ren'!AO64)</f>
        <v>0</v>
      </c>
      <c r="Y64" s="313">
        <f>-('5C1W_Willow'!AL64+'5C1W_Willow'!AO64)</f>
        <v>0</v>
      </c>
      <c r="Z64" s="313">
        <f>-('5C1Y_GEO'!AL64+'5C1Y_GEO'!AO64)</f>
        <v>0</v>
      </c>
      <c r="AA64" s="313">
        <f>-('5C1Z_Lincoln Prep'!AL64+'5C1Z_Lincoln Prep'!AO64)</f>
        <v>0</v>
      </c>
      <c r="AB64" s="313">
        <f>-('5C1AE_Noble Minds'!$AL64+'5C1AE_Noble Minds'!$AO64)</f>
        <v>0</v>
      </c>
      <c r="AC64" s="313">
        <f>-('5C1AF_JCFA-Laf'!$AL64+'5C1AF_JCFA-Laf'!$AO64)</f>
        <v>0</v>
      </c>
      <c r="AD64" s="313">
        <f>-('5C1AG_Collegiate'!$AL64+'5C1AG_Collegiate'!$AO64)</f>
        <v>0</v>
      </c>
      <c r="AE64" s="313">
        <f>-('5C1AH_BRUP'!$AL64+'5C1AH_BRUP'!$AO64)</f>
        <v>0</v>
      </c>
      <c r="AF64" s="313">
        <f>-('5C1AI_Harmony'!$AL64+'5C1AI_Harmony'!$AO64)</f>
        <v>0</v>
      </c>
      <c r="AG64" s="313">
        <f>-('5C1AJ_Athlos'!$AL64+'5C1AJ_Athlos'!$AO64)</f>
        <v>0</v>
      </c>
      <c r="AH64" s="313">
        <f>-('5C1AK_NxtGen'!$AL64+'5C1AK_NxtGen'!$AO64)</f>
        <v>0</v>
      </c>
      <c r="AI64" s="313">
        <f>-('5C1AL_Red River'!$AL64+'5C1AL_Red River'!$AO64)</f>
        <v>0</v>
      </c>
      <c r="AJ64" s="313">
        <f>-('5C2_LAVCA'!AM64+'5C2_LAVCA'!AP64)</f>
        <v>-81013</v>
      </c>
      <c r="AK64" s="313">
        <f>-('5C3_UnvView'!AM64+'5C3_UnvView'!AP64)</f>
        <v>-49575</v>
      </c>
      <c r="AL64" s="314">
        <f t="shared" si="4"/>
        <v>-133216</v>
      </c>
      <c r="AM64" s="315">
        <f t="shared" si="5"/>
        <v>53440826</v>
      </c>
    </row>
    <row r="65" spans="1:39" ht="15.6" customHeight="1" x14ac:dyDescent="0.2">
      <c r="A65" s="311">
        <v>59</v>
      </c>
      <c r="B65" s="312" t="s">
        <v>61</v>
      </c>
      <c r="C65" s="313">
        <f>'2_State Distrib and Adjs'!BF65</f>
        <v>36439685</v>
      </c>
      <c r="D65" s="313">
        <f>-'5A3_OJJ'!P65</f>
        <v>-1311</v>
      </c>
      <c r="E65" s="313"/>
      <c r="F65" s="313">
        <f>-('5C1A_Madison'!AL65+'5C1A_Madison'!AO65)</f>
        <v>0</v>
      </c>
      <c r="G65" s="313">
        <f>-('5C1B_DArbonne'!AL65+'5C1B_DArbonne'!AO65)</f>
        <v>0</v>
      </c>
      <c r="H65" s="313">
        <f>-('5C1C_Intl High'!AL65+'5C1C_Intl High'!AO65)</f>
        <v>0</v>
      </c>
      <c r="I65" s="313">
        <f>-('5C1D_NOMMA'!AL65+'5C1D_NOMMA'!AO65)</f>
        <v>0</v>
      </c>
      <c r="J65" s="313">
        <f>-('5C1E_LFNO'!AL65+'5C1E_LFNO'!AO65)</f>
        <v>0</v>
      </c>
      <c r="K65" s="313">
        <f>-('5C1F_L.C. Charter'!AL65+'5C1F_L.C. Charter'!AO65)</f>
        <v>0</v>
      </c>
      <c r="L65" s="313">
        <f>-('5C1G_JS Clark'!AL65+'5C1G_JS Clark'!AO65)</f>
        <v>0</v>
      </c>
      <c r="M65" s="313">
        <f>-('5C1H_Southwest'!AL65+'5C1H_Southwest'!AO65)</f>
        <v>0</v>
      </c>
      <c r="N65" s="313">
        <f>-('5C1I_LA Key'!AL65+'5C1I_LA Key'!AO65)</f>
        <v>0</v>
      </c>
      <c r="O65" s="313">
        <f>-('5C1J_JCFA-East'!AL65+'5C1J_JCFA-East'!AO65)</f>
        <v>0</v>
      </c>
      <c r="P65" s="313">
        <f>-('5C1M_GEO Mid'!AL65+'5C1M_GEO Mid'!AO65)</f>
        <v>0</v>
      </c>
      <c r="Q65" s="313">
        <f>-('5C1N_Delta'!AL65+'5C1N_Delta'!AO65)</f>
        <v>0</v>
      </c>
      <c r="R65" s="313">
        <f>-('5C1O_Impact'!AL65+'5C1O_Impact'!AO65)</f>
        <v>0</v>
      </c>
      <c r="S65" s="313">
        <f>-('5C1Q_Advantage'!AL65+'5C1Q_Advantage'!AO65)</f>
        <v>0</v>
      </c>
      <c r="T65" s="313">
        <f>-('5C1R_Iberville'!AL65+'5C1R_Iberville'!AO65)</f>
        <v>0</v>
      </c>
      <c r="U65" s="313">
        <f>-('5C1S_LC Col Prep'!AL65+'5C1S_LC Col Prep'!AO65)</f>
        <v>0</v>
      </c>
      <c r="V65" s="313">
        <f>-('5C1T_Northeast'!AL65+'5C1T_Northeast'!AO65)</f>
        <v>0</v>
      </c>
      <c r="W65" s="313">
        <f>-('5C1U_Acadiana Ren'!AL65+'5C1U_Acadiana Ren'!AO65)</f>
        <v>0</v>
      </c>
      <c r="X65" s="313">
        <f>-('5C1V_Laf Ren'!AL65+'5C1V_Laf Ren'!AO65)</f>
        <v>0</v>
      </c>
      <c r="Y65" s="313">
        <f>-('5C1W_Willow'!AL65+'5C1W_Willow'!AO65)</f>
        <v>0</v>
      </c>
      <c r="Z65" s="313">
        <f>-('5C1Y_GEO'!AL65+'5C1Y_GEO'!AO65)</f>
        <v>0</v>
      </c>
      <c r="AA65" s="313">
        <f>-('5C1Z_Lincoln Prep'!AL65+'5C1Z_Lincoln Prep'!AO65)</f>
        <v>0</v>
      </c>
      <c r="AB65" s="313">
        <f>-('5C1AE_Noble Minds'!$AL65+'5C1AE_Noble Minds'!$AO65)</f>
        <v>0</v>
      </c>
      <c r="AC65" s="313">
        <f>-('5C1AF_JCFA-Laf'!$AL65+'5C1AF_JCFA-Laf'!$AO65)</f>
        <v>0</v>
      </c>
      <c r="AD65" s="313">
        <f>-('5C1AG_Collegiate'!$AL65+'5C1AG_Collegiate'!$AO65)</f>
        <v>0</v>
      </c>
      <c r="AE65" s="313">
        <f>-('5C1AH_BRUP'!$AL65+'5C1AH_BRUP'!$AO65)</f>
        <v>0</v>
      </c>
      <c r="AF65" s="313">
        <f>-('5C1AI_Harmony'!$AL65+'5C1AI_Harmony'!$AO65)</f>
        <v>0</v>
      </c>
      <c r="AG65" s="313">
        <f>-('5C1AJ_Athlos'!$AL65+'5C1AJ_Athlos'!$AO65)</f>
        <v>0</v>
      </c>
      <c r="AH65" s="313">
        <f>-('5C1AK_NxtGen'!$AL65+'5C1AK_NxtGen'!$AO65)</f>
        <v>0</v>
      </c>
      <c r="AI65" s="313">
        <f>-('5C1AL_Red River'!$AL65+'5C1AL_Red River'!$AO65)</f>
        <v>0</v>
      </c>
      <c r="AJ65" s="313">
        <f>-('5C2_LAVCA'!AM65+'5C2_LAVCA'!AP65)</f>
        <v>-27922</v>
      </c>
      <c r="AK65" s="313">
        <f>-('5C3_UnvView'!AM65+'5C3_UnvView'!AP65)</f>
        <v>-61684</v>
      </c>
      <c r="AL65" s="314">
        <f t="shared" si="4"/>
        <v>-90917</v>
      </c>
      <c r="AM65" s="315">
        <f t="shared" si="5"/>
        <v>36348768</v>
      </c>
    </row>
    <row r="66" spans="1:39" ht="15.6" customHeight="1" x14ac:dyDescent="0.2">
      <c r="A66" s="316">
        <v>60</v>
      </c>
      <c r="B66" s="317" t="s">
        <v>62</v>
      </c>
      <c r="C66" s="318">
        <f>'2_State Distrib and Adjs'!BF66</f>
        <v>36740281</v>
      </c>
      <c r="D66" s="318">
        <f>-'5A3_OJJ'!P66</f>
        <v>-572</v>
      </c>
      <c r="E66" s="318"/>
      <c r="F66" s="318">
        <f>-('5C1A_Madison'!AL66+'5C1A_Madison'!AO66)</f>
        <v>0</v>
      </c>
      <c r="G66" s="318">
        <f>-('5C1B_DArbonne'!AL66+'5C1B_DArbonne'!AO66)</f>
        <v>0</v>
      </c>
      <c r="H66" s="318">
        <f>-('5C1C_Intl High'!AL66+'5C1C_Intl High'!AO66)</f>
        <v>0</v>
      </c>
      <c r="I66" s="318">
        <f>-('5C1D_NOMMA'!AL66+'5C1D_NOMMA'!AO66)</f>
        <v>0</v>
      </c>
      <c r="J66" s="318">
        <f>-('5C1E_LFNO'!AL66+'5C1E_LFNO'!AO66)</f>
        <v>0</v>
      </c>
      <c r="K66" s="318">
        <f>-('5C1F_L.C. Charter'!AL66+'5C1F_L.C. Charter'!AO66)</f>
        <v>0</v>
      </c>
      <c r="L66" s="318">
        <f>-('5C1G_JS Clark'!AL66+'5C1G_JS Clark'!AO66)</f>
        <v>0</v>
      </c>
      <c r="M66" s="318">
        <f>-('5C1H_Southwest'!AL66+'5C1H_Southwest'!AO66)</f>
        <v>0</v>
      </c>
      <c r="N66" s="318">
        <f>-('5C1I_LA Key'!AL66+'5C1I_LA Key'!AO66)</f>
        <v>0</v>
      </c>
      <c r="O66" s="318">
        <f>-('5C1J_JCFA-East'!AL66+'5C1J_JCFA-East'!AO66)</f>
        <v>0</v>
      </c>
      <c r="P66" s="318">
        <f>-('5C1M_GEO Mid'!AL66+'5C1M_GEO Mid'!AO66)</f>
        <v>0</v>
      </c>
      <c r="Q66" s="318">
        <f>-('5C1N_Delta'!AL66+'5C1N_Delta'!AO66)</f>
        <v>0</v>
      </c>
      <c r="R66" s="318">
        <f>-('5C1O_Impact'!AL66+'5C1O_Impact'!AO66)</f>
        <v>0</v>
      </c>
      <c r="S66" s="318">
        <f>-('5C1Q_Advantage'!AL66+'5C1Q_Advantage'!AO66)</f>
        <v>0</v>
      </c>
      <c r="T66" s="318">
        <f>-('5C1R_Iberville'!AL66+'5C1R_Iberville'!AO66)</f>
        <v>0</v>
      </c>
      <c r="U66" s="318">
        <f>-('5C1S_LC Col Prep'!AL66+'5C1S_LC Col Prep'!AO66)</f>
        <v>0</v>
      </c>
      <c r="V66" s="318">
        <f>-('5C1T_Northeast'!AL66+'5C1T_Northeast'!AO66)</f>
        <v>0</v>
      </c>
      <c r="W66" s="318">
        <f>-('5C1U_Acadiana Ren'!AL66+'5C1U_Acadiana Ren'!AO66)</f>
        <v>0</v>
      </c>
      <c r="X66" s="318">
        <f>-('5C1V_Laf Ren'!AL66+'5C1V_Laf Ren'!AO66)</f>
        <v>0</v>
      </c>
      <c r="Y66" s="318">
        <f>-('5C1W_Willow'!AL66+'5C1W_Willow'!AO66)</f>
        <v>0</v>
      </c>
      <c r="Z66" s="318">
        <f>-('5C1Y_GEO'!AL66+'5C1Y_GEO'!AO66)</f>
        <v>0</v>
      </c>
      <c r="AA66" s="318">
        <f>-('5C1Z_Lincoln Prep'!AL66+'5C1Z_Lincoln Prep'!AO66)</f>
        <v>-4762</v>
      </c>
      <c r="AB66" s="318">
        <f>-('5C1AE_Noble Minds'!$AL66+'5C1AE_Noble Minds'!$AO66)</f>
        <v>0</v>
      </c>
      <c r="AC66" s="318">
        <f>-('5C1AF_JCFA-Laf'!$AL66+'5C1AF_JCFA-Laf'!$AO66)</f>
        <v>0</v>
      </c>
      <c r="AD66" s="318">
        <f>-('5C1AG_Collegiate'!$AL66+'5C1AG_Collegiate'!$AO66)</f>
        <v>0</v>
      </c>
      <c r="AE66" s="318">
        <f>-('5C1AH_BRUP'!$AL66+'5C1AH_BRUP'!$AO66)</f>
        <v>0</v>
      </c>
      <c r="AF66" s="585">
        <f>-('5C1AI_Harmony'!$AL66+'5C1AI_Harmony'!$AO66)</f>
        <v>0</v>
      </c>
      <c r="AG66" s="585">
        <f>-('5C1AJ_Athlos'!$AL66+'5C1AJ_Athlos'!$AO66)</f>
        <v>0</v>
      </c>
      <c r="AH66" s="776">
        <f>-('5C1AK_NxtGen'!$AL66+'5C1AK_NxtGen'!$AO66)</f>
        <v>0</v>
      </c>
      <c r="AI66" s="776">
        <f>-('5C1AL_Red River'!$AL66+'5C1AL_Red River'!$AO66)</f>
        <v>0</v>
      </c>
      <c r="AJ66" s="318">
        <f>-('5C2_LAVCA'!AM66+'5C2_LAVCA'!AP66)</f>
        <v>-32143</v>
      </c>
      <c r="AK66" s="318">
        <f>-('5C3_UnvView'!AM66+'5C3_UnvView'!AP66)</f>
        <v>-132860</v>
      </c>
      <c r="AL66" s="319">
        <f t="shared" si="4"/>
        <v>-170337</v>
      </c>
      <c r="AM66" s="320">
        <f t="shared" si="5"/>
        <v>36569944</v>
      </c>
    </row>
    <row r="67" spans="1:39" ht="15.6" customHeight="1" x14ac:dyDescent="0.2">
      <c r="A67" s="305">
        <v>61</v>
      </c>
      <c r="B67" s="306" t="s">
        <v>63</v>
      </c>
      <c r="C67" s="307">
        <f>'2_State Distrib and Adjs'!BF67</f>
        <v>16046098</v>
      </c>
      <c r="D67" s="307">
        <f>-'5A3_OJJ'!P67</f>
        <v>0</v>
      </c>
      <c r="E67" s="307"/>
      <c r="F67" s="307">
        <f>-('5C1A_Madison'!AL67+'5C1A_Madison'!AO67)</f>
        <v>-22090</v>
      </c>
      <c r="G67" s="307">
        <f>-('5C1B_DArbonne'!AL67+'5C1B_DArbonne'!AO67)</f>
        <v>0</v>
      </c>
      <c r="H67" s="307">
        <f>-('5C1C_Intl High'!AL67+'5C1C_Intl High'!AO67)</f>
        <v>0</v>
      </c>
      <c r="I67" s="307">
        <f>-('5C1D_NOMMA'!AL67+'5C1D_NOMMA'!AO67)</f>
        <v>0</v>
      </c>
      <c r="J67" s="307">
        <f>-('5C1E_LFNO'!AL67+'5C1E_LFNO'!AO67)</f>
        <v>0</v>
      </c>
      <c r="K67" s="307">
        <f>-('5C1F_L.C. Charter'!AL67+'5C1F_L.C. Charter'!AO67)</f>
        <v>0</v>
      </c>
      <c r="L67" s="307">
        <f>-('5C1G_JS Clark'!AL67+'5C1G_JS Clark'!AO67)</f>
        <v>0</v>
      </c>
      <c r="M67" s="307">
        <f>-('5C1H_Southwest'!AL67+'5C1H_Southwest'!AO67)</f>
        <v>0</v>
      </c>
      <c r="N67" s="307">
        <f>-('5C1I_LA Key'!AL67+'5C1I_LA Key'!AO67)</f>
        <v>-138063</v>
      </c>
      <c r="O67" s="307">
        <f>-('5C1J_JCFA-East'!AL67+'5C1J_JCFA-East'!AO67)</f>
        <v>0</v>
      </c>
      <c r="P67" s="307">
        <f>-('5C1M_GEO Mid'!AL67+'5C1M_GEO Mid'!AO67)</f>
        <v>-11045</v>
      </c>
      <c r="Q67" s="307">
        <f>-('5C1N_Delta'!AL67+'5C1N_Delta'!AO67)</f>
        <v>0</v>
      </c>
      <c r="R67" s="307">
        <f>-('5C1O_Impact'!AL67+'5C1O_Impact'!AO67)</f>
        <v>0</v>
      </c>
      <c r="S67" s="307">
        <f>-('5C1Q_Advantage'!AL67+'5C1Q_Advantage'!AO67)</f>
        <v>-55225</v>
      </c>
      <c r="T67" s="307">
        <f>-('5C1R_Iberville'!AL67+'5C1R_Iberville'!AO67)</f>
        <v>-557773</v>
      </c>
      <c r="U67" s="307">
        <f>-('5C1S_LC Col Prep'!AL67+'5C1S_LC Col Prep'!AO67)</f>
        <v>0</v>
      </c>
      <c r="V67" s="307">
        <f>-('5C1T_Northeast'!AL67+'5C1T_Northeast'!AO67)</f>
        <v>0</v>
      </c>
      <c r="W67" s="307">
        <f>-('5C1U_Acadiana Ren'!AL67+'5C1U_Acadiana Ren'!AO67)</f>
        <v>0</v>
      </c>
      <c r="X67" s="307">
        <f>-('5C1V_Laf Ren'!AL67+'5C1V_Laf Ren'!AO67)</f>
        <v>0</v>
      </c>
      <c r="Y67" s="307">
        <f>-('5C1W_Willow'!AL67+'5C1W_Willow'!AO67)</f>
        <v>0</v>
      </c>
      <c r="Z67" s="307">
        <f>-('5C1Y_GEO'!AL67+'5C1Y_GEO'!AO67)</f>
        <v>-16567</v>
      </c>
      <c r="AA67" s="308">
        <f>-('5C1Z_Lincoln Prep'!AL67+'5C1Z_Lincoln Prep'!AO67)</f>
        <v>0</v>
      </c>
      <c r="AB67" s="308">
        <f>-('5C1AE_Noble Minds'!$AL67+'5C1AE_Noble Minds'!$AO67)</f>
        <v>0</v>
      </c>
      <c r="AC67" s="308">
        <f>-('5C1AF_JCFA-Laf'!$AL67+'5C1AF_JCFA-Laf'!$AO67)</f>
        <v>0</v>
      </c>
      <c r="AD67" s="308">
        <f>-('5C1AG_Collegiate'!$AL67+'5C1AG_Collegiate'!$AO67)</f>
        <v>-5522</v>
      </c>
      <c r="AE67" s="308">
        <f>-('5C1AH_BRUP'!$AL67+'5C1AH_BRUP'!$AO67)</f>
        <v>0</v>
      </c>
      <c r="AF67" s="584">
        <f>-('5C1AI_Harmony'!$AL67+'5C1AI_Harmony'!$AO67)</f>
        <v>0</v>
      </c>
      <c r="AG67" s="584">
        <f>-('5C1AJ_Athlos'!$AL67+'5C1AJ_Athlos'!$AO67)</f>
        <v>0</v>
      </c>
      <c r="AH67" s="584">
        <f>-('5C1AK_NxtGen'!$AL67+'5C1AK_NxtGen'!$AO67)</f>
        <v>0</v>
      </c>
      <c r="AI67" s="584">
        <f>-('5C1AL_Red River'!$AL67+'5C1AL_Red River'!$AO67)</f>
        <v>0</v>
      </c>
      <c r="AJ67" s="307">
        <f>-('5C2_LAVCA'!AM67+'5C2_LAVCA'!AP67)</f>
        <v>-104375</v>
      </c>
      <c r="AK67" s="307">
        <f>-('5C3_UnvView'!AM67+'5C3_UnvView'!AP67)</f>
        <v>-268394</v>
      </c>
      <c r="AL67" s="309">
        <f t="shared" si="4"/>
        <v>-1179054</v>
      </c>
      <c r="AM67" s="310">
        <f t="shared" si="5"/>
        <v>14867044</v>
      </c>
    </row>
    <row r="68" spans="1:39" ht="15.6" customHeight="1" x14ac:dyDescent="0.2">
      <c r="A68" s="311">
        <v>62</v>
      </c>
      <c r="B68" s="312" t="s">
        <v>64</v>
      </c>
      <c r="C68" s="313">
        <f>'2_State Distrib and Adjs'!BF68</f>
        <v>12902026</v>
      </c>
      <c r="D68" s="313">
        <f>-'5A3_OJJ'!P68</f>
        <v>-1727</v>
      </c>
      <c r="E68" s="313"/>
      <c r="F68" s="313">
        <f>-('5C1A_Madison'!AL68+'5C1A_Madison'!AO68)</f>
        <v>0</v>
      </c>
      <c r="G68" s="313">
        <f>-('5C1B_DArbonne'!AL68+'5C1B_DArbonne'!AO68)</f>
        <v>0</v>
      </c>
      <c r="H68" s="313">
        <f>-('5C1C_Intl High'!AL68+'5C1C_Intl High'!AO68)</f>
        <v>0</v>
      </c>
      <c r="I68" s="313">
        <f>-('5C1D_NOMMA'!AL68+'5C1D_NOMMA'!AO68)</f>
        <v>0</v>
      </c>
      <c r="J68" s="313">
        <f>-('5C1E_LFNO'!AL68+'5C1E_LFNO'!AO68)</f>
        <v>0</v>
      </c>
      <c r="K68" s="313">
        <f>-('5C1F_L.C. Charter'!AL68+'5C1F_L.C. Charter'!AO68)</f>
        <v>0</v>
      </c>
      <c r="L68" s="313">
        <f>-('5C1G_JS Clark'!AL68+'5C1G_JS Clark'!AO68)</f>
        <v>0</v>
      </c>
      <c r="M68" s="313">
        <f>-('5C1H_Southwest'!AL68+'5C1H_Southwest'!AO68)</f>
        <v>0</v>
      </c>
      <c r="N68" s="313">
        <f>-('5C1I_LA Key'!AL68+'5C1I_LA Key'!AO68)</f>
        <v>0</v>
      </c>
      <c r="O68" s="313">
        <f>-('5C1J_JCFA-East'!AL68+'5C1J_JCFA-East'!AO68)</f>
        <v>0</v>
      </c>
      <c r="P68" s="313">
        <f>-('5C1M_GEO Mid'!AL68+'5C1M_GEO Mid'!AO68)</f>
        <v>0</v>
      </c>
      <c r="Q68" s="313">
        <f>-('5C1N_Delta'!AL68+'5C1N_Delta'!AO68)</f>
        <v>0</v>
      </c>
      <c r="R68" s="313">
        <f>-('5C1O_Impact'!AL68+'5C1O_Impact'!AO68)</f>
        <v>0</v>
      </c>
      <c r="S68" s="313">
        <f>-('5C1Q_Advantage'!AL68+'5C1Q_Advantage'!AO68)</f>
        <v>0</v>
      </c>
      <c r="T68" s="313">
        <f>-('5C1R_Iberville'!AL68+'5C1R_Iberville'!AO68)</f>
        <v>0</v>
      </c>
      <c r="U68" s="313">
        <f>-('5C1S_LC Col Prep'!AL68+'5C1S_LC Col Prep'!AO68)</f>
        <v>0</v>
      </c>
      <c r="V68" s="313">
        <f>-('5C1T_Northeast'!AL68+'5C1T_Northeast'!AO68)</f>
        <v>0</v>
      </c>
      <c r="W68" s="313">
        <f>-('5C1U_Acadiana Ren'!AL68+'5C1U_Acadiana Ren'!AO68)</f>
        <v>0</v>
      </c>
      <c r="X68" s="313">
        <f>-('5C1V_Laf Ren'!AL68+'5C1V_Laf Ren'!AO68)</f>
        <v>0</v>
      </c>
      <c r="Y68" s="313">
        <f>-('5C1W_Willow'!AL68+'5C1W_Willow'!AO68)</f>
        <v>0</v>
      </c>
      <c r="Z68" s="313">
        <f>-('5C1Y_GEO'!AL68+'5C1Y_GEO'!AO68)</f>
        <v>0</v>
      </c>
      <c r="AA68" s="313">
        <f>-('5C1Z_Lincoln Prep'!AL68+'5C1Z_Lincoln Prep'!AO68)</f>
        <v>0</v>
      </c>
      <c r="AB68" s="313">
        <f>-('5C1AE_Noble Minds'!$AL68+'5C1AE_Noble Minds'!$AO68)</f>
        <v>0</v>
      </c>
      <c r="AC68" s="313">
        <f>-('5C1AF_JCFA-Laf'!$AL68+'5C1AF_JCFA-Laf'!$AO68)</f>
        <v>0</v>
      </c>
      <c r="AD68" s="313">
        <f>-('5C1AG_Collegiate'!$AL68+'5C1AG_Collegiate'!$AO68)</f>
        <v>0</v>
      </c>
      <c r="AE68" s="313">
        <f>-('5C1AH_BRUP'!$AL68+'5C1AH_BRUP'!$AO68)</f>
        <v>0</v>
      </c>
      <c r="AF68" s="313">
        <f>-('5C1AI_Harmony'!$AL68+'5C1AI_Harmony'!$AO68)</f>
        <v>0</v>
      </c>
      <c r="AG68" s="313">
        <f>-('5C1AJ_Athlos'!$AL68+'5C1AJ_Athlos'!$AO68)</f>
        <v>0</v>
      </c>
      <c r="AH68" s="313">
        <f>-('5C1AK_NxtGen'!$AL68+'5C1AK_NxtGen'!$AO68)</f>
        <v>0</v>
      </c>
      <c r="AI68" s="313">
        <f>-('5C1AL_Red River'!$AL68+'5C1AL_Red River'!$AO68)</f>
        <v>0</v>
      </c>
      <c r="AJ68" s="313">
        <f>-('5C2_LAVCA'!AM68+'5C2_LAVCA'!AP68)</f>
        <v>-6888</v>
      </c>
      <c r="AK68" s="313">
        <f>-('5C3_UnvView'!AM68+'5C3_UnvView'!AP68)</f>
        <v>-36734</v>
      </c>
      <c r="AL68" s="314">
        <f t="shared" si="4"/>
        <v>-45349</v>
      </c>
      <c r="AM68" s="315">
        <f t="shared" si="5"/>
        <v>12856677</v>
      </c>
    </row>
    <row r="69" spans="1:39" ht="15.6" customHeight="1" x14ac:dyDescent="0.2">
      <c r="A69" s="311">
        <v>63</v>
      </c>
      <c r="B69" s="312" t="s">
        <v>65</v>
      </c>
      <c r="C69" s="313">
        <f>'2_State Distrib and Adjs'!BF69</f>
        <v>9606720</v>
      </c>
      <c r="D69" s="313">
        <f>-'5A3_OJJ'!P69</f>
        <v>0</v>
      </c>
      <c r="E69" s="313"/>
      <c r="F69" s="313">
        <f>-('5C1A_Madison'!AL69+'5C1A_Madison'!AO69)</f>
        <v>0</v>
      </c>
      <c r="G69" s="313">
        <f>-('5C1B_DArbonne'!AL69+'5C1B_DArbonne'!AO69)</f>
        <v>0</v>
      </c>
      <c r="H69" s="313">
        <f>-('5C1C_Intl High'!AL69+'5C1C_Intl High'!AO69)</f>
        <v>0</v>
      </c>
      <c r="I69" s="313">
        <f>-('5C1D_NOMMA'!AL69+'5C1D_NOMMA'!AO69)</f>
        <v>0</v>
      </c>
      <c r="J69" s="313">
        <f>-('5C1E_LFNO'!AL69+'5C1E_LFNO'!AO69)</f>
        <v>0</v>
      </c>
      <c r="K69" s="313">
        <f>-('5C1F_L.C. Charter'!AL69+'5C1F_L.C. Charter'!AO69)</f>
        <v>0</v>
      </c>
      <c r="L69" s="313">
        <f>-('5C1G_JS Clark'!AL69+'5C1G_JS Clark'!AO69)</f>
        <v>0</v>
      </c>
      <c r="M69" s="313">
        <f>-('5C1H_Southwest'!AL69+'5C1H_Southwest'!AO69)</f>
        <v>0</v>
      </c>
      <c r="N69" s="313">
        <f>-('5C1I_LA Key'!AL69+'5C1I_LA Key'!AO69)</f>
        <v>-32310</v>
      </c>
      <c r="O69" s="313">
        <f>-('5C1J_JCFA-East'!AL69+'5C1J_JCFA-East'!AO69)</f>
        <v>0</v>
      </c>
      <c r="P69" s="313">
        <f>-('5C1M_GEO Mid'!AL69+'5C1M_GEO Mid'!AO69)</f>
        <v>0</v>
      </c>
      <c r="Q69" s="313">
        <f>-('5C1N_Delta'!AL69+'5C1N_Delta'!AO69)</f>
        <v>0</v>
      </c>
      <c r="R69" s="313">
        <f>-('5C1O_Impact'!AL69+'5C1O_Impact'!AO69)</f>
        <v>0</v>
      </c>
      <c r="S69" s="313">
        <f>-('5C1Q_Advantage'!AL69+'5C1Q_Advantage'!AO69)</f>
        <v>0</v>
      </c>
      <c r="T69" s="313">
        <f>-('5C1R_Iberville'!AL69+'5C1R_Iberville'!AO69)</f>
        <v>0</v>
      </c>
      <c r="U69" s="313">
        <f>-('5C1S_LC Col Prep'!AL69+'5C1S_LC Col Prep'!AO69)</f>
        <v>0</v>
      </c>
      <c r="V69" s="313">
        <f>-('5C1T_Northeast'!AL69+'5C1T_Northeast'!AO69)</f>
        <v>0</v>
      </c>
      <c r="W69" s="313">
        <f>-('5C1U_Acadiana Ren'!AL69+'5C1U_Acadiana Ren'!AO69)</f>
        <v>0</v>
      </c>
      <c r="X69" s="313">
        <f>-('5C1V_Laf Ren'!AL69+'5C1V_Laf Ren'!AO69)</f>
        <v>0</v>
      </c>
      <c r="Y69" s="313">
        <f>-('5C1W_Willow'!AL69+'5C1W_Willow'!AO69)</f>
        <v>0</v>
      </c>
      <c r="Z69" s="313">
        <f>-('5C1Y_GEO'!AL69+'5C1Y_GEO'!AO69)</f>
        <v>0</v>
      </c>
      <c r="AA69" s="313">
        <f>-('5C1Z_Lincoln Prep'!AL69+'5C1Z_Lincoln Prep'!AO69)</f>
        <v>0</v>
      </c>
      <c r="AB69" s="313">
        <f>-('5C1AE_Noble Minds'!$AL69+'5C1AE_Noble Minds'!$AO69)</f>
        <v>0</v>
      </c>
      <c r="AC69" s="313">
        <f>-('5C1AF_JCFA-Laf'!$AL69+'5C1AF_JCFA-Laf'!$AO69)</f>
        <v>0</v>
      </c>
      <c r="AD69" s="313">
        <f>-('5C1AG_Collegiate'!$AL69+'5C1AG_Collegiate'!$AO69)</f>
        <v>0</v>
      </c>
      <c r="AE69" s="313">
        <f>-('5C1AH_BRUP'!$AL69+'5C1AH_BRUP'!$AO69)</f>
        <v>0</v>
      </c>
      <c r="AF69" s="313">
        <f>-('5C1AI_Harmony'!$AL69+'5C1AI_Harmony'!$AO69)</f>
        <v>0</v>
      </c>
      <c r="AG69" s="313">
        <f>-('5C1AJ_Athlos'!$AL69+'5C1AJ_Athlos'!$AO69)</f>
        <v>0</v>
      </c>
      <c r="AH69" s="313">
        <f>-('5C1AK_NxtGen'!$AL69+'5C1AK_NxtGen'!$AO69)</f>
        <v>0</v>
      </c>
      <c r="AI69" s="313">
        <f>-('5C1AL_Red River'!$AL69+'5C1AL_Red River'!$AO69)</f>
        <v>0</v>
      </c>
      <c r="AJ69" s="313">
        <f>-('5C2_LAVCA'!AM69+'5C2_LAVCA'!AP69)</f>
        <v>-77544</v>
      </c>
      <c r="AK69" s="313">
        <f>-('5C3_UnvView'!AM69+'5C3_UnvView'!AP69)</f>
        <v>-82390</v>
      </c>
      <c r="AL69" s="314">
        <f t="shared" si="4"/>
        <v>-192244</v>
      </c>
      <c r="AM69" s="315">
        <f t="shared" si="5"/>
        <v>9414476</v>
      </c>
    </row>
    <row r="70" spans="1:39" ht="15.6" customHeight="1" x14ac:dyDescent="0.2">
      <c r="A70" s="311">
        <v>64</v>
      </c>
      <c r="B70" s="312" t="s">
        <v>66</v>
      </c>
      <c r="C70" s="313">
        <f>'2_State Distrib and Adjs'!BF70</f>
        <v>14264672</v>
      </c>
      <c r="D70" s="313">
        <f>-'5A3_OJJ'!P70</f>
        <v>0</v>
      </c>
      <c r="E70" s="313"/>
      <c r="F70" s="313">
        <f>-('5C1A_Madison'!AL70+'5C1A_Madison'!AO70)</f>
        <v>0</v>
      </c>
      <c r="G70" s="313">
        <f>-('5C1B_DArbonne'!AL70+'5C1B_DArbonne'!AO70)</f>
        <v>0</v>
      </c>
      <c r="H70" s="313">
        <f>-('5C1C_Intl High'!AL70+'5C1C_Intl High'!AO70)</f>
        <v>0</v>
      </c>
      <c r="I70" s="313">
        <f>-('5C1D_NOMMA'!AL70+'5C1D_NOMMA'!AO70)</f>
        <v>0</v>
      </c>
      <c r="J70" s="313">
        <f>-('5C1E_LFNO'!AL70+'5C1E_LFNO'!AO70)</f>
        <v>0</v>
      </c>
      <c r="K70" s="313">
        <f>-('5C1F_L.C. Charter'!AL70+'5C1F_L.C. Charter'!AO70)</f>
        <v>0</v>
      </c>
      <c r="L70" s="313">
        <f>-('5C1G_JS Clark'!AL70+'5C1G_JS Clark'!AO70)</f>
        <v>0</v>
      </c>
      <c r="M70" s="313">
        <f>-('5C1H_Southwest'!AL70+'5C1H_Southwest'!AO70)</f>
        <v>0</v>
      </c>
      <c r="N70" s="313">
        <f>-('5C1I_LA Key'!AL70+'5C1I_LA Key'!AO70)</f>
        <v>0</v>
      </c>
      <c r="O70" s="313">
        <f>-('5C1J_JCFA-East'!AL70+'5C1J_JCFA-East'!AO70)</f>
        <v>0</v>
      </c>
      <c r="P70" s="313">
        <f>-('5C1M_GEO Mid'!AL70+'5C1M_GEO Mid'!AO70)</f>
        <v>0</v>
      </c>
      <c r="Q70" s="313">
        <f>-('5C1N_Delta'!AL70+'5C1N_Delta'!AO70)</f>
        <v>0</v>
      </c>
      <c r="R70" s="313">
        <f>-('5C1O_Impact'!AL70+'5C1O_Impact'!AO70)</f>
        <v>0</v>
      </c>
      <c r="S70" s="313">
        <f>-('5C1Q_Advantage'!AL70+'5C1Q_Advantage'!AO70)</f>
        <v>0</v>
      </c>
      <c r="T70" s="313">
        <f>-('5C1R_Iberville'!AL70+'5C1R_Iberville'!AO70)</f>
        <v>0</v>
      </c>
      <c r="U70" s="313">
        <f>-('5C1S_LC Col Prep'!AL70+'5C1S_LC Col Prep'!AO70)</f>
        <v>0</v>
      </c>
      <c r="V70" s="313">
        <f>-('5C1T_Northeast'!AL70+'5C1T_Northeast'!AO70)</f>
        <v>0</v>
      </c>
      <c r="W70" s="313">
        <f>-('5C1U_Acadiana Ren'!AL70+'5C1U_Acadiana Ren'!AO70)</f>
        <v>0</v>
      </c>
      <c r="X70" s="313">
        <f>-('5C1V_Laf Ren'!AL70+'5C1V_Laf Ren'!AO70)</f>
        <v>0</v>
      </c>
      <c r="Y70" s="313">
        <f>-('5C1W_Willow'!AL70+'5C1W_Willow'!AO70)</f>
        <v>0</v>
      </c>
      <c r="Z70" s="313">
        <f>-('5C1Y_GEO'!AL70+'5C1Y_GEO'!AO70)</f>
        <v>0</v>
      </c>
      <c r="AA70" s="313">
        <f>-('5C1Z_Lincoln Prep'!AL70+'5C1Z_Lincoln Prep'!AO70)</f>
        <v>-3347</v>
      </c>
      <c r="AB70" s="313">
        <f>-('5C1AE_Noble Minds'!$AL70+'5C1AE_Noble Minds'!$AO70)</f>
        <v>0</v>
      </c>
      <c r="AC70" s="313">
        <f>-('5C1AF_JCFA-Laf'!$AL70+'5C1AF_JCFA-Laf'!$AO70)</f>
        <v>0</v>
      </c>
      <c r="AD70" s="313">
        <f>-('5C1AG_Collegiate'!$AL70+'5C1AG_Collegiate'!$AO70)</f>
        <v>0</v>
      </c>
      <c r="AE70" s="313">
        <f>-('5C1AH_BRUP'!$AL70+'5C1AH_BRUP'!$AO70)</f>
        <v>0</v>
      </c>
      <c r="AF70" s="313">
        <f>-('5C1AI_Harmony'!$AL70+'5C1AI_Harmony'!$AO70)</f>
        <v>0</v>
      </c>
      <c r="AG70" s="313">
        <f>-('5C1AJ_Athlos'!$AL70+'5C1AJ_Athlos'!$AO70)</f>
        <v>0</v>
      </c>
      <c r="AH70" s="313">
        <f>-('5C1AK_NxtGen'!$AL70+'5C1AK_NxtGen'!$AO70)</f>
        <v>0</v>
      </c>
      <c r="AI70" s="313">
        <f>-('5C1AL_Red River'!$AL70+'5C1AL_Red River'!$AO70)</f>
        <v>0</v>
      </c>
      <c r="AJ70" s="313">
        <f>-('5C2_LAVCA'!AM70+'5C2_LAVCA'!AP70)</f>
        <v>-21086</v>
      </c>
      <c r="AK70" s="313">
        <f>-('5C3_UnvView'!AM70+'5C3_UnvView'!AP70)</f>
        <v>-13556</v>
      </c>
      <c r="AL70" s="314">
        <f t="shared" si="4"/>
        <v>-37989</v>
      </c>
      <c r="AM70" s="315">
        <f t="shared" si="5"/>
        <v>14226683</v>
      </c>
    </row>
    <row r="71" spans="1:39" ht="15.6" customHeight="1" x14ac:dyDescent="0.2">
      <c r="A71" s="316">
        <v>65</v>
      </c>
      <c r="B71" s="317" t="s">
        <v>67</v>
      </c>
      <c r="C71" s="318">
        <f>'2_State Distrib and Adjs'!BF71</f>
        <v>47476051</v>
      </c>
      <c r="D71" s="318">
        <f>-'5A3_OJJ'!P71</f>
        <v>-6412</v>
      </c>
      <c r="E71" s="318"/>
      <c r="F71" s="318">
        <f>-('5C1A_Madison'!AL71+'5C1A_Madison'!AO71)</f>
        <v>0</v>
      </c>
      <c r="G71" s="318">
        <f>-('5C1B_DArbonne'!AL71+'5C1B_DArbonne'!AO71)</f>
        <v>0</v>
      </c>
      <c r="H71" s="318">
        <f>-('5C1C_Intl High'!AL71+'5C1C_Intl High'!AO71)</f>
        <v>0</v>
      </c>
      <c r="I71" s="318">
        <f>-('5C1D_NOMMA'!AL71+'5C1D_NOMMA'!AO71)</f>
        <v>0</v>
      </c>
      <c r="J71" s="318">
        <f>-('5C1E_LFNO'!AL71+'5C1E_LFNO'!AO71)</f>
        <v>0</v>
      </c>
      <c r="K71" s="318">
        <f>-('5C1F_L.C. Charter'!AL71+'5C1F_L.C. Charter'!AO71)</f>
        <v>0</v>
      </c>
      <c r="L71" s="318">
        <f>-('5C1G_JS Clark'!AL71+'5C1G_JS Clark'!AO71)</f>
        <v>0</v>
      </c>
      <c r="M71" s="318">
        <f>-('5C1H_Southwest'!AL71+'5C1H_Southwest'!AO71)</f>
        <v>0</v>
      </c>
      <c r="N71" s="318">
        <f>-('5C1I_LA Key'!AL71+'5C1I_LA Key'!AO71)</f>
        <v>0</v>
      </c>
      <c r="O71" s="318">
        <f>-('5C1J_JCFA-East'!AL71+'5C1J_JCFA-East'!AO71)</f>
        <v>0</v>
      </c>
      <c r="P71" s="318">
        <f>-('5C1M_GEO Mid'!AL71+'5C1M_GEO Mid'!AO71)</f>
        <v>0</v>
      </c>
      <c r="Q71" s="318">
        <f>-('5C1N_Delta'!AL71+'5C1N_Delta'!AO71)</f>
        <v>0</v>
      </c>
      <c r="R71" s="318">
        <f>-('5C1O_Impact'!AL71+'5C1O_Impact'!AO71)</f>
        <v>0</v>
      </c>
      <c r="S71" s="318">
        <f>-('5C1Q_Advantage'!AL71+'5C1Q_Advantage'!AO71)</f>
        <v>0</v>
      </c>
      <c r="T71" s="318">
        <f>-('5C1R_Iberville'!AL71+'5C1R_Iberville'!AO71)</f>
        <v>0</v>
      </c>
      <c r="U71" s="318">
        <f>-('5C1S_LC Col Prep'!AL71+'5C1S_LC Col Prep'!AO71)</f>
        <v>0</v>
      </c>
      <c r="V71" s="318">
        <f>-('5C1T_Northeast'!AL71+'5C1T_Northeast'!AO71)</f>
        <v>0</v>
      </c>
      <c r="W71" s="318">
        <f>-('5C1U_Acadiana Ren'!AL71+'5C1U_Acadiana Ren'!AO71)</f>
        <v>0</v>
      </c>
      <c r="X71" s="318">
        <f>-('5C1V_Laf Ren'!AL71+'5C1V_Laf Ren'!AO71)</f>
        <v>0</v>
      </c>
      <c r="Y71" s="318">
        <f>-('5C1W_Willow'!AL71+'5C1W_Willow'!AO71)</f>
        <v>0</v>
      </c>
      <c r="Z71" s="318">
        <f>-('5C1Y_GEO'!AL71+'5C1Y_GEO'!AO71)</f>
        <v>0</v>
      </c>
      <c r="AA71" s="318">
        <f>-('5C1Z_Lincoln Prep'!AL71+'5C1Z_Lincoln Prep'!AO71)</f>
        <v>0</v>
      </c>
      <c r="AB71" s="318">
        <f>-('5C1AE_Noble Minds'!$AL71+'5C1AE_Noble Minds'!$AO71)</f>
        <v>0</v>
      </c>
      <c r="AC71" s="318">
        <f>-('5C1AF_JCFA-Laf'!$AL71+'5C1AF_JCFA-Laf'!$AO71)</f>
        <v>0</v>
      </c>
      <c r="AD71" s="318">
        <f>-('5C1AG_Collegiate'!$AL71+'5C1AG_Collegiate'!$AO71)</f>
        <v>0</v>
      </c>
      <c r="AE71" s="318">
        <f>-('5C1AH_BRUP'!$AL71+'5C1AH_BRUP'!$AO71)</f>
        <v>0</v>
      </c>
      <c r="AF71" s="585">
        <f>-('5C1AI_Harmony'!$AL71+'5C1AI_Harmony'!$AO71)</f>
        <v>0</v>
      </c>
      <c r="AG71" s="585">
        <f>-('5C1AJ_Athlos'!$AL71+'5C1AJ_Athlos'!$AO71)</f>
        <v>0</v>
      </c>
      <c r="AH71" s="776">
        <f>-('5C1AK_NxtGen'!$AL71+'5C1AK_NxtGen'!$AO71)</f>
        <v>0</v>
      </c>
      <c r="AI71" s="776">
        <f>-('5C1AL_Red River'!$AL71+'5C1AL_Red River'!$AO71)</f>
        <v>0</v>
      </c>
      <c r="AJ71" s="318">
        <f>-('5C2_LAVCA'!AM71+'5C2_LAVCA'!AP71)</f>
        <v>-31145</v>
      </c>
      <c r="AK71" s="318">
        <f>-('5C3_UnvView'!AM71+'5C3_UnvView'!AP71)</f>
        <v>-21562</v>
      </c>
      <c r="AL71" s="319">
        <f>SUM(D71:AK71)</f>
        <v>-59119</v>
      </c>
      <c r="AM71" s="320">
        <f t="shared" si="5"/>
        <v>47416932</v>
      </c>
    </row>
    <row r="72" spans="1:39" ht="15.6" customHeight="1" x14ac:dyDescent="0.2">
      <c r="A72" s="305">
        <v>66</v>
      </c>
      <c r="B72" s="306" t="s">
        <v>68</v>
      </c>
      <c r="C72" s="307">
        <f>'2_State Distrib and Adjs'!BF72</f>
        <v>13757813</v>
      </c>
      <c r="D72" s="307">
        <f>-'5A3_OJJ'!P72</f>
        <v>0</v>
      </c>
      <c r="E72" s="307"/>
      <c r="F72" s="307">
        <f>-('5C1A_Madison'!AL72+'5C1A_Madison'!AO72)</f>
        <v>0</v>
      </c>
      <c r="G72" s="307">
        <f>-('5C1B_DArbonne'!AL72+'5C1B_DArbonne'!AO72)</f>
        <v>0</v>
      </c>
      <c r="H72" s="307">
        <f>-('5C1C_Intl High'!AL72+'5C1C_Intl High'!AO72)</f>
        <v>0</v>
      </c>
      <c r="I72" s="307">
        <f>-('5C1D_NOMMA'!AL72+'5C1D_NOMMA'!AO72)</f>
        <v>0</v>
      </c>
      <c r="J72" s="307">
        <f>-('5C1E_LFNO'!AL72+'5C1E_LFNO'!AO72)</f>
        <v>0</v>
      </c>
      <c r="K72" s="307">
        <f>-('5C1F_L.C. Charter'!AL72+'5C1F_L.C. Charter'!AO72)</f>
        <v>0</v>
      </c>
      <c r="L72" s="307">
        <f>-('5C1G_JS Clark'!AL72+'5C1G_JS Clark'!AO72)</f>
        <v>0</v>
      </c>
      <c r="M72" s="307">
        <f>-('5C1H_Southwest'!AL72+'5C1H_Southwest'!AO72)</f>
        <v>0</v>
      </c>
      <c r="N72" s="307">
        <f>-('5C1I_LA Key'!AL72+'5C1I_LA Key'!AO72)</f>
        <v>0</v>
      </c>
      <c r="O72" s="307">
        <f>-('5C1J_JCFA-East'!AL72+'5C1J_JCFA-East'!AO72)</f>
        <v>0</v>
      </c>
      <c r="P72" s="307">
        <f>-('5C1M_GEO Mid'!AL72+'5C1M_GEO Mid'!AO72)</f>
        <v>0</v>
      </c>
      <c r="Q72" s="307">
        <f>-('5C1N_Delta'!AL72+'5C1N_Delta'!AO72)</f>
        <v>0</v>
      </c>
      <c r="R72" s="307">
        <f>-('5C1O_Impact'!AL72+'5C1O_Impact'!AO72)</f>
        <v>0</v>
      </c>
      <c r="S72" s="307">
        <f>-('5C1Q_Advantage'!AL72+'5C1Q_Advantage'!AO72)</f>
        <v>0</v>
      </c>
      <c r="T72" s="307">
        <f>-('5C1R_Iberville'!AL72+'5C1R_Iberville'!AO72)</f>
        <v>0</v>
      </c>
      <c r="U72" s="307">
        <f>-('5C1S_LC Col Prep'!AL72+'5C1S_LC Col Prep'!AO72)</f>
        <v>0</v>
      </c>
      <c r="V72" s="307">
        <f>-('5C1T_Northeast'!AL72+'5C1T_Northeast'!AO72)</f>
        <v>0</v>
      </c>
      <c r="W72" s="307">
        <f>-('5C1U_Acadiana Ren'!AL72+'5C1U_Acadiana Ren'!AO72)</f>
        <v>0</v>
      </c>
      <c r="X72" s="307">
        <f>-('5C1V_Laf Ren'!AL72+'5C1V_Laf Ren'!AO72)</f>
        <v>0</v>
      </c>
      <c r="Y72" s="307">
        <f>-('5C1W_Willow'!AL72+'5C1W_Willow'!AO72)</f>
        <v>0</v>
      </c>
      <c r="Z72" s="307">
        <f>-('5C1Y_GEO'!AL72+'5C1Y_GEO'!AO72)</f>
        <v>0</v>
      </c>
      <c r="AA72" s="308">
        <f>-('5C1Z_Lincoln Prep'!AL72+'5C1Z_Lincoln Prep'!AO72)</f>
        <v>0</v>
      </c>
      <c r="AB72" s="308">
        <f>-('5C1AE_Noble Minds'!$AL72+'5C1AE_Noble Minds'!$AO72)</f>
        <v>0</v>
      </c>
      <c r="AC72" s="308">
        <f>-('5C1AF_JCFA-Laf'!$AL72+'5C1AF_JCFA-Laf'!$AO72)</f>
        <v>0</v>
      </c>
      <c r="AD72" s="308">
        <f>-('5C1AG_Collegiate'!$AL72+'5C1AG_Collegiate'!$AO72)</f>
        <v>0</v>
      </c>
      <c r="AE72" s="308">
        <f>-('5C1AH_BRUP'!$AL72+'5C1AH_BRUP'!$AO72)</f>
        <v>0</v>
      </c>
      <c r="AF72" s="584">
        <f>-('5C1AI_Harmony'!$AL72+'5C1AI_Harmony'!$AO72)</f>
        <v>0</v>
      </c>
      <c r="AG72" s="584">
        <f>-('5C1AJ_Athlos'!$AL72+'5C1AJ_Athlos'!$AO72)</f>
        <v>0</v>
      </c>
      <c r="AH72" s="584">
        <f>-('5C1AK_NxtGen'!$AL72+'5C1AK_NxtGen'!$AO72)</f>
        <v>0</v>
      </c>
      <c r="AI72" s="584">
        <f>-('5C1AL_Red River'!$AL72+'5C1AL_Red River'!$AO72)</f>
        <v>0</v>
      </c>
      <c r="AJ72" s="307">
        <f>-('5C2_LAVCA'!AM72+'5C2_LAVCA'!AP72)</f>
        <v>-55452</v>
      </c>
      <c r="AK72" s="307">
        <f>-('5C3_UnvView'!AM72+'5C3_UnvView'!AP72)</f>
        <v>-90368</v>
      </c>
      <c r="AL72" s="309">
        <f>SUM(D72:AK72)</f>
        <v>-145820</v>
      </c>
      <c r="AM72" s="310">
        <f t="shared" si="5"/>
        <v>13611993</v>
      </c>
    </row>
    <row r="73" spans="1:39" ht="15.6" customHeight="1" x14ac:dyDescent="0.2">
      <c r="A73" s="311">
        <v>67</v>
      </c>
      <c r="B73" s="312" t="s">
        <v>2</v>
      </c>
      <c r="C73" s="313">
        <f>'2_State Distrib and Adjs'!BF73</f>
        <v>33311805</v>
      </c>
      <c r="D73" s="313">
        <f>-'5A3_OJJ'!P73</f>
        <v>-739</v>
      </c>
      <c r="E73" s="313"/>
      <c r="F73" s="313">
        <f>-('5C1A_Madison'!AL73+'5C1A_Madison'!AO73)</f>
        <v>-25076</v>
      </c>
      <c r="G73" s="313">
        <f>-('5C1B_DArbonne'!AL73+'5C1B_DArbonne'!AO73)</f>
        <v>0</v>
      </c>
      <c r="H73" s="313">
        <f>-('5C1C_Intl High'!AL73+'5C1C_Intl High'!AO73)</f>
        <v>0</v>
      </c>
      <c r="I73" s="313">
        <f>-('5C1D_NOMMA'!AL73+'5C1D_NOMMA'!AO73)</f>
        <v>0</v>
      </c>
      <c r="J73" s="313">
        <f>-('5C1E_LFNO'!AL73+'5C1E_LFNO'!AO73)</f>
        <v>0</v>
      </c>
      <c r="K73" s="313">
        <f>-('5C1F_L.C. Charter'!AL73+'5C1F_L.C. Charter'!AO73)</f>
        <v>0</v>
      </c>
      <c r="L73" s="313">
        <f>-('5C1G_JS Clark'!AL73+'5C1G_JS Clark'!AO73)</f>
        <v>0</v>
      </c>
      <c r="M73" s="313">
        <f>-('5C1H_Southwest'!AL73+'5C1H_Southwest'!AO73)</f>
        <v>0</v>
      </c>
      <c r="N73" s="313">
        <f>-('5C1I_LA Key'!AL73+'5C1I_LA Key'!AO73)</f>
        <v>-50152</v>
      </c>
      <c r="O73" s="313">
        <f>-('5C1J_JCFA-East'!AL73+'5C1J_JCFA-East'!AO73)</f>
        <v>0</v>
      </c>
      <c r="P73" s="313">
        <f>-('5C1M_GEO Mid'!AL73+'5C1M_GEO Mid'!AO73)</f>
        <v>-6269</v>
      </c>
      <c r="Q73" s="313">
        <f>-('5C1N_Delta'!AL73+'5C1N_Delta'!AO73)</f>
        <v>0</v>
      </c>
      <c r="R73" s="313">
        <f>-('5C1O_Impact'!AL73+'5C1O_Impact'!AO73)</f>
        <v>-37614</v>
      </c>
      <c r="S73" s="313">
        <f>-('5C1Q_Advantage'!AL73+'5C1Q_Advantage'!AO73)</f>
        <v>-100304</v>
      </c>
      <c r="T73" s="313">
        <f>-('5C1R_Iberville'!AL73+'5C1R_Iberville'!AO73)</f>
        <v>0</v>
      </c>
      <c r="U73" s="313">
        <f>-('5C1S_LC Col Prep'!AL73+'5C1S_LC Col Prep'!AO73)</f>
        <v>0</v>
      </c>
      <c r="V73" s="313">
        <f>-('5C1T_Northeast'!AL73+'5C1T_Northeast'!AO73)</f>
        <v>0</v>
      </c>
      <c r="W73" s="313">
        <f>-('5C1U_Acadiana Ren'!AL73+'5C1U_Acadiana Ren'!AO73)</f>
        <v>0</v>
      </c>
      <c r="X73" s="313">
        <f>-('5C1V_Laf Ren'!AL73+'5C1V_Laf Ren'!AO73)</f>
        <v>0</v>
      </c>
      <c r="Y73" s="313">
        <f>-('5C1W_Willow'!AL73+'5C1W_Willow'!AO73)</f>
        <v>0</v>
      </c>
      <c r="Z73" s="313">
        <f>-('5C1Y_GEO'!AL73+'5C1Y_GEO'!AO73)</f>
        <v>-28210</v>
      </c>
      <c r="AA73" s="313">
        <f>-('5C1Z_Lincoln Prep'!AL73+'5C1Z_Lincoln Prep'!AO73)</f>
        <v>0</v>
      </c>
      <c r="AB73" s="313">
        <f>-('5C1AE_Noble Minds'!$AL73+'5C1AE_Noble Minds'!$AO73)</f>
        <v>0</v>
      </c>
      <c r="AC73" s="313">
        <f>-('5C1AF_JCFA-Laf'!$AL73+'5C1AF_JCFA-Laf'!$AO73)</f>
        <v>0</v>
      </c>
      <c r="AD73" s="313">
        <f>-('5C1AG_Collegiate'!$AL73+'5C1AG_Collegiate'!$AO73)</f>
        <v>0</v>
      </c>
      <c r="AE73" s="313">
        <f>-('5C1AH_BRUP'!$AL73+'5C1AH_BRUP'!$AO73)</f>
        <v>-3134</v>
      </c>
      <c r="AF73" s="313">
        <f>-('5C1AI_Harmony'!$AL73+'5C1AI_Harmony'!$AO73)</f>
        <v>0</v>
      </c>
      <c r="AG73" s="313">
        <f>-('5C1AJ_Athlos'!$AL73+'5C1AJ_Athlos'!$AO73)</f>
        <v>0</v>
      </c>
      <c r="AH73" s="313">
        <f>-('5C1AK_NxtGen'!$AL73+'5C1AK_NxtGen'!$AO73)</f>
        <v>-3134</v>
      </c>
      <c r="AI73" s="313">
        <f>-('5C1AL_Red River'!$AL73+'5C1AL_Red River'!$AO73)</f>
        <v>0</v>
      </c>
      <c r="AJ73" s="313">
        <f>-('5C2_LAVCA'!AM73+'5C2_LAVCA'!AP73)</f>
        <v>-59242</v>
      </c>
      <c r="AK73" s="313">
        <f>-('5C3_UnvView'!AM73+'5C3_UnvView'!AP73)</f>
        <v>-177727</v>
      </c>
      <c r="AL73" s="314">
        <f>SUM(D73:AK73)</f>
        <v>-491601</v>
      </c>
      <c r="AM73" s="315">
        <f t="shared" si="5"/>
        <v>32820204</v>
      </c>
    </row>
    <row r="74" spans="1:39" ht="15.6" customHeight="1" x14ac:dyDescent="0.2">
      <c r="A74" s="311">
        <v>68</v>
      </c>
      <c r="B74" s="312" t="s">
        <v>1</v>
      </c>
      <c r="C74" s="313">
        <f>'2_State Distrib and Adjs'!BF74</f>
        <v>8844004</v>
      </c>
      <c r="D74" s="313">
        <f>-'5A3_OJJ'!P74</f>
        <v>-2120</v>
      </c>
      <c r="E74" s="313"/>
      <c r="F74" s="313">
        <f>-('5C1A_Madison'!AL74+'5C1A_Madison'!AO74)</f>
        <v>-43200</v>
      </c>
      <c r="G74" s="313">
        <f>-('5C1B_DArbonne'!AL74+'5C1B_DArbonne'!AO74)</f>
        <v>0</v>
      </c>
      <c r="H74" s="313">
        <f>-('5C1C_Intl High'!AL74+'5C1C_Intl High'!AO74)</f>
        <v>0</v>
      </c>
      <c r="I74" s="313">
        <f>-('5C1D_NOMMA'!AL74+'5C1D_NOMMA'!AO74)</f>
        <v>0</v>
      </c>
      <c r="J74" s="313">
        <f>-('5C1E_LFNO'!AL74+'5C1E_LFNO'!AO74)</f>
        <v>0</v>
      </c>
      <c r="K74" s="313">
        <f>-('5C1F_L.C. Charter'!AL74+'5C1F_L.C. Charter'!AO74)</f>
        <v>0</v>
      </c>
      <c r="L74" s="313">
        <f>-('5C1G_JS Clark'!AL74+'5C1G_JS Clark'!AO74)</f>
        <v>0</v>
      </c>
      <c r="M74" s="313">
        <f>-('5C1H_Southwest'!AL74+'5C1H_Southwest'!AO74)</f>
        <v>0</v>
      </c>
      <c r="N74" s="313">
        <f>-('5C1I_LA Key'!AL74+'5C1I_LA Key'!AO74)</f>
        <v>-55296</v>
      </c>
      <c r="O74" s="313">
        <f>-('5C1J_JCFA-East'!AL74+'5C1J_JCFA-East'!AO74)</f>
        <v>0</v>
      </c>
      <c r="P74" s="313">
        <f>-('5C1M_GEO Mid'!AL74+'5C1M_GEO Mid'!AO74)</f>
        <v>-20736</v>
      </c>
      <c r="Q74" s="313">
        <f>-('5C1N_Delta'!AL74+'5C1N_Delta'!AO74)</f>
        <v>0</v>
      </c>
      <c r="R74" s="313">
        <f>-('5C1O_Impact'!AL74+'5C1O_Impact'!AO74)</f>
        <v>-592704</v>
      </c>
      <c r="S74" s="313">
        <f>-('5C1Q_Advantage'!AL74+'5C1Q_Advantage'!AO74)</f>
        <v>-857088</v>
      </c>
      <c r="T74" s="313">
        <f>-('5C1R_Iberville'!AL74+'5C1R_Iberville'!AO74)</f>
        <v>0</v>
      </c>
      <c r="U74" s="313">
        <f>-('5C1S_LC Col Prep'!AL74+'5C1S_LC Col Prep'!AO74)</f>
        <v>0</v>
      </c>
      <c r="V74" s="313">
        <f>-('5C1T_Northeast'!AL74+'5C1T_Northeast'!AO74)</f>
        <v>0</v>
      </c>
      <c r="W74" s="313">
        <f>-('5C1U_Acadiana Ren'!AL74+'5C1U_Acadiana Ren'!AO74)</f>
        <v>0</v>
      </c>
      <c r="X74" s="313">
        <f>-('5C1V_Laf Ren'!AL74+'5C1V_Laf Ren'!AO74)</f>
        <v>0</v>
      </c>
      <c r="Y74" s="313">
        <f>-('5C1W_Willow'!AL74+'5C1W_Willow'!AO74)</f>
        <v>0</v>
      </c>
      <c r="Z74" s="313">
        <f>-('5C1Y_GEO'!AL74+'5C1Y_GEO'!AO74)</f>
        <v>-50112</v>
      </c>
      <c r="AA74" s="313">
        <f>-('5C1Z_Lincoln Prep'!AL74+'5C1Z_Lincoln Prep'!AO74)</f>
        <v>0</v>
      </c>
      <c r="AB74" s="313">
        <f>-('5C1AE_Noble Minds'!$AL74+'5C1AE_Noble Minds'!$AO74)</f>
        <v>0</v>
      </c>
      <c r="AC74" s="313">
        <f>-('5C1AF_JCFA-Laf'!$AL74+'5C1AF_JCFA-Laf'!$AO74)</f>
        <v>0</v>
      </c>
      <c r="AD74" s="313">
        <f>-('5C1AG_Collegiate'!$AL74+'5C1AG_Collegiate'!$AO74)</f>
        <v>-31104</v>
      </c>
      <c r="AE74" s="313">
        <f>-('5C1AH_BRUP'!$AL74+'5C1AH_BRUP'!$AO74)</f>
        <v>-43200</v>
      </c>
      <c r="AF74" s="313">
        <f>-('5C1AI_Harmony'!$AL74+'5C1AI_Harmony'!$AO74)</f>
        <v>0</v>
      </c>
      <c r="AG74" s="313">
        <f>-('5C1AJ_Athlos'!$AL74+'5C1AJ_Athlos'!$AO74)</f>
        <v>0</v>
      </c>
      <c r="AH74" s="313">
        <f>-('5C1AK_NxtGen'!$AL74+'5C1AK_NxtGen'!$AO74)</f>
        <v>-19008</v>
      </c>
      <c r="AI74" s="313">
        <f>-('5C1AL_Red River'!$AL74+'5C1AL_Red River'!$AO74)</f>
        <v>0</v>
      </c>
      <c r="AJ74" s="313">
        <f>-('5C2_LAVCA'!AM74+'5C2_LAVCA'!AP74)</f>
        <v>-17107</v>
      </c>
      <c r="AK74" s="313">
        <f>-('5C3_UnvView'!AM74+'5C3_UnvView'!AP74)</f>
        <v>-29549</v>
      </c>
      <c r="AL74" s="314">
        <f>SUM(D74:AK74)</f>
        <v>-1761224</v>
      </c>
      <c r="AM74" s="315">
        <f t="shared" si="5"/>
        <v>7082780</v>
      </c>
    </row>
    <row r="75" spans="1:39" ht="15.6" customHeight="1" x14ac:dyDescent="0.2">
      <c r="A75" s="321">
        <v>69</v>
      </c>
      <c r="B75" s="322" t="s">
        <v>74</v>
      </c>
      <c r="C75" s="323">
        <f>'2_State Distrib and Adjs'!BF75</f>
        <v>32787406</v>
      </c>
      <c r="D75" s="323">
        <f>-'5A3_OJJ'!P75</f>
        <v>0</v>
      </c>
      <c r="E75" s="323"/>
      <c r="F75" s="323">
        <f>-('5C1A_Madison'!AL75+'5C1A_Madison'!AO75)</f>
        <v>-7938</v>
      </c>
      <c r="G75" s="323">
        <f>-('5C1B_DArbonne'!AL75+'5C1B_DArbonne'!AO75)</f>
        <v>0</v>
      </c>
      <c r="H75" s="323">
        <f>-('5C1C_Intl High'!AL75+'5C1C_Intl High'!AO75)</f>
        <v>0</v>
      </c>
      <c r="I75" s="323">
        <f>-('5C1D_NOMMA'!AL75+'5C1D_NOMMA'!AO75)</f>
        <v>0</v>
      </c>
      <c r="J75" s="323">
        <f>-('5C1E_LFNO'!AL75+'5C1E_LFNO'!AO75)</f>
        <v>0</v>
      </c>
      <c r="K75" s="323">
        <f>-('5C1F_L.C. Charter'!AL75+'5C1F_L.C. Charter'!AO75)</f>
        <v>0</v>
      </c>
      <c r="L75" s="323">
        <f>-('5C1G_JS Clark'!AL75+'5C1G_JS Clark'!AO75)</f>
        <v>0</v>
      </c>
      <c r="M75" s="323">
        <f>-('5C1H_Southwest'!AL75+'5C1H_Southwest'!AO75)</f>
        <v>0</v>
      </c>
      <c r="N75" s="323">
        <f>-('5C1I_LA Key'!AL75+'5C1I_LA Key'!AO75)</f>
        <v>-59535</v>
      </c>
      <c r="O75" s="323">
        <f>-('5C1J_JCFA-East'!AL75+'5C1J_JCFA-East'!AO75)</f>
        <v>0</v>
      </c>
      <c r="P75" s="323">
        <f>-('5C1M_GEO Mid'!AL75+'5C1M_GEO Mid'!AO75)</f>
        <v>-19845</v>
      </c>
      <c r="Q75" s="323">
        <f>-('5C1N_Delta'!AL75+'5C1N_Delta'!AO75)</f>
        <v>0</v>
      </c>
      <c r="R75" s="323">
        <f>-('5C1O_Impact'!AL75+'5C1O_Impact'!AO75)</f>
        <v>-1984</v>
      </c>
      <c r="S75" s="323">
        <f>-('5C1Q_Advantage'!AL75+'5C1Q_Advantage'!AO75)</f>
        <v>-35721</v>
      </c>
      <c r="T75" s="323">
        <f>-('5C1R_Iberville'!AL75+'5C1R_Iberville'!AO75)</f>
        <v>0</v>
      </c>
      <c r="U75" s="323">
        <f>-('5C1S_LC Col Prep'!AL75+'5C1S_LC Col Prep'!AO75)</f>
        <v>0</v>
      </c>
      <c r="V75" s="323">
        <f>-('5C1T_Northeast'!AL75+'5C1T_Northeast'!AO75)</f>
        <v>0</v>
      </c>
      <c r="W75" s="323">
        <f>-('5C1U_Acadiana Ren'!AL75+'5C1U_Acadiana Ren'!AO75)</f>
        <v>0</v>
      </c>
      <c r="X75" s="323">
        <f>-('5C1V_Laf Ren'!AL75+'5C1V_Laf Ren'!AO75)</f>
        <v>0</v>
      </c>
      <c r="Y75" s="323">
        <f>-('5C1W_Willow'!AL75+'5C1W_Willow'!AO75)</f>
        <v>0</v>
      </c>
      <c r="Z75" s="323">
        <f>-('5C1Y_GEO'!AL75+'5C1Y_GEO'!AO75)</f>
        <v>-27783</v>
      </c>
      <c r="AA75" s="323">
        <f>-('5C1Z_Lincoln Prep'!$AL75+'5C1Z_Lincoln Prep'!$AO75)</f>
        <v>0</v>
      </c>
      <c r="AB75" s="323">
        <f>-('5C1AE_Noble Minds'!$AL75+'5C1AE_Noble Minds'!$AO75)</f>
        <v>0</v>
      </c>
      <c r="AC75" s="323">
        <f>-('5C1AF_JCFA-Laf'!$AL75+'5C1AF_JCFA-Laf'!$AO75)</f>
        <v>0</v>
      </c>
      <c r="AD75" s="323">
        <f>-('5C1AG_Collegiate'!$AL75+'5C1AG_Collegiate'!$AO75)</f>
        <v>0</v>
      </c>
      <c r="AE75" s="323">
        <f>-('5C1AH_BRUP'!$AL75+'5C1AH_BRUP'!$AO75)</f>
        <v>0</v>
      </c>
      <c r="AF75" s="323">
        <f>-('5C1AI_Harmony'!$AL75+'5C1AI_Harmony'!$AO75)</f>
        <v>0</v>
      </c>
      <c r="AG75" s="323">
        <f>-('5C1AJ_Athlos'!$AL75+'5C1AJ_Athlos'!$AO75)</f>
        <v>0</v>
      </c>
      <c r="AH75" s="323">
        <f>-('5C1AK_NxtGen'!$AL75+'5C1AK_NxtGen'!$AO75)</f>
        <v>-1984</v>
      </c>
      <c r="AI75" s="323">
        <f>-('5C1AL_Red River'!$AL75+'5C1AL_Red River'!$AO75)</f>
        <v>0</v>
      </c>
      <c r="AJ75" s="323">
        <f>-('5C2_LAVCA'!AM75+'5C2_LAVCA'!AP75)</f>
        <v>-30363</v>
      </c>
      <c r="AK75" s="323">
        <f>-('5C3_UnvView'!AM75+'5C3_UnvView'!AP75)</f>
        <v>-64298</v>
      </c>
      <c r="AL75" s="324">
        <f>SUM(D75:AK75)</f>
        <v>-249451</v>
      </c>
      <c r="AM75" s="325">
        <f t="shared" si="5"/>
        <v>32537955</v>
      </c>
    </row>
    <row r="76" spans="1:39" ht="15.6" customHeight="1" thickBot="1" x14ac:dyDescent="0.25">
      <c r="A76" s="454"/>
      <c r="B76" s="455" t="s">
        <v>69</v>
      </c>
      <c r="C76" s="1193">
        <f t="shared" ref="C76:AI76" si="6">SUM(C7:C75)</f>
        <v>3628488397</v>
      </c>
      <c r="D76" s="1193">
        <f>SUM(D7:D75)</f>
        <v>-709510</v>
      </c>
      <c r="E76" s="1193">
        <f t="shared" si="6"/>
        <v>-18200554</v>
      </c>
      <c r="F76" s="1193">
        <f t="shared" si="6"/>
        <v>-4564650</v>
      </c>
      <c r="G76" s="1193">
        <f t="shared" si="6"/>
        <v>-4209334</v>
      </c>
      <c r="H76" s="1193">
        <f t="shared" si="6"/>
        <v>-2284953</v>
      </c>
      <c r="I76" s="1193">
        <f t="shared" si="6"/>
        <v>-6335737</v>
      </c>
      <c r="J76" s="1193">
        <f t="shared" si="6"/>
        <v>-6185575</v>
      </c>
      <c r="K76" s="1193">
        <f t="shared" si="6"/>
        <v>-6592345</v>
      </c>
      <c r="L76" s="1193">
        <f t="shared" si="6"/>
        <v>-752876</v>
      </c>
      <c r="M76" s="1193">
        <f t="shared" si="6"/>
        <v>-4511772</v>
      </c>
      <c r="N76" s="1193">
        <f t="shared" si="6"/>
        <v>-3079166</v>
      </c>
      <c r="O76" s="1193">
        <f t="shared" si="6"/>
        <v>-1055081</v>
      </c>
      <c r="P76" s="1193">
        <f t="shared" si="6"/>
        <v>-5153661</v>
      </c>
      <c r="Q76" s="1193">
        <f t="shared" si="6"/>
        <v>-1658116</v>
      </c>
      <c r="R76" s="1193">
        <f t="shared" si="6"/>
        <v>-2209415</v>
      </c>
      <c r="S76" s="1193">
        <f t="shared" si="6"/>
        <v>-2865994</v>
      </c>
      <c r="T76" s="1193">
        <f t="shared" si="6"/>
        <v>-4832114</v>
      </c>
      <c r="U76" s="1193">
        <f t="shared" si="6"/>
        <v>-3979625</v>
      </c>
      <c r="V76" s="1193">
        <f t="shared" si="6"/>
        <v>-792074</v>
      </c>
      <c r="W76" s="1193">
        <f t="shared" si="6"/>
        <v>-7527819</v>
      </c>
      <c r="X76" s="1193">
        <f t="shared" si="6"/>
        <v>-5217460</v>
      </c>
      <c r="Y76" s="1193">
        <f t="shared" si="6"/>
        <v>-3490651</v>
      </c>
      <c r="Z76" s="1193">
        <f t="shared" si="6"/>
        <v>-5413624</v>
      </c>
      <c r="AA76" s="1193">
        <f t="shared" si="6"/>
        <v>-3469833</v>
      </c>
      <c r="AB76" s="1193">
        <f t="shared" si="6"/>
        <v>-726067</v>
      </c>
      <c r="AC76" s="1193">
        <f t="shared" si="6"/>
        <v>-361404</v>
      </c>
      <c r="AD76" s="1193">
        <f t="shared" si="6"/>
        <v>-3620923</v>
      </c>
      <c r="AE76" s="1193">
        <f t="shared" si="6"/>
        <v>-2545387</v>
      </c>
      <c r="AF76" s="1193">
        <f t="shared" si="6"/>
        <v>-1166435</v>
      </c>
      <c r="AG76" s="1193">
        <f t="shared" si="6"/>
        <v>-7524182</v>
      </c>
      <c r="AH76" s="1193">
        <f t="shared" si="6"/>
        <v>-1497607</v>
      </c>
      <c r="AI76" s="1193">
        <f t="shared" si="6"/>
        <v>-624453</v>
      </c>
      <c r="AJ76" s="1193">
        <f t="shared" ref="AJ76:AM76" si="7">SUM(AJ7:AJ75)</f>
        <v>-9166705</v>
      </c>
      <c r="AK76" s="1193">
        <f t="shared" si="7"/>
        <v>-16487983</v>
      </c>
      <c r="AL76" s="1194">
        <f t="shared" si="7"/>
        <v>-148813085</v>
      </c>
      <c r="AM76" s="1195">
        <f t="shared" si="7"/>
        <v>3479675312</v>
      </c>
    </row>
    <row r="77" spans="1:39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75" man="1"/>
        <brk id="19" max="75" man="1"/>
        <brk id="27" max="75" man="1"/>
        <brk id="35" max="75" man="1"/>
      </colBreaks>
      <pageMargins left="0.35" right="0.35" top="0.9" bottom="0.5" header="0.3" footer="0.25"/>
      <printOptions horizontalCentered="1"/>
      <pageSetup paperSize="5" scale="72" firstPageNumber="7" fitToWidth="0" fitToHeight="0" orientation="portrait" r:id="rId1"/>
      <headerFooter>
        <oddHeader xml:space="preserve">&amp;L&amp;"Arial,Bold"&amp;18&amp;K000000Table 2A-1: FY2019-20 Budget Letter_&amp;KFF0000Preliminary Simulation&amp;K000000 
MFP Transfer Amount (Annual) 
</oddHeader>
        <oddFooter>&amp;R&amp;P</oddFooter>
      </headerFooter>
    </customSheetView>
  </customSheetViews>
  <mergeCells count="8">
    <mergeCell ref="AM1:AM2"/>
    <mergeCell ref="A1:B2"/>
    <mergeCell ref="C1:C2"/>
    <mergeCell ref="D1:I1"/>
    <mergeCell ref="J1:Q1"/>
    <mergeCell ref="R1:Y1"/>
    <mergeCell ref="Z1:AF1"/>
    <mergeCell ref="AG1:AL1"/>
  </mergeCells>
  <printOptions horizontalCentered="1"/>
  <pageMargins left="0.35" right="0.35" top="0.9" bottom="0.5" header="0.3" footer="0.25"/>
  <pageSetup paperSize="5" scale="75" firstPageNumber="7" fitToWidth="0" orientation="portrait" r:id="rId2"/>
  <headerFooter>
    <oddHeader xml:space="preserve">&amp;L&amp;"Arial,Bold"&amp;18&amp;K000000Table 2A-1: FY2020-21 Budget Letter
MFP Transfer Amount (Annual) 
</oddHeader>
    <oddFooter>&amp;R&amp;P</oddFooter>
  </headerFooter>
  <colBreaks count="4" manualBreakCount="4">
    <brk id="9" max="1048575" man="1"/>
    <brk id="17" max="1048575" man="1"/>
    <brk id="25" max="1048575" man="1"/>
    <brk id="32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5" tint="0.39997558519241921"/>
  </sheetPr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998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2624</v>
      </c>
      <c r="AM7" s="129"/>
      <c r="AN7" s="126"/>
      <c r="AO7" s="119">
        <v>0</v>
      </c>
      <c r="AP7" s="126"/>
      <c r="AQ7" s="127"/>
      <c r="AR7" s="127"/>
      <c r="AS7" s="126">
        <v>217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18481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-424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2852</v>
      </c>
      <c r="AM34" s="148"/>
      <c r="AN34" s="145"/>
      <c r="AO34" s="137">
        <v>0</v>
      </c>
      <c r="AP34" s="145"/>
      <c r="AQ34" s="146"/>
      <c r="AR34" s="146"/>
      <c r="AS34" s="145">
        <v>236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1347580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747400</v>
      </c>
      <c r="AM55" s="148"/>
      <c r="AN55" s="145"/>
      <c r="AO55" s="137">
        <v>0</v>
      </c>
      <c r="AP55" s="145"/>
      <c r="AQ55" s="146"/>
      <c r="AR55" s="146"/>
      <c r="AS55" s="145">
        <v>68451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244</v>
      </c>
      <c r="D76" s="914">
        <v>4268.9653302959669</v>
      </c>
      <c r="E76" s="915">
        <v>1120603.8020653112</v>
      </c>
      <c r="F76" s="916">
        <v>230</v>
      </c>
      <c r="G76" s="917">
        <v>570.35224473434255</v>
      </c>
      <c r="H76" s="918">
        <v>152953.24022123413</v>
      </c>
      <c r="I76" s="1111">
        <v>278</v>
      </c>
      <c r="J76" s="917">
        <v>158.37628411149953</v>
      </c>
      <c r="K76" s="918">
        <v>50426.564033680079</v>
      </c>
      <c r="L76" s="916">
        <v>8</v>
      </c>
      <c r="M76" s="917">
        <v>3936.5780458287281</v>
      </c>
      <c r="N76" s="918">
        <v>36529.217888441475</v>
      </c>
      <c r="O76" s="916">
        <v>3</v>
      </c>
      <c r="P76" s="917">
        <v>1527.9418817790604</v>
      </c>
      <c r="Q76" s="918">
        <v>5548.0930831192845</v>
      </c>
      <c r="R76" s="919">
        <v>1366061</v>
      </c>
      <c r="S76" s="917">
        <v>71870</v>
      </c>
      <c r="T76" s="917">
        <v>-26614</v>
      </c>
      <c r="U76" s="920">
        <v>45256</v>
      </c>
      <c r="V76" s="919">
        <v>1411317</v>
      </c>
      <c r="W76" s="918">
        <v>-3528</v>
      </c>
      <c r="X76" s="919">
        <v>1407789</v>
      </c>
      <c r="Y76" s="918">
        <v>0</v>
      </c>
      <c r="Z76" s="919">
        <v>1407789</v>
      </c>
      <c r="AA76" s="917">
        <v>1288925</v>
      </c>
      <c r="AB76" s="917">
        <v>118864</v>
      </c>
      <c r="AC76" s="919">
        <v>118864</v>
      </c>
      <c r="AD76" s="921">
        <v>1407789</v>
      </c>
      <c r="AE76" s="917">
        <v>5688</v>
      </c>
      <c r="AF76" s="922">
        <v>721706</v>
      </c>
      <c r="AG76" s="916">
        <v>16</v>
      </c>
      <c r="AH76" s="917">
        <v>49966</v>
      </c>
      <c r="AI76" s="916">
        <v>-12</v>
      </c>
      <c r="AJ76" s="917">
        <v>-18796</v>
      </c>
      <c r="AK76" s="920">
        <v>31170</v>
      </c>
      <c r="AL76" s="922">
        <v>752876</v>
      </c>
      <c r="AM76" s="917">
        <v>-1883</v>
      </c>
      <c r="AN76" s="922">
        <v>750993</v>
      </c>
      <c r="AO76" s="917">
        <v>0</v>
      </c>
      <c r="AP76" s="922">
        <v>750993</v>
      </c>
      <c r="AQ76" s="917">
        <v>682513</v>
      </c>
      <c r="AR76" s="917">
        <v>68480</v>
      </c>
      <c r="AS76" s="922">
        <v>68480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40824</v>
      </c>
      <c r="S77" s="860"/>
      <c r="T77" s="860"/>
      <c r="U77" s="860"/>
      <c r="V77" s="861">
        <v>40824</v>
      </c>
      <c r="W77" s="910">
        <v>-102</v>
      </c>
      <c r="X77" s="861">
        <v>40722</v>
      </c>
      <c r="Y77" s="860"/>
      <c r="Z77" s="861">
        <v>40722</v>
      </c>
      <c r="AA77" s="860">
        <v>36676</v>
      </c>
      <c r="AB77" s="860">
        <v>4046</v>
      </c>
      <c r="AC77" s="861">
        <v>4046</v>
      </c>
      <c r="AD77" s="912">
        <v>40722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321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21931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19983</v>
      </c>
      <c r="AA83" s="157">
        <v>14392</v>
      </c>
      <c r="AB83" s="710">
        <v>5591</v>
      </c>
      <c r="AC83" s="158">
        <v>5591</v>
      </c>
      <c r="AD83" s="158">
        <v>19983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244</v>
      </c>
      <c r="D84" s="914">
        <v>4268.9653302959669</v>
      </c>
      <c r="E84" s="915">
        <v>1120603.8020653112</v>
      </c>
      <c r="F84" s="916">
        <v>230</v>
      </c>
      <c r="G84" s="917">
        <v>570.35224473434255</v>
      </c>
      <c r="H84" s="918">
        <v>152953.24022123413</v>
      </c>
      <c r="I84" s="1111">
        <v>278</v>
      </c>
      <c r="J84" s="917">
        <v>158.37628411149953</v>
      </c>
      <c r="K84" s="918">
        <v>50426.564033680079</v>
      </c>
      <c r="L84" s="916">
        <v>8</v>
      </c>
      <c r="M84" s="917">
        <v>3936.5780458287281</v>
      </c>
      <c r="N84" s="918">
        <v>36529.217888441475</v>
      </c>
      <c r="O84" s="916">
        <v>3</v>
      </c>
      <c r="P84" s="917">
        <v>1527.9418817790604</v>
      </c>
      <c r="Q84" s="918">
        <v>5548.0930831192845</v>
      </c>
      <c r="R84" s="919">
        <v>1406885</v>
      </c>
      <c r="S84" s="917">
        <v>71870</v>
      </c>
      <c r="T84" s="917">
        <v>-26614</v>
      </c>
      <c r="U84" s="920">
        <v>45256</v>
      </c>
      <c r="V84" s="919">
        <v>1452141</v>
      </c>
      <c r="W84" s="918">
        <v>-3630</v>
      </c>
      <c r="X84" s="919">
        <v>1448511</v>
      </c>
      <c r="Y84" s="918">
        <v>0</v>
      </c>
      <c r="Z84" s="919">
        <v>1468494</v>
      </c>
      <c r="AA84" s="917">
        <v>1339993</v>
      </c>
      <c r="AB84" s="917">
        <v>128501</v>
      </c>
      <c r="AC84" s="919">
        <v>128501</v>
      </c>
      <c r="AD84" s="921">
        <v>1490425</v>
      </c>
      <c r="AE84" s="917">
        <v>5688</v>
      </c>
      <c r="AF84" s="922">
        <v>721706</v>
      </c>
      <c r="AG84" s="916">
        <v>16</v>
      </c>
      <c r="AH84" s="917">
        <v>49966</v>
      </c>
      <c r="AI84" s="916">
        <v>-12</v>
      </c>
      <c r="AJ84" s="917">
        <v>-18796</v>
      </c>
      <c r="AK84" s="920">
        <v>31170</v>
      </c>
      <c r="AL84" s="922">
        <v>752876</v>
      </c>
      <c r="AM84" s="917">
        <v>-1883</v>
      </c>
      <c r="AN84" s="922">
        <v>750993</v>
      </c>
      <c r="AO84" s="917">
        <v>0</v>
      </c>
      <c r="AP84" s="922">
        <v>750993</v>
      </c>
      <c r="AQ84" s="917">
        <v>682513</v>
      </c>
      <c r="AR84" s="917">
        <v>68480</v>
      </c>
      <c r="AS84" s="922">
        <v>68480</v>
      </c>
      <c r="AT84" s="33"/>
    </row>
    <row r="85" spans="1:46" ht="15" customHeight="1" thickTop="1" x14ac:dyDescent="0.2">
      <c r="A85" s="1285" t="s">
        <v>1393</v>
      </c>
      <c r="B85" s="1286"/>
      <c r="C85" s="704"/>
      <c r="D85" s="705"/>
      <c r="E85" s="705"/>
      <c r="F85" s="704"/>
      <c r="G85" s="705"/>
      <c r="H85" s="705"/>
      <c r="I85" s="1113"/>
      <c r="J85" s="705"/>
      <c r="K85" s="705"/>
      <c r="L85" s="704"/>
      <c r="M85" s="705"/>
      <c r="N85" s="705"/>
      <c r="O85" s="704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6"/>
      <c r="AA85" s="706"/>
      <c r="AB85" s="705"/>
      <c r="AC85" s="706">
        <v>-4820</v>
      </c>
      <c r="AD85" s="143"/>
      <c r="AE85" s="705"/>
      <c r="AF85" s="705"/>
      <c r="AG85" s="704"/>
      <c r="AH85" s="705"/>
      <c r="AI85" s="704"/>
      <c r="AJ85" s="705"/>
      <c r="AK85" s="705"/>
      <c r="AL85" s="705"/>
      <c r="AM85" s="705"/>
      <c r="AN85" s="705"/>
      <c r="AO85" s="705"/>
      <c r="AP85" s="705"/>
      <c r="AQ85" s="705"/>
      <c r="AR85" s="705"/>
      <c r="AS85" s="705"/>
      <c r="AT85" s="8"/>
    </row>
    <row r="86" spans="1:46" s="19" customFormat="1" ht="15" customHeight="1" thickBot="1" x14ac:dyDescent="0.25">
      <c r="A86" s="1290" t="s">
        <v>1394</v>
      </c>
      <c r="B86" s="1291"/>
      <c r="C86" s="913"/>
      <c r="D86" s="914"/>
      <c r="E86" s="915"/>
      <c r="F86" s="916"/>
      <c r="G86" s="917"/>
      <c r="H86" s="918"/>
      <c r="I86" s="1111"/>
      <c r="J86" s="917"/>
      <c r="K86" s="918"/>
      <c r="L86" s="916"/>
      <c r="M86" s="917"/>
      <c r="N86" s="918"/>
      <c r="O86" s="916"/>
      <c r="P86" s="917"/>
      <c r="Q86" s="918"/>
      <c r="R86" s="919"/>
      <c r="S86" s="917"/>
      <c r="T86" s="917"/>
      <c r="U86" s="920"/>
      <c r="V86" s="919"/>
      <c r="W86" s="918"/>
      <c r="X86" s="919"/>
      <c r="Y86" s="918"/>
      <c r="Z86" s="919"/>
      <c r="AA86" s="917"/>
      <c r="AB86" s="917"/>
      <c r="AC86" s="919">
        <v>123681</v>
      </c>
      <c r="AD86" s="921"/>
      <c r="AE86" s="917"/>
      <c r="AF86" s="922"/>
      <c r="AG86" s="916"/>
      <c r="AH86" s="917"/>
      <c r="AI86" s="916"/>
      <c r="AJ86" s="917"/>
      <c r="AK86" s="920"/>
      <c r="AL86" s="922"/>
      <c r="AM86" s="917"/>
      <c r="AN86" s="922"/>
      <c r="AO86" s="917"/>
      <c r="AP86" s="922"/>
      <c r="AQ86" s="917"/>
      <c r="AR86" s="917"/>
      <c r="AS86" s="922"/>
      <c r="AT86" s="33"/>
    </row>
    <row r="87" spans="1:46" ht="16.149999999999999" customHeight="1" thickTop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2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5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M2:AM3"/>
    <mergeCell ref="AB2:AB3"/>
    <mergeCell ref="AC2:AC3"/>
    <mergeCell ref="AD2:AD3"/>
    <mergeCell ref="AE2:AE3"/>
    <mergeCell ref="AF2:AF3"/>
    <mergeCell ref="AG2:AK2"/>
    <mergeCell ref="A86:B86"/>
    <mergeCell ref="A85:B85"/>
    <mergeCell ref="AS2:AS3"/>
    <mergeCell ref="AP2:AP3"/>
    <mergeCell ref="AQ2:AQ3"/>
    <mergeCell ref="AR2:AR3"/>
    <mergeCell ref="AL1:AS1"/>
    <mergeCell ref="AN2:AN3"/>
    <mergeCell ref="AO2:AO3"/>
    <mergeCell ref="AL2:AL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438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2855328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4487595</v>
      </c>
      <c r="AM16" s="163"/>
      <c r="AN16" s="160"/>
      <c r="AO16" s="151">
        <v>0</v>
      </c>
      <c r="AP16" s="160"/>
      <c r="AQ16" s="161"/>
      <c r="AR16" s="161"/>
      <c r="AS16" s="160">
        <v>337945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6517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16428</v>
      </c>
      <c r="AM18" s="148"/>
      <c r="AN18" s="145"/>
      <c r="AO18" s="137">
        <v>0</v>
      </c>
      <c r="AP18" s="145"/>
      <c r="AQ18" s="146"/>
      <c r="AR18" s="146"/>
      <c r="AS18" s="145">
        <v>-603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3504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7749</v>
      </c>
      <c r="AM23" s="148"/>
      <c r="AN23" s="145"/>
      <c r="AO23" s="137">
        <v>0</v>
      </c>
      <c r="AP23" s="145"/>
      <c r="AQ23" s="146"/>
      <c r="AR23" s="146"/>
      <c r="AS23" s="145">
        <v>664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21385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-597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7609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-1087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685</v>
      </c>
      <c r="D76" s="914">
        <v>4268.9653302959669</v>
      </c>
      <c r="E76" s="915">
        <v>2317139.6864063102</v>
      </c>
      <c r="F76" s="916">
        <v>614</v>
      </c>
      <c r="G76" s="917">
        <v>570.35224473434255</v>
      </c>
      <c r="H76" s="918">
        <v>294716.87894665293</v>
      </c>
      <c r="I76" s="1111">
        <v>113</v>
      </c>
      <c r="J76" s="917">
        <v>158.37628411149953</v>
      </c>
      <c r="K76" s="918">
        <v>14798.798915697394</v>
      </c>
      <c r="L76" s="916">
        <v>81</v>
      </c>
      <c r="M76" s="917">
        <v>3936.5780458287281</v>
      </c>
      <c r="N76" s="918">
        <v>266378.42893536558</v>
      </c>
      <c r="O76" s="916">
        <v>1</v>
      </c>
      <c r="P76" s="917">
        <v>1527.9418817790604</v>
      </c>
      <c r="Q76" s="918">
        <v>1309.628222628088</v>
      </c>
      <c r="R76" s="919">
        <v>2894343</v>
      </c>
      <c r="S76" s="917">
        <v>-331489</v>
      </c>
      <c r="T76" s="917">
        <v>-70749</v>
      </c>
      <c r="U76" s="920">
        <v>-402238</v>
      </c>
      <c r="V76" s="919">
        <v>2492105</v>
      </c>
      <c r="W76" s="918">
        <v>-6231</v>
      </c>
      <c r="X76" s="919">
        <v>2485874</v>
      </c>
      <c r="Y76" s="918">
        <v>0</v>
      </c>
      <c r="Z76" s="919">
        <v>2485874</v>
      </c>
      <c r="AA76" s="917">
        <v>2318036</v>
      </c>
      <c r="AB76" s="917">
        <v>167838</v>
      </c>
      <c r="AC76" s="919">
        <v>167838</v>
      </c>
      <c r="AD76" s="921">
        <v>2485874</v>
      </c>
      <c r="AE76" s="917">
        <v>5688</v>
      </c>
      <c r="AF76" s="922">
        <v>5185457</v>
      </c>
      <c r="AG76" s="916">
        <v>-65</v>
      </c>
      <c r="AH76" s="917">
        <v>-479268</v>
      </c>
      <c r="AI76" s="916">
        <v>-50</v>
      </c>
      <c r="AJ76" s="917">
        <v>-194417</v>
      </c>
      <c r="AK76" s="920">
        <v>-673685</v>
      </c>
      <c r="AL76" s="922">
        <v>4511772</v>
      </c>
      <c r="AM76" s="917">
        <v>-11279</v>
      </c>
      <c r="AN76" s="922">
        <v>4500493</v>
      </c>
      <c r="AO76" s="917">
        <v>0</v>
      </c>
      <c r="AP76" s="922">
        <v>4500493</v>
      </c>
      <c r="AQ76" s="917">
        <v>4164171</v>
      </c>
      <c r="AR76" s="917">
        <v>336322</v>
      </c>
      <c r="AS76" s="922">
        <v>336322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74159</v>
      </c>
      <c r="S77" s="860"/>
      <c r="T77" s="860"/>
      <c r="U77" s="860"/>
      <c r="V77" s="861">
        <v>74159</v>
      </c>
      <c r="W77" s="910">
        <v>-185</v>
      </c>
      <c r="X77" s="861">
        <v>73974</v>
      </c>
      <c r="Y77" s="860"/>
      <c r="Z77" s="861">
        <v>73974</v>
      </c>
      <c r="AA77" s="860">
        <v>68221</v>
      </c>
      <c r="AB77" s="860">
        <v>5753</v>
      </c>
      <c r="AC77" s="861">
        <v>5753</v>
      </c>
      <c r="AD77" s="912">
        <v>73974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4351</v>
      </c>
      <c r="AB83" s="710">
        <v>-4351</v>
      </c>
      <c r="AC83" s="158">
        <v>-4351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685</v>
      </c>
      <c r="D84" s="914">
        <v>4268.9653302959669</v>
      </c>
      <c r="E84" s="915">
        <v>2317139.6864063102</v>
      </c>
      <c r="F84" s="916">
        <v>614</v>
      </c>
      <c r="G84" s="917">
        <v>570.35224473434255</v>
      </c>
      <c r="H84" s="918">
        <v>294716.87894665293</v>
      </c>
      <c r="I84" s="1111">
        <v>113</v>
      </c>
      <c r="J84" s="917">
        <v>158.37628411149953</v>
      </c>
      <c r="K84" s="918">
        <v>14798.798915697394</v>
      </c>
      <c r="L84" s="916">
        <v>81</v>
      </c>
      <c r="M84" s="917">
        <v>3936.5780458287281</v>
      </c>
      <c r="N84" s="918">
        <v>266378.42893536558</v>
      </c>
      <c r="O84" s="916">
        <v>1</v>
      </c>
      <c r="P84" s="917">
        <v>1527.9418817790604</v>
      </c>
      <c r="Q84" s="918">
        <v>1309.628222628088</v>
      </c>
      <c r="R84" s="919">
        <v>2968502</v>
      </c>
      <c r="S84" s="917">
        <v>-331489</v>
      </c>
      <c r="T84" s="917">
        <v>-70749</v>
      </c>
      <c r="U84" s="920">
        <v>-402238</v>
      </c>
      <c r="V84" s="919">
        <v>2566264</v>
      </c>
      <c r="W84" s="918">
        <v>-6416</v>
      </c>
      <c r="X84" s="919">
        <v>2559848</v>
      </c>
      <c r="Y84" s="918">
        <v>0</v>
      </c>
      <c r="Z84" s="919">
        <v>2559848</v>
      </c>
      <c r="AA84" s="917">
        <v>2390608</v>
      </c>
      <c r="AB84" s="917">
        <v>169240</v>
      </c>
      <c r="AC84" s="919">
        <v>169240</v>
      </c>
      <c r="AD84" s="921">
        <v>2559848</v>
      </c>
      <c r="AE84" s="917">
        <v>5688</v>
      </c>
      <c r="AF84" s="922">
        <v>5185457</v>
      </c>
      <c r="AG84" s="916">
        <v>-65</v>
      </c>
      <c r="AH84" s="917">
        <v>-479268</v>
      </c>
      <c r="AI84" s="916">
        <v>-50</v>
      </c>
      <c r="AJ84" s="917">
        <v>-194417</v>
      </c>
      <c r="AK84" s="920">
        <v>-673685</v>
      </c>
      <c r="AL84" s="922">
        <v>4511772</v>
      </c>
      <c r="AM84" s="917">
        <v>-11279</v>
      </c>
      <c r="AN84" s="922">
        <v>4500493</v>
      </c>
      <c r="AO84" s="917">
        <v>0</v>
      </c>
      <c r="AP84" s="922">
        <v>4500493</v>
      </c>
      <c r="AQ84" s="917">
        <v>4164171</v>
      </c>
      <c r="AR84" s="917">
        <v>336322</v>
      </c>
      <c r="AS84" s="922">
        <v>336322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36" t="s">
        <v>439</v>
      </c>
      <c r="B1" s="1429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30"/>
      <c r="B2" s="1431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32"/>
      <c r="B3" s="1433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101068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126464</v>
      </c>
      <c r="AM9" s="148"/>
      <c r="AN9" s="145"/>
      <c r="AO9" s="137">
        <v>0</v>
      </c>
      <c r="AP9" s="145"/>
      <c r="AQ9" s="146"/>
      <c r="AR9" s="146"/>
      <c r="AS9" s="145">
        <v>12275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1479074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2196842</v>
      </c>
      <c r="AM23" s="148"/>
      <c r="AN23" s="145"/>
      <c r="AO23" s="137">
        <v>0</v>
      </c>
      <c r="AP23" s="145"/>
      <c r="AQ23" s="146"/>
      <c r="AR23" s="146"/>
      <c r="AS23" s="145">
        <v>207908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40412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35136</v>
      </c>
      <c r="AM25" s="148"/>
      <c r="AN25" s="145"/>
      <c r="AO25" s="137">
        <v>0</v>
      </c>
      <c r="AP25" s="145"/>
      <c r="AQ25" s="146"/>
      <c r="AR25" s="146"/>
      <c r="AS25" s="145">
        <v>4479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68854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244020</v>
      </c>
      <c r="AM30" s="148"/>
      <c r="AN30" s="145"/>
      <c r="AO30" s="137">
        <v>0</v>
      </c>
      <c r="AP30" s="145"/>
      <c r="AQ30" s="146"/>
      <c r="AR30" s="146"/>
      <c r="AS30" s="145">
        <v>18756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7710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6050</v>
      </c>
      <c r="AM32" s="129"/>
      <c r="AN32" s="126"/>
      <c r="AO32" s="119">
        <v>0</v>
      </c>
      <c r="AP32" s="126"/>
      <c r="AQ32" s="127"/>
      <c r="AR32" s="127"/>
      <c r="AS32" s="126">
        <v>575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5704</v>
      </c>
      <c r="AM34" s="148"/>
      <c r="AN34" s="145"/>
      <c r="AO34" s="137">
        <v>0</v>
      </c>
      <c r="AP34" s="145"/>
      <c r="AQ34" s="146"/>
      <c r="AR34" s="146"/>
      <c r="AS34" s="145">
        <v>948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171336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54131</v>
      </c>
      <c r="AM38" s="148"/>
      <c r="AN38" s="145"/>
      <c r="AO38" s="137">
        <v>0</v>
      </c>
      <c r="AP38" s="145"/>
      <c r="AQ38" s="146"/>
      <c r="AR38" s="146"/>
      <c r="AS38" s="145">
        <v>4768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3298</v>
      </c>
      <c r="AM42" s="129"/>
      <c r="AN42" s="126"/>
      <c r="AO42" s="119">
        <v>0</v>
      </c>
      <c r="AP42" s="126"/>
      <c r="AQ42" s="127"/>
      <c r="AR42" s="127"/>
      <c r="AS42" s="126">
        <v>822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33772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40138</v>
      </c>
      <c r="AM45" s="148"/>
      <c r="AN45" s="145"/>
      <c r="AO45" s="137">
        <v>0</v>
      </c>
      <c r="AP45" s="145"/>
      <c r="AQ45" s="146"/>
      <c r="AR45" s="146"/>
      <c r="AS45" s="145">
        <v>3933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9787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2960</v>
      </c>
      <c r="AM55" s="148"/>
      <c r="AN55" s="145"/>
      <c r="AO55" s="137">
        <v>0</v>
      </c>
      <c r="AP55" s="145"/>
      <c r="AQ55" s="146"/>
      <c r="AR55" s="146"/>
      <c r="AS55" s="145">
        <v>266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8855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16233</v>
      </c>
      <c r="AM58" s="148"/>
      <c r="AN58" s="145"/>
      <c r="AO58" s="137">
        <v>0</v>
      </c>
      <c r="AP58" s="145"/>
      <c r="AQ58" s="146"/>
      <c r="AR58" s="146"/>
      <c r="AS58" s="145">
        <v>2459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12834</v>
      </c>
      <c r="AM59" s="148"/>
      <c r="AN59" s="145"/>
      <c r="AO59" s="137">
        <v>0</v>
      </c>
      <c r="AP59" s="145"/>
      <c r="AQ59" s="146"/>
      <c r="AR59" s="146"/>
      <c r="AS59" s="145">
        <v>2252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76087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138063</v>
      </c>
      <c r="AM67" s="129"/>
      <c r="AN67" s="126"/>
      <c r="AO67" s="119">
        <v>0</v>
      </c>
      <c r="AP67" s="126"/>
      <c r="AQ67" s="127"/>
      <c r="AR67" s="127"/>
      <c r="AS67" s="126">
        <v>13751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13020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32310</v>
      </c>
      <c r="AM69" s="148"/>
      <c r="AN69" s="145"/>
      <c r="AO69" s="137">
        <v>0</v>
      </c>
      <c r="AP69" s="145"/>
      <c r="AQ69" s="146"/>
      <c r="AR69" s="146"/>
      <c r="AS69" s="145">
        <v>3040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77208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50152</v>
      </c>
      <c r="AM73" s="148"/>
      <c r="AN73" s="145"/>
      <c r="AO73" s="137">
        <v>0</v>
      </c>
      <c r="AP73" s="145"/>
      <c r="AQ73" s="146"/>
      <c r="AR73" s="146"/>
      <c r="AS73" s="145">
        <v>3812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142473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55296</v>
      </c>
      <c r="AM74" s="148"/>
      <c r="AN74" s="145"/>
      <c r="AO74" s="137">
        <v>0</v>
      </c>
      <c r="AP74" s="145"/>
      <c r="AQ74" s="146"/>
      <c r="AR74" s="146"/>
      <c r="AS74" s="145">
        <v>5016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157118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59535</v>
      </c>
      <c r="AM75" s="148"/>
      <c r="AN75" s="145"/>
      <c r="AO75" s="137">
        <v>0</v>
      </c>
      <c r="AP75" s="145"/>
      <c r="AQ75" s="146"/>
      <c r="AR75" s="146"/>
      <c r="AS75" s="145">
        <v>4267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390</v>
      </c>
      <c r="D76" s="914">
        <v>4268.9653302959669</v>
      </c>
      <c r="E76" s="915">
        <v>1469572.742387115</v>
      </c>
      <c r="F76" s="916">
        <v>248</v>
      </c>
      <c r="G76" s="917">
        <v>570.35224473434255</v>
      </c>
      <c r="H76" s="918">
        <v>117485.49668507927</v>
      </c>
      <c r="I76" s="1111">
        <v>135</v>
      </c>
      <c r="J76" s="917">
        <v>158.37628411149953</v>
      </c>
      <c r="K76" s="918">
        <v>17778.701818614252</v>
      </c>
      <c r="L76" s="916">
        <v>238</v>
      </c>
      <c r="M76" s="917">
        <v>3936.5780458287281</v>
      </c>
      <c r="N76" s="918">
        <v>781936.3448577997</v>
      </c>
      <c r="O76" s="916">
        <v>0</v>
      </c>
      <c r="P76" s="917">
        <v>1527.9418817790604</v>
      </c>
      <c r="Q76" s="918">
        <v>0</v>
      </c>
      <c r="R76" s="919">
        <v>2386774</v>
      </c>
      <c r="S76" s="917">
        <v>-42054</v>
      </c>
      <c r="T76" s="917">
        <v>121526</v>
      </c>
      <c r="U76" s="920">
        <v>79472</v>
      </c>
      <c r="V76" s="919">
        <v>2466246</v>
      </c>
      <c r="W76" s="918">
        <v>-6165</v>
      </c>
      <c r="X76" s="919">
        <v>2460081</v>
      </c>
      <c r="Y76" s="918">
        <v>0</v>
      </c>
      <c r="Z76" s="919">
        <v>2460081</v>
      </c>
      <c r="AA76" s="917">
        <v>2237793</v>
      </c>
      <c r="AB76" s="917">
        <v>222288</v>
      </c>
      <c r="AC76" s="919">
        <v>222288</v>
      </c>
      <c r="AD76" s="921">
        <v>2460081</v>
      </c>
      <c r="AE76" s="917">
        <v>5688</v>
      </c>
      <c r="AF76" s="922">
        <v>2929111</v>
      </c>
      <c r="AG76" s="916">
        <v>14</v>
      </c>
      <c r="AH76" s="917">
        <v>62846</v>
      </c>
      <c r="AI76" s="916">
        <v>25</v>
      </c>
      <c r="AJ76" s="917">
        <v>87209</v>
      </c>
      <c r="AK76" s="920">
        <v>150055</v>
      </c>
      <c r="AL76" s="922">
        <v>3079166</v>
      </c>
      <c r="AM76" s="917">
        <v>-7696</v>
      </c>
      <c r="AN76" s="922">
        <v>3071470</v>
      </c>
      <c r="AO76" s="917">
        <v>0</v>
      </c>
      <c r="AP76" s="922">
        <v>3071470</v>
      </c>
      <c r="AQ76" s="917">
        <v>2782143</v>
      </c>
      <c r="AR76" s="917">
        <v>289327</v>
      </c>
      <c r="AS76" s="922">
        <v>289327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73931</v>
      </c>
      <c r="S77" s="860"/>
      <c r="T77" s="860"/>
      <c r="U77" s="860"/>
      <c r="V77" s="861">
        <v>73931</v>
      </c>
      <c r="W77" s="910">
        <v>-185</v>
      </c>
      <c r="X77" s="861">
        <v>73746</v>
      </c>
      <c r="Y77" s="860"/>
      <c r="Z77" s="861">
        <v>73746</v>
      </c>
      <c r="AA77" s="860">
        <v>67502</v>
      </c>
      <c r="AB77" s="860">
        <v>6244</v>
      </c>
      <c r="AC77" s="861">
        <v>6244</v>
      </c>
      <c r="AD77" s="912">
        <v>73746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2115</v>
      </c>
      <c r="AB83" s="710">
        <v>-2115</v>
      </c>
      <c r="AC83" s="158">
        <v>-2115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390</v>
      </c>
      <c r="D84" s="914">
        <v>4268.9653302959669</v>
      </c>
      <c r="E84" s="915">
        <v>1469572.742387115</v>
      </c>
      <c r="F84" s="916">
        <v>248</v>
      </c>
      <c r="G84" s="917">
        <v>570.35224473434255</v>
      </c>
      <c r="H84" s="918">
        <v>117485.49668507927</v>
      </c>
      <c r="I84" s="1111">
        <v>135</v>
      </c>
      <c r="J84" s="917">
        <v>158.37628411149953</v>
      </c>
      <c r="K84" s="918">
        <v>17778.701818614252</v>
      </c>
      <c r="L84" s="916">
        <v>238</v>
      </c>
      <c r="M84" s="917">
        <v>3936.5780458287281</v>
      </c>
      <c r="N84" s="918">
        <v>781936.3448577997</v>
      </c>
      <c r="O84" s="916">
        <v>0</v>
      </c>
      <c r="P84" s="917">
        <v>1527.9418817790604</v>
      </c>
      <c r="Q84" s="918">
        <v>0</v>
      </c>
      <c r="R84" s="919">
        <v>2460705</v>
      </c>
      <c r="S84" s="917">
        <v>-42054</v>
      </c>
      <c r="T84" s="917">
        <v>121526</v>
      </c>
      <c r="U84" s="920">
        <v>79472</v>
      </c>
      <c r="V84" s="919">
        <v>2540177</v>
      </c>
      <c r="W84" s="918">
        <v>-6350</v>
      </c>
      <c r="X84" s="919">
        <v>2533827</v>
      </c>
      <c r="Y84" s="918">
        <v>0</v>
      </c>
      <c r="Z84" s="919">
        <v>2533827</v>
      </c>
      <c r="AA84" s="917">
        <v>2307410</v>
      </c>
      <c r="AB84" s="917">
        <v>226417</v>
      </c>
      <c r="AC84" s="919">
        <v>226417</v>
      </c>
      <c r="AD84" s="921">
        <v>2533827</v>
      </c>
      <c r="AE84" s="917">
        <v>5688</v>
      </c>
      <c r="AF84" s="922">
        <v>2929111</v>
      </c>
      <c r="AG84" s="916">
        <v>14</v>
      </c>
      <c r="AH84" s="917">
        <v>62846</v>
      </c>
      <c r="AI84" s="916">
        <v>25</v>
      </c>
      <c r="AJ84" s="917">
        <v>87209</v>
      </c>
      <c r="AK84" s="920">
        <v>150055</v>
      </c>
      <c r="AL84" s="922">
        <v>3079166</v>
      </c>
      <c r="AM84" s="917">
        <v>-7696</v>
      </c>
      <c r="AN84" s="922">
        <v>3071470</v>
      </c>
      <c r="AO84" s="917">
        <v>0</v>
      </c>
      <c r="AP84" s="922">
        <v>3071470</v>
      </c>
      <c r="AQ84" s="917">
        <v>2782143</v>
      </c>
      <c r="AR84" s="917">
        <v>289327</v>
      </c>
      <c r="AS84" s="922">
        <v>289327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theme="5" tint="0.39997558519241921"/>
  </sheetPr>
  <dimension ref="A1:AT92"/>
  <sheetViews>
    <sheetView view="pageBreakPreview" zoomScaleNormal="100" zoomScaleSheetLayoutView="100" workbookViewId="0">
      <pane xSplit="2" ySplit="6" topLeftCell="C79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848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835407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859100</v>
      </c>
      <c r="AM32" s="129"/>
      <c r="AN32" s="126"/>
      <c r="AO32" s="119">
        <v>-2632</v>
      </c>
      <c r="AP32" s="126"/>
      <c r="AQ32" s="127"/>
      <c r="AR32" s="127"/>
      <c r="AS32" s="126">
        <v>76047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171485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125324</v>
      </c>
      <c r="AM42" s="129"/>
      <c r="AN42" s="126"/>
      <c r="AO42" s="119">
        <v>0</v>
      </c>
      <c r="AP42" s="126"/>
      <c r="AQ42" s="127"/>
      <c r="AR42" s="127"/>
      <c r="AS42" s="126">
        <v>-924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4318</v>
      </c>
      <c r="AM43" s="148"/>
      <c r="AN43" s="145"/>
      <c r="AO43" s="137">
        <v>0</v>
      </c>
      <c r="AP43" s="145"/>
      <c r="AQ43" s="146"/>
      <c r="AR43" s="146"/>
      <c r="AS43" s="145">
        <v>717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11056</v>
      </c>
      <c r="AM44" s="148"/>
      <c r="AN44" s="145"/>
      <c r="AO44" s="137">
        <v>0</v>
      </c>
      <c r="AP44" s="145"/>
      <c r="AQ44" s="146"/>
      <c r="AR44" s="146"/>
      <c r="AS44" s="145">
        <v>1837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2531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37525</v>
      </c>
      <c r="AM51" s="163"/>
      <c r="AN51" s="160"/>
      <c r="AO51" s="151">
        <v>0</v>
      </c>
      <c r="AP51" s="160"/>
      <c r="AQ51" s="161"/>
      <c r="AR51" s="161"/>
      <c r="AS51" s="160">
        <v>5609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9385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17538</v>
      </c>
      <c r="AM54" s="148"/>
      <c r="AN54" s="145"/>
      <c r="AO54" s="137">
        <v>0</v>
      </c>
      <c r="AP54" s="145"/>
      <c r="AQ54" s="146"/>
      <c r="AR54" s="146"/>
      <c r="AS54" s="145">
        <v>2150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23132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-1526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2852</v>
      </c>
      <c r="AM59" s="148"/>
      <c r="AN59" s="145"/>
      <c r="AO59" s="137">
        <v>0</v>
      </c>
      <c r="AP59" s="145"/>
      <c r="AQ59" s="146"/>
      <c r="AR59" s="146"/>
      <c r="AS59" s="145">
        <v>474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217</v>
      </c>
      <c r="D76" s="914">
        <v>4268.9653302959669</v>
      </c>
      <c r="E76" s="915">
        <v>824202.12794764782</v>
      </c>
      <c r="F76" s="916">
        <v>162</v>
      </c>
      <c r="G76" s="917">
        <v>570.35224473434255</v>
      </c>
      <c r="H76" s="918">
        <v>78351.791197001017</v>
      </c>
      <c r="I76" s="1111">
        <v>196</v>
      </c>
      <c r="J76" s="917">
        <v>158.37628411149953</v>
      </c>
      <c r="K76" s="918">
        <v>25658.584348379845</v>
      </c>
      <c r="L76" s="916">
        <v>34</v>
      </c>
      <c r="M76" s="917">
        <v>3936.5780458287281</v>
      </c>
      <c r="N76" s="918">
        <v>113727.71791122961</v>
      </c>
      <c r="O76" s="916">
        <v>0</v>
      </c>
      <c r="P76" s="917">
        <v>1527.9418817790604</v>
      </c>
      <c r="Q76" s="918">
        <v>0</v>
      </c>
      <c r="R76" s="919">
        <v>1041940</v>
      </c>
      <c r="S76" s="917">
        <v>-300848</v>
      </c>
      <c r="T76" s="917">
        <v>63582</v>
      </c>
      <c r="U76" s="920">
        <v>-237266</v>
      </c>
      <c r="V76" s="919">
        <v>804674</v>
      </c>
      <c r="W76" s="918">
        <v>-2012</v>
      </c>
      <c r="X76" s="919">
        <v>802662</v>
      </c>
      <c r="Y76" s="918">
        <v>-2118</v>
      </c>
      <c r="Z76" s="919">
        <v>800544</v>
      </c>
      <c r="AA76" s="917">
        <v>748272</v>
      </c>
      <c r="AB76" s="917">
        <v>52272</v>
      </c>
      <c r="AC76" s="919">
        <v>52272</v>
      </c>
      <c r="AD76" s="921">
        <v>800544</v>
      </c>
      <c r="AE76" s="917">
        <v>5688</v>
      </c>
      <c r="AF76" s="922">
        <v>1350417</v>
      </c>
      <c r="AG76" s="916">
        <v>-63</v>
      </c>
      <c r="AH76" s="917">
        <v>-384909</v>
      </c>
      <c r="AI76" s="916">
        <v>29</v>
      </c>
      <c r="AJ76" s="917">
        <v>92205</v>
      </c>
      <c r="AK76" s="920">
        <v>-292704</v>
      </c>
      <c r="AL76" s="922">
        <v>1057713</v>
      </c>
      <c r="AM76" s="917">
        <v>-2645</v>
      </c>
      <c r="AN76" s="922">
        <v>1055068</v>
      </c>
      <c r="AO76" s="917">
        <v>-2632</v>
      </c>
      <c r="AP76" s="922">
        <v>1052436</v>
      </c>
      <c r="AQ76" s="917">
        <v>968052</v>
      </c>
      <c r="AR76" s="917">
        <v>84384</v>
      </c>
      <c r="AS76" s="922">
        <v>84384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24981</v>
      </c>
      <c r="S77" s="860"/>
      <c r="T77" s="860"/>
      <c r="U77" s="860"/>
      <c r="V77" s="861">
        <v>24981</v>
      </c>
      <c r="W77" s="910">
        <v>-62</v>
      </c>
      <c r="X77" s="861">
        <v>24919</v>
      </c>
      <c r="Y77" s="860"/>
      <c r="Z77" s="861">
        <v>24919</v>
      </c>
      <c r="AA77" s="860">
        <v>23649</v>
      </c>
      <c r="AB77" s="860">
        <v>1270</v>
      </c>
      <c r="AC77" s="861">
        <v>1270</v>
      </c>
      <c r="AD77" s="912">
        <v>24919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12050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5335</v>
      </c>
      <c r="AB83" s="710">
        <v>-5335</v>
      </c>
      <c r="AC83" s="158">
        <v>-5335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217</v>
      </c>
      <c r="D84" s="914">
        <v>4268.9653302959669</v>
      </c>
      <c r="E84" s="915">
        <v>824202.12794764782</v>
      </c>
      <c r="F84" s="916">
        <v>162</v>
      </c>
      <c r="G84" s="917">
        <v>570.35224473434255</v>
      </c>
      <c r="H84" s="918">
        <v>78351.791197001017</v>
      </c>
      <c r="I84" s="1111">
        <v>196</v>
      </c>
      <c r="J84" s="917">
        <v>158.37628411149953</v>
      </c>
      <c r="K84" s="918">
        <v>25658.584348379845</v>
      </c>
      <c r="L84" s="916">
        <v>34</v>
      </c>
      <c r="M84" s="917">
        <v>3936.5780458287281</v>
      </c>
      <c r="N84" s="918">
        <v>113727.71791122961</v>
      </c>
      <c r="O84" s="916">
        <v>0</v>
      </c>
      <c r="P84" s="917">
        <v>1527.9418817790604</v>
      </c>
      <c r="Q84" s="918">
        <v>0</v>
      </c>
      <c r="R84" s="919">
        <v>1066921</v>
      </c>
      <c r="S84" s="917">
        <v>-300848</v>
      </c>
      <c r="T84" s="917">
        <v>63582</v>
      </c>
      <c r="U84" s="920">
        <v>-237266</v>
      </c>
      <c r="V84" s="919">
        <v>829655</v>
      </c>
      <c r="W84" s="918">
        <v>-2074</v>
      </c>
      <c r="X84" s="919">
        <v>827581</v>
      </c>
      <c r="Y84" s="918">
        <v>-2118</v>
      </c>
      <c r="Z84" s="919">
        <v>825463</v>
      </c>
      <c r="AA84" s="917">
        <v>777256</v>
      </c>
      <c r="AB84" s="917">
        <v>48207</v>
      </c>
      <c r="AC84" s="919">
        <v>48207</v>
      </c>
      <c r="AD84" s="921">
        <v>837513</v>
      </c>
      <c r="AE84" s="917">
        <v>5688</v>
      </c>
      <c r="AF84" s="922">
        <v>1350417</v>
      </c>
      <c r="AG84" s="916">
        <v>-63</v>
      </c>
      <c r="AH84" s="917">
        <v>-384909</v>
      </c>
      <c r="AI84" s="916">
        <v>29</v>
      </c>
      <c r="AJ84" s="917">
        <v>92205</v>
      </c>
      <c r="AK84" s="920">
        <v>-292704</v>
      </c>
      <c r="AL84" s="922">
        <v>1057713</v>
      </c>
      <c r="AM84" s="917">
        <v>-2645</v>
      </c>
      <c r="AN84" s="922">
        <v>1055068</v>
      </c>
      <c r="AO84" s="917">
        <v>-2632</v>
      </c>
      <c r="AP84" s="922">
        <v>1052436</v>
      </c>
      <c r="AQ84" s="917">
        <v>968052</v>
      </c>
      <c r="AR84" s="917">
        <v>84384</v>
      </c>
      <c r="AS84" s="922">
        <v>84384</v>
      </c>
      <c r="AT84" s="33"/>
    </row>
    <row r="85" spans="1:46" ht="15" customHeight="1" thickTop="1" x14ac:dyDescent="0.2">
      <c r="A85" s="1285" t="s">
        <v>1393</v>
      </c>
      <c r="B85" s="1286"/>
      <c r="C85" s="704"/>
      <c r="D85" s="705"/>
      <c r="E85" s="705"/>
      <c r="F85" s="704"/>
      <c r="G85" s="705"/>
      <c r="H85" s="705"/>
      <c r="I85" s="1113"/>
      <c r="J85" s="705"/>
      <c r="K85" s="705"/>
      <c r="L85" s="704"/>
      <c r="M85" s="705"/>
      <c r="N85" s="705"/>
      <c r="O85" s="704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6"/>
      <c r="AA85" s="706"/>
      <c r="AB85" s="705"/>
      <c r="AC85" s="706">
        <v>-8194</v>
      </c>
      <c r="AD85" s="143"/>
      <c r="AE85" s="705"/>
      <c r="AF85" s="705"/>
      <c r="AG85" s="704"/>
      <c r="AH85" s="705"/>
      <c r="AI85" s="704"/>
      <c r="AJ85" s="705"/>
      <c r="AK85" s="705"/>
      <c r="AL85" s="705"/>
      <c r="AM85" s="705"/>
      <c r="AN85" s="705"/>
      <c r="AO85" s="705"/>
      <c r="AP85" s="705"/>
      <c r="AQ85" s="705"/>
      <c r="AR85" s="705"/>
      <c r="AS85" s="705"/>
      <c r="AT85" s="8"/>
    </row>
    <row r="86" spans="1:46" s="19" customFormat="1" ht="15" customHeight="1" thickBot="1" x14ac:dyDescent="0.25">
      <c r="A86" s="1290" t="s">
        <v>1394</v>
      </c>
      <c r="B86" s="1291"/>
      <c r="C86" s="913"/>
      <c r="D86" s="914"/>
      <c r="E86" s="915"/>
      <c r="F86" s="916"/>
      <c r="G86" s="917"/>
      <c r="H86" s="918"/>
      <c r="I86" s="1111"/>
      <c r="J86" s="917"/>
      <c r="K86" s="918"/>
      <c r="L86" s="916"/>
      <c r="M86" s="917"/>
      <c r="N86" s="918"/>
      <c r="O86" s="916"/>
      <c r="P86" s="917"/>
      <c r="Q86" s="918"/>
      <c r="R86" s="919"/>
      <c r="S86" s="917"/>
      <c r="T86" s="917"/>
      <c r="U86" s="920"/>
      <c r="V86" s="919"/>
      <c r="W86" s="918"/>
      <c r="X86" s="919"/>
      <c r="Y86" s="918"/>
      <c r="Z86" s="919"/>
      <c r="AA86" s="917"/>
      <c r="AB86" s="917"/>
      <c r="AC86" s="919">
        <v>40013</v>
      </c>
      <c r="AD86" s="921"/>
      <c r="AE86" s="917"/>
      <c r="AF86" s="922"/>
      <c r="AG86" s="916"/>
      <c r="AH86" s="917"/>
      <c r="AI86" s="916"/>
      <c r="AJ86" s="917"/>
      <c r="AK86" s="920"/>
      <c r="AL86" s="922"/>
      <c r="AM86" s="917"/>
      <c r="AN86" s="922"/>
      <c r="AO86" s="917"/>
      <c r="AP86" s="922"/>
      <c r="AQ86" s="917"/>
      <c r="AR86" s="917"/>
      <c r="AS86" s="922"/>
      <c r="AT86" s="33"/>
    </row>
    <row r="87" spans="1:46" ht="16.149999999999999" customHeight="1" thickTop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5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M2:AM3"/>
    <mergeCell ref="AB2:AB3"/>
    <mergeCell ref="AC2:AC3"/>
    <mergeCell ref="AD2:AD3"/>
    <mergeCell ref="AE2:AE3"/>
    <mergeCell ref="AF2:AF3"/>
    <mergeCell ref="AG2:AK2"/>
    <mergeCell ref="A85:B85"/>
    <mergeCell ref="A86:B86"/>
    <mergeCell ref="AS2:AS3"/>
    <mergeCell ref="AP2:AP3"/>
    <mergeCell ref="AQ2:AQ3"/>
    <mergeCell ref="AR2:AR3"/>
    <mergeCell ref="AL1:AS1"/>
    <mergeCell ref="AN2:AN3"/>
    <mergeCell ref="AO2:AO3"/>
    <mergeCell ref="AL2:AL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995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20169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-2734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2910683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5087219</v>
      </c>
      <c r="AM23" s="148"/>
      <c r="AN23" s="145"/>
      <c r="AO23" s="137">
        <v>0</v>
      </c>
      <c r="AP23" s="145"/>
      <c r="AQ23" s="146"/>
      <c r="AR23" s="146"/>
      <c r="AS23" s="145">
        <v>423300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24179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8547</v>
      </c>
      <c r="AM38" s="148"/>
      <c r="AN38" s="145"/>
      <c r="AO38" s="137">
        <v>0</v>
      </c>
      <c r="AP38" s="145"/>
      <c r="AQ38" s="146"/>
      <c r="AR38" s="146"/>
      <c r="AS38" s="145">
        <v>56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3449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11045</v>
      </c>
      <c r="AM67" s="129"/>
      <c r="AN67" s="126"/>
      <c r="AO67" s="119">
        <v>0</v>
      </c>
      <c r="AP67" s="126"/>
      <c r="AQ67" s="127"/>
      <c r="AR67" s="127"/>
      <c r="AS67" s="126">
        <v>1146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6269</v>
      </c>
      <c r="AM73" s="148"/>
      <c r="AN73" s="145"/>
      <c r="AO73" s="137">
        <v>0</v>
      </c>
      <c r="AP73" s="145"/>
      <c r="AQ73" s="146"/>
      <c r="AR73" s="146"/>
      <c r="AS73" s="145">
        <v>520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50384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20736</v>
      </c>
      <c r="AM74" s="148"/>
      <c r="AN74" s="145"/>
      <c r="AO74" s="137">
        <v>0</v>
      </c>
      <c r="AP74" s="145"/>
      <c r="AQ74" s="146"/>
      <c r="AR74" s="146"/>
      <c r="AS74" s="145">
        <v>-90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35748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19845</v>
      </c>
      <c r="AM75" s="148"/>
      <c r="AN75" s="145"/>
      <c r="AO75" s="137">
        <v>0</v>
      </c>
      <c r="AP75" s="145"/>
      <c r="AQ75" s="146"/>
      <c r="AR75" s="146"/>
      <c r="AS75" s="145">
        <v>745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707</v>
      </c>
      <c r="D76" s="914">
        <v>4268.9653302959669</v>
      </c>
      <c r="E76" s="915">
        <v>2513288.4721809453</v>
      </c>
      <c r="F76" s="916">
        <v>648</v>
      </c>
      <c r="G76" s="917">
        <v>570.35224473434255</v>
      </c>
      <c r="H76" s="918">
        <v>292868.92790241778</v>
      </c>
      <c r="I76" s="1111">
        <v>24</v>
      </c>
      <c r="J76" s="917">
        <v>158.37628411149953</v>
      </c>
      <c r="K76" s="918">
        <v>2987.4006500886994</v>
      </c>
      <c r="L76" s="916">
        <v>77</v>
      </c>
      <c r="M76" s="917">
        <v>3936.5780458287281</v>
      </c>
      <c r="N76" s="918">
        <v>235467.08004121052</v>
      </c>
      <c r="O76" s="916">
        <v>0</v>
      </c>
      <c r="P76" s="917">
        <v>1527.9418817790604</v>
      </c>
      <c r="Q76" s="918">
        <v>0</v>
      </c>
      <c r="R76" s="919">
        <v>3044612</v>
      </c>
      <c r="S76" s="917">
        <v>-97065</v>
      </c>
      <c r="T76" s="917">
        <v>-33891</v>
      </c>
      <c r="U76" s="920">
        <v>-130956</v>
      </c>
      <c r="V76" s="919">
        <v>2913656</v>
      </c>
      <c r="W76" s="918">
        <v>-7284</v>
      </c>
      <c r="X76" s="919">
        <v>2906372</v>
      </c>
      <c r="Y76" s="918">
        <v>0</v>
      </c>
      <c r="Z76" s="919">
        <v>2906372</v>
      </c>
      <c r="AA76" s="917">
        <v>2677879</v>
      </c>
      <c r="AB76" s="917">
        <v>228493</v>
      </c>
      <c r="AC76" s="919">
        <v>228493</v>
      </c>
      <c r="AD76" s="921">
        <v>2906372</v>
      </c>
      <c r="AE76" s="917">
        <v>5688</v>
      </c>
      <c r="AF76" s="922">
        <v>5403530</v>
      </c>
      <c r="AG76" s="916">
        <v>-30</v>
      </c>
      <c r="AH76" s="917">
        <v>-259084</v>
      </c>
      <c r="AI76" s="916">
        <v>-9</v>
      </c>
      <c r="AJ76" s="917">
        <v>9215</v>
      </c>
      <c r="AK76" s="920">
        <v>-249869</v>
      </c>
      <c r="AL76" s="922">
        <v>5153661</v>
      </c>
      <c r="AM76" s="917">
        <v>-12885</v>
      </c>
      <c r="AN76" s="922">
        <v>5140776</v>
      </c>
      <c r="AO76" s="917">
        <v>0</v>
      </c>
      <c r="AP76" s="922">
        <v>5140776</v>
      </c>
      <c r="AQ76" s="917">
        <v>4717833</v>
      </c>
      <c r="AR76" s="917">
        <v>422943</v>
      </c>
      <c r="AS76" s="922">
        <v>422943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86101</v>
      </c>
      <c r="S77" s="860"/>
      <c r="T77" s="860"/>
      <c r="U77" s="860"/>
      <c r="V77" s="861">
        <v>86101</v>
      </c>
      <c r="W77" s="910">
        <v>-215</v>
      </c>
      <c r="X77" s="861">
        <v>85886</v>
      </c>
      <c r="Y77" s="860"/>
      <c r="Z77" s="861">
        <v>85886</v>
      </c>
      <c r="AA77" s="860">
        <v>79533</v>
      </c>
      <c r="AB77" s="860">
        <v>6353</v>
      </c>
      <c r="AC77" s="861">
        <v>6353</v>
      </c>
      <c r="AD77" s="912">
        <v>85886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14942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3737</v>
      </c>
      <c r="AB83" s="710">
        <v>-3737</v>
      </c>
      <c r="AC83" s="158">
        <v>-3737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707</v>
      </c>
      <c r="D84" s="914">
        <v>4268.9653302959669</v>
      </c>
      <c r="E84" s="915">
        <v>2513288.4721809453</v>
      </c>
      <c r="F84" s="916">
        <v>648</v>
      </c>
      <c r="G84" s="917">
        <v>570.35224473434255</v>
      </c>
      <c r="H84" s="918">
        <v>292868.92790241778</v>
      </c>
      <c r="I84" s="1111">
        <v>24</v>
      </c>
      <c r="J84" s="917">
        <v>158.37628411149953</v>
      </c>
      <c r="K84" s="918">
        <v>2987.4006500886994</v>
      </c>
      <c r="L84" s="916">
        <v>77</v>
      </c>
      <c r="M84" s="917">
        <v>3936.5780458287281</v>
      </c>
      <c r="N84" s="918">
        <v>235467.08004121052</v>
      </c>
      <c r="O84" s="916">
        <v>0</v>
      </c>
      <c r="P84" s="917">
        <v>1527.9418817790604</v>
      </c>
      <c r="Q84" s="918">
        <v>0</v>
      </c>
      <c r="R84" s="919">
        <v>3130713</v>
      </c>
      <c r="S84" s="917">
        <v>-97065</v>
      </c>
      <c r="T84" s="917">
        <v>-33891</v>
      </c>
      <c r="U84" s="920">
        <v>-130956</v>
      </c>
      <c r="V84" s="919">
        <v>2999757</v>
      </c>
      <c r="W84" s="918">
        <v>-7499</v>
      </c>
      <c r="X84" s="919">
        <v>2992258</v>
      </c>
      <c r="Y84" s="918">
        <v>0</v>
      </c>
      <c r="Z84" s="919">
        <v>2992258</v>
      </c>
      <c r="AA84" s="917">
        <v>2761149</v>
      </c>
      <c r="AB84" s="917">
        <v>231109</v>
      </c>
      <c r="AC84" s="919">
        <v>231109</v>
      </c>
      <c r="AD84" s="921">
        <v>3007200</v>
      </c>
      <c r="AE84" s="917">
        <v>5688</v>
      </c>
      <c r="AF84" s="922">
        <v>5403530</v>
      </c>
      <c r="AG84" s="916">
        <v>-30</v>
      </c>
      <c r="AH84" s="917">
        <v>-259084</v>
      </c>
      <c r="AI84" s="916">
        <v>-9</v>
      </c>
      <c r="AJ84" s="917">
        <v>9215</v>
      </c>
      <c r="AK84" s="920">
        <v>-249869</v>
      </c>
      <c r="AL84" s="922">
        <v>5153661</v>
      </c>
      <c r="AM84" s="917">
        <v>-12885</v>
      </c>
      <c r="AN84" s="922">
        <v>5140776</v>
      </c>
      <c r="AO84" s="917">
        <v>0</v>
      </c>
      <c r="AP84" s="922">
        <v>5140776</v>
      </c>
      <c r="AQ84" s="917">
        <v>4717833</v>
      </c>
      <c r="AR84" s="917">
        <v>422943</v>
      </c>
      <c r="AS84" s="922">
        <v>422943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440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563609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288652</v>
      </c>
      <c r="AM19" s="148"/>
      <c r="AN19" s="145"/>
      <c r="AO19" s="137">
        <v>0</v>
      </c>
      <c r="AP19" s="145"/>
      <c r="AQ19" s="146"/>
      <c r="AR19" s="146"/>
      <c r="AS19" s="145">
        <v>27674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2068924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1000849</v>
      </c>
      <c r="AM21" s="163"/>
      <c r="AN21" s="160"/>
      <c r="AO21" s="151">
        <v>0</v>
      </c>
      <c r="AP21" s="160"/>
      <c r="AQ21" s="161"/>
      <c r="AR21" s="161"/>
      <c r="AS21" s="160">
        <v>84410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11719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2897</v>
      </c>
      <c r="AM27" s="129"/>
      <c r="AN27" s="126"/>
      <c r="AO27" s="119">
        <v>0</v>
      </c>
      <c r="AP27" s="126"/>
      <c r="AQ27" s="127"/>
      <c r="AR27" s="127"/>
      <c r="AS27" s="126">
        <v>66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5890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6477</v>
      </c>
      <c r="AM43" s="148"/>
      <c r="AN43" s="145"/>
      <c r="AO43" s="137">
        <v>0</v>
      </c>
      <c r="AP43" s="145"/>
      <c r="AQ43" s="146"/>
      <c r="AR43" s="146"/>
      <c r="AS43" s="145">
        <v>588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4936</v>
      </c>
      <c r="AM49" s="148"/>
      <c r="AN49" s="145"/>
      <c r="AO49" s="137">
        <v>0</v>
      </c>
      <c r="AP49" s="145"/>
      <c r="AQ49" s="146"/>
      <c r="AR49" s="146"/>
      <c r="AS49" s="145">
        <v>820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247016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354305</v>
      </c>
      <c r="AM60" s="148"/>
      <c r="AN60" s="145"/>
      <c r="AO60" s="137">
        <v>0</v>
      </c>
      <c r="AP60" s="145"/>
      <c r="AQ60" s="146"/>
      <c r="AR60" s="146"/>
      <c r="AS60" s="145">
        <v>38600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464</v>
      </c>
      <c r="D76" s="914">
        <v>4268.9653302959669</v>
      </c>
      <c r="E76" s="915">
        <v>2415870.9308842104</v>
      </c>
      <c r="F76" s="916">
        <v>279</v>
      </c>
      <c r="G76" s="917">
        <v>570.35224473434255</v>
      </c>
      <c r="H76" s="918">
        <v>193828.33999372052</v>
      </c>
      <c r="I76" s="1111">
        <v>239.5</v>
      </c>
      <c r="J76" s="917">
        <v>158.37628411149953</v>
      </c>
      <c r="K76" s="918">
        <v>45856.229609958798</v>
      </c>
      <c r="L76" s="916">
        <v>50</v>
      </c>
      <c r="M76" s="917">
        <v>3936.5780458287281</v>
      </c>
      <c r="N76" s="918">
        <v>234214.00842306935</v>
      </c>
      <c r="O76" s="916">
        <v>4</v>
      </c>
      <c r="P76" s="917">
        <v>1527.9418817790604</v>
      </c>
      <c r="Q76" s="918">
        <v>7387.7101979895624</v>
      </c>
      <c r="R76" s="919">
        <v>2897158</v>
      </c>
      <c r="S76" s="917">
        <v>34126</v>
      </c>
      <c r="T76" s="917">
        <v>-30207</v>
      </c>
      <c r="U76" s="920">
        <v>3919</v>
      </c>
      <c r="V76" s="919">
        <v>2901077</v>
      </c>
      <c r="W76" s="918">
        <v>-7253</v>
      </c>
      <c r="X76" s="919">
        <v>2893824</v>
      </c>
      <c r="Y76" s="918">
        <v>0</v>
      </c>
      <c r="Z76" s="919">
        <v>2893824</v>
      </c>
      <c r="AA76" s="917">
        <v>2654859</v>
      </c>
      <c r="AB76" s="917">
        <v>238965</v>
      </c>
      <c r="AC76" s="919">
        <v>238965</v>
      </c>
      <c r="AD76" s="921">
        <v>2893824</v>
      </c>
      <c r="AE76" s="917">
        <v>5688</v>
      </c>
      <c r="AF76" s="922">
        <v>1633521</v>
      </c>
      <c r="AG76" s="916">
        <v>0</v>
      </c>
      <c r="AH76" s="917">
        <v>44603</v>
      </c>
      <c r="AI76" s="916">
        <v>-10</v>
      </c>
      <c r="AJ76" s="917">
        <v>-20008</v>
      </c>
      <c r="AK76" s="920">
        <v>24595</v>
      </c>
      <c r="AL76" s="922">
        <v>1658116</v>
      </c>
      <c r="AM76" s="917">
        <v>-4145</v>
      </c>
      <c r="AN76" s="922">
        <v>1653971</v>
      </c>
      <c r="AO76" s="917">
        <v>0</v>
      </c>
      <c r="AP76" s="922">
        <v>1653971</v>
      </c>
      <c r="AQ76" s="917">
        <v>1501813</v>
      </c>
      <c r="AR76" s="917">
        <v>152158</v>
      </c>
      <c r="AS76" s="922">
        <v>152158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56333</v>
      </c>
      <c r="S77" s="860"/>
      <c r="T77" s="860"/>
      <c r="U77" s="860"/>
      <c r="V77" s="861">
        <v>56333</v>
      </c>
      <c r="W77" s="910">
        <v>-141</v>
      </c>
      <c r="X77" s="861">
        <v>56192</v>
      </c>
      <c r="Y77" s="860"/>
      <c r="Z77" s="861">
        <v>56192</v>
      </c>
      <c r="AA77" s="860">
        <v>51769</v>
      </c>
      <c r="AB77" s="860">
        <v>4423</v>
      </c>
      <c r="AC77" s="861">
        <v>4423</v>
      </c>
      <c r="AD77" s="912">
        <v>56192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13363</v>
      </c>
      <c r="AA83" s="157">
        <v>12140</v>
      </c>
      <c r="AB83" s="710">
        <v>1223</v>
      </c>
      <c r="AC83" s="158">
        <v>1223</v>
      </c>
      <c r="AD83" s="158">
        <v>13363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464</v>
      </c>
      <c r="D84" s="914">
        <v>4268.9653302959669</v>
      </c>
      <c r="E84" s="915">
        <v>2415870.9308842104</v>
      </c>
      <c r="F84" s="916">
        <v>279</v>
      </c>
      <c r="G84" s="917">
        <v>570.35224473434255</v>
      </c>
      <c r="H84" s="918">
        <v>193828.33999372052</v>
      </c>
      <c r="I84" s="1111">
        <v>239.5</v>
      </c>
      <c r="J84" s="917">
        <v>158.37628411149953</v>
      </c>
      <c r="K84" s="918">
        <v>45856.229609958798</v>
      </c>
      <c r="L84" s="916">
        <v>50</v>
      </c>
      <c r="M84" s="917">
        <v>3936.5780458287281</v>
      </c>
      <c r="N84" s="918">
        <v>234214.00842306935</v>
      </c>
      <c r="O84" s="916">
        <v>4</v>
      </c>
      <c r="P84" s="917">
        <v>1527.9418817790604</v>
      </c>
      <c r="Q84" s="918">
        <v>7387.7101979895624</v>
      </c>
      <c r="R84" s="919">
        <v>2953491</v>
      </c>
      <c r="S84" s="917">
        <v>34126</v>
      </c>
      <c r="T84" s="917">
        <v>-30207</v>
      </c>
      <c r="U84" s="920">
        <v>3919</v>
      </c>
      <c r="V84" s="919">
        <v>2957410</v>
      </c>
      <c r="W84" s="918">
        <v>-7394</v>
      </c>
      <c r="X84" s="919">
        <v>2950016</v>
      </c>
      <c r="Y84" s="918">
        <v>0</v>
      </c>
      <c r="Z84" s="919">
        <v>2963379</v>
      </c>
      <c r="AA84" s="917">
        <v>2718768</v>
      </c>
      <c r="AB84" s="917">
        <v>244611</v>
      </c>
      <c r="AC84" s="919">
        <v>244611</v>
      </c>
      <c r="AD84" s="921">
        <v>2973379</v>
      </c>
      <c r="AE84" s="917">
        <v>5688</v>
      </c>
      <c r="AF84" s="922">
        <v>1633521</v>
      </c>
      <c r="AG84" s="916">
        <v>0</v>
      </c>
      <c r="AH84" s="917">
        <v>44603</v>
      </c>
      <c r="AI84" s="916">
        <v>-10</v>
      </c>
      <c r="AJ84" s="917">
        <v>-20008</v>
      </c>
      <c r="AK84" s="920">
        <v>24595</v>
      </c>
      <c r="AL84" s="922">
        <v>1658116</v>
      </c>
      <c r="AM84" s="917">
        <v>-4145</v>
      </c>
      <c r="AN84" s="922">
        <v>1653971</v>
      </c>
      <c r="AO84" s="917">
        <v>0</v>
      </c>
      <c r="AP84" s="922">
        <v>1653971</v>
      </c>
      <c r="AQ84" s="917">
        <v>1501813</v>
      </c>
      <c r="AR84" s="917">
        <v>152158</v>
      </c>
      <c r="AS84" s="922">
        <v>152158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441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874210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1553675</v>
      </c>
      <c r="AM23" s="148"/>
      <c r="AN23" s="145"/>
      <c r="AO23" s="137">
        <v>0</v>
      </c>
      <c r="AP23" s="145"/>
      <c r="AQ23" s="146"/>
      <c r="AR23" s="146"/>
      <c r="AS23" s="145">
        <v>146849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2481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16268</v>
      </c>
      <c r="AM30" s="148"/>
      <c r="AN30" s="145"/>
      <c r="AO30" s="137">
        <v>0</v>
      </c>
      <c r="AP30" s="145"/>
      <c r="AQ30" s="146"/>
      <c r="AR30" s="146"/>
      <c r="AS30" s="145">
        <v>1492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11780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4318</v>
      </c>
      <c r="AM43" s="148"/>
      <c r="AN43" s="145"/>
      <c r="AO43" s="137">
        <v>0</v>
      </c>
      <c r="AP43" s="145"/>
      <c r="AQ43" s="146"/>
      <c r="AR43" s="146"/>
      <c r="AS43" s="145">
        <v>99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2852</v>
      </c>
      <c r="AM59" s="148"/>
      <c r="AN59" s="145"/>
      <c r="AO59" s="137">
        <v>0</v>
      </c>
      <c r="AP59" s="145"/>
      <c r="AQ59" s="146"/>
      <c r="AR59" s="146"/>
      <c r="AS59" s="145">
        <v>237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65759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37614</v>
      </c>
      <c r="AM73" s="148"/>
      <c r="AN73" s="145"/>
      <c r="AO73" s="137">
        <v>0</v>
      </c>
      <c r="AP73" s="145"/>
      <c r="AQ73" s="146"/>
      <c r="AR73" s="146"/>
      <c r="AS73" s="145">
        <v>723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1179067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592704</v>
      </c>
      <c r="AM74" s="148"/>
      <c r="AN74" s="145"/>
      <c r="AO74" s="137">
        <v>0</v>
      </c>
      <c r="AP74" s="145"/>
      <c r="AQ74" s="146"/>
      <c r="AR74" s="146"/>
      <c r="AS74" s="145">
        <v>44806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17789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1984</v>
      </c>
      <c r="AM75" s="148"/>
      <c r="AN75" s="145"/>
      <c r="AO75" s="137">
        <v>0</v>
      </c>
      <c r="AP75" s="145"/>
      <c r="AQ75" s="146"/>
      <c r="AR75" s="146"/>
      <c r="AS75" s="145">
        <v>-773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401</v>
      </c>
      <c r="D76" s="914">
        <v>4268.9653302959669</v>
      </c>
      <c r="E76" s="915">
        <v>1814312.783505952</v>
      </c>
      <c r="F76" s="916">
        <v>348</v>
      </c>
      <c r="G76" s="917">
        <v>570.35224473434255</v>
      </c>
      <c r="H76" s="918">
        <v>198980.23636930529</v>
      </c>
      <c r="I76" s="1111">
        <v>21.5</v>
      </c>
      <c r="J76" s="917">
        <v>158.37628411149953</v>
      </c>
      <c r="K76" s="918">
        <v>3474.692090192284</v>
      </c>
      <c r="L76" s="916">
        <v>37</v>
      </c>
      <c r="M76" s="917">
        <v>3936.5780458287281</v>
      </c>
      <c r="N76" s="918">
        <v>134317.92298378985</v>
      </c>
      <c r="O76" s="916">
        <v>0</v>
      </c>
      <c r="P76" s="917">
        <v>1527.9418817790604</v>
      </c>
      <c r="Q76" s="918">
        <v>0</v>
      </c>
      <c r="R76" s="919">
        <v>2151086</v>
      </c>
      <c r="S76" s="917">
        <v>-60018</v>
      </c>
      <c r="T76" s="917">
        <v>-63814</v>
      </c>
      <c r="U76" s="920">
        <v>-123832</v>
      </c>
      <c r="V76" s="919">
        <v>2027254</v>
      </c>
      <c r="W76" s="918">
        <v>-5069</v>
      </c>
      <c r="X76" s="919">
        <v>2022185</v>
      </c>
      <c r="Y76" s="918">
        <v>0</v>
      </c>
      <c r="Z76" s="919">
        <v>2022185</v>
      </c>
      <c r="AA76" s="917">
        <v>1868615</v>
      </c>
      <c r="AB76" s="917">
        <v>153570</v>
      </c>
      <c r="AC76" s="919">
        <v>153570</v>
      </c>
      <c r="AD76" s="921">
        <v>2022185</v>
      </c>
      <c r="AE76" s="917">
        <v>5688</v>
      </c>
      <c r="AF76" s="922">
        <v>2308646</v>
      </c>
      <c r="AG76" s="916">
        <v>-18</v>
      </c>
      <c r="AH76" s="917">
        <v>-190987</v>
      </c>
      <c r="AI76" s="916">
        <v>-3</v>
      </c>
      <c r="AJ76" s="917">
        <v>91756</v>
      </c>
      <c r="AK76" s="920">
        <v>-99231</v>
      </c>
      <c r="AL76" s="922">
        <v>2209415</v>
      </c>
      <c r="AM76" s="917">
        <v>-5524</v>
      </c>
      <c r="AN76" s="922">
        <v>2203891</v>
      </c>
      <c r="AO76" s="917">
        <v>0</v>
      </c>
      <c r="AP76" s="922">
        <v>2203891</v>
      </c>
      <c r="AQ76" s="917">
        <v>2010458</v>
      </c>
      <c r="AR76" s="917">
        <v>193433</v>
      </c>
      <c r="AS76" s="922">
        <v>193433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57443</v>
      </c>
      <c r="S77" s="860"/>
      <c r="T77" s="860"/>
      <c r="U77" s="860"/>
      <c r="V77" s="861">
        <v>57443</v>
      </c>
      <c r="W77" s="910">
        <v>-144</v>
      </c>
      <c r="X77" s="861">
        <v>57299</v>
      </c>
      <c r="Y77" s="860"/>
      <c r="Z77" s="861">
        <v>57299</v>
      </c>
      <c r="AA77" s="860">
        <v>51934</v>
      </c>
      <c r="AB77" s="860">
        <v>5365</v>
      </c>
      <c r="AC77" s="861">
        <v>5365</v>
      </c>
      <c r="AD77" s="912">
        <v>57299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4579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1696</v>
      </c>
      <c r="AB83" s="710">
        <v>-1696</v>
      </c>
      <c r="AC83" s="158">
        <v>-1696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401</v>
      </c>
      <c r="D84" s="914">
        <v>4268.9653302959669</v>
      </c>
      <c r="E84" s="915">
        <v>1814312.783505952</v>
      </c>
      <c r="F84" s="916">
        <v>348</v>
      </c>
      <c r="G84" s="917">
        <v>570.35224473434255</v>
      </c>
      <c r="H84" s="918">
        <v>198980.23636930529</v>
      </c>
      <c r="I84" s="1111">
        <v>21.5</v>
      </c>
      <c r="J84" s="917">
        <v>158.37628411149953</v>
      </c>
      <c r="K84" s="918">
        <v>3474.692090192284</v>
      </c>
      <c r="L84" s="916">
        <v>37</v>
      </c>
      <c r="M84" s="917">
        <v>3936.5780458287281</v>
      </c>
      <c r="N84" s="918">
        <v>134317.92298378985</v>
      </c>
      <c r="O84" s="916">
        <v>0</v>
      </c>
      <c r="P84" s="917">
        <v>1527.9418817790604</v>
      </c>
      <c r="Q84" s="918">
        <v>0</v>
      </c>
      <c r="R84" s="919">
        <v>2208529</v>
      </c>
      <c r="S84" s="917">
        <v>-60018</v>
      </c>
      <c r="T84" s="917">
        <v>-63814</v>
      </c>
      <c r="U84" s="920">
        <v>-123832</v>
      </c>
      <c r="V84" s="919">
        <v>2084697</v>
      </c>
      <c r="W84" s="918">
        <v>-5213</v>
      </c>
      <c r="X84" s="919">
        <v>2079484</v>
      </c>
      <c r="Y84" s="918">
        <v>0</v>
      </c>
      <c r="Z84" s="919">
        <v>2079484</v>
      </c>
      <c r="AA84" s="917">
        <v>1922245</v>
      </c>
      <c r="AB84" s="917">
        <v>157239</v>
      </c>
      <c r="AC84" s="919">
        <v>157239</v>
      </c>
      <c r="AD84" s="921">
        <v>2084063</v>
      </c>
      <c r="AE84" s="917">
        <v>5688</v>
      </c>
      <c r="AF84" s="922">
        <v>2308646</v>
      </c>
      <c r="AG84" s="916">
        <v>-18</v>
      </c>
      <c r="AH84" s="917">
        <v>-190987</v>
      </c>
      <c r="AI84" s="916">
        <v>-3</v>
      </c>
      <c r="AJ84" s="917">
        <v>91756</v>
      </c>
      <c r="AK84" s="920">
        <v>-99231</v>
      </c>
      <c r="AL84" s="922">
        <v>2209415</v>
      </c>
      <c r="AM84" s="917">
        <v>-5524</v>
      </c>
      <c r="AN84" s="922">
        <v>2203891</v>
      </c>
      <c r="AO84" s="917">
        <v>0</v>
      </c>
      <c r="AP84" s="922">
        <v>2203891</v>
      </c>
      <c r="AQ84" s="917">
        <v>2010458</v>
      </c>
      <c r="AR84" s="917">
        <v>193433</v>
      </c>
      <c r="AS84" s="922">
        <v>193433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0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442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717704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1731902</v>
      </c>
      <c r="AM23" s="148"/>
      <c r="AN23" s="145"/>
      <c r="AO23" s="137">
        <v>0</v>
      </c>
      <c r="AP23" s="145"/>
      <c r="AQ23" s="146"/>
      <c r="AR23" s="146"/>
      <c r="AS23" s="145">
        <v>183464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112832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48312</v>
      </c>
      <c r="AM25" s="148"/>
      <c r="AN25" s="145"/>
      <c r="AO25" s="137">
        <v>0</v>
      </c>
      <c r="AP25" s="145"/>
      <c r="AQ25" s="146"/>
      <c r="AR25" s="146"/>
      <c r="AS25" s="145">
        <v>396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5467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-2424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11396</v>
      </c>
      <c r="AM38" s="148"/>
      <c r="AN38" s="145"/>
      <c r="AO38" s="137">
        <v>0</v>
      </c>
      <c r="AP38" s="145"/>
      <c r="AQ38" s="146"/>
      <c r="AR38" s="146"/>
      <c r="AS38" s="145">
        <v>1421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12375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22936</v>
      </c>
      <c r="AM45" s="148"/>
      <c r="AN45" s="145"/>
      <c r="AO45" s="137">
        <v>0</v>
      </c>
      <c r="AP45" s="145"/>
      <c r="AQ45" s="146"/>
      <c r="AR45" s="146"/>
      <c r="AS45" s="145">
        <v>1987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3110</v>
      </c>
      <c r="AM52" s="129"/>
      <c r="AN52" s="126"/>
      <c r="AO52" s="119">
        <v>0</v>
      </c>
      <c r="AP52" s="126"/>
      <c r="AQ52" s="127"/>
      <c r="AR52" s="127"/>
      <c r="AS52" s="126">
        <v>517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33925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-3335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20693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55225</v>
      </c>
      <c r="AM67" s="129"/>
      <c r="AN67" s="126"/>
      <c r="AO67" s="119">
        <v>0</v>
      </c>
      <c r="AP67" s="126"/>
      <c r="AQ67" s="127"/>
      <c r="AR67" s="127"/>
      <c r="AS67" s="126">
        <v>5040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6833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-777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131817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100304</v>
      </c>
      <c r="AM73" s="148"/>
      <c r="AN73" s="145"/>
      <c r="AO73" s="137">
        <v>0</v>
      </c>
      <c r="AP73" s="145"/>
      <c r="AQ73" s="146"/>
      <c r="AR73" s="146"/>
      <c r="AS73" s="145">
        <v>5615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1747152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857088</v>
      </c>
      <c r="AM74" s="148"/>
      <c r="AN74" s="145"/>
      <c r="AO74" s="137">
        <v>0</v>
      </c>
      <c r="AP74" s="145"/>
      <c r="AQ74" s="146"/>
      <c r="AR74" s="146"/>
      <c r="AS74" s="145">
        <v>75792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23605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35721</v>
      </c>
      <c r="AM75" s="148"/>
      <c r="AN75" s="145"/>
      <c r="AO75" s="137">
        <v>0</v>
      </c>
      <c r="AP75" s="145"/>
      <c r="AQ75" s="146"/>
      <c r="AR75" s="146"/>
      <c r="AS75" s="145">
        <v>5000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488</v>
      </c>
      <c r="D76" s="914">
        <v>4268.9653302959669</v>
      </c>
      <c r="E76" s="915">
        <v>2306001.771569679</v>
      </c>
      <c r="F76" s="916">
        <v>467</v>
      </c>
      <c r="G76" s="917">
        <v>570.35224473434255</v>
      </c>
      <c r="H76" s="918">
        <v>282043.23421623913</v>
      </c>
      <c r="I76" s="1111">
        <v>44</v>
      </c>
      <c r="J76" s="917">
        <v>158.37628411149953</v>
      </c>
      <c r="K76" s="918">
        <v>7661.1312906498151</v>
      </c>
      <c r="L76" s="916">
        <v>52</v>
      </c>
      <c r="M76" s="917">
        <v>3936.5780458287281</v>
      </c>
      <c r="N76" s="918">
        <v>216697.53717824406</v>
      </c>
      <c r="O76" s="916">
        <v>0</v>
      </c>
      <c r="P76" s="917">
        <v>1527.9418817790604</v>
      </c>
      <c r="Q76" s="918">
        <v>0</v>
      </c>
      <c r="R76" s="919">
        <v>2812403</v>
      </c>
      <c r="S76" s="917">
        <v>121039</v>
      </c>
      <c r="T76" s="917">
        <v>-31870</v>
      </c>
      <c r="U76" s="920">
        <v>89169</v>
      </c>
      <c r="V76" s="919">
        <v>2901572</v>
      </c>
      <c r="W76" s="918">
        <v>-7253</v>
      </c>
      <c r="X76" s="919">
        <v>2894319</v>
      </c>
      <c r="Y76" s="918">
        <v>0</v>
      </c>
      <c r="Z76" s="919">
        <v>2894319</v>
      </c>
      <c r="AA76" s="917">
        <v>2647709</v>
      </c>
      <c r="AB76" s="917">
        <v>246610</v>
      </c>
      <c r="AC76" s="919">
        <v>246610</v>
      </c>
      <c r="AD76" s="921">
        <v>2894319</v>
      </c>
      <c r="AE76" s="917">
        <v>5688</v>
      </c>
      <c r="AF76" s="922">
        <v>2617945</v>
      </c>
      <c r="AG76" s="916">
        <v>37</v>
      </c>
      <c r="AH76" s="917">
        <v>258656</v>
      </c>
      <c r="AI76" s="916">
        <v>-7</v>
      </c>
      <c r="AJ76" s="917">
        <v>-10607</v>
      </c>
      <c r="AK76" s="920">
        <v>248049</v>
      </c>
      <c r="AL76" s="922">
        <v>2865994</v>
      </c>
      <c r="AM76" s="917">
        <v>-7165</v>
      </c>
      <c r="AN76" s="922">
        <v>2858829</v>
      </c>
      <c r="AO76" s="917">
        <v>0</v>
      </c>
      <c r="AP76" s="922">
        <v>2858829</v>
      </c>
      <c r="AQ76" s="917">
        <v>2586133</v>
      </c>
      <c r="AR76" s="917">
        <v>272696</v>
      </c>
      <c r="AS76" s="922">
        <v>272696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62084</v>
      </c>
      <c r="S77" s="860"/>
      <c r="T77" s="860"/>
      <c r="U77" s="860"/>
      <c r="V77" s="861">
        <v>62084</v>
      </c>
      <c r="W77" s="910">
        <v>-155</v>
      </c>
      <c r="X77" s="861">
        <v>61929</v>
      </c>
      <c r="Y77" s="860"/>
      <c r="Z77" s="861">
        <v>61929</v>
      </c>
      <c r="AA77" s="860">
        <v>57232</v>
      </c>
      <c r="AB77" s="860">
        <v>4697</v>
      </c>
      <c r="AC77" s="861">
        <v>4697</v>
      </c>
      <c r="AD77" s="912">
        <v>61929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3049</v>
      </c>
      <c r="AB83" s="710">
        <v>-3049</v>
      </c>
      <c r="AC83" s="158">
        <v>-3049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488</v>
      </c>
      <c r="D84" s="914">
        <v>4268.9653302959669</v>
      </c>
      <c r="E84" s="915">
        <v>2306001.771569679</v>
      </c>
      <c r="F84" s="916">
        <v>467</v>
      </c>
      <c r="G84" s="917">
        <v>570.35224473434255</v>
      </c>
      <c r="H84" s="918">
        <v>282043.23421623913</v>
      </c>
      <c r="I84" s="1111">
        <v>44</v>
      </c>
      <c r="J84" s="917">
        <v>158.37628411149953</v>
      </c>
      <c r="K84" s="918">
        <v>7661.1312906498151</v>
      </c>
      <c r="L84" s="916">
        <v>52</v>
      </c>
      <c r="M84" s="917">
        <v>3936.5780458287281</v>
      </c>
      <c r="N84" s="918">
        <v>216697.53717824406</v>
      </c>
      <c r="O84" s="916">
        <v>0</v>
      </c>
      <c r="P84" s="917">
        <v>1527.9418817790604</v>
      </c>
      <c r="Q84" s="918">
        <v>0</v>
      </c>
      <c r="R84" s="919">
        <v>2874487</v>
      </c>
      <c r="S84" s="917">
        <v>121039</v>
      </c>
      <c r="T84" s="917">
        <v>-31870</v>
      </c>
      <c r="U84" s="920">
        <v>89169</v>
      </c>
      <c r="V84" s="919">
        <v>2963656</v>
      </c>
      <c r="W84" s="918">
        <v>-7408</v>
      </c>
      <c r="X84" s="919">
        <v>2956248</v>
      </c>
      <c r="Y84" s="918">
        <v>0</v>
      </c>
      <c r="Z84" s="919">
        <v>2956248</v>
      </c>
      <c r="AA84" s="917">
        <v>2707990</v>
      </c>
      <c r="AB84" s="917">
        <v>248258</v>
      </c>
      <c r="AC84" s="919">
        <v>248258</v>
      </c>
      <c r="AD84" s="921">
        <v>2956248</v>
      </c>
      <c r="AE84" s="917">
        <v>5688</v>
      </c>
      <c r="AF84" s="922">
        <v>2617945</v>
      </c>
      <c r="AG84" s="916">
        <v>37</v>
      </c>
      <c r="AH84" s="917">
        <v>258656</v>
      </c>
      <c r="AI84" s="916">
        <v>-7</v>
      </c>
      <c r="AJ84" s="917">
        <v>-10607</v>
      </c>
      <c r="AK84" s="920">
        <v>248049</v>
      </c>
      <c r="AL84" s="922">
        <v>2865994</v>
      </c>
      <c r="AM84" s="917">
        <v>-7165</v>
      </c>
      <c r="AN84" s="922">
        <v>2858829</v>
      </c>
      <c r="AO84" s="917">
        <v>0</v>
      </c>
      <c r="AP84" s="922">
        <v>2858829</v>
      </c>
      <c r="AQ84" s="917">
        <v>2586133</v>
      </c>
      <c r="AR84" s="917">
        <v>272696</v>
      </c>
      <c r="AS84" s="922">
        <v>272696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443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64826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129792</v>
      </c>
      <c r="AM9" s="148"/>
      <c r="AN9" s="145"/>
      <c r="AO9" s="137">
        <v>0</v>
      </c>
      <c r="AP9" s="145"/>
      <c r="AQ9" s="146"/>
      <c r="AR9" s="146"/>
      <c r="AS9" s="145">
        <v>14199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30880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42678</v>
      </c>
      <c r="AM10" s="148"/>
      <c r="AN10" s="145"/>
      <c r="AO10" s="137">
        <v>0</v>
      </c>
      <c r="AP10" s="145"/>
      <c r="AQ10" s="146"/>
      <c r="AR10" s="146"/>
      <c r="AS10" s="145">
        <v>4759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7135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11361</v>
      </c>
      <c r="AM16" s="163"/>
      <c r="AN16" s="160"/>
      <c r="AO16" s="151">
        <v>0</v>
      </c>
      <c r="AP16" s="160"/>
      <c r="AQ16" s="161"/>
      <c r="AR16" s="161"/>
      <c r="AS16" s="160">
        <v>993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3949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240219</v>
      </c>
      <c r="AM23" s="148"/>
      <c r="AN23" s="145"/>
      <c r="AO23" s="137">
        <v>0</v>
      </c>
      <c r="AP23" s="145"/>
      <c r="AQ23" s="146"/>
      <c r="AR23" s="146"/>
      <c r="AS23" s="145">
        <v>44451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589006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2708622</v>
      </c>
      <c r="AM30" s="148"/>
      <c r="AN30" s="145"/>
      <c r="AO30" s="137">
        <v>0</v>
      </c>
      <c r="AP30" s="145"/>
      <c r="AQ30" s="146"/>
      <c r="AR30" s="146"/>
      <c r="AS30" s="145">
        <v>209696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31172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45375</v>
      </c>
      <c r="AM32" s="129"/>
      <c r="AN32" s="126"/>
      <c r="AO32" s="119">
        <v>0</v>
      </c>
      <c r="AP32" s="126"/>
      <c r="AQ32" s="127"/>
      <c r="AR32" s="127"/>
      <c r="AS32" s="126">
        <v>4854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51336</v>
      </c>
      <c r="AM34" s="148"/>
      <c r="AN34" s="145"/>
      <c r="AO34" s="137">
        <v>0</v>
      </c>
      <c r="AP34" s="145"/>
      <c r="AQ34" s="146"/>
      <c r="AR34" s="146"/>
      <c r="AS34" s="145">
        <v>8534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308333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367438</v>
      </c>
      <c r="AM35" s="148"/>
      <c r="AN35" s="145"/>
      <c r="AO35" s="137">
        <v>0</v>
      </c>
      <c r="AP35" s="145"/>
      <c r="AQ35" s="146"/>
      <c r="AR35" s="146"/>
      <c r="AS35" s="145">
        <v>36055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6045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11396</v>
      </c>
      <c r="AM38" s="148"/>
      <c r="AN38" s="145"/>
      <c r="AO38" s="137">
        <v>0</v>
      </c>
      <c r="AP38" s="145"/>
      <c r="AQ38" s="146"/>
      <c r="AR38" s="146"/>
      <c r="AS38" s="145">
        <v>1671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14300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26384</v>
      </c>
      <c r="AM42" s="129"/>
      <c r="AN42" s="126"/>
      <c r="AO42" s="119">
        <v>0</v>
      </c>
      <c r="AP42" s="126"/>
      <c r="AQ42" s="127"/>
      <c r="AR42" s="127"/>
      <c r="AS42" s="126">
        <v>2207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60040</v>
      </c>
      <c r="AM51" s="163"/>
      <c r="AN51" s="160"/>
      <c r="AO51" s="151">
        <v>0</v>
      </c>
      <c r="AP51" s="160"/>
      <c r="AQ51" s="161"/>
      <c r="AR51" s="161"/>
      <c r="AS51" s="160">
        <v>9981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2432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-1327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3966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17538</v>
      </c>
      <c r="AM54" s="148"/>
      <c r="AN54" s="145"/>
      <c r="AO54" s="137">
        <v>0</v>
      </c>
      <c r="AP54" s="145"/>
      <c r="AQ54" s="146"/>
      <c r="AR54" s="146"/>
      <c r="AS54" s="145">
        <v>2706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8880</v>
      </c>
      <c r="AM55" s="148"/>
      <c r="AN55" s="145"/>
      <c r="AO55" s="137">
        <v>0</v>
      </c>
      <c r="AP55" s="145"/>
      <c r="AQ55" s="146"/>
      <c r="AR55" s="146"/>
      <c r="AS55" s="145">
        <v>1722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161826</v>
      </c>
      <c r="AM56" s="163"/>
      <c r="AN56" s="160"/>
      <c r="AO56" s="151">
        <v>0</v>
      </c>
      <c r="AP56" s="160"/>
      <c r="AQ56" s="161"/>
      <c r="AR56" s="161"/>
      <c r="AS56" s="160">
        <v>26262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44172</v>
      </c>
      <c r="AM57" s="129"/>
      <c r="AN57" s="126"/>
      <c r="AO57" s="119">
        <v>0</v>
      </c>
      <c r="AP57" s="126"/>
      <c r="AQ57" s="127"/>
      <c r="AR57" s="127"/>
      <c r="AS57" s="126">
        <v>7751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9740</v>
      </c>
      <c r="AM58" s="148"/>
      <c r="AN58" s="145"/>
      <c r="AO58" s="137">
        <v>0</v>
      </c>
      <c r="AP58" s="145"/>
      <c r="AQ58" s="146"/>
      <c r="AR58" s="146"/>
      <c r="AS58" s="145">
        <v>1889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5704</v>
      </c>
      <c r="AM59" s="148"/>
      <c r="AN59" s="145"/>
      <c r="AO59" s="137">
        <v>0</v>
      </c>
      <c r="AP59" s="145"/>
      <c r="AQ59" s="146"/>
      <c r="AR59" s="146"/>
      <c r="AS59" s="145">
        <v>948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308873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331840</v>
      </c>
      <c r="AM61" s="163"/>
      <c r="AN61" s="160"/>
      <c r="AO61" s="151">
        <v>0</v>
      </c>
      <c r="AP61" s="160"/>
      <c r="AQ61" s="161"/>
      <c r="AR61" s="161"/>
      <c r="AS61" s="160">
        <v>38063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143613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557773</v>
      </c>
      <c r="AM67" s="129"/>
      <c r="AN67" s="126"/>
      <c r="AO67" s="119">
        <v>0</v>
      </c>
      <c r="AP67" s="126"/>
      <c r="AQ67" s="127"/>
      <c r="AR67" s="127"/>
      <c r="AS67" s="126">
        <v>66964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396</v>
      </c>
      <c r="D76" s="914">
        <v>4268.9653302959669</v>
      </c>
      <c r="E76" s="915">
        <v>1297315.5191994694</v>
      </c>
      <c r="F76" s="916">
        <v>259</v>
      </c>
      <c r="G76" s="917">
        <v>570.35224473434255</v>
      </c>
      <c r="H76" s="918">
        <v>87604.86793100572</v>
      </c>
      <c r="I76" s="1111">
        <v>66</v>
      </c>
      <c r="J76" s="917">
        <v>158.37628411149953</v>
      </c>
      <c r="K76" s="918">
        <v>5574.5690655471926</v>
      </c>
      <c r="L76" s="916">
        <v>49</v>
      </c>
      <c r="M76" s="917">
        <v>3936.5780458287281</v>
      </c>
      <c r="N76" s="918">
        <v>122914.20815057329</v>
      </c>
      <c r="O76" s="916">
        <v>1</v>
      </c>
      <c r="P76" s="917">
        <v>1527.9418817790604</v>
      </c>
      <c r="Q76" s="918">
        <v>1121.0946677221748</v>
      </c>
      <c r="R76" s="919">
        <v>1514530</v>
      </c>
      <c r="S76" s="917">
        <v>581644</v>
      </c>
      <c r="T76" s="917">
        <v>36228</v>
      </c>
      <c r="U76" s="920">
        <v>617872</v>
      </c>
      <c r="V76" s="919">
        <v>2132402</v>
      </c>
      <c r="W76" s="918">
        <v>-5332</v>
      </c>
      <c r="X76" s="919">
        <v>2127070</v>
      </c>
      <c r="Y76" s="918">
        <v>0</v>
      </c>
      <c r="Z76" s="919">
        <v>2127070</v>
      </c>
      <c r="AA76" s="917">
        <v>1895451</v>
      </c>
      <c r="AB76" s="917">
        <v>231619</v>
      </c>
      <c r="AC76" s="919">
        <v>231619</v>
      </c>
      <c r="AD76" s="921">
        <v>2127070</v>
      </c>
      <c r="AE76" s="917">
        <v>5688</v>
      </c>
      <c r="AF76" s="922">
        <v>4450718</v>
      </c>
      <c r="AG76" s="916">
        <v>113</v>
      </c>
      <c r="AH76" s="917">
        <v>317699</v>
      </c>
      <c r="AI76" s="916">
        <v>17</v>
      </c>
      <c r="AJ76" s="917">
        <v>63697</v>
      </c>
      <c r="AK76" s="920">
        <v>381396</v>
      </c>
      <c r="AL76" s="922">
        <v>4832114</v>
      </c>
      <c r="AM76" s="917">
        <v>-12079</v>
      </c>
      <c r="AN76" s="922">
        <v>4820035</v>
      </c>
      <c r="AO76" s="917">
        <v>0</v>
      </c>
      <c r="AP76" s="922">
        <v>4820035</v>
      </c>
      <c r="AQ76" s="917">
        <v>4337657</v>
      </c>
      <c r="AR76" s="917">
        <v>482378</v>
      </c>
      <c r="AS76" s="922">
        <v>482378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24295</v>
      </c>
      <c r="S77" s="860"/>
      <c r="T77" s="860"/>
      <c r="U77" s="860"/>
      <c r="V77" s="861">
        <v>24295</v>
      </c>
      <c r="W77" s="910">
        <v>-61</v>
      </c>
      <c r="X77" s="861">
        <v>24234</v>
      </c>
      <c r="Y77" s="860"/>
      <c r="Z77" s="861">
        <v>24234</v>
      </c>
      <c r="AA77" s="860">
        <v>23303</v>
      </c>
      <c r="AB77" s="860">
        <v>931</v>
      </c>
      <c r="AC77" s="861">
        <v>931</v>
      </c>
      <c r="AD77" s="912">
        <v>24234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4875</v>
      </c>
      <c r="AA83" s="157">
        <v>4872</v>
      </c>
      <c r="AB83" s="710">
        <v>3</v>
      </c>
      <c r="AC83" s="158">
        <v>3</v>
      </c>
      <c r="AD83" s="158">
        <v>4875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396</v>
      </c>
      <c r="D84" s="914">
        <v>4268.9653302959669</v>
      </c>
      <c r="E84" s="915">
        <v>1297315.5191994694</v>
      </c>
      <c r="F84" s="916">
        <v>259</v>
      </c>
      <c r="G84" s="917">
        <v>570.35224473434255</v>
      </c>
      <c r="H84" s="918">
        <v>87604.86793100572</v>
      </c>
      <c r="I84" s="1111">
        <v>66</v>
      </c>
      <c r="J84" s="917">
        <v>158.37628411149953</v>
      </c>
      <c r="K84" s="918">
        <v>5574.5690655471926</v>
      </c>
      <c r="L84" s="916">
        <v>49</v>
      </c>
      <c r="M84" s="917">
        <v>3936.5780458287281</v>
      </c>
      <c r="N84" s="918">
        <v>122914.20815057329</v>
      </c>
      <c r="O84" s="916">
        <v>1</v>
      </c>
      <c r="P84" s="917">
        <v>1527.9418817790604</v>
      </c>
      <c r="Q84" s="918">
        <v>1121.0946677221748</v>
      </c>
      <c r="R84" s="919">
        <v>1538825</v>
      </c>
      <c r="S84" s="917">
        <v>581644</v>
      </c>
      <c r="T84" s="917">
        <v>36228</v>
      </c>
      <c r="U84" s="920">
        <v>617872</v>
      </c>
      <c r="V84" s="919">
        <v>2156697</v>
      </c>
      <c r="W84" s="918">
        <v>-5393</v>
      </c>
      <c r="X84" s="919">
        <v>2151304</v>
      </c>
      <c r="Y84" s="918">
        <v>0</v>
      </c>
      <c r="Z84" s="919">
        <v>2156179</v>
      </c>
      <c r="AA84" s="917">
        <v>1923626</v>
      </c>
      <c r="AB84" s="917">
        <v>232553</v>
      </c>
      <c r="AC84" s="919">
        <v>232553</v>
      </c>
      <c r="AD84" s="921">
        <v>2156179</v>
      </c>
      <c r="AE84" s="917">
        <v>5688</v>
      </c>
      <c r="AF84" s="922">
        <v>4450718</v>
      </c>
      <c r="AG84" s="916">
        <v>113</v>
      </c>
      <c r="AH84" s="917">
        <v>317699</v>
      </c>
      <c r="AI84" s="916">
        <v>17</v>
      </c>
      <c r="AJ84" s="917">
        <v>63697</v>
      </c>
      <c r="AK84" s="920">
        <v>381396</v>
      </c>
      <c r="AL84" s="922">
        <v>4832114</v>
      </c>
      <c r="AM84" s="917">
        <v>-12079</v>
      </c>
      <c r="AN84" s="922">
        <v>4820035</v>
      </c>
      <c r="AO84" s="917">
        <v>0</v>
      </c>
      <c r="AP84" s="922">
        <v>4820035</v>
      </c>
      <c r="AQ84" s="917">
        <v>4337657</v>
      </c>
      <c r="AR84" s="917">
        <v>482378</v>
      </c>
      <c r="AS84" s="922">
        <v>482378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444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6405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3394</v>
      </c>
      <c r="AM8" s="148"/>
      <c r="AN8" s="145"/>
      <c r="AO8" s="137">
        <v>0</v>
      </c>
      <c r="AP8" s="145"/>
      <c r="AQ8" s="146"/>
      <c r="AR8" s="146"/>
      <c r="AS8" s="145">
        <v>279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2101488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3980137</v>
      </c>
      <c r="AM16" s="163"/>
      <c r="AN16" s="160"/>
      <c r="AO16" s="151">
        <v>-3906</v>
      </c>
      <c r="AP16" s="160"/>
      <c r="AQ16" s="161"/>
      <c r="AR16" s="161"/>
      <c r="AS16" s="160">
        <v>361198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494</v>
      </c>
      <c r="D76" s="914">
        <v>4268.9653302959669</v>
      </c>
      <c r="E76" s="915">
        <v>1672315.9376848289</v>
      </c>
      <c r="F76" s="916">
        <v>359</v>
      </c>
      <c r="G76" s="917">
        <v>570.35224473434255</v>
      </c>
      <c r="H76" s="918">
        <v>172390.72837194402</v>
      </c>
      <c r="I76" s="1111">
        <v>733</v>
      </c>
      <c r="J76" s="917">
        <v>158.37628411149953</v>
      </c>
      <c r="K76" s="918">
        <v>96208.667169909197</v>
      </c>
      <c r="L76" s="916">
        <v>51</v>
      </c>
      <c r="M76" s="917">
        <v>3936.5780458287281</v>
      </c>
      <c r="N76" s="918">
        <v>166977.59838508122</v>
      </c>
      <c r="O76" s="916">
        <v>0</v>
      </c>
      <c r="P76" s="917">
        <v>1527.9418817790604</v>
      </c>
      <c r="Q76" s="918">
        <v>0</v>
      </c>
      <c r="R76" s="919">
        <v>2107893</v>
      </c>
      <c r="S76" s="917">
        <v>271831</v>
      </c>
      <c r="T76" s="917">
        <v>-85422</v>
      </c>
      <c r="U76" s="920">
        <v>186409</v>
      </c>
      <c r="V76" s="919">
        <v>2294302</v>
      </c>
      <c r="W76" s="918">
        <v>-5736</v>
      </c>
      <c r="X76" s="919">
        <v>2288566</v>
      </c>
      <c r="Y76" s="918">
        <v>-1968</v>
      </c>
      <c r="Z76" s="919">
        <v>2286598</v>
      </c>
      <c r="AA76" s="917">
        <v>2087654</v>
      </c>
      <c r="AB76" s="917">
        <v>198944</v>
      </c>
      <c r="AC76" s="919">
        <v>198944</v>
      </c>
      <c r="AD76" s="921">
        <v>2286598</v>
      </c>
      <c r="AE76" s="917">
        <v>5688</v>
      </c>
      <c r="AF76" s="922">
        <v>3737376</v>
      </c>
      <c r="AG76" s="916">
        <v>55</v>
      </c>
      <c r="AH76" s="917">
        <v>416570</v>
      </c>
      <c r="AI76" s="916">
        <v>-45</v>
      </c>
      <c r="AJ76" s="917">
        <v>-170415</v>
      </c>
      <c r="AK76" s="920">
        <v>246155</v>
      </c>
      <c r="AL76" s="922">
        <v>3983531</v>
      </c>
      <c r="AM76" s="917">
        <v>-9958</v>
      </c>
      <c r="AN76" s="922">
        <v>3973573</v>
      </c>
      <c r="AO76" s="917">
        <v>-3906</v>
      </c>
      <c r="AP76" s="922">
        <v>3969667</v>
      </c>
      <c r="AQ76" s="917">
        <v>3608190</v>
      </c>
      <c r="AR76" s="917">
        <v>361477</v>
      </c>
      <c r="AS76" s="922">
        <v>361477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51200</v>
      </c>
      <c r="S77" s="860"/>
      <c r="T77" s="860"/>
      <c r="U77" s="860"/>
      <c r="V77" s="861">
        <v>51200</v>
      </c>
      <c r="W77" s="910">
        <v>-128</v>
      </c>
      <c r="X77" s="861">
        <v>51072</v>
      </c>
      <c r="Y77" s="860"/>
      <c r="Z77" s="861">
        <v>51072</v>
      </c>
      <c r="AA77" s="860">
        <v>47548</v>
      </c>
      <c r="AB77" s="860">
        <v>3524</v>
      </c>
      <c r="AC77" s="861">
        <v>3524</v>
      </c>
      <c r="AD77" s="912">
        <v>51072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42898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14210</v>
      </c>
      <c r="AA83" s="157">
        <v>19250</v>
      </c>
      <c r="AB83" s="710">
        <v>-5040</v>
      </c>
      <c r="AC83" s="158">
        <v>-5040</v>
      </c>
      <c r="AD83" s="158">
        <v>14210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494</v>
      </c>
      <c r="D84" s="914">
        <v>4268.9653302959669</v>
      </c>
      <c r="E84" s="915">
        <v>1672315.9376848289</v>
      </c>
      <c r="F84" s="916">
        <v>359</v>
      </c>
      <c r="G84" s="917">
        <v>570.35224473434255</v>
      </c>
      <c r="H84" s="918">
        <v>172390.72837194402</v>
      </c>
      <c r="I84" s="1111">
        <v>733</v>
      </c>
      <c r="J84" s="917">
        <v>158.37628411149953</v>
      </c>
      <c r="K84" s="918">
        <v>96208.667169909197</v>
      </c>
      <c r="L84" s="916">
        <v>51</v>
      </c>
      <c r="M84" s="917">
        <v>3936.5780458287281</v>
      </c>
      <c r="N84" s="918">
        <v>166977.59838508122</v>
      </c>
      <c r="O84" s="916">
        <v>0</v>
      </c>
      <c r="P84" s="917">
        <v>1527.9418817790604</v>
      </c>
      <c r="Q84" s="918">
        <v>0</v>
      </c>
      <c r="R84" s="919">
        <v>2159093</v>
      </c>
      <c r="S84" s="917">
        <v>271831</v>
      </c>
      <c r="T84" s="917">
        <v>-85422</v>
      </c>
      <c r="U84" s="920">
        <v>186409</v>
      </c>
      <c r="V84" s="919">
        <v>2345502</v>
      </c>
      <c r="W84" s="918">
        <v>-5864</v>
      </c>
      <c r="X84" s="919">
        <v>2339638</v>
      </c>
      <c r="Y84" s="918">
        <v>-1968</v>
      </c>
      <c r="Z84" s="919">
        <v>2351880</v>
      </c>
      <c r="AA84" s="917">
        <v>2154452</v>
      </c>
      <c r="AB84" s="917">
        <v>197428</v>
      </c>
      <c r="AC84" s="919">
        <v>197428</v>
      </c>
      <c r="AD84" s="921">
        <v>2394778</v>
      </c>
      <c r="AE84" s="917">
        <v>5688</v>
      </c>
      <c r="AF84" s="922">
        <v>3737376</v>
      </c>
      <c r="AG84" s="916">
        <v>55</v>
      </c>
      <c r="AH84" s="917">
        <v>416570</v>
      </c>
      <c r="AI84" s="916">
        <v>-45</v>
      </c>
      <c r="AJ84" s="917">
        <v>-170415</v>
      </c>
      <c r="AK84" s="920">
        <v>246155</v>
      </c>
      <c r="AL84" s="922">
        <v>3983531</v>
      </c>
      <c r="AM84" s="917">
        <v>-9958</v>
      </c>
      <c r="AN84" s="922">
        <v>3973573</v>
      </c>
      <c r="AO84" s="917">
        <v>-3906</v>
      </c>
      <c r="AP84" s="922">
        <v>3969667</v>
      </c>
      <c r="AQ84" s="917">
        <v>3608190</v>
      </c>
      <c r="AR84" s="917">
        <v>361477</v>
      </c>
      <c r="AS84" s="922">
        <v>361477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2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" style="6" customWidth="1"/>
    <col min="2" max="2" width="19.5703125" style="6" customWidth="1"/>
    <col min="3" max="3" width="14.85546875" style="6" customWidth="1"/>
    <col min="4" max="37" width="14" style="6" customWidth="1"/>
    <col min="38" max="39" width="15.85546875" style="6" customWidth="1"/>
    <col min="40" max="16384" width="8.85546875" style="6"/>
  </cols>
  <sheetData>
    <row r="1" spans="1:39" s="19" customFormat="1" ht="23.25" customHeight="1" x14ac:dyDescent="0.2">
      <c r="A1" s="1325" t="s">
        <v>79</v>
      </c>
      <c r="B1" s="1325"/>
      <c r="C1" s="1329" t="s">
        <v>450</v>
      </c>
      <c r="D1" s="1327" t="s">
        <v>410</v>
      </c>
      <c r="E1" s="1327"/>
      <c r="F1" s="1327"/>
      <c r="G1" s="1327"/>
      <c r="H1" s="1327"/>
      <c r="I1" s="1328"/>
      <c r="J1" s="1326" t="s">
        <v>410</v>
      </c>
      <c r="K1" s="1326"/>
      <c r="L1" s="1326"/>
      <c r="M1" s="1326"/>
      <c r="N1" s="1326"/>
      <c r="O1" s="1326"/>
      <c r="P1" s="1326"/>
      <c r="Q1" s="1326"/>
      <c r="R1" s="1326" t="s">
        <v>410</v>
      </c>
      <c r="S1" s="1326"/>
      <c r="T1" s="1326"/>
      <c r="U1" s="1326"/>
      <c r="V1" s="1326"/>
      <c r="W1" s="1326"/>
      <c r="X1" s="1326"/>
      <c r="Y1" s="1326"/>
      <c r="Z1" s="1326" t="s">
        <v>410</v>
      </c>
      <c r="AA1" s="1326"/>
      <c r="AB1" s="1326"/>
      <c r="AC1" s="1326"/>
      <c r="AD1" s="1326"/>
      <c r="AE1" s="1326"/>
      <c r="AF1" s="1326"/>
      <c r="AG1" s="1327" t="s">
        <v>410</v>
      </c>
      <c r="AH1" s="1327"/>
      <c r="AI1" s="1327"/>
      <c r="AJ1" s="1327"/>
      <c r="AK1" s="1327"/>
      <c r="AL1" s="1328"/>
      <c r="AM1" s="1324" t="s">
        <v>409</v>
      </c>
    </row>
    <row r="2" spans="1:39" ht="93.75" customHeight="1" x14ac:dyDescent="0.2">
      <c r="A2" s="1325"/>
      <c r="B2" s="1325"/>
      <c r="C2" s="1329"/>
      <c r="D2" s="534" t="s">
        <v>407</v>
      </c>
      <c r="E2" s="534" t="s">
        <v>1122</v>
      </c>
      <c r="F2" s="535" t="s">
        <v>1032</v>
      </c>
      <c r="G2" s="535" t="s">
        <v>1033</v>
      </c>
      <c r="H2" s="535" t="s">
        <v>1034</v>
      </c>
      <c r="I2" s="535" t="s">
        <v>1035</v>
      </c>
      <c r="J2" s="535" t="s">
        <v>1036</v>
      </c>
      <c r="K2" s="535" t="s">
        <v>1037</v>
      </c>
      <c r="L2" s="535" t="s">
        <v>1038</v>
      </c>
      <c r="M2" s="535" t="s">
        <v>1039</v>
      </c>
      <c r="N2" s="535" t="s">
        <v>1040</v>
      </c>
      <c r="O2" s="535" t="s">
        <v>1041</v>
      </c>
      <c r="P2" s="535" t="s">
        <v>1042</v>
      </c>
      <c r="Q2" s="535" t="s">
        <v>1043</v>
      </c>
      <c r="R2" s="535" t="s">
        <v>1044</v>
      </c>
      <c r="S2" s="535" t="s">
        <v>1045</v>
      </c>
      <c r="T2" s="535" t="s">
        <v>1046</v>
      </c>
      <c r="U2" s="535" t="s">
        <v>1047</v>
      </c>
      <c r="V2" s="535" t="s">
        <v>1048</v>
      </c>
      <c r="W2" s="535" t="s">
        <v>1049</v>
      </c>
      <c r="X2" s="535" t="s">
        <v>1050</v>
      </c>
      <c r="Y2" s="535" t="s">
        <v>1051</v>
      </c>
      <c r="Z2" s="534" t="s">
        <v>1052</v>
      </c>
      <c r="AA2" s="534" t="s">
        <v>1053</v>
      </c>
      <c r="AB2" s="534" t="s">
        <v>1237</v>
      </c>
      <c r="AC2" s="534" t="s">
        <v>1054</v>
      </c>
      <c r="AD2" s="534" t="s">
        <v>1055</v>
      </c>
      <c r="AE2" s="534" t="s">
        <v>1056</v>
      </c>
      <c r="AF2" s="534" t="s">
        <v>1057</v>
      </c>
      <c r="AG2" s="534" t="s">
        <v>1058</v>
      </c>
      <c r="AH2" s="1001" t="s">
        <v>1172</v>
      </c>
      <c r="AI2" s="1001" t="s">
        <v>1173</v>
      </c>
      <c r="AJ2" s="535" t="s">
        <v>1059</v>
      </c>
      <c r="AK2" s="535" t="s">
        <v>1060</v>
      </c>
      <c r="AL2" s="534" t="s">
        <v>338</v>
      </c>
      <c r="AM2" s="1324"/>
    </row>
    <row r="3" spans="1:39" hidden="1" x14ac:dyDescent="0.2">
      <c r="A3" s="470"/>
      <c r="B3" s="470"/>
      <c r="C3" s="473"/>
      <c r="D3" s="479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479"/>
      <c r="AA3" s="479"/>
      <c r="AB3" s="479"/>
      <c r="AC3" s="479"/>
      <c r="AD3" s="479"/>
      <c r="AE3" s="479"/>
      <c r="AF3" s="534"/>
      <c r="AG3" s="534"/>
      <c r="AH3" s="1001"/>
      <c r="AI3" s="1001"/>
      <c r="AJ3" s="227"/>
      <c r="AK3" s="227"/>
      <c r="AL3" s="479"/>
      <c r="AM3" s="472"/>
    </row>
    <row r="4" spans="1:39" s="14" customFormat="1" ht="13.5" customHeight="1" x14ac:dyDescent="0.2">
      <c r="A4" s="335"/>
      <c r="B4" s="281"/>
      <c r="C4" s="953">
        <v>1</v>
      </c>
      <c r="D4" s="953">
        <f>C4+1</f>
        <v>2</v>
      </c>
      <c r="E4" s="953">
        <f>D4+1</f>
        <v>3</v>
      </c>
      <c r="F4" s="953">
        <f>E4+1</f>
        <v>4</v>
      </c>
      <c r="G4" s="953">
        <f>F4+1</f>
        <v>5</v>
      </c>
      <c r="H4" s="953">
        <f t="shared" ref="H4:AA4" si="0">G4+1</f>
        <v>6</v>
      </c>
      <c r="I4" s="953">
        <f t="shared" si="0"/>
        <v>7</v>
      </c>
      <c r="J4" s="953">
        <f t="shared" si="0"/>
        <v>8</v>
      </c>
      <c r="K4" s="953">
        <f t="shared" si="0"/>
        <v>9</v>
      </c>
      <c r="L4" s="953">
        <f t="shared" si="0"/>
        <v>10</v>
      </c>
      <c r="M4" s="953">
        <f t="shared" si="0"/>
        <v>11</v>
      </c>
      <c r="N4" s="953">
        <f t="shared" si="0"/>
        <v>12</v>
      </c>
      <c r="O4" s="953">
        <f t="shared" si="0"/>
        <v>13</v>
      </c>
      <c r="P4" s="953">
        <f t="shared" si="0"/>
        <v>14</v>
      </c>
      <c r="Q4" s="953">
        <f t="shared" si="0"/>
        <v>15</v>
      </c>
      <c r="R4" s="953">
        <f t="shared" si="0"/>
        <v>16</v>
      </c>
      <c r="S4" s="953">
        <f t="shared" si="0"/>
        <v>17</v>
      </c>
      <c r="T4" s="953">
        <f t="shared" si="0"/>
        <v>18</v>
      </c>
      <c r="U4" s="953">
        <f t="shared" si="0"/>
        <v>19</v>
      </c>
      <c r="V4" s="953">
        <f t="shared" si="0"/>
        <v>20</v>
      </c>
      <c r="W4" s="953">
        <f t="shared" si="0"/>
        <v>21</v>
      </c>
      <c r="X4" s="953">
        <f t="shared" si="0"/>
        <v>22</v>
      </c>
      <c r="Y4" s="953">
        <f t="shared" si="0"/>
        <v>23</v>
      </c>
      <c r="Z4" s="953">
        <f t="shared" si="0"/>
        <v>24</v>
      </c>
      <c r="AA4" s="953">
        <f t="shared" si="0"/>
        <v>25</v>
      </c>
      <c r="AB4" s="953">
        <f t="shared" ref="AB4:AM4" si="1">AA4+1</f>
        <v>26</v>
      </c>
      <c r="AC4" s="953">
        <f t="shared" si="1"/>
        <v>27</v>
      </c>
      <c r="AD4" s="953">
        <f t="shared" si="1"/>
        <v>28</v>
      </c>
      <c r="AE4" s="953">
        <f t="shared" si="1"/>
        <v>29</v>
      </c>
      <c r="AF4" s="953">
        <f t="shared" si="1"/>
        <v>30</v>
      </c>
      <c r="AG4" s="953">
        <f t="shared" si="1"/>
        <v>31</v>
      </c>
      <c r="AH4" s="953">
        <f t="shared" si="1"/>
        <v>32</v>
      </c>
      <c r="AI4" s="953">
        <f t="shared" si="1"/>
        <v>33</v>
      </c>
      <c r="AJ4" s="953">
        <f t="shared" si="1"/>
        <v>34</v>
      </c>
      <c r="AK4" s="953">
        <f t="shared" si="1"/>
        <v>35</v>
      </c>
      <c r="AL4" s="953">
        <f t="shared" si="1"/>
        <v>36</v>
      </c>
      <c r="AM4" s="953">
        <f t="shared" si="1"/>
        <v>37</v>
      </c>
    </row>
    <row r="5" spans="1:39" s="539" customFormat="1" ht="11.25" hidden="1" x14ac:dyDescent="0.2">
      <c r="A5" s="536"/>
      <c r="B5" s="536"/>
      <c r="C5" s="959" t="s">
        <v>555</v>
      </c>
      <c r="D5" s="959" t="s">
        <v>555</v>
      </c>
      <c r="E5" s="959" t="s">
        <v>555</v>
      </c>
      <c r="F5" s="959" t="s">
        <v>555</v>
      </c>
      <c r="G5" s="959" t="s">
        <v>555</v>
      </c>
      <c r="H5" s="959" t="s">
        <v>555</v>
      </c>
      <c r="I5" s="959" t="s">
        <v>555</v>
      </c>
      <c r="J5" s="959" t="s">
        <v>555</v>
      </c>
      <c r="K5" s="959" t="s">
        <v>555</v>
      </c>
      <c r="L5" s="959" t="s">
        <v>555</v>
      </c>
      <c r="M5" s="959" t="s">
        <v>555</v>
      </c>
      <c r="N5" s="959" t="s">
        <v>555</v>
      </c>
      <c r="O5" s="959" t="s">
        <v>555</v>
      </c>
      <c r="P5" s="959" t="s">
        <v>555</v>
      </c>
      <c r="Q5" s="959" t="s">
        <v>555</v>
      </c>
      <c r="R5" s="959" t="s">
        <v>555</v>
      </c>
      <c r="S5" s="959" t="s">
        <v>555</v>
      </c>
      <c r="T5" s="959" t="s">
        <v>555</v>
      </c>
      <c r="U5" s="959" t="s">
        <v>555</v>
      </c>
      <c r="V5" s="959" t="s">
        <v>555</v>
      </c>
      <c r="W5" s="959" t="s">
        <v>555</v>
      </c>
      <c r="X5" s="959" t="s">
        <v>555</v>
      </c>
      <c r="Y5" s="959" t="s">
        <v>555</v>
      </c>
      <c r="Z5" s="959" t="s">
        <v>555</v>
      </c>
      <c r="AA5" s="959" t="s">
        <v>555</v>
      </c>
      <c r="AB5" s="959" t="s">
        <v>555</v>
      </c>
      <c r="AC5" s="959" t="s">
        <v>555</v>
      </c>
      <c r="AD5" s="959" t="s">
        <v>555</v>
      </c>
      <c r="AE5" s="959" t="s">
        <v>555</v>
      </c>
      <c r="AF5" s="959" t="s">
        <v>555</v>
      </c>
      <c r="AG5" s="959" t="s">
        <v>555</v>
      </c>
      <c r="AH5" s="1002" t="s">
        <v>555</v>
      </c>
      <c r="AI5" s="1002" t="s">
        <v>555</v>
      </c>
      <c r="AJ5" s="959" t="s">
        <v>555</v>
      </c>
      <c r="AK5" s="959" t="s">
        <v>555</v>
      </c>
      <c r="AL5" s="959" t="s">
        <v>556</v>
      </c>
      <c r="AM5" s="959" t="s">
        <v>556</v>
      </c>
    </row>
    <row r="6" spans="1:39" s="600" customFormat="1" ht="17.25" customHeight="1" x14ac:dyDescent="0.2">
      <c r="A6" s="599"/>
      <c r="B6" s="599"/>
      <c r="C6" s="954" t="s">
        <v>1193</v>
      </c>
      <c r="D6" s="954" t="s">
        <v>720</v>
      </c>
      <c r="E6" s="954" t="s">
        <v>1124</v>
      </c>
      <c r="F6" s="954" t="s">
        <v>862</v>
      </c>
      <c r="G6" s="954" t="s">
        <v>863</v>
      </c>
      <c r="H6" s="954" t="s">
        <v>864</v>
      </c>
      <c r="I6" s="954" t="s">
        <v>865</v>
      </c>
      <c r="J6" s="954" t="s">
        <v>866</v>
      </c>
      <c r="K6" s="954" t="s">
        <v>867</v>
      </c>
      <c r="L6" s="954" t="s">
        <v>868</v>
      </c>
      <c r="M6" s="954" t="s">
        <v>869</v>
      </c>
      <c r="N6" s="954" t="s">
        <v>870</v>
      </c>
      <c r="O6" s="954" t="s">
        <v>871</v>
      </c>
      <c r="P6" s="954" t="s">
        <v>872</v>
      </c>
      <c r="Q6" s="954" t="s">
        <v>873</v>
      </c>
      <c r="R6" s="954" t="s">
        <v>955</v>
      </c>
      <c r="S6" s="954" t="s">
        <v>956</v>
      </c>
      <c r="T6" s="954" t="s">
        <v>957</v>
      </c>
      <c r="U6" s="954" t="s">
        <v>958</v>
      </c>
      <c r="V6" s="954" t="s">
        <v>959</v>
      </c>
      <c r="W6" s="954" t="s">
        <v>960</v>
      </c>
      <c r="X6" s="954" t="s">
        <v>961</v>
      </c>
      <c r="Y6" s="954" t="s">
        <v>962</v>
      </c>
      <c r="Z6" s="954" t="s">
        <v>963</v>
      </c>
      <c r="AA6" s="954" t="s">
        <v>964</v>
      </c>
      <c r="AB6" s="954" t="s">
        <v>965</v>
      </c>
      <c r="AC6" s="954" t="s">
        <v>966</v>
      </c>
      <c r="AD6" s="954" t="s">
        <v>967</v>
      </c>
      <c r="AE6" s="954" t="s">
        <v>968</v>
      </c>
      <c r="AF6" s="954" t="s">
        <v>969</v>
      </c>
      <c r="AG6" s="954" t="s">
        <v>970</v>
      </c>
      <c r="AH6" s="1003" t="s">
        <v>1028</v>
      </c>
      <c r="AI6" s="1003" t="s">
        <v>1029</v>
      </c>
      <c r="AJ6" s="954" t="s">
        <v>971</v>
      </c>
      <c r="AK6" s="954" t="s">
        <v>972</v>
      </c>
      <c r="AL6" s="954" t="s">
        <v>1263</v>
      </c>
      <c r="AM6" s="954" t="s">
        <v>1286</v>
      </c>
    </row>
    <row r="7" spans="1:39" s="8" customFormat="1" ht="15.75" customHeight="1" x14ac:dyDescent="0.2">
      <c r="A7" s="326">
        <v>1</v>
      </c>
      <c r="B7" s="327" t="s">
        <v>4</v>
      </c>
      <c r="C7" s="62">
        <f>'2_State Distrib and Adjs'!BB7</f>
        <v>4561359</v>
      </c>
      <c r="D7" s="62">
        <f>-'5A3_OJJ'!S7</f>
        <v>-413</v>
      </c>
      <c r="E7" s="62"/>
      <c r="F7" s="62">
        <f>-'5C1A_Madison'!AS7</f>
        <v>0</v>
      </c>
      <c r="G7" s="62">
        <f>-'5C1B_DArbonne'!AS7</f>
        <v>0</v>
      </c>
      <c r="H7" s="62">
        <f>-'5C1C_Intl High'!AS7</f>
        <v>0</v>
      </c>
      <c r="I7" s="62">
        <f>-'5C1D_NOMMA'!AS7</f>
        <v>0</v>
      </c>
      <c r="J7" s="62">
        <f>-'5C1E_LFNO'!AS7</f>
        <v>0</v>
      </c>
      <c r="K7" s="62">
        <f>-'5C1F_L.C. Charter'!AS7</f>
        <v>0</v>
      </c>
      <c r="L7" s="62">
        <f>-'5C1G_JS Clark'!AS7</f>
        <v>-217</v>
      </c>
      <c r="M7" s="62">
        <f>-'5C1H_Southwest'!AS7</f>
        <v>0</v>
      </c>
      <c r="N7" s="62">
        <f>-'5C1I_LA Key'!AS7</f>
        <v>0</v>
      </c>
      <c r="O7" s="62">
        <f>-'5C1J_JCFA-East'!AS7</f>
        <v>0</v>
      </c>
      <c r="P7" s="62">
        <f>-'5C1M_GEO Mid'!AS7</f>
        <v>0</v>
      </c>
      <c r="Q7" s="62">
        <f>-'5C1N_Delta'!AS7</f>
        <v>0</v>
      </c>
      <c r="R7" s="62">
        <f>-'5C1O_Impact'!AS7</f>
        <v>0</v>
      </c>
      <c r="S7" s="62">
        <f>-'5C1Q_Advantage'!AS7</f>
        <v>0</v>
      </c>
      <c r="T7" s="62">
        <f>-'5C1R_Iberville'!AS7</f>
        <v>0</v>
      </c>
      <c r="U7" s="62">
        <f>-'5C1S_LC Col Prep'!AS7</f>
        <v>0</v>
      </c>
      <c r="V7" s="62">
        <f>-'5C1T_Northeast'!AS7</f>
        <v>0</v>
      </c>
      <c r="W7" s="62">
        <f>-'5C1U_Acadiana Ren'!AS7</f>
        <v>-1971</v>
      </c>
      <c r="X7" s="62">
        <f>-'5C1V_Laf Ren'!AS7</f>
        <v>-5715</v>
      </c>
      <c r="Y7" s="62">
        <f>-'5C1W_Willow'!AS7</f>
        <v>-1886</v>
      </c>
      <c r="Z7" s="62">
        <f>-'5C1Y_GEO'!AS7</f>
        <v>0</v>
      </c>
      <c r="AA7" s="62">
        <f>-'5C1Z_Lincoln Prep'!$AS7</f>
        <v>0</v>
      </c>
      <c r="AB7" s="62">
        <f>-'5C1AE_Noble Minds'!$AS7</f>
        <v>0</v>
      </c>
      <c r="AC7" s="62">
        <f>-'5C1AF_JCFA-Laf'!$AS7</f>
        <v>-452</v>
      </c>
      <c r="AD7" s="62">
        <f>-'5C1AG_Collegiate'!$AS7</f>
        <v>0</v>
      </c>
      <c r="AE7" s="62">
        <f>-'5C1AH_BRUP'!$AS7</f>
        <v>0</v>
      </c>
      <c r="AF7" s="62">
        <f>-'5C1AI_Harmony'!$AS7</f>
        <v>0</v>
      </c>
      <c r="AG7" s="62">
        <f>-'5C1AJ_Athlos'!$AS7</f>
        <v>0</v>
      </c>
      <c r="AH7" s="62">
        <f>-'5C1AK_NxtGen'!$AS7</f>
        <v>0</v>
      </c>
      <c r="AI7" s="62">
        <f>-'5C1AL_Red River'!$AS7</f>
        <v>0</v>
      </c>
      <c r="AJ7" s="62">
        <f>-'5C2_LAVCA'!AT7</f>
        <v>-6063</v>
      </c>
      <c r="AK7" s="62">
        <f>-'5C3_UnvView'!AT7</f>
        <v>-5764</v>
      </c>
      <c r="AL7" s="328">
        <f t="shared" ref="AL7:AL38" si="2">SUM(D7:AK7)</f>
        <v>-22481</v>
      </c>
      <c r="AM7" s="329">
        <f t="shared" ref="AM7:AM38" si="3">C7+AL7</f>
        <v>4538878</v>
      </c>
    </row>
    <row r="8" spans="1:39" s="8" customFormat="1" ht="15.75" customHeight="1" x14ac:dyDescent="0.2">
      <c r="A8" s="326">
        <v>2</v>
      </c>
      <c r="B8" s="327" t="s">
        <v>5</v>
      </c>
      <c r="C8" s="62">
        <f>'2_State Distrib and Adjs'!BB8</f>
        <v>2422055</v>
      </c>
      <c r="D8" s="62">
        <f>-'5A3_OJJ'!S8</f>
        <v>0</v>
      </c>
      <c r="E8" s="62"/>
      <c r="F8" s="62">
        <f>-'5C1A_Madison'!AS8</f>
        <v>0</v>
      </c>
      <c r="G8" s="62">
        <f>-'5C1B_DArbonne'!AS8</f>
        <v>0</v>
      </c>
      <c r="H8" s="62">
        <f>-'5C1C_Intl High'!AS8</f>
        <v>0</v>
      </c>
      <c r="I8" s="62">
        <f>-'5C1D_NOMMA'!AS8</f>
        <v>0</v>
      </c>
      <c r="J8" s="62">
        <f>-'5C1E_LFNO'!AS8</f>
        <v>0</v>
      </c>
      <c r="K8" s="62">
        <f>-'5C1F_L.C. Charter'!AS8</f>
        <v>-279</v>
      </c>
      <c r="L8" s="62">
        <f>-'5C1G_JS Clark'!AS8</f>
        <v>0</v>
      </c>
      <c r="M8" s="62">
        <f>-'5C1H_Southwest'!AS8</f>
        <v>0</v>
      </c>
      <c r="N8" s="62">
        <f>-'5C1I_LA Key'!AS8</f>
        <v>0</v>
      </c>
      <c r="O8" s="62">
        <f>-'5C1J_JCFA-East'!AS8</f>
        <v>0</v>
      </c>
      <c r="P8" s="62">
        <f>-'5C1M_GEO Mid'!AS8</f>
        <v>0</v>
      </c>
      <c r="Q8" s="62">
        <f>-'5C1N_Delta'!AS8</f>
        <v>0</v>
      </c>
      <c r="R8" s="62">
        <f>-'5C1O_Impact'!AS8</f>
        <v>0</v>
      </c>
      <c r="S8" s="62">
        <f>-'5C1Q_Advantage'!AS8</f>
        <v>0</v>
      </c>
      <c r="T8" s="62">
        <f>-'5C1R_Iberville'!AS8</f>
        <v>0</v>
      </c>
      <c r="U8" s="62">
        <f>-'5C1S_LC Col Prep'!AS8</f>
        <v>-279</v>
      </c>
      <c r="V8" s="62">
        <f>-'5C1T_Northeast'!AS8</f>
        <v>0</v>
      </c>
      <c r="W8" s="62">
        <f>-'5C1U_Acadiana Ren'!AS8</f>
        <v>0</v>
      </c>
      <c r="X8" s="62">
        <f>-'5C1V_Laf Ren'!AS8</f>
        <v>0</v>
      </c>
      <c r="Y8" s="62">
        <f>-'5C1W_Willow'!AS8</f>
        <v>0</v>
      </c>
      <c r="Z8" s="62">
        <f>-'5C1Y_GEO'!AS8</f>
        <v>0</v>
      </c>
      <c r="AA8" s="62">
        <f>-'5C1Z_Lincoln Prep'!AS8</f>
        <v>0</v>
      </c>
      <c r="AB8" s="62">
        <f>-'5C1AE_Noble Minds'!$AS8</f>
        <v>0</v>
      </c>
      <c r="AC8" s="62">
        <f>-'5C1AF_JCFA-Laf'!$AS8</f>
        <v>0</v>
      </c>
      <c r="AD8" s="62">
        <f>-'5C1AG_Collegiate'!$AS8</f>
        <v>0</v>
      </c>
      <c r="AE8" s="62">
        <f>-'5C1AH_BRUP'!$AS8</f>
        <v>0</v>
      </c>
      <c r="AF8" s="62">
        <f>-'5C1AI_Harmony'!$AS8</f>
        <v>0</v>
      </c>
      <c r="AG8" s="62">
        <f>-'5C1AJ_Athlos'!$AS8</f>
        <v>0</v>
      </c>
      <c r="AH8" s="62">
        <f>-'5C1AK_NxtGen'!$AS8</f>
        <v>0</v>
      </c>
      <c r="AI8" s="62">
        <f>-'5C1AL_Red River'!$AS8</f>
        <v>0</v>
      </c>
      <c r="AJ8" s="62">
        <f>-'5C2_LAVCA'!AT8</f>
        <v>-2129</v>
      </c>
      <c r="AK8" s="62">
        <f>-'5C3_UnvView'!AT8</f>
        <v>-11383</v>
      </c>
      <c r="AL8" s="328">
        <f t="shared" si="2"/>
        <v>-14070</v>
      </c>
      <c r="AM8" s="329">
        <f t="shared" si="3"/>
        <v>2407985</v>
      </c>
    </row>
    <row r="9" spans="1:39" s="8" customFormat="1" ht="15.75" customHeight="1" x14ac:dyDescent="0.2">
      <c r="A9" s="326">
        <v>3</v>
      </c>
      <c r="B9" s="327" t="s">
        <v>6</v>
      </c>
      <c r="C9" s="62">
        <f>'2_State Distrib and Adjs'!BB9</f>
        <v>9422523</v>
      </c>
      <c r="D9" s="62">
        <f>-'5A3_OJJ'!S9</f>
        <v>-14</v>
      </c>
      <c r="E9" s="62"/>
      <c r="F9" s="62">
        <f>-'5C1A_Madison'!AS9</f>
        <v>-2225</v>
      </c>
      <c r="G9" s="62">
        <f>-'5C1B_DArbonne'!AS9</f>
        <v>0</v>
      </c>
      <c r="H9" s="62">
        <f>-'5C1C_Intl High'!AS9</f>
        <v>0</v>
      </c>
      <c r="I9" s="62">
        <f>-'5C1D_NOMMA'!AS9</f>
        <v>0</v>
      </c>
      <c r="J9" s="62">
        <f>-'5C1E_LFNO'!AS9</f>
        <v>0</v>
      </c>
      <c r="K9" s="62">
        <f>-'5C1F_L.C. Charter'!AS9</f>
        <v>0</v>
      </c>
      <c r="L9" s="62">
        <f>-'5C1G_JS Clark'!AS9</f>
        <v>0</v>
      </c>
      <c r="M9" s="62">
        <f>-'5C1H_Southwest'!AS9</f>
        <v>0</v>
      </c>
      <c r="N9" s="62">
        <f>-'5C1I_LA Key'!AS9</f>
        <v>-12275</v>
      </c>
      <c r="O9" s="62">
        <f>-'5C1J_JCFA-East'!AS9</f>
        <v>0</v>
      </c>
      <c r="P9" s="62">
        <f>-'5C1M_GEO Mid'!AS9</f>
        <v>2734</v>
      </c>
      <c r="Q9" s="62">
        <f>-'5C1N_Delta'!AS9</f>
        <v>0</v>
      </c>
      <c r="R9" s="62">
        <f>-'5C1O_Impact'!AS9</f>
        <v>0</v>
      </c>
      <c r="S9" s="62">
        <f>-'5C1Q_Advantage'!AS9</f>
        <v>0</v>
      </c>
      <c r="T9" s="62">
        <f>-'5C1R_Iberville'!AS9</f>
        <v>-14199</v>
      </c>
      <c r="U9" s="62">
        <f>-'5C1S_LC Col Prep'!AS9</f>
        <v>0</v>
      </c>
      <c r="V9" s="62">
        <f>-'5C1T_Northeast'!AS9</f>
        <v>0</v>
      </c>
      <c r="W9" s="62">
        <f>-'5C1U_Acadiana Ren'!AS9</f>
        <v>-1106</v>
      </c>
      <c r="X9" s="62">
        <f>-'5C1V_Laf Ren'!AS9</f>
        <v>0</v>
      </c>
      <c r="Y9" s="62">
        <f>-'5C1W_Willow'!AS9</f>
        <v>0</v>
      </c>
      <c r="Z9" s="62">
        <f>-'5C1Y_GEO'!AS9</f>
        <v>-2213</v>
      </c>
      <c r="AA9" s="62">
        <f>-'5C1Z_Lincoln Prep'!AS9</f>
        <v>0</v>
      </c>
      <c r="AB9" s="62">
        <f>-'5C1AE_Noble Minds'!$AS9</f>
        <v>0</v>
      </c>
      <c r="AC9" s="62">
        <f>-'5C1AF_JCFA-Laf'!$AS9</f>
        <v>0</v>
      </c>
      <c r="AD9" s="62">
        <f>-'5C1AG_Collegiate'!$AS9</f>
        <v>0</v>
      </c>
      <c r="AE9" s="62">
        <f>-'5C1AH_BRUP'!$AS9</f>
        <v>0</v>
      </c>
      <c r="AF9" s="62">
        <f>-'5C1AI_Harmony'!$AS9</f>
        <v>0</v>
      </c>
      <c r="AG9" s="62">
        <f>-'5C1AJ_Athlos'!$AS9</f>
        <v>0</v>
      </c>
      <c r="AH9" s="62">
        <f>-'5C1AK_NxtGen'!$AS9</f>
        <v>0</v>
      </c>
      <c r="AI9" s="62">
        <f>-'5C1AL_Red River'!$AS9</f>
        <v>0</v>
      </c>
      <c r="AJ9" s="62">
        <f>-'5C2_LAVCA'!AT9</f>
        <v>-11900</v>
      </c>
      <c r="AK9" s="62">
        <f>-'5C3_UnvView'!AT9</f>
        <v>-67719</v>
      </c>
      <c r="AL9" s="328">
        <f t="shared" si="2"/>
        <v>-108917</v>
      </c>
      <c r="AM9" s="329">
        <f t="shared" si="3"/>
        <v>9313606</v>
      </c>
    </row>
    <row r="10" spans="1:39" s="8" customFormat="1" ht="15.75" customHeight="1" x14ac:dyDescent="0.2">
      <c r="A10" s="326">
        <v>4</v>
      </c>
      <c r="B10" s="327" t="s">
        <v>7</v>
      </c>
      <c r="C10" s="62">
        <f>'2_State Distrib and Adjs'!BB10</f>
        <v>1590470</v>
      </c>
      <c r="D10" s="62">
        <f>-'5A3_OJJ'!S10</f>
        <v>0</v>
      </c>
      <c r="E10" s="62"/>
      <c r="F10" s="62">
        <f>-'5C1A_Madison'!AS10</f>
        <v>0</v>
      </c>
      <c r="G10" s="62">
        <f>-'5C1B_DArbonne'!AS10</f>
        <v>0</v>
      </c>
      <c r="H10" s="62">
        <f>-'5C1C_Intl High'!AS10</f>
        <v>0</v>
      </c>
      <c r="I10" s="62">
        <f>-'5C1D_NOMMA'!AS10</f>
        <v>0</v>
      </c>
      <c r="J10" s="62">
        <f>-'5C1E_LFNO'!AS10</f>
        <v>0</v>
      </c>
      <c r="K10" s="62">
        <f>-'5C1F_L.C. Charter'!AS10</f>
        <v>0</v>
      </c>
      <c r="L10" s="62">
        <f>-'5C1G_JS Clark'!AS10</f>
        <v>0</v>
      </c>
      <c r="M10" s="62">
        <f>-'5C1H_Southwest'!AS10</f>
        <v>0</v>
      </c>
      <c r="N10" s="62">
        <f>-'5C1I_LA Key'!AS10</f>
        <v>0</v>
      </c>
      <c r="O10" s="62">
        <f>-'5C1J_JCFA-East'!AS10</f>
        <v>0</v>
      </c>
      <c r="P10" s="62">
        <f>-'5C1M_GEO Mid'!AS10</f>
        <v>0</v>
      </c>
      <c r="Q10" s="62">
        <f>-'5C1N_Delta'!AS10</f>
        <v>0</v>
      </c>
      <c r="R10" s="62">
        <f>-'5C1O_Impact'!AS10</f>
        <v>0</v>
      </c>
      <c r="S10" s="62">
        <f>-'5C1Q_Advantage'!AS10</f>
        <v>0</v>
      </c>
      <c r="T10" s="62">
        <f>-'5C1R_Iberville'!AS10</f>
        <v>-4759</v>
      </c>
      <c r="U10" s="62">
        <f>-'5C1S_LC Col Prep'!AS10</f>
        <v>0</v>
      </c>
      <c r="V10" s="62">
        <f>-'5C1T_Northeast'!AS10</f>
        <v>0</v>
      </c>
      <c r="W10" s="62">
        <f>-'5C1U_Acadiana Ren'!AS10</f>
        <v>-2562</v>
      </c>
      <c r="X10" s="62">
        <f>-'5C1V_Laf Ren'!AS10</f>
        <v>0</v>
      </c>
      <c r="Y10" s="62">
        <f>-'5C1W_Willow'!AS10</f>
        <v>0</v>
      </c>
      <c r="Z10" s="62">
        <f>-'5C1Y_GEO'!AS10</f>
        <v>0</v>
      </c>
      <c r="AA10" s="62">
        <f>-'5C1Z_Lincoln Prep'!AS10</f>
        <v>0</v>
      </c>
      <c r="AB10" s="62">
        <f>-'5C1AE_Noble Minds'!$AS10</f>
        <v>0</v>
      </c>
      <c r="AC10" s="62">
        <f>-'5C1AF_JCFA-Laf'!$AS10</f>
        <v>0</v>
      </c>
      <c r="AD10" s="62">
        <f>-'5C1AG_Collegiate'!$AS10</f>
        <v>0</v>
      </c>
      <c r="AE10" s="62">
        <f>-'5C1AH_BRUP'!$AS10</f>
        <v>0</v>
      </c>
      <c r="AF10" s="62">
        <f>-'5C1AI_Harmony'!$AS10</f>
        <v>0</v>
      </c>
      <c r="AG10" s="62">
        <f>-'5C1AJ_Athlos'!$AS10</f>
        <v>0</v>
      </c>
      <c r="AH10" s="62">
        <f>-'5C1AK_NxtGen'!$AS10</f>
        <v>0</v>
      </c>
      <c r="AI10" s="62">
        <f>-'5C1AL_Red River'!$AS10</f>
        <v>0</v>
      </c>
      <c r="AJ10" s="62">
        <f>-'5C2_LAVCA'!AT10</f>
        <v>-3232</v>
      </c>
      <c r="AK10" s="62">
        <f>-'5C3_UnvView'!AT10</f>
        <v>-8545</v>
      </c>
      <c r="AL10" s="328">
        <f t="shared" si="2"/>
        <v>-19098</v>
      </c>
      <c r="AM10" s="329">
        <f t="shared" si="3"/>
        <v>1571372</v>
      </c>
    </row>
    <row r="11" spans="1:39" s="8" customFormat="1" ht="15.75" customHeight="1" x14ac:dyDescent="0.2">
      <c r="A11" s="316">
        <v>5</v>
      </c>
      <c r="B11" s="317" t="s">
        <v>8</v>
      </c>
      <c r="C11" s="318">
        <f>'2_State Distrib and Adjs'!BB11</f>
        <v>2652324</v>
      </c>
      <c r="D11" s="318">
        <f>-'5A3_OJJ'!S11</f>
        <v>-886</v>
      </c>
      <c r="E11" s="318"/>
      <c r="F11" s="318">
        <f>-'5C1A_Madison'!AS11</f>
        <v>0</v>
      </c>
      <c r="G11" s="318">
        <f>-'5C1B_DArbonne'!AS11</f>
        <v>0</v>
      </c>
      <c r="H11" s="318">
        <f>-'5C1C_Intl High'!AS11</f>
        <v>0</v>
      </c>
      <c r="I11" s="318">
        <f>-'5C1D_NOMMA'!AS11</f>
        <v>0</v>
      </c>
      <c r="J11" s="318">
        <f>-'5C1E_LFNO'!AS11</f>
        <v>0</v>
      </c>
      <c r="K11" s="318">
        <f>-'5C1F_L.C. Charter'!AS11</f>
        <v>0</v>
      </c>
      <c r="L11" s="318">
        <f>-'5C1G_JS Clark'!AS11</f>
        <v>0</v>
      </c>
      <c r="M11" s="318">
        <f>-'5C1H_Southwest'!AS11</f>
        <v>0</v>
      </c>
      <c r="N11" s="318">
        <f>-'5C1I_LA Key'!AS11</f>
        <v>0</v>
      </c>
      <c r="O11" s="318">
        <f>-'5C1J_JCFA-East'!AS11</f>
        <v>0</v>
      </c>
      <c r="P11" s="318">
        <f>-'5C1M_GEO Mid'!AS11</f>
        <v>0</v>
      </c>
      <c r="Q11" s="318">
        <f>-'5C1N_Delta'!AS11</f>
        <v>0</v>
      </c>
      <c r="R11" s="318">
        <f>-'5C1O_Impact'!AS11</f>
        <v>0</v>
      </c>
      <c r="S11" s="318">
        <f>-'5C1Q_Advantage'!AS11</f>
        <v>0</v>
      </c>
      <c r="T11" s="318">
        <f>-'5C1R_Iberville'!AS11</f>
        <v>0</v>
      </c>
      <c r="U11" s="318">
        <f>-'5C1S_LC Col Prep'!AS11</f>
        <v>0</v>
      </c>
      <c r="V11" s="318">
        <f>-'5C1T_Northeast'!AS11</f>
        <v>0</v>
      </c>
      <c r="W11" s="318">
        <f>-'5C1U_Acadiana Ren'!AS11</f>
        <v>0</v>
      </c>
      <c r="X11" s="318">
        <f>-'5C1V_Laf Ren'!AS11</f>
        <v>0</v>
      </c>
      <c r="Y11" s="318">
        <f>-'5C1W_Willow'!AS11</f>
        <v>0</v>
      </c>
      <c r="Z11" s="318">
        <f>-'5C1Y_GEO'!AS11</f>
        <v>0</v>
      </c>
      <c r="AA11" s="318">
        <f>-'5C1Z_Lincoln Prep'!AS11</f>
        <v>0</v>
      </c>
      <c r="AB11" s="318">
        <f>-'5C1AE_Noble Minds'!$AS11</f>
        <v>0</v>
      </c>
      <c r="AC11" s="318">
        <f>-'5C1AF_JCFA-Laf'!$AS11</f>
        <v>0</v>
      </c>
      <c r="AD11" s="318">
        <f>-'5C1AG_Collegiate'!$AS11</f>
        <v>0</v>
      </c>
      <c r="AE11" s="318">
        <f>-'5C1AH_BRUP'!$AS11</f>
        <v>0</v>
      </c>
      <c r="AF11" s="585">
        <f>-'5C1AI_Harmony'!$AS11</f>
        <v>0</v>
      </c>
      <c r="AG11" s="585">
        <f>-'5C1AJ_Athlos'!$AS11</f>
        <v>0</v>
      </c>
      <c r="AH11" s="776">
        <f>-'5C1AK_NxtGen'!$AS11</f>
        <v>0</v>
      </c>
      <c r="AI11" s="776">
        <f>-'5C1AL_Red River'!$AS11</f>
        <v>-63181</v>
      </c>
      <c r="AJ11" s="318">
        <f>-'5C2_LAVCA'!AT11</f>
        <v>-4260</v>
      </c>
      <c r="AK11" s="318">
        <f>-'5C3_UnvView'!AT11</f>
        <v>-7123</v>
      </c>
      <c r="AL11" s="319">
        <f t="shared" si="2"/>
        <v>-75450</v>
      </c>
      <c r="AM11" s="320">
        <f t="shared" si="3"/>
        <v>2576874</v>
      </c>
    </row>
    <row r="12" spans="1:39" s="8" customFormat="1" ht="15.75" customHeight="1" x14ac:dyDescent="0.2">
      <c r="A12" s="326">
        <v>6</v>
      </c>
      <c r="B12" s="327" t="s">
        <v>9</v>
      </c>
      <c r="C12" s="62">
        <f>'2_State Distrib and Adjs'!BB12</f>
        <v>2971501</v>
      </c>
      <c r="D12" s="62">
        <f>-'5A3_OJJ'!S12</f>
        <v>-344</v>
      </c>
      <c r="E12" s="62"/>
      <c r="F12" s="62">
        <f>-'5C1A_Madison'!AS12</f>
        <v>0</v>
      </c>
      <c r="G12" s="62">
        <f>-'5C1B_DArbonne'!AS12</f>
        <v>0</v>
      </c>
      <c r="H12" s="62">
        <f>-'5C1C_Intl High'!AS12</f>
        <v>0</v>
      </c>
      <c r="I12" s="62">
        <f>-'5C1D_NOMMA'!AS12</f>
        <v>0</v>
      </c>
      <c r="J12" s="62">
        <f>-'5C1E_LFNO'!AS12</f>
        <v>0</v>
      </c>
      <c r="K12" s="62">
        <f>-'5C1F_L.C. Charter'!AS12</f>
        <v>-1656</v>
      </c>
      <c r="L12" s="62">
        <f>-'5C1G_JS Clark'!AS12</f>
        <v>0</v>
      </c>
      <c r="M12" s="62">
        <f>-'5C1H_Southwest'!AS12</f>
        <v>0</v>
      </c>
      <c r="N12" s="62">
        <f>-'5C1I_LA Key'!AS12</f>
        <v>0</v>
      </c>
      <c r="O12" s="62">
        <f>-'5C1J_JCFA-East'!AS12</f>
        <v>0</v>
      </c>
      <c r="P12" s="62">
        <f>-'5C1M_GEO Mid'!AS12</f>
        <v>0</v>
      </c>
      <c r="Q12" s="62">
        <f>-'5C1N_Delta'!AS12</f>
        <v>0</v>
      </c>
      <c r="R12" s="62">
        <f>-'5C1O_Impact'!AS12</f>
        <v>0</v>
      </c>
      <c r="S12" s="62">
        <f>-'5C1Q_Advantage'!AS12</f>
        <v>0</v>
      </c>
      <c r="T12" s="62">
        <f>-'5C1R_Iberville'!AS12</f>
        <v>0</v>
      </c>
      <c r="U12" s="62">
        <f>-'5C1S_LC Col Prep'!AS12</f>
        <v>0</v>
      </c>
      <c r="V12" s="62">
        <f>-'5C1T_Northeast'!AS12</f>
        <v>0</v>
      </c>
      <c r="W12" s="62">
        <f>-'5C1U_Acadiana Ren'!AS12</f>
        <v>0</v>
      </c>
      <c r="X12" s="62">
        <f>-'5C1V_Laf Ren'!AS12</f>
        <v>0</v>
      </c>
      <c r="Y12" s="62">
        <f>-'5C1W_Willow'!AS12</f>
        <v>0</v>
      </c>
      <c r="Z12" s="62">
        <f>-'5C1Y_GEO'!AS12</f>
        <v>0</v>
      </c>
      <c r="AA12" s="62">
        <f>-'5C1Z_Lincoln Prep'!AS12</f>
        <v>0</v>
      </c>
      <c r="AB12" s="62">
        <f>-'5C1AE_Noble Minds'!$AS12</f>
        <v>0</v>
      </c>
      <c r="AC12" s="62">
        <f>-'5C1AF_JCFA-Laf'!$AS12</f>
        <v>0</v>
      </c>
      <c r="AD12" s="62">
        <f>-'5C1AG_Collegiate'!$AS12</f>
        <v>0</v>
      </c>
      <c r="AE12" s="62">
        <f>-'5C1AH_BRUP'!$AS12</f>
        <v>0</v>
      </c>
      <c r="AF12" s="62">
        <f>-'5C1AI_Harmony'!$AS12</f>
        <v>0</v>
      </c>
      <c r="AG12" s="62">
        <f>-'5C1AJ_Athlos'!$AS12</f>
        <v>0</v>
      </c>
      <c r="AH12" s="62">
        <f>-'5C1AK_NxtGen'!$AS12</f>
        <v>0</v>
      </c>
      <c r="AI12" s="62">
        <f>-'5C1AL_Red River'!$AS12</f>
        <v>0</v>
      </c>
      <c r="AJ12" s="62">
        <f>-'5C2_LAVCA'!AT12</f>
        <v>-3617</v>
      </c>
      <c r="AK12" s="62">
        <f>-'5C3_UnvView'!AT12</f>
        <v>-5625</v>
      </c>
      <c r="AL12" s="328">
        <f t="shared" si="2"/>
        <v>-11242</v>
      </c>
      <c r="AM12" s="329">
        <f t="shared" si="3"/>
        <v>2960259</v>
      </c>
    </row>
    <row r="13" spans="1:39" s="8" customFormat="1" ht="15.75" customHeight="1" x14ac:dyDescent="0.2">
      <c r="A13" s="326">
        <v>7</v>
      </c>
      <c r="B13" s="327" t="s">
        <v>10</v>
      </c>
      <c r="C13" s="62">
        <f>'2_State Distrib and Adjs'!BB13</f>
        <v>678953</v>
      </c>
      <c r="D13" s="62">
        <f>-'5A3_OJJ'!S13</f>
        <v>-389</v>
      </c>
      <c r="E13" s="62"/>
      <c r="F13" s="62">
        <f>-'5C1A_Madison'!AS13</f>
        <v>0</v>
      </c>
      <c r="G13" s="62">
        <f>-'5C1B_DArbonne'!AS13</f>
        <v>1276</v>
      </c>
      <c r="H13" s="62">
        <f>-'5C1C_Intl High'!AS13</f>
        <v>0</v>
      </c>
      <c r="I13" s="62">
        <f>-'5C1D_NOMMA'!AS13</f>
        <v>0</v>
      </c>
      <c r="J13" s="62">
        <f>-'5C1E_LFNO'!AS13</f>
        <v>0</v>
      </c>
      <c r="K13" s="62">
        <f>-'5C1F_L.C. Charter'!AS13</f>
        <v>0</v>
      </c>
      <c r="L13" s="62">
        <f>-'5C1G_JS Clark'!AS13</f>
        <v>0</v>
      </c>
      <c r="M13" s="62">
        <f>-'5C1H_Southwest'!AS13</f>
        <v>0</v>
      </c>
      <c r="N13" s="62">
        <f>-'5C1I_LA Key'!AS13</f>
        <v>0</v>
      </c>
      <c r="O13" s="62">
        <f>-'5C1J_JCFA-East'!AS13</f>
        <v>0</v>
      </c>
      <c r="P13" s="62">
        <f>-'5C1M_GEO Mid'!AS13</f>
        <v>0</v>
      </c>
      <c r="Q13" s="62">
        <f>-'5C1N_Delta'!AS13</f>
        <v>0</v>
      </c>
      <c r="R13" s="62">
        <f>-'5C1O_Impact'!AS13</f>
        <v>0</v>
      </c>
      <c r="S13" s="62">
        <f>-'5C1Q_Advantage'!AS13</f>
        <v>0</v>
      </c>
      <c r="T13" s="62">
        <f>-'5C1R_Iberville'!AS13</f>
        <v>0</v>
      </c>
      <c r="U13" s="62">
        <f>-'5C1S_LC Col Prep'!AS13</f>
        <v>0</v>
      </c>
      <c r="V13" s="62">
        <f>-'5C1T_Northeast'!AS13</f>
        <v>0</v>
      </c>
      <c r="W13" s="62">
        <f>-'5C1U_Acadiana Ren'!AS13</f>
        <v>0</v>
      </c>
      <c r="X13" s="62">
        <f>-'5C1V_Laf Ren'!AS13</f>
        <v>0</v>
      </c>
      <c r="Y13" s="62">
        <f>-'5C1W_Willow'!AS13</f>
        <v>0</v>
      </c>
      <c r="Z13" s="62">
        <f>-'5C1Y_GEO'!AS13</f>
        <v>0</v>
      </c>
      <c r="AA13" s="62">
        <f>-'5C1Z_Lincoln Prep'!AS13</f>
        <v>-23159</v>
      </c>
      <c r="AB13" s="62">
        <f>-'5C1AE_Noble Minds'!$AS13</f>
        <v>0</v>
      </c>
      <c r="AC13" s="62">
        <f>-'5C1AF_JCFA-Laf'!$AS13</f>
        <v>0</v>
      </c>
      <c r="AD13" s="62">
        <f>-'5C1AG_Collegiate'!$AS13</f>
        <v>0</v>
      </c>
      <c r="AE13" s="62">
        <f>-'5C1AH_BRUP'!$AS13</f>
        <v>0</v>
      </c>
      <c r="AF13" s="62">
        <f>-'5C1AI_Harmony'!$AS13</f>
        <v>0</v>
      </c>
      <c r="AG13" s="62">
        <f>-'5C1AJ_Athlos'!$AS13</f>
        <v>0</v>
      </c>
      <c r="AH13" s="62">
        <f>-'5C1AK_NxtGen'!$AS13</f>
        <v>0</v>
      </c>
      <c r="AI13" s="62">
        <f>-'5C1AL_Red River'!$AS13</f>
        <v>0</v>
      </c>
      <c r="AJ13" s="62">
        <f>-'5C2_LAVCA'!AT13</f>
        <v>-2640</v>
      </c>
      <c r="AK13" s="62">
        <f>-'5C3_UnvView'!AT13</f>
        <v>-10877</v>
      </c>
      <c r="AL13" s="328">
        <f t="shared" si="2"/>
        <v>-35789</v>
      </c>
      <c r="AM13" s="329">
        <f t="shared" si="3"/>
        <v>643164</v>
      </c>
    </row>
    <row r="14" spans="1:39" s="8" customFormat="1" ht="15.75" customHeight="1" x14ac:dyDescent="0.2">
      <c r="A14" s="326">
        <v>8</v>
      </c>
      <c r="B14" s="327" t="s">
        <v>11</v>
      </c>
      <c r="C14" s="62">
        <f>'2_State Distrib and Adjs'!BB14</f>
        <v>11118001</v>
      </c>
      <c r="D14" s="62">
        <f>-'5A3_OJJ'!S14</f>
        <v>-552</v>
      </c>
      <c r="E14" s="62"/>
      <c r="F14" s="62">
        <f>-'5C1A_Madison'!AS14</f>
        <v>0</v>
      </c>
      <c r="G14" s="62">
        <f>-'5C1B_DArbonne'!AS14</f>
        <v>0</v>
      </c>
      <c r="H14" s="62">
        <f>-'5C1C_Intl High'!AS14</f>
        <v>0</v>
      </c>
      <c r="I14" s="62">
        <f>-'5C1D_NOMMA'!AS14</f>
        <v>0</v>
      </c>
      <c r="J14" s="62">
        <f>-'5C1E_LFNO'!AS14</f>
        <v>0</v>
      </c>
      <c r="K14" s="62">
        <f>-'5C1F_L.C. Charter'!AS14</f>
        <v>0</v>
      </c>
      <c r="L14" s="62">
        <f>-'5C1G_JS Clark'!AS14</f>
        <v>0</v>
      </c>
      <c r="M14" s="62">
        <f>-'5C1H_Southwest'!AS14</f>
        <v>0</v>
      </c>
      <c r="N14" s="62">
        <f>-'5C1I_LA Key'!AS14</f>
        <v>0</v>
      </c>
      <c r="O14" s="62">
        <f>-'5C1J_JCFA-East'!AS14</f>
        <v>0</v>
      </c>
      <c r="P14" s="62">
        <f>-'5C1M_GEO Mid'!AS14</f>
        <v>0</v>
      </c>
      <c r="Q14" s="62">
        <f>-'5C1N_Delta'!AS14</f>
        <v>0</v>
      </c>
      <c r="R14" s="62">
        <f>-'5C1O_Impact'!AS14</f>
        <v>0</v>
      </c>
      <c r="S14" s="62">
        <f>-'5C1Q_Advantage'!AS14</f>
        <v>0</v>
      </c>
      <c r="T14" s="62">
        <f>-'5C1R_Iberville'!AS14</f>
        <v>0</v>
      </c>
      <c r="U14" s="62">
        <f>-'5C1S_LC Col Prep'!AS14</f>
        <v>0</v>
      </c>
      <c r="V14" s="62">
        <f>-'5C1T_Northeast'!AS14</f>
        <v>0</v>
      </c>
      <c r="W14" s="62">
        <f>-'5C1U_Acadiana Ren'!AS14</f>
        <v>0</v>
      </c>
      <c r="X14" s="62">
        <f>-'5C1V_Laf Ren'!AS14</f>
        <v>0</v>
      </c>
      <c r="Y14" s="62">
        <f>-'5C1W_Willow'!AS14</f>
        <v>0</v>
      </c>
      <c r="Z14" s="62">
        <f>-'5C1Y_GEO'!AS14</f>
        <v>0</v>
      </c>
      <c r="AA14" s="62">
        <f>-'5C1Z_Lincoln Prep'!AS14</f>
        <v>0</v>
      </c>
      <c r="AB14" s="62">
        <f>-'5C1AE_Noble Minds'!$AS14</f>
        <v>0</v>
      </c>
      <c r="AC14" s="62">
        <f>-'5C1AF_JCFA-Laf'!$AS14</f>
        <v>0</v>
      </c>
      <c r="AD14" s="62">
        <f>-'5C1AG_Collegiate'!$AS14</f>
        <v>0</v>
      </c>
      <c r="AE14" s="62">
        <f>-'5C1AH_BRUP'!$AS14</f>
        <v>0</v>
      </c>
      <c r="AF14" s="62">
        <f>-'5C1AI_Harmony'!$AS14</f>
        <v>0</v>
      </c>
      <c r="AG14" s="62">
        <f>-'5C1AJ_Athlos'!$AS14</f>
        <v>0</v>
      </c>
      <c r="AH14" s="62">
        <f>-'5C1AK_NxtGen'!$AS14</f>
        <v>0</v>
      </c>
      <c r="AI14" s="62">
        <f>-'5C1AL_Red River'!$AS14</f>
        <v>0</v>
      </c>
      <c r="AJ14" s="62">
        <f>-'5C2_LAVCA'!AT14</f>
        <v>-33626</v>
      </c>
      <c r="AK14" s="62">
        <f>-'5C3_UnvView'!AT14</f>
        <v>-23094</v>
      </c>
      <c r="AL14" s="328">
        <f t="shared" si="2"/>
        <v>-57272</v>
      </c>
      <c r="AM14" s="329">
        <f t="shared" si="3"/>
        <v>11060729</v>
      </c>
    </row>
    <row r="15" spans="1:39" s="8" customFormat="1" ht="15.75" customHeight="1" x14ac:dyDescent="0.2">
      <c r="A15" s="326">
        <v>9</v>
      </c>
      <c r="B15" s="327" t="s">
        <v>12</v>
      </c>
      <c r="C15" s="62">
        <f>'2_State Distrib and Adjs'!BB15</f>
        <v>16475441</v>
      </c>
      <c r="D15" s="62">
        <f>-'5A3_OJJ'!S15</f>
        <v>-8003</v>
      </c>
      <c r="E15" s="62">
        <f>-'5B2_RSD LA'!AU7</f>
        <v>-404338</v>
      </c>
      <c r="F15" s="62">
        <f>-'5C1A_Madison'!AS15</f>
        <v>0</v>
      </c>
      <c r="G15" s="62">
        <f>-'5C1B_DArbonne'!AS15</f>
        <v>0</v>
      </c>
      <c r="H15" s="62">
        <f>-'5C1C_Intl High'!AS15</f>
        <v>0</v>
      </c>
      <c r="I15" s="62">
        <f>-'5C1D_NOMMA'!AS15</f>
        <v>0</v>
      </c>
      <c r="J15" s="62">
        <f>-'5C1E_LFNO'!AS15</f>
        <v>0</v>
      </c>
      <c r="K15" s="62">
        <f>-'5C1F_L.C. Charter'!AS15</f>
        <v>0</v>
      </c>
      <c r="L15" s="62">
        <f>-'5C1G_JS Clark'!AS15</f>
        <v>0</v>
      </c>
      <c r="M15" s="62">
        <f>-'5C1H_Southwest'!AS15</f>
        <v>0</v>
      </c>
      <c r="N15" s="62">
        <f>-'5C1I_LA Key'!AS15</f>
        <v>0</v>
      </c>
      <c r="O15" s="62">
        <f>-'5C1J_JCFA-East'!AS15</f>
        <v>0</v>
      </c>
      <c r="P15" s="62">
        <f>-'5C1M_GEO Mid'!AS15</f>
        <v>0</v>
      </c>
      <c r="Q15" s="62">
        <f>-'5C1N_Delta'!AS15</f>
        <v>0</v>
      </c>
      <c r="R15" s="62">
        <f>-'5C1O_Impact'!AS15</f>
        <v>0</v>
      </c>
      <c r="S15" s="62">
        <f>-'5C1Q_Advantage'!AS15</f>
        <v>0</v>
      </c>
      <c r="T15" s="62">
        <f>-'5C1R_Iberville'!AS15</f>
        <v>0</v>
      </c>
      <c r="U15" s="62">
        <f>-'5C1S_LC Col Prep'!AS15</f>
        <v>0</v>
      </c>
      <c r="V15" s="62">
        <f>-'5C1T_Northeast'!AS15</f>
        <v>0</v>
      </c>
      <c r="W15" s="62">
        <f>-'5C1U_Acadiana Ren'!AS15</f>
        <v>0</v>
      </c>
      <c r="X15" s="62">
        <f>-'5C1V_Laf Ren'!AS15</f>
        <v>0</v>
      </c>
      <c r="Y15" s="62">
        <f>-'5C1W_Willow'!AS15</f>
        <v>0</v>
      </c>
      <c r="Z15" s="62">
        <f>-'5C1Y_GEO'!AS15</f>
        <v>0</v>
      </c>
      <c r="AA15" s="62">
        <f>-'5C1Z_Lincoln Prep'!AS15</f>
        <v>0</v>
      </c>
      <c r="AB15" s="62">
        <f>-'5C1AE_Noble Minds'!$AS15</f>
        <v>0</v>
      </c>
      <c r="AC15" s="62">
        <f>-'5C1AF_JCFA-Laf'!$AS15</f>
        <v>0</v>
      </c>
      <c r="AD15" s="62">
        <f>-'5C1AG_Collegiate'!$AS15</f>
        <v>0</v>
      </c>
      <c r="AE15" s="62">
        <f>-'5C1AH_BRUP'!$AS15</f>
        <v>0</v>
      </c>
      <c r="AF15" s="62">
        <f>-'5C1AI_Harmony'!$AS15</f>
        <v>0</v>
      </c>
      <c r="AG15" s="62">
        <f>-'5C1AJ_Athlos'!$AS15</f>
        <v>0</v>
      </c>
      <c r="AH15" s="62">
        <f>-'5C1AK_NxtGen'!$AS15</f>
        <v>0</v>
      </c>
      <c r="AI15" s="62">
        <f>-'5C1AL_Red River'!$AS15</f>
        <v>0</v>
      </c>
      <c r="AJ15" s="62">
        <f>-'5C2_LAVCA'!AT15</f>
        <v>-60020</v>
      </c>
      <c r="AK15" s="62">
        <f>-'5C3_UnvView'!AT15</f>
        <v>-44511</v>
      </c>
      <c r="AL15" s="328">
        <f t="shared" si="2"/>
        <v>-516872</v>
      </c>
      <c r="AM15" s="329">
        <f t="shared" si="3"/>
        <v>15958569</v>
      </c>
    </row>
    <row r="16" spans="1:39" s="8" customFormat="1" ht="15.75" customHeight="1" x14ac:dyDescent="0.2">
      <c r="A16" s="316">
        <v>10</v>
      </c>
      <c r="B16" s="317" t="s">
        <v>13</v>
      </c>
      <c r="C16" s="318">
        <f>'2_State Distrib and Adjs'!BB16</f>
        <v>8991044</v>
      </c>
      <c r="D16" s="318">
        <f>-'5A3_OJJ'!S16</f>
        <v>-5431</v>
      </c>
      <c r="E16" s="318"/>
      <c r="F16" s="318">
        <f>-'5C1A_Madison'!AS16</f>
        <v>0</v>
      </c>
      <c r="G16" s="318">
        <f>-'5C1B_DArbonne'!AS16</f>
        <v>-944</v>
      </c>
      <c r="H16" s="318">
        <f>-'5C1C_Intl High'!AS16</f>
        <v>0</v>
      </c>
      <c r="I16" s="318">
        <f>-'5C1D_NOMMA'!AS16</f>
        <v>0</v>
      </c>
      <c r="J16" s="318">
        <f>-'5C1E_LFNO'!AS16</f>
        <v>0</v>
      </c>
      <c r="K16" s="318">
        <f>-'5C1F_L.C. Charter'!AS16</f>
        <v>-529878</v>
      </c>
      <c r="L16" s="318">
        <f>-'5C1G_JS Clark'!AS16</f>
        <v>0</v>
      </c>
      <c r="M16" s="318">
        <f>-'5C1H_Southwest'!AS16</f>
        <v>-337945</v>
      </c>
      <c r="N16" s="318">
        <f>-'5C1I_LA Key'!AS16</f>
        <v>0</v>
      </c>
      <c r="O16" s="318">
        <f>-'5C1J_JCFA-East'!AS16</f>
        <v>0</v>
      </c>
      <c r="P16" s="318">
        <f>-'5C1M_GEO Mid'!AS16</f>
        <v>0</v>
      </c>
      <c r="Q16" s="318">
        <f>-'5C1N_Delta'!AS16</f>
        <v>0</v>
      </c>
      <c r="R16" s="318">
        <f>-'5C1O_Impact'!AS16</f>
        <v>0</v>
      </c>
      <c r="S16" s="318">
        <f>-'5C1Q_Advantage'!AS16</f>
        <v>0</v>
      </c>
      <c r="T16" s="318">
        <f>-'5C1R_Iberville'!AS16</f>
        <v>-993</v>
      </c>
      <c r="U16" s="318">
        <f>-'5C1S_LC Col Prep'!AS16</f>
        <v>-361198</v>
      </c>
      <c r="V16" s="318">
        <f>-'5C1T_Northeast'!AS16</f>
        <v>0</v>
      </c>
      <c r="W16" s="318">
        <f>-'5C1U_Acadiana Ren'!AS16</f>
        <v>0</v>
      </c>
      <c r="X16" s="318">
        <f>-'5C1V_Laf Ren'!AS16</f>
        <v>-944</v>
      </c>
      <c r="Y16" s="318">
        <f>-'5C1W_Willow'!AS16</f>
        <v>0</v>
      </c>
      <c r="Z16" s="318">
        <f>-'5C1Y_GEO'!AS16</f>
        <v>0</v>
      </c>
      <c r="AA16" s="318">
        <f>-'5C1Z_Lincoln Prep'!AS16</f>
        <v>0</v>
      </c>
      <c r="AB16" s="318">
        <f>-'5C1AE_Noble Minds'!$AS16</f>
        <v>0</v>
      </c>
      <c r="AC16" s="318">
        <f>-'5C1AF_JCFA-Laf'!$AS16</f>
        <v>0</v>
      </c>
      <c r="AD16" s="318">
        <f>-'5C1AG_Collegiate'!$AS16</f>
        <v>0</v>
      </c>
      <c r="AE16" s="318">
        <f>-'5C1AH_BRUP'!$AS16</f>
        <v>0</v>
      </c>
      <c r="AF16" s="585">
        <f>-'5C1AI_Harmony'!$AS16</f>
        <v>0</v>
      </c>
      <c r="AG16" s="585">
        <f>-'5C1AJ_Athlos'!$AS16</f>
        <v>0</v>
      </c>
      <c r="AH16" s="776">
        <f>-'5C1AK_NxtGen'!$AS16</f>
        <v>0</v>
      </c>
      <c r="AI16" s="776">
        <f>-'5C1AL_Red River'!$AS16</f>
        <v>0</v>
      </c>
      <c r="AJ16" s="318">
        <f>-'5C2_LAVCA'!AT16</f>
        <v>-25842</v>
      </c>
      <c r="AK16" s="318">
        <f>-'5C3_UnvView'!AT16</f>
        <v>-50080</v>
      </c>
      <c r="AL16" s="319">
        <f t="shared" si="2"/>
        <v>-1313255</v>
      </c>
      <c r="AM16" s="320">
        <f t="shared" si="3"/>
        <v>7677789</v>
      </c>
    </row>
    <row r="17" spans="1:39" s="8" customFormat="1" ht="15.75" customHeight="1" x14ac:dyDescent="0.2">
      <c r="A17" s="326">
        <v>11</v>
      </c>
      <c r="B17" s="327" t="s">
        <v>14</v>
      </c>
      <c r="C17" s="62">
        <f>'2_State Distrib and Adjs'!BB17</f>
        <v>960274</v>
      </c>
      <c r="D17" s="62">
        <f>-'5A3_OJJ'!S17</f>
        <v>0</v>
      </c>
      <c r="E17" s="62"/>
      <c r="F17" s="62">
        <f>-'5C1A_Madison'!AS17</f>
        <v>0</v>
      </c>
      <c r="G17" s="62">
        <f>-'5C1B_DArbonne'!AS17</f>
        <v>0</v>
      </c>
      <c r="H17" s="62">
        <f>-'5C1C_Intl High'!AS17</f>
        <v>0</v>
      </c>
      <c r="I17" s="62">
        <f>-'5C1D_NOMMA'!AS17</f>
        <v>0</v>
      </c>
      <c r="J17" s="62">
        <f>-'5C1E_LFNO'!AS17</f>
        <v>0</v>
      </c>
      <c r="K17" s="62">
        <f>-'5C1F_L.C. Charter'!AS17</f>
        <v>0</v>
      </c>
      <c r="L17" s="62">
        <f>-'5C1G_JS Clark'!AS17</f>
        <v>0</v>
      </c>
      <c r="M17" s="62">
        <f>-'5C1H_Southwest'!AS17</f>
        <v>0</v>
      </c>
      <c r="N17" s="62">
        <f>-'5C1I_LA Key'!AS17</f>
        <v>0</v>
      </c>
      <c r="O17" s="62">
        <f>-'5C1J_JCFA-East'!AS17</f>
        <v>0</v>
      </c>
      <c r="P17" s="62">
        <f>-'5C1M_GEO Mid'!AS17</f>
        <v>0</v>
      </c>
      <c r="Q17" s="62">
        <f>-'5C1N_Delta'!AS17</f>
        <v>0</v>
      </c>
      <c r="R17" s="62">
        <f>-'5C1O_Impact'!AS17</f>
        <v>0</v>
      </c>
      <c r="S17" s="62">
        <f>-'5C1Q_Advantage'!AS17</f>
        <v>0</v>
      </c>
      <c r="T17" s="62">
        <f>-'5C1R_Iberville'!AS17</f>
        <v>0</v>
      </c>
      <c r="U17" s="62">
        <f>-'5C1S_LC Col Prep'!AS17</f>
        <v>0</v>
      </c>
      <c r="V17" s="62">
        <f>-'5C1T_Northeast'!AS17</f>
        <v>0</v>
      </c>
      <c r="W17" s="62">
        <f>-'5C1U_Acadiana Ren'!AS17</f>
        <v>0</v>
      </c>
      <c r="X17" s="62">
        <f>-'5C1V_Laf Ren'!AS17</f>
        <v>0</v>
      </c>
      <c r="Y17" s="62">
        <f>-'5C1W_Willow'!AS17</f>
        <v>0</v>
      </c>
      <c r="Z17" s="62">
        <f>-'5C1Y_GEO'!AS17</f>
        <v>0</v>
      </c>
      <c r="AA17" s="62">
        <f>-'5C1Z_Lincoln Prep'!AS17</f>
        <v>0</v>
      </c>
      <c r="AB17" s="62">
        <f>-'5C1AE_Noble Minds'!$AS17</f>
        <v>0</v>
      </c>
      <c r="AC17" s="62">
        <f>-'5C1AF_JCFA-Laf'!$AS17</f>
        <v>0</v>
      </c>
      <c r="AD17" s="62">
        <f>-'5C1AG_Collegiate'!$AS17</f>
        <v>0</v>
      </c>
      <c r="AE17" s="62">
        <f>-'5C1AH_BRUP'!$AS17</f>
        <v>0</v>
      </c>
      <c r="AF17" s="62">
        <f>-'5C1AI_Harmony'!$AS17</f>
        <v>0</v>
      </c>
      <c r="AG17" s="62">
        <f>-'5C1AJ_Athlos'!$AS17</f>
        <v>0</v>
      </c>
      <c r="AH17" s="62">
        <f>-'5C1AK_NxtGen'!$AS17</f>
        <v>0</v>
      </c>
      <c r="AI17" s="62">
        <f>-'5C1AL_Red River'!$AS17</f>
        <v>0</v>
      </c>
      <c r="AJ17" s="62">
        <f>-'5C2_LAVCA'!AT17</f>
        <v>557</v>
      </c>
      <c r="AK17" s="62">
        <f>-'5C3_UnvView'!AT17</f>
        <v>-3938</v>
      </c>
      <c r="AL17" s="328">
        <f t="shared" si="2"/>
        <v>-3381</v>
      </c>
      <c r="AM17" s="329">
        <f t="shared" si="3"/>
        <v>956893</v>
      </c>
    </row>
    <row r="18" spans="1:39" s="8" customFormat="1" ht="15.75" customHeight="1" x14ac:dyDescent="0.2">
      <c r="A18" s="326">
        <v>12</v>
      </c>
      <c r="B18" s="327" t="s">
        <v>15</v>
      </c>
      <c r="C18" s="62">
        <f>'2_State Distrib and Adjs'!BB18</f>
        <v>258449</v>
      </c>
      <c r="D18" s="62">
        <f>-'5A3_OJJ'!S18</f>
        <v>0</v>
      </c>
      <c r="E18" s="62"/>
      <c r="F18" s="62">
        <f>-'5C1A_Madison'!AS18</f>
        <v>0</v>
      </c>
      <c r="G18" s="62">
        <f>-'5C1B_DArbonne'!AS18</f>
        <v>0</v>
      </c>
      <c r="H18" s="62">
        <f>-'5C1C_Intl High'!AS18</f>
        <v>0</v>
      </c>
      <c r="I18" s="62">
        <f>-'5C1D_NOMMA'!AS18</f>
        <v>0</v>
      </c>
      <c r="J18" s="62">
        <f>-'5C1E_LFNO'!AS18</f>
        <v>0</v>
      </c>
      <c r="K18" s="62">
        <f>-'5C1F_L.C. Charter'!AS18</f>
        <v>0</v>
      </c>
      <c r="L18" s="62">
        <f>-'5C1G_JS Clark'!AS18</f>
        <v>0</v>
      </c>
      <c r="M18" s="62">
        <f>-'5C1H_Southwest'!AS18</f>
        <v>603</v>
      </c>
      <c r="N18" s="62">
        <f>-'5C1I_LA Key'!AS18</f>
        <v>0</v>
      </c>
      <c r="O18" s="62">
        <f>-'5C1J_JCFA-East'!AS18</f>
        <v>0</v>
      </c>
      <c r="P18" s="62">
        <f>-'5C1M_GEO Mid'!AS18</f>
        <v>0</v>
      </c>
      <c r="Q18" s="62">
        <f>-'5C1N_Delta'!AS18</f>
        <v>0</v>
      </c>
      <c r="R18" s="62">
        <f>-'5C1O_Impact'!AS18</f>
        <v>0</v>
      </c>
      <c r="S18" s="62">
        <f>-'5C1Q_Advantage'!AS18</f>
        <v>0</v>
      </c>
      <c r="T18" s="62">
        <f>-'5C1R_Iberville'!AS18</f>
        <v>0</v>
      </c>
      <c r="U18" s="62">
        <f>-'5C1S_LC Col Prep'!AS18</f>
        <v>0</v>
      </c>
      <c r="V18" s="62">
        <f>-'5C1T_Northeast'!AS18</f>
        <v>0</v>
      </c>
      <c r="W18" s="62">
        <f>-'5C1U_Acadiana Ren'!AS18</f>
        <v>0</v>
      </c>
      <c r="X18" s="62">
        <f>-'5C1V_Laf Ren'!AS18</f>
        <v>0</v>
      </c>
      <c r="Y18" s="62">
        <f>-'5C1W_Willow'!AS18</f>
        <v>0</v>
      </c>
      <c r="Z18" s="62">
        <f>-'5C1Y_GEO'!AS18</f>
        <v>0</v>
      </c>
      <c r="AA18" s="62">
        <f>-'5C1Z_Lincoln Prep'!AS18</f>
        <v>0</v>
      </c>
      <c r="AB18" s="62">
        <f>-'5C1AE_Noble Minds'!$AS18</f>
        <v>0</v>
      </c>
      <c r="AC18" s="62">
        <f>-'5C1AF_JCFA-Laf'!$AS18</f>
        <v>0</v>
      </c>
      <c r="AD18" s="62">
        <f>-'5C1AG_Collegiate'!$AS18</f>
        <v>0</v>
      </c>
      <c r="AE18" s="62">
        <f>-'5C1AH_BRUP'!$AS18</f>
        <v>0</v>
      </c>
      <c r="AF18" s="62">
        <f>-'5C1AI_Harmony'!$AS18</f>
        <v>0</v>
      </c>
      <c r="AG18" s="62">
        <f>-'5C1AJ_Athlos'!$AS18</f>
        <v>0</v>
      </c>
      <c r="AH18" s="62">
        <f>-'5C1AK_NxtGen'!$AS18</f>
        <v>0</v>
      </c>
      <c r="AI18" s="62">
        <f>-'5C1AL_Red River'!$AS18</f>
        <v>0</v>
      </c>
      <c r="AJ18" s="62">
        <f>-'5C2_LAVCA'!AT18</f>
        <v>0</v>
      </c>
      <c r="AK18" s="62">
        <f>-'5C3_UnvView'!AT18</f>
        <v>80</v>
      </c>
      <c r="AL18" s="328">
        <f t="shared" si="2"/>
        <v>683</v>
      </c>
      <c r="AM18" s="329">
        <f t="shared" si="3"/>
        <v>259132</v>
      </c>
    </row>
    <row r="19" spans="1:39" s="8" customFormat="1" ht="15.75" customHeight="1" x14ac:dyDescent="0.2">
      <c r="A19" s="326">
        <v>13</v>
      </c>
      <c r="B19" s="327" t="s">
        <v>16</v>
      </c>
      <c r="C19" s="62">
        <f>'2_State Distrib and Adjs'!BB19</f>
        <v>670556</v>
      </c>
      <c r="D19" s="62">
        <f>-'5A3_OJJ'!S19</f>
        <v>0</v>
      </c>
      <c r="E19" s="62"/>
      <c r="F19" s="62">
        <f>-'5C1A_Madison'!AS19</f>
        <v>0</v>
      </c>
      <c r="G19" s="62">
        <f>-'5C1B_DArbonne'!AS19</f>
        <v>0</v>
      </c>
      <c r="H19" s="62">
        <f>-'5C1C_Intl High'!AS19</f>
        <v>0</v>
      </c>
      <c r="I19" s="62">
        <f>-'5C1D_NOMMA'!AS19</f>
        <v>0</v>
      </c>
      <c r="J19" s="62">
        <f>-'5C1E_LFNO'!AS19</f>
        <v>0</v>
      </c>
      <c r="K19" s="62">
        <f>-'5C1F_L.C. Charter'!AS19</f>
        <v>0</v>
      </c>
      <c r="L19" s="62">
        <f>-'5C1G_JS Clark'!AS19</f>
        <v>0</v>
      </c>
      <c r="M19" s="62">
        <f>-'5C1H_Southwest'!AS19</f>
        <v>0</v>
      </c>
      <c r="N19" s="62">
        <f>-'5C1I_LA Key'!AS19</f>
        <v>0</v>
      </c>
      <c r="O19" s="62">
        <f>-'5C1J_JCFA-East'!AS19</f>
        <v>0</v>
      </c>
      <c r="P19" s="62">
        <f>-'5C1M_GEO Mid'!AS19</f>
        <v>0</v>
      </c>
      <c r="Q19" s="62">
        <f>-'5C1N_Delta'!AS19</f>
        <v>-27674</v>
      </c>
      <c r="R19" s="62">
        <f>-'5C1O_Impact'!AS19</f>
        <v>0</v>
      </c>
      <c r="S19" s="62">
        <f>-'5C1Q_Advantage'!AS19</f>
        <v>0</v>
      </c>
      <c r="T19" s="62">
        <f>-'5C1R_Iberville'!AS19</f>
        <v>0</v>
      </c>
      <c r="U19" s="62">
        <f>-'5C1S_LC Col Prep'!AS19</f>
        <v>0</v>
      </c>
      <c r="V19" s="62">
        <f>-'5C1T_Northeast'!AS19</f>
        <v>0</v>
      </c>
      <c r="W19" s="62">
        <f>-'5C1U_Acadiana Ren'!AS19</f>
        <v>0</v>
      </c>
      <c r="X19" s="62">
        <f>-'5C1V_Laf Ren'!AS19</f>
        <v>0</v>
      </c>
      <c r="Y19" s="62">
        <f>-'5C1W_Willow'!AS19</f>
        <v>0</v>
      </c>
      <c r="Z19" s="62">
        <f>-'5C1Y_GEO'!AS19</f>
        <v>0</v>
      </c>
      <c r="AA19" s="62">
        <f>-'5C1Z_Lincoln Prep'!AS19</f>
        <v>0</v>
      </c>
      <c r="AB19" s="62">
        <f>-'5C1AE_Noble Minds'!$AS19</f>
        <v>0</v>
      </c>
      <c r="AC19" s="62">
        <f>-'5C1AF_JCFA-Laf'!$AS19</f>
        <v>0</v>
      </c>
      <c r="AD19" s="62">
        <f>-'5C1AG_Collegiate'!$AS19</f>
        <v>0</v>
      </c>
      <c r="AE19" s="62">
        <f>-'5C1AH_BRUP'!$AS19</f>
        <v>0</v>
      </c>
      <c r="AF19" s="62">
        <f>-'5C1AI_Harmony'!$AS19</f>
        <v>0</v>
      </c>
      <c r="AG19" s="62">
        <f>-'5C1AJ_Athlos'!$AS19</f>
        <v>0</v>
      </c>
      <c r="AH19" s="62">
        <f>-'5C1AK_NxtGen'!$AS19</f>
        <v>0</v>
      </c>
      <c r="AI19" s="62">
        <f>-'5C1AL_Red River'!$AS19</f>
        <v>0</v>
      </c>
      <c r="AJ19" s="62">
        <f>-'5C2_LAVCA'!AT19</f>
        <v>-1633</v>
      </c>
      <c r="AK19" s="62">
        <f>-'5C3_UnvView'!AT19</f>
        <v>-2617</v>
      </c>
      <c r="AL19" s="328">
        <f t="shared" si="2"/>
        <v>-31924</v>
      </c>
      <c r="AM19" s="329">
        <f t="shared" si="3"/>
        <v>638632</v>
      </c>
    </row>
    <row r="20" spans="1:39" s="8" customFormat="1" ht="15.75" customHeight="1" x14ac:dyDescent="0.2">
      <c r="A20" s="326">
        <v>14</v>
      </c>
      <c r="B20" s="327" t="s">
        <v>17</v>
      </c>
      <c r="C20" s="62">
        <f>'2_State Distrib and Adjs'!BB20</f>
        <v>1060265</v>
      </c>
      <c r="D20" s="62">
        <f>-'5A3_OJJ'!S20</f>
        <v>0</v>
      </c>
      <c r="E20" s="62"/>
      <c r="F20" s="62">
        <f>-'5C1A_Madison'!AS20</f>
        <v>0</v>
      </c>
      <c r="G20" s="62">
        <f>-'5C1B_DArbonne'!AS20</f>
        <v>-1073</v>
      </c>
      <c r="H20" s="62">
        <f>-'5C1C_Intl High'!AS20</f>
        <v>0</v>
      </c>
      <c r="I20" s="62">
        <f>-'5C1D_NOMMA'!AS20</f>
        <v>0</v>
      </c>
      <c r="J20" s="62">
        <f>-'5C1E_LFNO'!AS20</f>
        <v>0</v>
      </c>
      <c r="K20" s="62">
        <f>-'5C1F_L.C. Charter'!AS20</f>
        <v>0</v>
      </c>
      <c r="L20" s="62">
        <f>-'5C1G_JS Clark'!AS20</f>
        <v>0</v>
      </c>
      <c r="M20" s="62">
        <f>-'5C1H_Southwest'!AS20</f>
        <v>0</v>
      </c>
      <c r="N20" s="62">
        <f>-'5C1I_LA Key'!AS20</f>
        <v>0</v>
      </c>
      <c r="O20" s="62">
        <f>-'5C1J_JCFA-East'!AS20</f>
        <v>0</v>
      </c>
      <c r="P20" s="62">
        <f>-'5C1M_GEO Mid'!AS20</f>
        <v>0</v>
      </c>
      <c r="Q20" s="62">
        <f>-'5C1N_Delta'!AS20</f>
        <v>0</v>
      </c>
      <c r="R20" s="62">
        <f>-'5C1O_Impact'!AS20</f>
        <v>0</v>
      </c>
      <c r="S20" s="62">
        <f>-'5C1Q_Advantage'!AS20</f>
        <v>0</v>
      </c>
      <c r="T20" s="62">
        <f>-'5C1R_Iberville'!AS20</f>
        <v>0</v>
      </c>
      <c r="U20" s="62">
        <f>-'5C1S_LC Col Prep'!AS20</f>
        <v>0</v>
      </c>
      <c r="V20" s="62">
        <f>-'5C1T_Northeast'!AS20</f>
        <v>-15297</v>
      </c>
      <c r="W20" s="62">
        <f>-'5C1U_Acadiana Ren'!AS20</f>
        <v>0</v>
      </c>
      <c r="X20" s="62">
        <f>-'5C1V_Laf Ren'!AS20</f>
        <v>0</v>
      </c>
      <c r="Y20" s="62">
        <f>-'5C1W_Willow'!AS20</f>
        <v>0</v>
      </c>
      <c r="Z20" s="62">
        <f>-'5C1Y_GEO'!AS20</f>
        <v>0</v>
      </c>
      <c r="AA20" s="62">
        <f>-'5C1Z_Lincoln Prep'!AS20</f>
        <v>-17127</v>
      </c>
      <c r="AB20" s="62">
        <f>-'5C1AE_Noble Minds'!$AS20</f>
        <v>0</v>
      </c>
      <c r="AC20" s="62">
        <f>-'5C1AF_JCFA-Laf'!$AS20</f>
        <v>0</v>
      </c>
      <c r="AD20" s="62">
        <f>-'5C1AG_Collegiate'!$AS20</f>
        <v>0</v>
      </c>
      <c r="AE20" s="62">
        <f>-'5C1AH_BRUP'!$AS20</f>
        <v>0</v>
      </c>
      <c r="AF20" s="62">
        <f>-'5C1AI_Harmony'!$AS20</f>
        <v>0</v>
      </c>
      <c r="AG20" s="62">
        <f>-'5C1AJ_Athlos'!$AS20</f>
        <v>0</v>
      </c>
      <c r="AH20" s="62">
        <f>-'5C1AK_NxtGen'!$AS20</f>
        <v>0</v>
      </c>
      <c r="AI20" s="62">
        <f>-'5C1AL_Red River'!$AS20</f>
        <v>0</v>
      </c>
      <c r="AJ20" s="62">
        <f>-'5C2_LAVCA'!AT20</f>
        <v>-111</v>
      </c>
      <c r="AK20" s="62">
        <f>-'5C3_UnvView'!AT20</f>
        <v>-736</v>
      </c>
      <c r="AL20" s="328">
        <f t="shared" si="2"/>
        <v>-34344</v>
      </c>
      <c r="AM20" s="329">
        <f t="shared" si="3"/>
        <v>1025921</v>
      </c>
    </row>
    <row r="21" spans="1:39" s="8" customFormat="1" ht="15.75" customHeight="1" x14ac:dyDescent="0.2">
      <c r="A21" s="316">
        <v>15</v>
      </c>
      <c r="B21" s="317" t="s">
        <v>18</v>
      </c>
      <c r="C21" s="318">
        <f>'2_State Distrib and Adjs'!BB21</f>
        <v>1849624</v>
      </c>
      <c r="D21" s="318">
        <f>-'5A3_OJJ'!S21</f>
        <v>-80</v>
      </c>
      <c r="E21" s="318"/>
      <c r="F21" s="318">
        <f>-'5C1A_Madison'!AS21</f>
        <v>0</v>
      </c>
      <c r="G21" s="318">
        <f>-'5C1B_DArbonne'!AS21</f>
        <v>0</v>
      </c>
      <c r="H21" s="318">
        <f>-'5C1C_Intl High'!AS21</f>
        <v>0</v>
      </c>
      <c r="I21" s="318">
        <f>-'5C1D_NOMMA'!AS21</f>
        <v>0</v>
      </c>
      <c r="J21" s="318">
        <f>-'5C1E_LFNO'!AS21</f>
        <v>0</v>
      </c>
      <c r="K21" s="318">
        <f>-'5C1F_L.C. Charter'!AS21</f>
        <v>0</v>
      </c>
      <c r="L21" s="318">
        <f>-'5C1G_JS Clark'!AS21</f>
        <v>0</v>
      </c>
      <c r="M21" s="318">
        <f>-'5C1H_Southwest'!AS21</f>
        <v>0</v>
      </c>
      <c r="N21" s="318">
        <f>-'5C1I_LA Key'!AS21</f>
        <v>0</v>
      </c>
      <c r="O21" s="318">
        <f>-'5C1J_JCFA-East'!AS21</f>
        <v>0</v>
      </c>
      <c r="P21" s="318">
        <f>-'5C1M_GEO Mid'!AS21</f>
        <v>0</v>
      </c>
      <c r="Q21" s="318">
        <f>-'5C1N_Delta'!AS21</f>
        <v>-84410</v>
      </c>
      <c r="R21" s="318">
        <f>-'5C1O_Impact'!AS21</f>
        <v>0</v>
      </c>
      <c r="S21" s="318">
        <f>-'5C1Q_Advantage'!AS21</f>
        <v>0</v>
      </c>
      <c r="T21" s="318">
        <f>-'5C1R_Iberville'!AS21</f>
        <v>0</v>
      </c>
      <c r="U21" s="318">
        <f>-'5C1S_LC Col Prep'!AS21</f>
        <v>0</v>
      </c>
      <c r="V21" s="318">
        <f>-'5C1T_Northeast'!AS21</f>
        <v>0</v>
      </c>
      <c r="W21" s="318">
        <f>-'5C1U_Acadiana Ren'!AS21</f>
        <v>0</v>
      </c>
      <c r="X21" s="318">
        <f>-'5C1V_Laf Ren'!AS21</f>
        <v>0</v>
      </c>
      <c r="Y21" s="318">
        <f>-'5C1W_Willow'!AS21</f>
        <v>0</v>
      </c>
      <c r="Z21" s="318">
        <f>-'5C1Y_GEO'!AS21</f>
        <v>0</v>
      </c>
      <c r="AA21" s="318">
        <f>-'5C1Z_Lincoln Prep'!AS21</f>
        <v>0</v>
      </c>
      <c r="AB21" s="318">
        <f>-'5C1AE_Noble Minds'!$AS21</f>
        <v>0</v>
      </c>
      <c r="AC21" s="318">
        <f>-'5C1AF_JCFA-Laf'!$AS21</f>
        <v>0</v>
      </c>
      <c r="AD21" s="318">
        <f>-'5C1AG_Collegiate'!$AS21</f>
        <v>0</v>
      </c>
      <c r="AE21" s="318">
        <f>-'5C1AH_BRUP'!$AS21</f>
        <v>0</v>
      </c>
      <c r="AF21" s="585">
        <f>-'5C1AI_Harmony'!$AS21</f>
        <v>0</v>
      </c>
      <c r="AG21" s="585">
        <f>-'5C1AJ_Athlos'!$AS21</f>
        <v>0</v>
      </c>
      <c r="AH21" s="776">
        <f>-'5C1AK_NxtGen'!$AS21</f>
        <v>0</v>
      </c>
      <c r="AI21" s="776">
        <f>-'5C1AL_Red River'!$AS21</f>
        <v>0</v>
      </c>
      <c r="AJ21" s="318">
        <f>-'5C2_LAVCA'!AT21</f>
        <v>-3494</v>
      </c>
      <c r="AK21" s="318">
        <f>-'5C3_UnvView'!AT21</f>
        <v>1072</v>
      </c>
      <c r="AL21" s="319">
        <f t="shared" si="2"/>
        <v>-86912</v>
      </c>
      <c r="AM21" s="320">
        <f t="shared" si="3"/>
        <v>1762712</v>
      </c>
    </row>
    <row r="22" spans="1:39" s="8" customFormat="1" ht="15.75" customHeight="1" x14ac:dyDescent="0.2">
      <c r="A22" s="326">
        <v>16</v>
      </c>
      <c r="B22" s="327" t="s">
        <v>19</v>
      </c>
      <c r="C22" s="62">
        <f>'2_State Distrib and Adjs'!BB22</f>
        <v>1047197</v>
      </c>
      <c r="D22" s="62">
        <f>-'5A3_OJJ'!S22</f>
        <v>-472</v>
      </c>
      <c r="E22" s="62"/>
      <c r="F22" s="62">
        <f>-'5C1A_Madison'!AS22</f>
        <v>0</v>
      </c>
      <c r="G22" s="62">
        <f>-'5C1B_DArbonne'!AS22</f>
        <v>0</v>
      </c>
      <c r="H22" s="62">
        <f>-'5C1C_Intl High'!AS22</f>
        <v>0</v>
      </c>
      <c r="I22" s="62">
        <f>-'5C1D_NOMMA'!AS22</f>
        <v>0</v>
      </c>
      <c r="J22" s="62">
        <f>-'5C1E_LFNO'!AS22</f>
        <v>0</v>
      </c>
      <c r="K22" s="62">
        <f>-'5C1F_L.C. Charter'!AS22</f>
        <v>0</v>
      </c>
      <c r="L22" s="62">
        <f>-'5C1G_JS Clark'!AS22</f>
        <v>0</v>
      </c>
      <c r="M22" s="62">
        <f>-'5C1H_Southwest'!AS22</f>
        <v>0</v>
      </c>
      <c r="N22" s="62">
        <f>-'5C1I_LA Key'!AS22</f>
        <v>0</v>
      </c>
      <c r="O22" s="62">
        <f>-'5C1J_JCFA-East'!AS22</f>
        <v>0</v>
      </c>
      <c r="P22" s="62">
        <f>-'5C1M_GEO Mid'!AS22</f>
        <v>0</v>
      </c>
      <c r="Q22" s="62">
        <f>-'5C1N_Delta'!AS22</f>
        <v>0</v>
      </c>
      <c r="R22" s="62">
        <f>-'5C1O_Impact'!AS22</f>
        <v>0</v>
      </c>
      <c r="S22" s="62">
        <f>-'5C1Q_Advantage'!AS22</f>
        <v>0</v>
      </c>
      <c r="T22" s="62">
        <f>-'5C1R_Iberville'!AS22</f>
        <v>0</v>
      </c>
      <c r="U22" s="62">
        <f>-'5C1S_LC Col Prep'!AS22</f>
        <v>0</v>
      </c>
      <c r="V22" s="62">
        <f>-'5C1T_Northeast'!AS22</f>
        <v>0</v>
      </c>
      <c r="W22" s="62">
        <f>-'5C1U_Acadiana Ren'!AS22</f>
        <v>0</v>
      </c>
      <c r="X22" s="62">
        <f>-'5C1V_Laf Ren'!AS22</f>
        <v>0</v>
      </c>
      <c r="Y22" s="62">
        <f>-'5C1W_Willow'!AS22</f>
        <v>0</v>
      </c>
      <c r="Z22" s="62">
        <f>-'5C1Y_GEO'!AS22</f>
        <v>0</v>
      </c>
      <c r="AA22" s="62">
        <f>-'5C1Z_Lincoln Prep'!AS22</f>
        <v>0</v>
      </c>
      <c r="AB22" s="62">
        <f>-'5C1AE_Noble Minds'!$AS22</f>
        <v>0</v>
      </c>
      <c r="AC22" s="62">
        <f>-'5C1AF_JCFA-Laf'!$AS22</f>
        <v>0</v>
      </c>
      <c r="AD22" s="62">
        <f>-'5C1AG_Collegiate'!$AS22</f>
        <v>0</v>
      </c>
      <c r="AE22" s="62">
        <f>-'5C1AH_BRUP'!$AS22</f>
        <v>0</v>
      </c>
      <c r="AF22" s="62">
        <f>-'5C1AI_Harmony'!$AS22</f>
        <v>0</v>
      </c>
      <c r="AG22" s="62">
        <f>-'5C1AJ_Athlos'!$AS22</f>
        <v>0</v>
      </c>
      <c r="AH22" s="62">
        <f>-'5C1AK_NxtGen'!$AS22</f>
        <v>0</v>
      </c>
      <c r="AI22" s="62">
        <f>-'5C1AL_Red River'!$AS22</f>
        <v>0</v>
      </c>
      <c r="AJ22" s="62">
        <f>-'5C2_LAVCA'!AT22</f>
        <v>-1533</v>
      </c>
      <c r="AK22" s="62">
        <f>-'5C3_UnvView'!AT22</f>
        <v>-9221</v>
      </c>
      <c r="AL22" s="328">
        <f t="shared" si="2"/>
        <v>-11226</v>
      </c>
      <c r="AM22" s="329">
        <f t="shared" si="3"/>
        <v>1035971</v>
      </c>
    </row>
    <row r="23" spans="1:39" s="8" customFormat="1" ht="15.75" customHeight="1" x14ac:dyDescent="0.2">
      <c r="A23" s="326">
        <v>17</v>
      </c>
      <c r="B23" s="327" t="s">
        <v>20</v>
      </c>
      <c r="C23" s="62">
        <f>'2_State Distrib and Adjs'!BB23</f>
        <v>14517780</v>
      </c>
      <c r="D23" s="62">
        <f>-'5A3_OJJ'!S23</f>
        <v>-8974</v>
      </c>
      <c r="E23" s="62">
        <f>-'5B2_RSD LA'!AU18</f>
        <v>-1105326</v>
      </c>
      <c r="F23" s="62">
        <f>-'5C1A_Madison'!AS23</f>
        <v>-397812</v>
      </c>
      <c r="G23" s="62">
        <f>-'5C1B_DArbonne'!AS23</f>
        <v>0</v>
      </c>
      <c r="H23" s="62">
        <f>-'5C1C_Intl High'!AS23</f>
        <v>0</v>
      </c>
      <c r="I23" s="62">
        <f>-'5C1D_NOMMA'!AS23</f>
        <v>0</v>
      </c>
      <c r="J23" s="62">
        <f>-'5C1E_LFNO'!AS23</f>
        <v>0</v>
      </c>
      <c r="K23" s="62">
        <f>-'5C1F_L.C. Charter'!AS23</f>
        <v>-643</v>
      </c>
      <c r="L23" s="62">
        <f>-'5C1G_JS Clark'!AS23</f>
        <v>0</v>
      </c>
      <c r="M23" s="62">
        <f>-'5C1H_Southwest'!AS23</f>
        <v>-664</v>
      </c>
      <c r="N23" s="62">
        <f>-'5C1I_LA Key'!AS23</f>
        <v>-207908</v>
      </c>
      <c r="O23" s="62">
        <f>-'5C1J_JCFA-East'!AS23</f>
        <v>0</v>
      </c>
      <c r="P23" s="62">
        <f>-'5C1M_GEO Mid'!AS23</f>
        <v>-423300</v>
      </c>
      <c r="Q23" s="62">
        <f>-'5C1N_Delta'!AS23</f>
        <v>0</v>
      </c>
      <c r="R23" s="62">
        <f>-'5C1O_Impact'!AS23</f>
        <v>-146849</v>
      </c>
      <c r="S23" s="62">
        <f>-'5C1Q_Advantage'!AS23</f>
        <v>-183464</v>
      </c>
      <c r="T23" s="62">
        <f>-'5C1R_Iberville'!AS23</f>
        <v>-44451</v>
      </c>
      <c r="U23" s="62">
        <f>-'5C1S_LC Col Prep'!AS23</f>
        <v>0</v>
      </c>
      <c r="V23" s="62">
        <f>-'5C1T_Northeast'!AS23</f>
        <v>0</v>
      </c>
      <c r="W23" s="62">
        <f>-'5C1U_Acadiana Ren'!AS23</f>
        <v>-1287</v>
      </c>
      <c r="X23" s="62">
        <f>-'5C1V_Laf Ren'!AS23</f>
        <v>0</v>
      </c>
      <c r="Y23" s="62">
        <f>-'5C1W_Willow'!AS23</f>
        <v>-2898</v>
      </c>
      <c r="Z23" s="62">
        <f>-'5C1Y_GEO'!AS23</f>
        <v>-488500</v>
      </c>
      <c r="AA23" s="62">
        <f>-'5C1Z_Lincoln Prep'!AS23</f>
        <v>0</v>
      </c>
      <c r="AB23" s="62">
        <f>-'5C1AE_Noble Minds'!$AS23</f>
        <v>0</v>
      </c>
      <c r="AC23" s="62">
        <f>-'5C1AF_JCFA-Laf'!$AS23</f>
        <v>0</v>
      </c>
      <c r="AD23" s="62">
        <f>-'5C1AG_Collegiate'!$AS23</f>
        <v>-351476</v>
      </c>
      <c r="AE23" s="62">
        <f>-'5C1AH_BRUP'!$AS23</f>
        <v>-207566</v>
      </c>
      <c r="AF23" s="62">
        <f>-'5C1AI_Harmony'!$AS23</f>
        <v>0</v>
      </c>
      <c r="AG23" s="62">
        <f>-'5C1AJ_Athlos'!$AS23</f>
        <v>0</v>
      </c>
      <c r="AH23" s="62">
        <f>-'5C1AK_NxtGen'!$AS23</f>
        <v>-135073</v>
      </c>
      <c r="AI23" s="62">
        <f>-'5C1AL_Red River'!$AS23</f>
        <v>0</v>
      </c>
      <c r="AJ23" s="62">
        <f>-'5C2_LAVCA'!AT23</f>
        <v>-83825</v>
      </c>
      <c r="AK23" s="62">
        <f>-'5C3_UnvView'!AT23</f>
        <v>-186726</v>
      </c>
      <c r="AL23" s="328">
        <f>SUM(D23:AK23)</f>
        <v>-3976742</v>
      </c>
      <c r="AM23" s="329">
        <f t="shared" si="3"/>
        <v>10541038</v>
      </c>
    </row>
    <row r="24" spans="1:39" s="8" customFormat="1" ht="15.75" customHeight="1" x14ac:dyDescent="0.2">
      <c r="A24" s="326">
        <v>18</v>
      </c>
      <c r="B24" s="327" t="s">
        <v>21</v>
      </c>
      <c r="C24" s="62">
        <f>'2_State Distrib and Adjs'!BB24</f>
        <v>458622</v>
      </c>
      <c r="D24" s="62">
        <f>-'5A3_OJJ'!S24</f>
        <v>-251</v>
      </c>
      <c r="E24" s="62"/>
      <c r="F24" s="62">
        <f>-'5C1A_Madison'!AS24</f>
        <v>0</v>
      </c>
      <c r="G24" s="62">
        <f>-'5C1B_DArbonne'!AS24</f>
        <v>0</v>
      </c>
      <c r="H24" s="62">
        <f>-'5C1C_Intl High'!AS24</f>
        <v>0</v>
      </c>
      <c r="I24" s="62">
        <f>-'5C1D_NOMMA'!AS24</f>
        <v>0</v>
      </c>
      <c r="J24" s="62">
        <f>-'5C1E_LFNO'!AS24</f>
        <v>0</v>
      </c>
      <c r="K24" s="62">
        <f>-'5C1F_L.C. Charter'!AS24</f>
        <v>0</v>
      </c>
      <c r="L24" s="62">
        <f>-'5C1G_JS Clark'!AS24</f>
        <v>0</v>
      </c>
      <c r="M24" s="62">
        <f>-'5C1H_Southwest'!AS24</f>
        <v>0</v>
      </c>
      <c r="N24" s="62">
        <f>-'5C1I_LA Key'!AS24</f>
        <v>0</v>
      </c>
      <c r="O24" s="62">
        <f>-'5C1J_JCFA-East'!AS24</f>
        <v>0</v>
      </c>
      <c r="P24" s="62">
        <f>-'5C1M_GEO Mid'!AS24</f>
        <v>0</v>
      </c>
      <c r="Q24" s="62">
        <f>-'5C1N_Delta'!AS24</f>
        <v>0</v>
      </c>
      <c r="R24" s="62">
        <f>-'5C1O_Impact'!AS24</f>
        <v>0</v>
      </c>
      <c r="S24" s="62">
        <f>-'5C1Q_Advantage'!AS24</f>
        <v>0</v>
      </c>
      <c r="T24" s="62">
        <f>-'5C1R_Iberville'!AS24</f>
        <v>0</v>
      </c>
      <c r="U24" s="62">
        <f>-'5C1S_LC Col Prep'!AS24</f>
        <v>0</v>
      </c>
      <c r="V24" s="62">
        <f>-'5C1T_Northeast'!AS24</f>
        <v>0</v>
      </c>
      <c r="W24" s="62">
        <f>-'5C1U_Acadiana Ren'!AS24</f>
        <v>0</v>
      </c>
      <c r="X24" s="62">
        <f>-'5C1V_Laf Ren'!AS24</f>
        <v>0</v>
      </c>
      <c r="Y24" s="62">
        <f>-'5C1W_Willow'!AS24</f>
        <v>0</v>
      </c>
      <c r="Z24" s="62">
        <f>-'5C1Y_GEO'!AS24</f>
        <v>0</v>
      </c>
      <c r="AA24" s="62">
        <f>-'5C1Z_Lincoln Prep'!AS24</f>
        <v>0</v>
      </c>
      <c r="AB24" s="62">
        <f>-'5C1AE_Noble Minds'!$AS24</f>
        <v>0</v>
      </c>
      <c r="AC24" s="62">
        <f>-'5C1AF_JCFA-Laf'!$AS24</f>
        <v>0</v>
      </c>
      <c r="AD24" s="62">
        <f>-'5C1AG_Collegiate'!$AS24</f>
        <v>0</v>
      </c>
      <c r="AE24" s="62">
        <f>-'5C1AH_BRUP'!$AS24</f>
        <v>0</v>
      </c>
      <c r="AF24" s="62">
        <f>-'5C1AI_Harmony'!$AS24</f>
        <v>0</v>
      </c>
      <c r="AG24" s="62">
        <f>-'5C1AJ_Athlos'!$AS24</f>
        <v>0</v>
      </c>
      <c r="AH24" s="62">
        <f>-'5C1AK_NxtGen'!$AS24</f>
        <v>0</v>
      </c>
      <c r="AI24" s="62">
        <f>-'5C1AL_Red River'!$AS24</f>
        <v>0</v>
      </c>
      <c r="AJ24" s="62">
        <f>-'5C2_LAVCA'!AT24</f>
        <v>249</v>
      </c>
      <c r="AK24" s="62">
        <f>-'5C3_UnvView'!AT24</f>
        <v>-1389</v>
      </c>
      <c r="AL24" s="328">
        <f t="shared" si="2"/>
        <v>-1391</v>
      </c>
      <c r="AM24" s="329">
        <f t="shared" si="3"/>
        <v>457231</v>
      </c>
    </row>
    <row r="25" spans="1:39" s="8" customFormat="1" ht="15.75" customHeight="1" x14ac:dyDescent="0.2">
      <c r="A25" s="326">
        <v>19</v>
      </c>
      <c r="B25" s="327" t="s">
        <v>22</v>
      </c>
      <c r="C25" s="62">
        <f>'2_State Distrib and Adjs'!BB25</f>
        <v>798074</v>
      </c>
      <c r="D25" s="62">
        <f>-'5A3_OJJ'!S25</f>
        <v>0</v>
      </c>
      <c r="E25" s="62"/>
      <c r="F25" s="62">
        <f>-'5C1A_Madison'!AS25</f>
        <v>-729</v>
      </c>
      <c r="G25" s="62">
        <f>-'5C1B_DArbonne'!AS25</f>
        <v>0</v>
      </c>
      <c r="H25" s="62">
        <f>-'5C1C_Intl High'!AS25</f>
        <v>0</v>
      </c>
      <c r="I25" s="62">
        <f>-'5C1D_NOMMA'!AS25</f>
        <v>0</v>
      </c>
      <c r="J25" s="62">
        <f>-'5C1E_LFNO'!AS25</f>
        <v>0</v>
      </c>
      <c r="K25" s="62">
        <f>-'5C1F_L.C. Charter'!AS25</f>
        <v>0</v>
      </c>
      <c r="L25" s="62">
        <f>-'5C1G_JS Clark'!AS25</f>
        <v>0</v>
      </c>
      <c r="M25" s="62">
        <f>-'5C1H_Southwest'!AS25</f>
        <v>0</v>
      </c>
      <c r="N25" s="62">
        <f>-'5C1I_LA Key'!AS25</f>
        <v>-4479</v>
      </c>
      <c r="O25" s="62">
        <f>-'5C1J_JCFA-East'!AS25</f>
        <v>0</v>
      </c>
      <c r="P25" s="62">
        <f>-'5C1M_GEO Mid'!AS25</f>
        <v>0</v>
      </c>
      <c r="Q25" s="62">
        <f>-'5C1N_Delta'!AS25</f>
        <v>0</v>
      </c>
      <c r="R25" s="62">
        <f>-'5C1O_Impact'!AS25</f>
        <v>0</v>
      </c>
      <c r="S25" s="62">
        <f>-'5C1Q_Advantage'!AS25</f>
        <v>-396</v>
      </c>
      <c r="T25" s="62">
        <f>-'5C1R_Iberville'!AS25</f>
        <v>0</v>
      </c>
      <c r="U25" s="62">
        <f>-'5C1S_LC Col Prep'!AS25</f>
        <v>0</v>
      </c>
      <c r="V25" s="62">
        <f>-'5C1T_Northeast'!AS25</f>
        <v>0</v>
      </c>
      <c r="W25" s="62">
        <f>-'5C1U_Acadiana Ren'!AS25</f>
        <v>0</v>
      </c>
      <c r="X25" s="62">
        <f>-'5C1V_Laf Ren'!AS25</f>
        <v>0</v>
      </c>
      <c r="Y25" s="62">
        <f>-'5C1W_Willow'!AS25</f>
        <v>0</v>
      </c>
      <c r="Z25" s="62">
        <f>-'5C1Y_GEO'!AS25</f>
        <v>345</v>
      </c>
      <c r="AA25" s="62">
        <f>-'5C1Z_Lincoln Prep'!AS25</f>
        <v>0</v>
      </c>
      <c r="AB25" s="62">
        <f>-'5C1AE_Noble Minds'!$AS25</f>
        <v>0</v>
      </c>
      <c r="AC25" s="62">
        <f>-'5C1AF_JCFA-Laf'!$AS25</f>
        <v>0</v>
      </c>
      <c r="AD25" s="62">
        <f>-'5C1AG_Collegiate'!$AS25</f>
        <v>0</v>
      </c>
      <c r="AE25" s="62">
        <f>-'5C1AH_BRUP'!$AS25</f>
        <v>0</v>
      </c>
      <c r="AF25" s="62">
        <f>-'5C1AI_Harmony'!$AS25</f>
        <v>0</v>
      </c>
      <c r="AG25" s="62">
        <f>-'5C1AJ_Athlos'!$AS25</f>
        <v>0</v>
      </c>
      <c r="AH25" s="62">
        <f>-'5C1AK_NxtGen'!$AS25</f>
        <v>-182</v>
      </c>
      <c r="AI25" s="62">
        <f>-'5C1AL_Red River'!$AS25</f>
        <v>0</v>
      </c>
      <c r="AJ25" s="62">
        <f>-'5C2_LAVCA'!AT25</f>
        <v>-1493</v>
      </c>
      <c r="AK25" s="62">
        <f>-'5C3_UnvView'!AT25</f>
        <v>-11559</v>
      </c>
      <c r="AL25" s="328">
        <f t="shared" si="2"/>
        <v>-18493</v>
      </c>
      <c r="AM25" s="329">
        <f t="shared" si="3"/>
        <v>779581</v>
      </c>
    </row>
    <row r="26" spans="1:39" s="8" customFormat="1" ht="15.75" customHeight="1" x14ac:dyDescent="0.2">
      <c r="A26" s="316">
        <v>20</v>
      </c>
      <c r="B26" s="317" t="s">
        <v>23</v>
      </c>
      <c r="C26" s="318">
        <f>'2_State Distrib and Adjs'!BB26</f>
        <v>3040301</v>
      </c>
      <c r="D26" s="318">
        <f>-'5A3_OJJ'!S26</f>
        <v>-338</v>
      </c>
      <c r="E26" s="318"/>
      <c r="F26" s="318">
        <f>-'5C1A_Madison'!AS26</f>
        <v>0</v>
      </c>
      <c r="G26" s="318">
        <f>-'5C1B_DArbonne'!AS26</f>
        <v>0</v>
      </c>
      <c r="H26" s="318">
        <f>-'5C1C_Intl High'!AS26</f>
        <v>0</v>
      </c>
      <c r="I26" s="318">
        <f>-'5C1D_NOMMA'!AS26</f>
        <v>0</v>
      </c>
      <c r="J26" s="318">
        <f>-'5C1E_LFNO'!AS26</f>
        <v>0</v>
      </c>
      <c r="K26" s="318">
        <f>-'5C1F_L.C. Charter'!AS26</f>
        <v>0</v>
      </c>
      <c r="L26" s="318">
        <f>-'5C1G_JS Clark'!AS26</f>
        <v>424</v>
      </c>
      <c r="M26" s="318">
        <f>-'5C1H_Southwest'!AS26</f>
        <v>0</v>
      </c>
      <c r="N26" s="318">
        <f>-'5C1I_LA Key'!AS26</f>
        <v>0</v>
      </c>
      <c r="O26" s="318">
        <f>-'5C1J_JCFA-East'!AS26</f>
        <v>0</v>
      </c>
      <c r="P26" s="318">
        <f>-'5C1M_GEO Mid'!AS26</f>
        <v>0</v>
      </c>
      <c r="Q26" s="318">
        <f>-'5C1N_Delta'!AS26</f>
        <v>0</v>
      </c>
      <c r="R26" s="318">
        <f>-'5C1O_Impact'!AS26</f>
        <v>0</v>
      </c>
      <c r="S26" s="318">
        <f>-'5C1Q_Advantage'!AS26</f>
        <v>0</v>
      </c>
      <c r="T26" s="318">
        <f>-'5C1R_Iberville'!AS26</f>
        <v>0</v>
      </c>
      <c r="U26" s="318">
        <f>-'5C1S_LC Col Prep'!AS26</f>
        <v>0</v>
      </c>
      <c r="V26" s="318">
        <f>-'5C1T_Northeast'!AS26</f>
        <v>0</v>
      </c>
      <c r="W26" s="318">
        <f>-'5C1U_Acadiana Ren'!AS26</f>
        <v>0</v>
      </c>
      <c r="X26" s="318">
        <f>-'5C1V_Laf Ren'!AS26</f>
        <v>-447</v>
      </c>
      <c r="Y26" s="318">
        <f>-'5C1W_Willow'!AS26</f>
        <v>0</v>
      </c>
      <c r="Z26" s="318">
        <f>-'5C1Y_GEO'!AS26</f>
        <v>0</v>
      </c>
      <c r="AA26" s="318">
        <f>-'5C1Z_Lincoln Prep'!AS26</f>
        <v>0</v>
      </c>
      <c r="AB26" s="318">
        <f>-'5C1AE_Noble Minds'!$AS26</f>
        <v>0</v>
      </c>
      <c r="AC26" s="318">
        <f>-'5C1AF_JCFA-Laf'!$AS26</f>
        <v>0</v>
      </c>
      <c r="AD26" s="318">
        <f>-'5C1AG_Collegiate'!$AS26</f>
        <v>0</v>
      </c>
      <c r="AE26" s="318">
        <f>-'5C1AH_BRUP'!$AS26</f>
        <v>0</v>
      </c>
      <c r="AF26" s="585">
        <f>-'5C1AI_Harmony'!$AS26</f>
        <v>0</v>
      </c>
      <c r="AG26" s="585">
        <f>-'5C1AJ_Athlos'!$AS26</f>
        <v>0</v>
      </c>
      <c r="AH26" s="776">
        <f>-'5C1AK_NxtGen'!$AS26</f>
        <v>0</v>
      </c>
      <c r="AI26" s="776">
        <f>-'5C1AL_Red River'!$AS26</f>
        <v>0</v>
      </c>
      <c r="AJ26" s="318">
        <f>-'5C2_LAVCA'!AT26</f>
        <v>-3835</v>
      </c>
      <c r="AK26" s="318">
        <f>-'5C3_UnvView'!AT26</f>
        <v>-3151</v>
      </c>
      <c r="AL26" s="319">
        <f t="shared" si="2"/>
        <v>-7347</v>
      </c>
      <c r="AM26" s="320">
        <f t="shared" si="3"/>
        <v>3032954</v>
      </c>
    </row>
    <row r="27" spans="1:39" s="8" customFormat="1" ht="15.75" customHeight="1" x14ac:dyDescent="0.2">
      <c r="A27" s="326">
        <v>21</v>
      </c>
      <c r="B27" s="327" t="s">
        <v>24</v>
      </c>
      <c r="C27" s="62">
        <f>'2_State Distrib and Adjs'!BB27</f>
        <v>1605856</v>
      </c>
      <c r="D27" s="62">
        <f>-'5A3_OJJ'!S27</f>
        <v>-496</v>
      </c>
      <c r="E27" s="62"/>
      <c r="F27" s="62">
        <f>-'5C1A_Madison'!AS27</f>
        <v>0</v>
      </c>
      <c r="G27" s="62">
        <f>-'5C1B_DArbonne'!AS27</f>
        <v>0</v>
      </c>
      <c r="H27" s="62">
        <f>-'5C1C_Intl High'!AS27</f>
        <v>0</v>
      </c>
      <c r="I27" s="62">
        <f>-'5C1D_NOMMA'!AS27</f>
        <v>0</v>
      </c>
      <c r="J27" s="62">
        <f>-'5C1E_LFNO'!AS27</f>
        <v>0</v>
      </c>
      <c r="K27" s="62">
        <f>-'5C1F_L.C. Charter'!AS27</f>
        <v>0</v>
      </c>
      <c r="L27" s="62">
        <f>-'5C1G_JS Clark'!AS27</f>
        <v>0</v>
      </c>
      <c r="M27" s="62">
        <f>-'5C1H_Southwest'!AS27</f>
        <v>0</v>
      </c>
      <c r="N27" s="62">
        <f>-'5C1I_LA Key'!AS27</f>
        <v>0</v>
      </c>
      <c r="O27" s="62">
        <f>-'5C1J_JCFA-East'!AS27</f>
        <v>0</v>
      </c>
      <c r="P27" s="62">
        <f>-'5C1M_GEO Mid'!AS27</f>
        <v>0</v>
      </c>
      <c r="Q27" s="62">
        <f>-'5C1N_Delta'!AS27</f>
        <v>-66</v>
      </c>
      <c r="R27" s="62">
        <f>-'5C1O_Impact'!AS27</f>
        <v>0</v>
      </c>
      <c r="S27" s="62">
        <f>-'5C1Q_Advantage'!AS27</f>
        <v>0</v>
      </c>
      <c r="T27" s="62">
        <f>-'5C1R_Iberville'!AS27</f>
        <v>0</v>
      </c>
      <c r="U27" s="62">
        <f>-'5C1S_LC Col Prep'!AS27</f>
        <v>0</v>
      </c>
      <c r="V27" s="62">
        <f>-'5C1T_Northeast'!AS27</f>
        <v>0</v>
      </c>
      <c r="W27" s="62">
        <f>-'5C1U_Acadiana Ren'!AS27</f>
        <v>0</v>
      </c>
      <c r="X27" s="62">
        <f>-'5C1V_Laf Ren'!AS27</f>
        <v>0</v>
      </c>
      <c r="Y27" s="62">
        <f>-'5C1W_Willow'!AS27</f>
        <v>0</v>
      </c>
      <c r="Z27" s="62">
        <f>-'5C1Y_GEO'!AS27</f>
        <v>0</v>
      </c>
      <c r="AA27" s="62">
        <f>-'5C1Z_Lincoln Prep'!AS27</f>
        <v>0</v>
      </c>
      <c r="AB27" s="62">
        <f>-'5C1AE_Noble Minds'!$AS27</f>
        <v>0</v>
      </c>
      <c r="AC27" s="62">
        <f>-'5C1AF_JCFA-Laf'!$AS27</f>
        <v>0</v>
      </c>
      <c r="AD27" s="62">
        <f>-'5C1AG_Collegiate'!$AS27</f>
        <v>0</v>
      </c>
      <c r="AE27" s="62">
        <f>-'5C1AH_BRUP'!$AS27</f>
        <v>0</v>
      </c>
      <c r="AF27" s="62">
        <f>-'5C1AI_Harmony'!$AS27</f>
        <v>0</v>
      </c>
      <c r="AG27" s="62">
        <f>-'5C1AJ_Athlos'!$AS27</f>
        <v>0</v>
      </c>
      <c r="AH27" s="62">
        <f>-'5C1AK_NxtGen'!$AS27</f>
        <v>0</v>
      </c>
      <c r="AI27" s="62">
        <f>-'5C1AL_Red River'!$AS27</f>
        <v>0</v>
      </c>
      <c r="AJ27" s="62">
        <f>-'5C2_LAVCA'!AT27</f>
        <v>-426</v>
      </c>
      <c r="AK27" s="62">
        <f>-'5C3_UnvView'!AT27</f>
        <v>-4526</v>
      </c>
      <c r="AL27" s="328">
        <f t="shared" si="2"/>
        <v>-5514</v>
      </c>
      <c r="AM27" s="329">
        <f t="shared" si="3"/>
        <v>1600342</v>
      </c>
    </row>
    <row r="28" spans="1:39" s="8" customFormat="1" ht="15.75" customHeight="1" x14ac:dyDescent="0.2">
      <c r="A28" s="326">
        <v>22</v>
      </c>
      <c r="B28" s="327" t="s">
        <v>25</v>
      </c>
      <c r="C28" s="62">
        <f>'2_State Distrib and Adjs'!BB28</f>
        <v>1812978</v>
      </c>
      <c r="D28" s="62">
        <f>-'5A3_OJJ'!S28</f>
        <v>-59</v>
      </c>
      <c r="E28" s="62"/>
      <c r="F28" s="62">
        <f>-'5C1A_Madison'!AS28</f>
        <v>0</v>
      </c>
      <c r="G28" s="62">
        <f>-'5C1B_DArbonne'!AS28</f>
        <v>0</v>
      </c>
      <c r="H28" s="62">
        <f>-'5C1C_Intl High'!AS28</f>
        <v>0</v>
      </c>
      <c r="I28" s="62">
        <f>-'5C1D_NOMMA'!AS28</f>
        <v>0</v>
      </c>
      <c r="J28" s="62">
        <f>-'5C1E_LFNO'!AS28</f>
        <v>0</v>
      </c>
      <c r="K28" s="62">
        <f>-'5C1F_L.C. Charter'!AS28</f>
        <v>0</v>
      </c>
      <c r="L28" s="62">
        <f>-'5C1G_JS Clark'!AS28</f>
        <v>0</v>
      </c>
      <c r="M28" s="62">
        <f>-'5C1H_Southwest'!AS28</f>
        <v>0</v>
      </c>
      <c r="N28" s="62">
        <f>-'5C1I_LA Key'!AS28</f>
        <v>0</v>
      </c>
      <c r="O28" s="62">
        <f>-'5C1J_JCFA-East'!AS28</f>
        <v>0</v>
      </c>
      <c r="P28" s="62">
        <f>-'5C1M_GEO Mid'!AS28</f>
        <v>0</v>
      </c>
      <c r="Q28" s="62">
        <f>-'5C1N_Delta'!AS28</f>
        <v>0</v>
      </c>
      <c r="R28" s="62">
        <f>-'5C1O_Impact'!AS28</f>
        <v>0</v>
      </c>
      <c r="S28" s="62">
        <f>-'5C1Q_Advantage'!AS28</f>
        <v>0</v>
      </c>
      <c r="T28" s="62">
        <f>-'5C1R_Iberville'!AS28</f>
        <v>0</v>
      </c>
      <c r="U28" s="62">
        <f>-'5C1S_LC Col Prep'!AS28</f>
        <v>0</v>
      </c>
      <c r="V28" s="62">
        <f>-'5C1T_Northeast'!AS28</f>
        <v>0</v>
      </c>
      <c r="W28" s="62">
        <f>-'5C1U_Acadiana Ren'!AS28</f>
        <v>0</v>
      </c>
      <c r="X28" s="62">
        <f>-'5C1V_Laf Ren'!AS28</f>
        <v>0</v>
      </c>
      <c r="Y28" s="62">
        <f>-'5C1W_Willow'!AS28</f>
        <v>0</v>
      </c>
      <c r="Z28" s="62">
        <f>-'5C1Y_GEO'!AS28</f>
        <v>0</v>
      </c>
      <c r="AA28" s="62">
        <f>-'5C1Z_Lincoln Prep'!AS28</f>
        <v>0</v>
      </c>
      <c r="AB28" s="62">
        <f>-'5C1AE_Noble Minds'!$AS28</f>
        <v>0</v>
      </c>
      <c r="AC28" s="62">
        <f>-'5C1AF_JCFA-Laf'!$AS28</f>
        <v>0</v>
      </c>
      <c r="AD28" s="62">
        <f>-'5C1AG_Collegiate'!$AS28</f>
        <v>0</v>
      </c>
      <c r="AE28" s="62">
        <f>-'5C1AH_BRUP'!$AS28</f>
        <v>0</v>
      </c>
      <c r="AF28" s="62">
        <f>-'5C1AI_Harmony'!$AS28</f>
        <v>0</v>
      </c>
      <c r="AG28" s="62">
        <f>-'5C1AJ_Athlos'!$AS28</f>
        <v>0</v>
      </c>
      <c r="AH28" s="62">
        <f>-'5C1AK_NxtGen'!$AS28</f>
        <v>0</v>
      </c>
      <c r="AI28" s="62">
        <f>-'5C1AL_Red River'!$AS28</f>
        <v>0</v>
      </c>
      <c r="AJ28" s="62">
        <f>-'5C2_LAVCA'!AT28</f>
        <v>-1100</v>
      </c>
      <c r="AK28" s="62">
        <f>-'5C3_UnvView'!AT28</f>
        <v>-2497</v>
      </c>
      <c r="AL28" s="328">
        <f t="shared" si="2"/>
        <v>-3656</v>
      </c>
      <c r="AM28" s="329">
        <f t="shared" si="3"/>
        <v>1809322</v>
      </c>
    </row>
    <row r="29" spans="1:39" s="8" customFormat="1" ht="15.75" customHeight="1" x14ac:dyDescent="0.2">
      <c r="A29" s="326">
        <v>23</v>
      </c>
      <c r="B29" s="327" t="s">
        <v>26</v>
      </c>
      <c r="C29" s="62">
        <f>'2_State Distrib and Adjs'!BB29</f>
        <v>5809402</v>
      </c>
      <c r="D29" s="62">
        <f>-'5A3_OJJ'!S29</f>
        <v>-1281</v>
      </c>
      <c r="E29" s="62"/>
      <c r="F29" s="62">
        <f>-'5C1A_Madison'!AS29</f>
        <v>0</v>
      </c>
      <c r="G29" s="62">
        <f>-'5C1B_DArbonne'!AS29</f>
        <v>0</v>
      </c>
      <c r="H29" s="62">
        <f>-'5C1C_Intl High'!AS29</f>
        <v>0</v>
      </c>
      <c r="I29" s="62">
        <f>-'5C1D_NOMMA'!AS29</f>
        <v>0</v>
      </c>
      <c r="J29" s="62">
        <f>-'5C1E_LFNO'!AS29</f>
        <v>0</v>
      </c>
      <c r="K29" s="62">
        <f>-'5C1F_L.C. Charter'!AS29</f>
        <v>0</v>
      </c>
      <c r="L29" s="62">
        <f>-'5C1G_JS Clark'!AS29</f>
        <v>0</v>
      </c>
      <c r="M29" s="62">
        <f>-'5C1H_Southwest'!AS29</f>
        <v>0</v>
      </c>
      <c r="N29" s="62">
        <f>-'5C1I_LA Key'!AS29</f>
        <v>0</v>
      </c>
      <c r="O29" s="62">
        <f>-'5C1J_JCFA-East'!AS29</f>
        <v>0</v>
      </c>
      <c r="P29" s="62">
        <f>-'5C1M_GEO Mid'!AS29</f>
        <v>0</v>
      </c>
      <c r="Q29" s="62">
        <f>-'5C1N_Delta'!AS29</f>
        <v>0</v>
      </c>
      <c r="R29" s="62">
        <f>-'5C1O_Impact'!AS29</f>
        <v>0</v>
      </c>
      <c r="S29" s="62">
        <f>-'5C1Q_Advantage'!AS29</f>
        <v>0</v>
      </c>
      <c r="T29" s="62">
        <f>-'5C1R_Iberville'!AS29</f>
        <v>0</v>
      </c>
      <c r="U29" s="62">
        <f>-'5C1S_LC Col Prep'!AS29</f>
        <v>0</v>
      </c>
      <c r="V29" s="62">
        <f>-'5C1T_Northeast'!AS29</f>
        <v>0</v>
      </c>
      <c r="W29" s="62">
        <f>-'5C1U_Acadiana Ren'!AS29</f>
        <v>-48245</v>
      </c>
      <c r="X29" s="62">
        <f>-'5C1V_Laf Ren'!AS29</f>
        <v>-2950</v>
      </c>
      <c r="Y29" s="62">
        <f>-'5C1W_Willow'!AS29</f>
        <v>-960</v>
      </c>
      <c r="Z29" s="62">
        <f>-'5C1Y_GEO'!AS29</f>
        <v>0</v>
      </c>
      <c r="AA29" s="62">
        <f>-'5C1Z_Lincoln Prep'!AS29</f>
        <v>0</v>
      </c>
      <c r="AB29" s="62">
        <f>-'5C1AE_Noble Minds'!$AS29</f>
        <v>0</v>
      </c>
      <c r="AC29" s="62">
        <f>-'5C1AF_JCFA-Laf'!$AS29</f>
        <v>-1623</v>
      </c>
      <c r="AD29" s="62">
        <f>-'5C1AG_Collegiate'!$AS29</f>
        <v>0</v>
      </c>
      <c r="AE29" s="62">
        <f>-'5C1AH_BRUP'!$AS29</f>
        <v>0</v>
      </c>
      <c r="AF29" s="62">
        <f>-'5C1AI_Harmony'!$AS29</f>
        <v>0</v>
      </c>
      <c r="AG29" s="62">
        <f>-'5C1AJ_Athlos'!$AS29</f>
        <v>0</v>
      </c>
      <c r="AH29" s="62">
        <f>-'5C1AK_NxtGen'!$AS29</f>
        <v>0</v>
      </c>
      <c r="AI29" s="62">
        <f>-'5C1AL_Red River'!$AS29</f>
        <v>0</v>
      </c>
      <c r="AJ29" s="62">
        <f>-'5C2_LAVCA'!AT29</f>
        <v>-12464</v>
      </c>
      <c r="AK29" s="62">
        <f>-'5C3_UnvView'!AT29</f>
        <v>-18885</v>
      </c>
      <c r="AL29" s="328">
        <f t="shared" si="2"/>
        <v>-86408</v>
      </c>
      <c r="AM29" s="329">
        <f t="shared" si="3"/>
        <v>5722994</v>
      </c>
    </row>
    <row r="30" spans="1:39" s="8" customFormat="1" ht="15.75" customHeight="1" x14ac:dyDescent="0.2">
      <c r="A30" s="326">
        <v>24</v>
      </c>
      <c r="B30" s="327" t="s">
        <v>27</v>
      </c>
      <c r="C30" s="62">
        <f>'2_State Distrib and Adjs'!BB30</f>
        <v>1035682</v>
      </c>
      <c r="D30" s="62">
        <f>-'5A3_OJJ'!S30</f>
        <v>-120</v>
      </c>
      <c r="E30" s="62"/>
      <c r="F30" s="62">
        <f>-'5C1A_Madison'!AS30</f>
        <v>-2985</v>
      </c>
      <c r="G30" s="62">
        <f>-'5C1B_DArbonne'!AS30</f>
        <v>0</v>
      </c>
      <c r="H30" s="62">
        <f>-'5C1C_Intl High'!AS30</f>
        <v>0</v>
      </c>
      <c r="I30" s="62">
        <f>-'5C1D_NOMMA'!AS30</f>
        <v>0</v>
      </c>
      <c r="J30" s="62">
        <f>-'5C1E_LFNO'!AS30</f>
        <v>0</v>
      </c>
      <c r="K30" s="62">
        <f>-'5C1F_L.C. Charter'!AS30</f>
        <v>0</v>
      </c>
      <c r="L30" s="62">
        <f>-'5C1G_JS Clark'!AS30</f>
        <v>0</v>
      </c>
      <c r="M30" s="62">
        <f>-'5C1H_Southwest'!AS30</f>
        <v>0</v>
      </c>
      <c r="N30" s="62">
        <f>-'5C1I_LA Key'!AS30</f>
        <v>-18756</v>
      </c>
      <c r="O30" s="62">
        <f>-'5C1J_JCFA-East'!AS30</f>
        <v>0</v>
      </c>
      <c r="P30" s="62">
        <f>-'5C1M_GEO Mid'!AS30</f>
        <v>0</v>
      </c>
      <c r="Q30" s="62">
        <f>-'5C1N_Delta'!AS30</f>
        <v>0</v>
      </c>
      <c r="R30" s="62">
        <f>-'5C1O_Impact'!AS30</f>
        <v>-1492</v>
      </c>
      <c r="S30" s="62">
        <f>-'5C1Q_Advantage'!AS30</f>
        <v>2424</v>
      </c>
      <c r="T30" s="62">
        <f>-'5C1R_Iberville'!AS30</f>
        <v>-209696</v>
      </c>
      <c r="U30" s="62">
        <f>-'5C1S_LC Col Prep'!AS30</f>
        <v>0</v>
      </c>
      <c r="V30" s="62">
        <f>-'5C1T_Northeast'!AS30</f>
        <v>0</v>
      </c>
      <c r="W30" s="62">
        <f>-'5C1U_Acadiana Ren'!AS30</f>
        <v>0</v>
      </c>
      <c r="X30" s="62">
        <f>-'5C1V_Laf Ren'!AS30</f>
        <v>0</v>
      </c>
      <c r="Y30" s="62">
        <f>-'5C1W_Willow'!AS30</f>
        <v>0</v>
      </c>
      <c r="Z30" s="62">
        <f>-'5C1Y_GEO'!AS30</f>
        <v>0</v>
      </c>
      <c r="AA30" s="62">
        <f>-'5C1Z_Lincoln Prep'!AS30</f>
        <v>0</v>
      </c>
      <c r="AB30" s="62">
        <f>-'5C1AE_Noble Minds'!$AS30</f>
        <v>0</v>
      </c>
      <c r="AC30" s="62">
        <f>-'5C1AF_JCFA-Laf'!$AS30</f>
        <v>0</v>
      </c>
      <c r="AD30" s="62">
        <f>-'5C1AG_Collegiate'!$AS30</f>
        <v>-676</v>
      </c>
      <c r="AE30" s="62">
        <f>-'5C1AH_BRUP'!$AS30</f>
        <v>0</v>
      </c>
      <c r="AF30" s="62">
        <f>-'5C1AI_Harmony'!$AS30</f>
        <v>0</v>
      </c>
      <c r="AG30" s="62">
        <f>-'5C1AJ_Athlos'!$AS30</f>
        <v>0</v>
      </c>
      <c r="AH30" s="62">
        <f>-'5C1AK_NxtGen'!$AS30</f>
        <v>0</v>
      </c>
      <c r="AI30" s="62">
        <f>-'5C1AL_Red River'!$AS30</f>
        <v>0</v>
      </c>
      <c r="AJ30" s="62">
        <f>-'5C2_LAVCA'!AT30</f>
        <v>1296</v>
      </c>
      <c r="AK30" s="62">
        <f>-'5C3_UnvView'!AT30</f>
        <v>-18682</v>
      </c>
      <c r="AL30" s="328">
        <f t="shared" si="2"/>
        <v>-248687</v>
      </c>
      <c r="AM30" s="329">
        <f t="shared" si="3"/>
        <v>786995</v>
      </c>
    </row>
    <row r="31" spans="1:39" s="8" customFormat="1" ht="15.75" customHeight="1" x14ac:dyDescent="0.2">
      <c r="A31" s="316">
        <v>25</v>
      </c>
      <c r="B31" s="317" t="s">
        <v>28</v>
      </c>
      <c r="C31" s="318">
        <f>'2_State Distrib and Adjs'!BB31</f>
        <v>1036012</v>
      </c>
      <c r="D31" s="318">
        <f>-'5A3_OJJ'!S31</f>
        <v>-341</v>
      </c>
      <c r="E31" s="318"/>
      <c r="F31" s="318">
        <f>-'5C1A_Madison'!AS31</f>
        <v>0</v>
      </c>
      <c r="G31" s="318">
        <f>-'5C1B_DArbonne'!AS31</f>
        <v>0</v>
      </c>
      <c r="H31" s="318">
        <f>-'5C1C_Intl High'!AS31</f>
        <v>0</v>
      </c>
      <c r="I31" s="318">
        <f>-'5C1D_NOMMA'!AS31</f>
        <v>0</v>
      </c>
      <c r="J31" s="318">
        <f>-'5C1E_LFNO'!AS31</f>
        <v>0</v>
      </c>
      <c r="K31" s="318">
        <f>-'5C1F_L.C. Charter'!AS31</f>
        <v>0</v>
      </c>
      <c r="L31" s="318">
        <f>-'5C1G_JS Clark'!AS31</f>
        <v>0</v>
      </c>
      <c r="M31" s="318">
        <f>-'5C1H_Southwest'!AS31</f>
        <v>0</v>
      </c>
      <c r="N31" s="318">
        <f>-'5C1I_LA Key'!AS31</f>
        <v>0</v>
      </c>
      <c r="O31" s="318">
        <f>-'5C1J_JCFA-East'!AS31</f>
        <v>0</v>
      </c>
      <c r="P31" s="318">
        <f>-'5C1M_GEO Mid'!AS31</f>
        <v>0</v>
      </c>
      <c r="Q31" s="318">
        <f>-'5C1N_Delta'!AS31</f>
        <v>0</v>
      </c>
      <c r="R31" s="318">
        <f>-'5C1O_Impact'!AS31</f>
        <v>0</v>
      </c>
      <c r="S31" s="318">
        <f>-'5C1Q_Advantage'!AS31</f>
        <v>0</v>
      </c>
      <c r="T31" s="318">
        <f>-'5C1R_Iberville'!AS31</f>
        <v>0</v>
      </c>
      <c r="U31" s="318">
        <f>-'5C1S_LC Col Prep'!AS31</f>
        <v>0</v>
      </c>
      <c r="V31" s="318">
        <f>-'5C1T_Northeast'!AS31</f>
        <v>0</v>
      </c>
      <c r="W31" s="318">
        <f>-'5C1U_Acadiana Ren'!AS31</f>
        <v>0</v>
      </c>
      <c r="X31" s="318">
        <f>-'5C1V_Laf Ren'!AS31</f>
        <v>0</v>
      </c>
      <c r="Y31" s="318">
        <f>-'5C1W_Willow'!AS31</f>
        <v>0</v>
      </c>
      <c r="Z31" s="318">
        <f>-'5C1Y_GEO'!AS31</f>
        <v>0</v>
      </c>
      <c r="AA31" s="318">
        <f>-'5C1Z_Lincoln Prep'!AS31</f>
        <v>-11243</v>
      </c>
      <c r="AB31" s="318">
        <f>-'5C1AE_Noble Minds'!$AS31</f>
        <v>0</v>
      </c>
      <c r="AC31" s="318">
        <f>-'5C1AF_JCFA-Laf'!$AS31</f>
        <v>0</v>
      </c>
      <c r="AD31" s="318">
        <f>-'5C1AG_Collegiate'!$AS31</f>
        <v>0</v>
      </c>
      <c r="AE31" s="318">
        <f>-'5C1AH_BRUP'!$AS31</f>
        <v>0</v>
      </c>
      <c r="AF31" s="585">
        <f>-'5C1AI_Harmony'!$AS31</f>
        <v>0</v>
      </c>
      <c r="AG31" s="585">
        <f>-'5C1AJ_Athlos'!$AS31</f>
        <v>0</v>
      </c>
      <c r="AH31" s="776">
        <f>-'5C1AK_NxtGen'!$AS31</f>
        <v>0</v>
      </c>
      <c r="AI31" s="776">
        <f>-'5C1AL_Red River'!$AS31</f>
        <v>0</v>
      </c>
      <c r="AJ31" s="318">
        <f>-'5C2_LAVCA'!AT31</f>
        <v>-4665</v>
      </c>
      <c r="AK31" s="318">
        <f>-'5C3_UnvView'!AT31</f>
        <v>-2011</v>
      </c>
      <c r="AL31" s="319">
        <f t="shared" si="2"/>
        <v>-18260</v>
      </c>
      <c r="AM31" s="320">
        <f t="shared" si="3"/>
        <v>1017752</v>
      </c>
    </row>
    <row r="32" spans="1:39" s="8" customFormat="1" ht="15.75" customHeight="1" x14ac:dyDescent="0.2">
      <c r="A32" s="326">
        <v>26</v>
      </c>
      <c r="B32" s="327" t="s">
        <v>29</v>
      </c>
      <c r="C32" s="62">
        <f>'2_State Distrib and Adjs'!BB32</f>
        <v>19324815</v>
      </c>
      <c r="D32" s="62">
        <f>-'5A3_OJJ'!S32</f>
        <v>-1754</v>
      </c>
      <c r="E32" s="62"/>
      <c r="F32" s="62">
        <f>-'5C1A_Madison'!AS32</f>
        <v>0</v>
      </c>
      <c r="G32" s="62">
        <f>-'5C1B_DArbonne'!AS32</f>
        <v>0</v>
      </c>
      <c r="H32" s="62">
        <f>-'5C1C_Intl High'!AS32</f>
        <v>-23484</v>
      </c>
      <c r="I32" s="62">
        <f>-'5C1D_NOMMA'!AS32</f>
        <v>-434121</v>
      </c>
      <c r="J32" s="62">
        <f>-'5C1E_LFNO'!AS32</f>
        <v>-140282</v>
      </c>
      <c r="K32" s="62">
        <f>-'5C1F_L.C. Charter'!AS32</f>
        <v>0</v>
      </c>
      <c r="L32" s="62">
        <f>-'5C1G_JS Clark'!AS32</f>
        <v>0</v>
      </c>
      <c r="M32" s="62">
        <f>-'5C1H_Southwest'!AS32</f>
        <v>0</v>
      </c>
      <c r="N32" s="62">
        <f>-'5C1I_LA Key'!AS32</f>
        <v>-575</v>
      </c>
      <c r="O32" s="62">
        <f>-'5C1J_JCFA-East'!AS32</f>
        <v>-76047</v>
      </c>
      <c r="P32" s="62">
        <f>-'5C1M_GEO Mid'!AS32</f>
        <v>0</v>
      </c>
      <c r="Q32" s="62">
        <f>-'5C1N_Delta'!AS32</f>
        <v>0</v>
      </c>
      <c r="R32" s="62">
        <f>-'5C1O_Impact'!AS32</f>
        <v>0</v>
      </c>
      <c r="S32" s="62">
        <f>-'5C1Q_Advantage'!AS32</f>
        <v>0</v>
      </c>
      <c r="T32" s="62">
        <f>-'5C1R_Iberville'!AS32</f>
        <v>-4854</v>
      </c>
      <c r="U32" s="62">
        <f>-'5C1S_LC Col Prep'!AS32</f>
        <v>0</v>
      </c>
      <c r="V32" s="62">
        <f>-'5C1T_Northeast'!AS32</f>
        <v>0</v>
      </c>
      <c r="W32" s="62">
        <f>-'5C1U_Acadiana Ren'!AS32</f>
        <v>0</v>
      </c>
      <c r="X32" s="62">
        <f>-'5C1V_Laf Ren'!AS32</f>
        <v>0</v>
      </c>
      <c r="Y32" s="62">
        <f>-'5C1W_Willow'!AS32</f>
        <v>0</v>
      </c>
      <c r="Z32" s="62">
        <f>-'5C1Y_GEO'!AS32</f>
        <v>0</v>
      </c>
      <c r="AA32" s="62">
        <f>-'5C1Z_Lincoln Prep'!AS32</f>
        <v>0</v>
      </c>
      <c r="AB32" s="62">
        <f>-'5C1AE_Noble Minds'!$AS32</f>
        <v>-3563</v>
      </c>
      <c r="AC32" s="62">
        <f>-'5C1AF_JCFA-Laf'!$AS32</f>
        <v>0</v>
      </c>
      <c r="AD32" s="62">
        <f>-'5C1AG_Collegiate'!$AS32</f>
        <v>0</v>
      </c>
      <c r="AE32" s="62">
        <f>-'5C1AH_BRUP'!$AS32</f>
        <v>0</v>
      </c>
      <c r="AF32" s="62">
        <f>-'5C1AI_Harmony'!$AS32</f>
        <v>-10062</v>
      </c>
      <c r="AG32" s="62">
        <f>-'5C1AJ_Athlos'!$AS32</f>
        <v>-659747</v>
      </c>
      <c r="AH32" s="62">
        <f>-'5C1AK_NxtGen'!$AS32</f>
        <v>0</v>
      </c>
      <c r="AI32" s="62">
        <f>-'5C1AL_Red River'!$AS32</f>
        <v>0</v>
      </c>
      <c r="AJ32" s="62">
        <f>-'5C2_LAVCA'!AT32</f>
        <v>-79171</v>
      </c>
      <c r="AK32" s="62">
        <f>-'5C3_UnvView'!AT32</f>
        <v>-137610</v>
      </c>
      <c r="AL32" s="328">
        <f t="shared" si="2"/>
        <v>-1571270</v>
      </c>
      <c r="AM32" s="329">
        <f t="shared" si="3"/>
        <v>17753545</v>
      </c>
    </row>
    <row r="33" spans="1:39" s="8" customFormat="1" ht="15.75" customHeight="1" x14ac:dyDescent="0.2">
      <c r="A33" s="326">
        <v>27</v>
      </c>
      <c r="B33" s="327" t="s">
        <v>30</v>
      </c>
      <c r="C33" s="62">
        <f>'2_State Distrib and Adjs'!BB33</f>
        <v>3052694</v>
      </c>
      <c r="D33" s="62">
        <f>-'5A3_OJJ'!S33</f>
        <v>-470</v>
      </c>
      <c r="E33" s="62"/>
      <c r="F33" s="62">
        <f>-'5C1A_Madison'!AS33</f>
        <v>0</v>
      </c>
      <c r="G33" s="62">
        <f>-'5C1B_DArbonne'!AS33</f>
        <v>0</v>
      </c>
      <c r="H33" s="62">
        <f>-'5C1C_Intl High'!AS33</f>
        <v>0</v>
      </c>
      <c r="I33" s="62">
        <f>-'5C1D_NOMMA'!AS33</f>
        <v>0</v>
      </c>
      <c r="J33" s="62">
        <f>-'5C1E_LFNO'!AS33</f>
        <v>0</v>
      </c>
      <c r="K33" s="62">
        <f>-'5C1F_L.C. Charter'!AS33</f>
        <v>575</v>
      </c>
      <c r="L33" s="62">
        <f>-'5C1G_JS Clark'!AS33</f>
        <v>0</v>
      </c>
      <c r="M33" s="62">
        <f>-'5C1H_Southwest'!AS33</f>
        <v>597</v>
      </c>
      <c r="N33" s="62">
        <f>-'5C1I_LA Key'!AS33</f>
        <v>0</v>
      </c>
      <c r="O33" s="62">
        <f>-'5C1J_JCFA-East'!AS33</f>
        <v>0</v>
      </c>
      <c r="P33" s="62">
        <f>-'5C1M_GEO Mid'!AS33</f>
        <v>0</v>
      </c>
      <c r="Q33" s="62">
        <f>-'5C1N_Delta'!AS33</f>
        <v>0</v>
      </c>
      <c r="R33" s="62">
        <f>-'5C1O_Impact'!AS33</f>
        <v>0</v>
      </c>
      <c r="S33" s="62">
        <f>-'5C1Q_Advantage'!AS33</f>
        <v>0</v>
      </c>
      <c r="T33" s="62">
        <f>-'5C1R_Iberville'!AS33</f>
        <v>0</v>
      </c>
      <c r="U33" s="62">
        <f>-'5C1S_LC Col Prep'!AS33</f>
        <v>0</v>
      </c>
      <c r="V33" s="62">
        <f>-'5C1T_Northeast'!AS33</f>
        <v>0</v>
      </c>
      <c r="W33" s="62">
        <f>-'5C1U_Acadiana Ren'!AS33</f>
        <v>0</v>
      </c>
      <c r="X33" s="62">
        <f>-'5C1V_Laf Ren'!AS33</f>
        <v>0</v>
      </c>
      <c r="Y33" s="62">
        <f>-'5C1W_Willow'!AS33</f>
        <v>0</v>
      </c>
      <c r="Z33" s="62">
        <f>-'5C1Y_GEO'!AS33</f>
        <v>0</v>
      </c>
      <c r="AA33" s="62">
        <f>-'5C1Z_Lincoln Prep'!AS33</f>
        <v>0</v>
      </c>
      <c r="AB33" s="62">
        <f>-'5C1AE_Noble Minds'!$AS33</f>
        <v>0</v>
      </c>
      <c r="AC33" s="62">
        <f>-'5C1AF_JCFA-Laf'!$AS33</f>
        <v>298</v>
      </c>
      <c r="AD33" s="62">
        <f>-'5C1AG_Collegiate'!$AS33</f>
        <v>0</v>
      </c>
      <c r="AE33" s="62">
        <f>-'5C1AH_BRUP'!$AS33</f>
        <v>0</v>
      </c>
      <c r="AF33" s="62">
        <f>-'5C1AI_Harmony'!$AS33</f>
        <v>0</v>
      </c>
      <c r="AG33" s="62">
        <f>-'5C1AJ_Athlos'!$AS33</f>
        <v>0</v>
      </c>
      <c r="AH33" s="62">
        <f>-'5C1AK_NxtGen'!$AS33</f>
        <v>0</v>
      </c>
      <c r="AI33" s="62">
        <f>-'5C1AL_Red River'!$AS33</f>
        <v>0</v>
      </c>
      <c r="AJ33" s="62">
        <f>-'5C2_LAVCA'!AT33</f>
        <v>-4728</v>
      </c>
      <c r="AK33" s="62">
        <f>-'5C3_UnvView'!AT33</f>
        <v>-4200</v>
      </c>
      <c r="AL33" s="328">
        <f t="shared" si="2"/>
        <v>-7928</v>
      </c>
      <c r="AM33" s="329">
        <f t="shared" si="3"/>
        <v>3044766</v>
      </c>
    </row>
    <row r="34" spans="1:39" s="8" customFormat="1" ht="15.75" customHeight="1" x14ac:dyDescent="0.2">
      <c r="A34" s="326">
        <v>28</v>
      </c>
      <c r="B34" s="327" t="s">
        <v>31</v>
      </c>
      <c r="C34" s="62">
        <f>'2_State Distrib and Adjs'!BB34</f>
        <v>11669755</v>
      </c>
      <c r="D34" s="62">
        <f>-'5A3_OJJ'!S34</f>
        <v>-3520</v>
      </c>
      <c r="E34" s="62"/>
      <c r="F34" s="62">
        <f>-'5C1A_Madison'!AS34</f>
        <v>0</v>
      </c>
      <c r="G34" s="62">
        <f>-'5C1B_DArbonne'!AS34</f>
        <v>0</v>
      </c>
      <c r="H34" s="62">
        <f>-'5C1C_Intl High'!AS34</f>
        <v>0</v>
      </c>
      <c r="I34" s="62">
        <f>-'5C1D_NOMMA'!AS34</f>
        <v>-711</v>
      </c>
      <c r="J34" s="62">
        <f>-'5C1E_LFNO'!AS34</f>
        <v>0</v>
      </c>
      <c r="K34" s="62">
        <f>-'5C1F_L.C. Charter'!AS34</f>
        <v>-2133</v>
      </c>
      <c r="L34" s="62">
        <f>-'5C1G_JS Clark'!AS34</f>
        <v>-236</v>
      </c>
      <c r="M34" s="62">
        <f>-'5C1H_Southwest'!AS34</f>
        <v>0</v>
      </c>
      <c r="N34" s="62">
        <f>-'5C1I_LA Key'!AS34</f>
        <v>-948</v>
      </c>
      <c r="O34" s="62">
        <f>-'5C1J_JCFA-East'!AS34</f>
        <v>0</v>
      </c>
      <c r="P34" s="62">
        <f>-'5C1M_GEO Mid'!AS34</f>
        <v>0</v>
      </c>
      <c r="Q34" s="62">
        <f>-'5C1N_Delta'!AS34</f>
        <v>0</v>
      </c>
      <c r="R34" s="62">
        <f>-'5C1O_Impact'!AS34</f>
        <v>0</v>
      </c>
      <c r="S34" s="62">
        <f>-'5C1Q_Advantage'!AS34</f>
        <v>0</v>
      </c>
      <c r="T34" s="62">
        <f>-'5C1R_Iberville'!AS34</f>
        <v>-8534</v>
      </c>
      <c r="U34" s="62">
        <f>-'5C1S_LC Col Prep'!AS34</f>
        <v>0</v>
      </c>
      <c r="V34" s="62">
        <f>-'5C1T_Northeast'!AS34</f>
        <v>0</v>
      </c>
      <c r="W34" s="62">
        <f>-'5C1U_Acadiana Ren'!AS34</f>
        <v>-742326</v>
      </c>
      <c r="X34" s="62">
        <f>-'5C1V_Laf Ren'!AS34</f>
        <v>-401461</v>
      </c>
      <c r="Y34" s="62">
        <f>-'5C1W_Willow'!AS34</f>
        <v>-288894</v>
      </c>
      <c r="Z34" s="62">
        <f>-'5C1Y_GEO'!AS34</f>
        <v>0</v>
      </c>
      <c r="AA34" s="62">
        <f>-'5C1Z_Lincoln Prep'!AS34</f>
        <v>0</v>
      </c>
      <c r="AB34" s="62">
        <f>-'5C1AE_Noble Minds'!$AS34</f>
        <v>0</v>
      </c>
      <c r="AC34" s="62">
        <f>-'5C1AF_JCFA-Laf'!$AS34</f>
        <v>-27481</v>
      </c>
      <c r="AD34" s="62">
        <f>-'5C1AG_Collegiate'!$AS34</f>
        <v>0</v>
      </c>
      <c r="AE34" s="62">
        <f>-'5C1AH_BRUP'!$AS34</f>
        <v>0</v>
      </c>
      <c r="AF34" s="62">
        <f>-'5C1AI_Harmony'!$AS34</f>
        <v>0</v>
      </c>
      <c r="AG34" s="62">
        <f>-'5C1AJ_Athlos'!$AS34</f>
        <v>0</v>
      </c>
      <c r="AH34" s="62">
        <f>-'5C1AK_NxtGen'!$AS34</f>
        <v>0</v>
      </c>
      <c r="AI34" s="62">
        <f>-'5C1AL_Red River'!$AS34</f>
        <v>0</v>
      </c>
      <c r="AJ34" s="62">
        <f>-'5C2_LAVCA'!AT34</f>
        <v>-34168</v>
      </c>
      <c r="AK34" s="62">
        <f>-'5C3_UnvView'!AT34</f>
        <v>-59233</v>
      </c>
      <c r="AL34" s="328">
        <f t="shared" si="2"/>
        <v>-1569645</v>
      </c>
      <c r="AM34" s="329">
        <f t="shared" si="3"/>
        <v>10100110</v>
      </c>
    </row>
    <row r="35" spans="1:39" s="8" customFormat="1" ht="15.75" customHeight="1" x14ac:dyDescent="0.2">
      <c r="A35" s="326">
        <v>29</v>
      </c>
      <c r="B35" s="327" t="s">
        <v>32</v>
      </c>
      <c r="C35" s="62">
        <f>'2_State Distrib and Adjs'!BB35</f>
        <v>6190534</v>
      </c>
      <c r="D35" s="62">
        <f>-'5A3_OJJ'!S35</f>
        <v>-678</v>
      </c>
      <c r="E35" s="62"/>
      <c r="F35" s="62">
        <f>-'5C1A_Madison'!AS35</f>
        <v>0</v>
      </c>
      <c r="G35" s="62">
        <f>-'5C1B_DArbonne'!AS35</f>
        <v>0</v>
      </c>
      <c r="H35" s="62">
        <f>-'5C1C_Intl High'!AS35</f>
        <v>400</v>
      </c>
      <c r="I35" s="62">
        <f>-'5C1D_NOMMA'!AS35</f>
        <v>0</v>
      </c>
      <c r="J35" s="62">
        <f>-'5C1E_LFNO'!AS35</f>
        <v>0</v>
      </c>
      <c r="K35" s="62">
        <f>-'5C1F_L.C. Charter'!AS35</f>
        <v>0</v>
      </c>
      <c r="L35" s="62">
        <f>-'5C1G_JS Clark'!AS35</f>
        <v>0</v>
      </c>
      <c r="M35" s="62">
        <f>-'5C1H_Southwest'!AS35</f>
        <v>0</v>
      </c>
      <c r="N35" s="62">
        <f>-'5C1I_LA Key'!AS35</f>
        <v>0</v>
      </c>
      <c r="O35" s="62">
        <f>-'5C1J_JCFA-East'!AS35</f>
        <v>0</v>
      </c>
      <c r="P35" s="62">
        <f>-'5C1M_GEO Mid'!AS35</f>
        <v>0</v>
      </c>
      <c r="Q35" s="62">
        <f>-'5C1N_Delta'!AS35</f>
        <v>0</v>
      </c>
      <c r="R35" s="62">
        <f>-'5C1O_Impact'!AS35</f>
        <v>0</v>
      </c>
      <c r="S35" s="62">
        <f>-'5C1Q_Advantage'!AS35</f>
        <v>0</v>
      </c>
      <c r="T35" s="62">
        <f>-'5C1R_Iberville'!AS35</f>
        <v>-36055</v>
      </c>
      <c r="U35" s="62">
        <f>-'5C1S_LC Col Prep'!AS35</f>
        <v>0</v>
      </c>
      <c r="V35" s="62">
        <f>-'5C1T_Northeast'!AS35</f>
        <v>0</v>
      </c>
      <c r="W35" s="62">
        <f>-'5C1U_Acadiana Ren'!AS35</f>
        <v>-8384</v>
      </c>
      <c r="X35" s="62">
        <f>-'5C1V_Laf Ren'!AS35</f>
        <v>-1708</v>
      </c>
      <c r="Y35" s="62">
        <f>-'5C1W_Willow'!AS35</f>
        <v>0</v>
      </c>
      <c r="Z35" s="62">
        <f>-'5C1Y_GEO'!AS35</f>
        <v>0</v>
      </c>
      <c r="AA35" s="62">
        <f>-'5C1Z_Lincoln Prep'!AS35</f>
        <v>0</v>
      </c>
      <c r="AB35" s="62">
        <f>-'5C1AE_Noble Minds'!$AS35</f>
        <v>0</v>
      </c>
      <c r="AC35" s="62">
        <f>-'5C1AF_JCFA-Laf'!$AS35</f>
        <v>0</v>
      </c>
      <c r="AD35" s="62">
        <f>-'5C1AG_Collegiate'!$AS35</f>
        <v>0</v>
      </c>
      <c r="AE35" s="62">
        <f>-'5C1AH_BRUP'!$AS35</f>
        <v>0</v>
      </c>
      <c r="AF35" s="62">
        <f>-'5C1AI_Harmony'!$AS35</f>
        <v>0</v>
      </c>
      <c r="AG35" s="62">
        <f>-'5C1AJ_Athlos'!$AS35</f>
        <v>0</v>
      </c>
      <c r="AH35" s="62">
        <f>-'5C1AK_NxtGen'!$AS35</f>
        <v>0</v>
      </c>
      <c r="AI35" s="62">
        <f>-'5C1AL_Red River'!$AS35</f>
        <v>0</v>
      </c>
      <c r="AJ35" s="62">
        <f>-'5C2_LAVCA'!AT35</f>
        <v>-12631</v>
      </c>
      <c r="AK35" s="62">
        <f>-'5C3_UnvView'!AT35</f>
        <v>-21448</v>
      </c>
      <c r="AL35" s="328">
        <f t="shared" si="2"/>
        <v>-80504</v>
      </c>
      <c r="AM35" s="329">
        <f t="shared" si="3"/>
        <v>6110030</v>
      </c>
    </row>
    <row r="36" spans="1:39" s="8" customFormat="1" ht="15.75" customHeight="1" x14ac:dyDescent="0.2">
      <c r="A36" s="316">
        <v>30</v>
      </c>
      <c r="B36" s="317" t="s">
        <v>33</v>
      </c>
      <c r="C36" s="318">
        <f>'2_State Distrib and Adjs'!BB36</f>
        <v>1363816</v>
      </c>
      <c r="D36" s="318">
        <f>-'5A3_OJJ'!S36</f>
        <v>0</v>
      </c>
      <c r="E36" s="318"/>
      <c r="F36" s="318">
        <f>-'5C1A_Madison'!AS36</f>
        <v>0</v>
      </c>
      <c r="G36" s="318">
        <f>-'5C1B_DArbonne'!AS36</f>
        <v>0</v>
      </c>
      <c r="H36" s="318">
        <f>-'5C1C_Intl High'!AS36</f>
        <v>0</v>
      </c>
      <c r="I36" s="318">
        <f>-'5C1D_NOMMA'!AS36</f>
        <v>0</v>
      </c>
      <c r="J36" s="318">
        <f>-'5C1E_LFNO'!AS36</f>
        <v>0</v>
      </c>
      <c r="K36" s="318">
        <f>-'5C1F_L.C. Charter'!AS36</f>
        <v>0</v>
      </c>
      <c r="L36" s="318">
        <f>-'5C1G_JS Clark'!AS36</f>
        <v>0</v>
      </c>
      <c r="M36" s="318">
        <f>-'5C1H_Southwest'!AS36</f>
        <v>0</v>
      </c>
      <c r="N36" s="318">
        <f>-'5C1I_LA Key'!AS36</f>
        <v>0</v>
      </c>
      <c r="O36" s="318">
        <f>-'5C1J_JCFA-East'!AS36</f>
        <v>0</v>
      </c>
      <c r="P36" s="318">
        <f>-'5C1M_GEO Mid'!AS36</f>
        <v>0</v>
      </c>
      <c r="Q36" s="318">
        <f>-'5C1N_Delta'!AS36</f>
        <v>0</v>
      </c>
      <c r="R36" s="318">
        <f>-'5C1O_Impact'!AS36</f>
        <v>0</v>
      </c>
      <c r="S36" s="318">
        <f>-'5C1Q_Advantage'!AS36</f>
        <v>0</v>
      </c>
      <c r="T36" s="318">
        <f>-'5C1R_Iberville'!AS36</f>
        <v>0</v>
      </c>
      <c r="U36" s="318">
        <f>-'5C1S_LC Col Prep'!AS36</f>
        <v>0</v>
      </c>
      <c r="V36" s="318">
        <f>-'5C1T_Northeast'!AS36</f>
        <v>0</v>
      </c>
      <c r="W36" s="318">
        <f>-'5C1U_Acadiana Ren'!AS36</f>
        <v>430</v>
      </c>
      <c r="X36" s="318">
        <f>-'5C1V_Laf Ren'!AS36</f>
        <v>0</v>
      </c>
      <c r="Y36" s="318">
        <f>-'5C1W_Willow'!AS36</f>
        <v>0</v>
      </c>
      <c r="Z36" s="318">
        <f>-'5C1Y_GEO'!AS36</f>
        <v>0</v>
      </c>
      <c r="AA36" s="318">
        <f>-'5C1Z_Lincoln Prep'!AS36</f>
        <v>0</v>
      </c>
      <c r="AB36" s="318">
        <f>-'5C1AE_Noble Minds'!$AS36</f>
        <v>0</v>
      </c>
      <c r="AC36" s="318">
        <f>-'5C1AF_JCFA-Laf'!$AS36</f>
        <v>0</v>
      </c>
      <c r="AD36" s="318">
        <f>-'5C1AG_Collegiate'!$AS36</f>
        <v>0</v>
      </c>
      <c r="AE36" s="318">
        <f>-'5C1AH_BRUP'!$AS36</f>
        <v>0</v>
      </c>
      <c r="AF36" s="585">
        <f>-'5C1AI_Harmony'!$AS36</f>
        <v>0</v>
      </c>
      <c r="AG36" s="585">
        <f>-'5C1AJ_Athlos'!$AS36</f>
        <v>0</v>
      </c>
      <c r="AH36" s="776">
        <f>-'5C1AK_NxtGen'!$AS36</f>
        <v>0</v>
      </c>
      <c r="AI36" s="776">
        <f>-'5C1AL_Red River'!$AS36</f>
        <v>0</v>
      </c>
      <c r="AJ36" s="318">
        <f>-'5C2_LAVCA'!AT36</f>
        <v>-52</v>
      </c>
      <c r="AK36" s="318">
        <f>-'5C3_UnvView'!AT36</f>
        <v>-5531</v>
      </c>
      <c r="AL36" s="319">
        <f t="shared" si="2"/>
        <v>-5153</v>
      </c>
      <c r="AM36" s="320">
        <f t="shared" si="3"/>
        <v>1358663</v>
      </c>
    </row>
    <row r="37" spans="1:39" s="8" customFormat="1" ht="15.75" customHeight="1" x14ac:dyDescent="0.2">
      <c r="A37" s="326">
        <v>31</v>
      </c>
      <c r="B37" s="327" t="s">
        <v>34</v>
      </c>
      <c r="C37" s="62">
        <f>'2_State Distrib and Adjs'!BB37</f>
        <v>2543184</v>
      </c>
      <c r="D37" s="62">
        <f>-'5A3_OJJ'!S37</f>
        <v>-184</v>
      </c>
      <c r="E37" s="62"/>
      <c r="F37" s="62">
        <f>-'5C1A_Madison'!AS37</f>
        <v>0</v>
      </c>
      <c r="G37" s="62">
        <f>-'5C1B_DArbonne'!AS37</f>
        <v>-19506</v>
      </c>
      <c r="H37" s="62">
        <f>-'5C1C_Intl High'!AS37</f>
        <v>0</v>
      </c>
      <c r="I37" s="62">
        <f>-'5C1D_NOMMA'!AS37</f>
        <v>0</v>
      </c>
      <c r="J37" s="62">
        <f>-'5C1E_LFNO'!AS37</f>
        <v>0</v>
      </c>
      <c r="K37" s="62">
        <f>-'5C1F_L.C. Charter'!AS37</f>
        <v>0</v>
      </c>
      <c r="L37" s="62">
        <f>-'5C1G_JS Clark'!AS37</f>
        <v>0</v>
      </c>
      <c r="M37" s="62">
        <f>-'5C1H_Southwest'!AS37</f>
        <v>0</v>
      </c>
      <c r="N37" s="62">
        <f>-'5C1I_LA Key'!AS37</f>
        <v>0</v>
      </c>
      <c r="O37" s="62">
        <f>-'5C1J_JCFA-East'!AS37</f>
        <v>0</v>
      </c>
      <c r="P37" s="62">
        <f>-'5C1M_GEO Mid'!AS37</f>
        <v>0</v>
      </c>
      <c r="Q37" s="62">
        <f>-'5C1N_Delta'!AS37</f>
        <v>0</v>
      </c>
      <c r="R37" s="62">
        <f>-'5C1O_Impact'!AS37</f>
        <v>0</v>
      </c>
      <c r="S37" s="62">
        <f>-'5C1Q_Advantage'!AS37</f>
        <v>0</v>
      </c>
      <c r="T37" s="62">
        <f>-'5C1R_Iberville'!AS37</f>
        <v>0</v>
      </c>
      <c r="U37" s="62">
        <f>-'5C1S_LC Col Prep'!AS37</f>
        <v>0</v>
      </c>
      <c r="V37" s="62">
        <f>-'5C1T_Northeast'!AS37</f>
        <v>-3592</v>
      </c>
      <c r="W37" s="62">
        <f>-'5C1U_Acadiana Ren'!AS37</f>
        <v>0</v>
      </c>
      <c r="X37" s="62">
        <f>-'5C1V_Laf Ren'!AS37</f>
        <v>0</v>
      </c>
      <c r="Y37" s="62">
        <f>-'5C1W_Willow'!AS37</f>
        <v>0</v>
      </c>
      <c r="Z37" s="62">
        <f>-'5C1Y_GEO'!AS37</f>
        <v>0</v>
      </c>
      <c r="AA37" s="62">
        <f>-'5C1Z_Lincoln Prep'!AS37</f>
        <v>-221326</v>
      </c>
      <c r="AB37" s="62">
        <f>-'5C1AE_Noble Minds'!$AS37</f>
        <v>0</v>
      </c>
      <c r="AC37" s="62">
        <f>-'5C1AF_JCFA-Laf'!$AS37</f>
        <v>0</v>
      </c>
      <c r="AD37" s="62">
        <f>-'5C1AG_Collegiate'!$AS37</f>
        <v>0</v>
      </c>
      <c r="AE37" s="62">
        <f>-'5C1AH_BRUP'!$AS37</f>
        <v>0</v>
      </c>
      <c r="AF37" s="62">
        <f>-'5C1AI_Harmony'!$AS37</f>
        <v>0</v>
      </c>
      <c r="AG37" s="62">
        <f>-'5C1AJ_Athlos'!$AS37</f>
        <v>0</v>
      </c>
      <c r="AH37" s="62">
        <f>-'5C1AK_NxtGen'!$AS37</f>
        <v>0</v>
      </c>
      <c r="AI37" s="62">
        <f>-'5C1AL_Red River'!$AS37</f>
        <v>0</v>
      </c>
      <c r="AJ37" s="62">
        <f>-'5C2_LAVCA'!AT37</f>
        <v>-12240</v>
      </c>
      <c r="AK37" s="62">
        <f>-'5C3_UnvView'!AT37</f>
        <v>-10399</v>
      </c>
      <c r="AL37" s="328">
        <f t="shared" si="2"/>
        <v>-267247</v>
      </c>
      <c r="AM37" s="329">
        <f t="shared" si="3"/>
        <v>2275937</v>
      </c>
    </row>
    <row r="38" spans="1:39" s="8" customFormat="1" ht="15.75" customHeight="1" x14ac:dyDescent="0.2">
      <c r="A38" s="326">
        <v>32</v>
      </c>
      <c r="B38" s="327" t="s">
        <v>35</v>
      </c>
      <c r="C38" s="62">
        <f>'2_State Distrib and Adjs'!BB38</f>
        <v>14163625</v>
      </c>
      <c r="D38" s="62">
        <f>-'5A3_OJJ'!S38</f>
        <v>0</v>
      </c>
      <c r="E38" s="62"/>
      <c r="F38" s="62">
        <f>-'5C1A_Madison'!AS38</f>
        <v>-335</v>
      </c>
      <c r="G38" s="62">
        <f>-'5C1B_DArbonne'!AS38</f>
        <v>0</v>
      </c>
      <c r="H38" s="62">
        <f>-'5C1C_Intl High'!AS38</f>
        <v>0</v>
      </c>
      <c r="I38" s="62">
        <f>-'5C1D_NOMMA'!AS38</f>
        <v>0</v>
      </c>
      <c r="J38" s="62">
        <f>-'5C1E_LFNO'!AS38</f>
        <v>0</v>
      </c>
      <c r="K38" s="62">
        <f>-'5C1F_L.C. Charter'!AS38</f>
        <v>0</v>
      </c>
      <c r="L38" s="62">
        <f>-'5C1G_JS Clark'!AS38</f>
        <v>0</v>
      </c>
      <c r="M38" s="62">
        <f>-'5C1H_Southwest'!AS38</f>
        <v>0</v>
      </c>
      <c r="N38" s="62">
        <f>-'5C1I_LA Key'!AS38</f>
        <v>-4768</v>
      </c>
      <c r="O38" s="62">
        <f>-'5C1J_JCFA-East'!AS38</f>
        <v>0</v>
      </c>
      <c r="P38" s="62">
        <f>-'5C1M_GEO Mid'!AS38</f>
        <v>-56</v>
      </c>
      <c r="Q38" s="62">
        <f>-'5C1N_Delta'!AS38</f>
        <v>0</v>
      </c>
      <c r="R38" s="62">
        <f>-'5C1O_Impact'!AS38</f>
        <v>0</v>
      </c>
      <c r="S38" s="62">
        <f>-'5C1Q_Advantage'!AS38</f>
        <v>-1421</v>
      </c>
      <c r="T38" s="62">
        <f>-'5C1R_Iberville'!AS38</f>
        <v>-1671</v>
      </c>
      <c r="U38" s="62">
        <f>-'5C1S_LC Col Prep'!AS38</f>
        <v>0</v>
      </c>
      <c r="V38" s="62">
        <f>-'5C1T_Northeast'!AS38</f>
        <v>0</v>
      </c>
      <c r="W38" s="62">
        <f>-'5C1U_Acadiana Ren'!AS38</f>
        <v>0</v>
      </c>
      <c r="X38" s="62">
        <f>-'5C1V_Laf Ren'!AS38</f>
        <v>0</v>
      </c>
      <c r="Y38" s="62">
        <f>-'5C1W_Willow'!AS38</f>
        <v>0</v>
      </c>
      <c r="Z38" s="62">
        <f>-'5C1Y_GEO'!AS38</f>
        <v>-1964</v>
      </c>
      <c r="AA38" s="62">
        <f>-'5C1Z_Lincoln Prep'!AS38</f>
        <v>0</v>
      </c>
      <c r="AB38" s="62">
        <f>-'5C1AE_Noble Minds'!$AS38</f>
        <v>0</v>
      </c>
      <c r="AC38" s="62">
        <f>-'5C1AF_JCFA-Laf'!$AS38</f>
        <v>0</v>
      </c>
      <c r="AD38" s="62">
        <f>-'5C1AG_Collegiate'!$AS38</f>
        <v>0</v>
      </c>
      <c r="AE38" s="62">
        <f>-'5C1AH_BRUP'!$AS38</f>
        <v>0</v>
      </c>
      <c r="AF38" s="62">
        <f>-'5C1AI_Harmony'!$AS38</f>
        <v>0</v>
      </c>
      <c r="AG38" s="62">
        <f>-'5C1AJ_Athlos'!$AS38</f>
        <v>0</v>
      </c>
      <c r="AH38" s="62">
        <f>-'5C1AK_NxtGen'!$AS38</f>
        <v>143</v>
      </c>
      <c r="AI38" s="62">
        <f>-'5C1AL_Red River'!$AS38</f>
        <v>0</v>
      </c>
      <c r="AJ38" s="62">
        <f>-'5C2_LAVCA'!AT38</f>
        <v>-17492</v>
      </c>
      <c r="AK38" s="62">
        <f>-'5C3_UnvView'!AT38</f>
        <v>-74319</v>
      </c>
      <c r="AL38" s="328">
        <f t="shared" si="2"/>
        <v>-101883</v>
      </c>
      <c r="AM38" s="329">
        <f t="shared" si="3"/>
        <v>14061742</v>
      </c>
    </row>
    <row r="39" spans="1:39" s="8" customFormat="1" ht="15.75" customHeight="1" x14ac:dyDescent="0.2">
      <c r="A39" s="326">
        <v>33</v>
      </c>
      <c r="B39" s="327" t="s">
        <v>36</v>
      </c>
      <c r="C39" s="62">
        <f>'2_State Distrib and Adjs'!BB39</f>
        <v>639516</v>
      </c>
      <c r="D39" s="62">
        <f>-'5A3_OJJ'!S39</f>
        <v>-865</v>
      </c>
      <c r="E39" s="62"/>
      <c r="F39" s="62">
        <f>-'5C1A_Madison'!AS39</f>
        <v>0</v>
      </c>
      <c r="G39" s="62">
        <f>-'5C1B_DArbonne'!AS39</f>
        <v>0</v>
      </c>
      <c r="H39" s="62">
        <f>-'5C1C_Intl High'!AS39</f>
        <v>0</v>
      </c>
      <c r="I39" s="62">
        <f>-'5C1D_NOMMA'!AS39</f>
        <v>0</v>
      </c>
      <c r="J39" s="62">
        <f>-'5C1E_LFNO'!AS39</f>
        <v>0</v>
      </c>
      <c r="K39" s="62">
        <f>-'5C1F_L.C. Charter'!AS39</f>
        <v>0</v>
      </c>
      <c r="L39" s="62">
        <f>-'5C1G_JS Clark'!AS39</f>
        <v>0</v>
      </c>
      <c r="M39" s="62">
        <f>-'5C1H_Southwest'!AS39</f>
        <v>0</v>
      </c>
      <c r="N39" s="62">
        <f>-'5C1I_LA Key'!AS39</f>
        <v>0</v>
      </c>
      <c r="O39" s="62">
        <f>-'5C1J_JCFA-East'!AS39</f>
        <v>0</v>
      </c>
      <c r="P39" s="62">
        <f>-'5C1M_GEO Mid'!AS39</f>
        <v>0</v>
      </c>
      <c r="Q39" s="62">
        <f>-'5C1N_Delta'!AS39</f>
        <v>0</v>
      </c>
      <c r="R39" s="62">
        <f>-'5C1O_Impact'!AS39</f>
        <v>0</v>
      </c>
      <c r="S39" s="62">
        <f>-'5C1Q_Advantage'!AS39</f>
        <v>0</v>
      </c>
      <c r="T39" s="62">
        <f>-'5C1R_Iberville'!AS39</f>
        <v>0</v>
      </c>
      <c r="U39" s="62">
        <f>-'5C1S_LC Col Prep'!AS39</f>
        <v>0</v>
      </c>
      <c r="V39" s="62">
        <f>-'5C1T_Northeast'!AS39</f>
        <v>0</v>
      </c>
      <c r="W39" s="62">
        <f>-'5C1U_Acadiana Ren'!AS39</f>
        <v>0</v>
      </c>
      <c r="X39" s="62">
        <f>-'5C1V_Laf Ren'!AS39</f>
        <v>0</v>
      </c>
      <c r="Y39" s="62">
        <f>-'5C1W_Willow'!AS39</f>
        <v>0</v>
      </c>
      <c r="Z39" s="62">
        <f>-'5C1Y_GEO'!AS39</f>
        <v>0</v>
      </c>
      <c r="AA39" s="62">
        <f>-'5C1Z_Lincoln Prep'!AS39</f>
        <v>0</v>
      </c>
      <c r="AB39" s="62">
        <f>-'5C1AE_Noble Minds'!$AS39</f>
        <v>0</v>
      </c>
      <c r="AC39" s="62">
        <f>-'5C1AF_JCFA-Laf'!$AS39</f>
        <v>0</v>
      </c>
      <c r="AD39" s="62">
        <f>-'5C1AG_Collegiate'!$AS39</f>
        <v>0</v>
      </c>
      <c r="AE39" s="62">
        <f>-'5C1AH_BRUP'!$AS39</f>
        <v>0</v>
      </c>
      <c r="AF39" s="62">
        <f>-'5C1AI_Harmony'!$AS39</f>
        <v>0</v>
      </c>
      <c r="AG39" s="62">
        <f>-'5C1AJ_Athlos'!$AS39</f>
        <v>0</v>
      </c>
      <c r="AH39" s="62">
        <f>-'5C1AK_NxtGen'!$AS39</f>
        <v>0</v>
      </c>
      <c r="AI39" s="62">
        <f>-'5C1AL_Red River'!$AS39</f>
        <v>0</v>
      </c>
      <c r="AJ39" s="62">
        <f>-'5C2_LAVCA'!AT39</f>
        <v>12</v>
      </c>
      <c r="AK39" s="62">
        <f>-'5C3_UnvView'!AT39</f>
        <v>-64659</v>
      </c>
      <c r="AL39" s="328">
        <f t="shared" ref="AL39:AL70" si="4">SUM(D39:AK39)</f>
        <v>-65512</v>
      </c>
      <c r="AM39" s="329">
        <f t="shared" ref="AM39:AM70" si="5">C39+AL39</f>
        <v>574004</v>
      </c>
    </row>
    <row r="40" spans="1:39" s="8" customFormat="1" ht="15.75" customHeight="1" x14ac:dyDescent="0.2">
      <c r="A40" s="326">
        <v>34</v>
      </c>
      <c r="B40" s="327" t="s">
        <v>37</v>
      </c>
      <c r="C40" s="62">
        <f>'2_State Distrib and Adjs'!BB40</f>
        <v>1866986</v>
      </c>
      <c r="D40" s="62">
        <f>-'5A3_OJJ'!S40</f>
        <v>-558</v>
      </c>
      <c r="E40" s="62"/>
      <c r="F40" s="62">
        <f>-'5C1A_Madison'!AS40</f>
        <v>0</v>
      </c>
      <c r="G40" s="62">
        <f>-'5C1B_DArbonne'!AS40</f>
        <v>-1580</v>
      </c>
      <c r="H40" s="62">
        <f>-'5C1C_Intl High'!AS40</f>
        <v>0</v>
      </c>
      <c r="I40" s="62">
        <f>-'5C1D_NOMMA'!AS40</f>
        <v>0</v>
      </c>
      <c r="J40" s="62">
        <f>-'5C1E_LFNO'!AS40</f>
        <v>0</v>
      </c>
      <c r="K40" s="62">
        <f>-'5C1F_L.C. Charter'!AS40</f>
        <v>0</v>
      </c>
      <c r="L40" s="62">
        <f>-'5C1G_JS Clark'!AS40</f>
        <v>0</v>
      </c>
      <c r="M40" s="62">
        <f>-'5C1H_Southwest'!AS40</f>
        <v>0</v>
      </c>
      <c r="N40" s="62">
        <f>-'5C1I_LA Key'!AS40</f>
        <v>0</v>
      </c>
      <c r="O40" s="62">
        <f>-'5C1J_JCFA-East'!AS40</f>
        <v>0</v>
      </c>
      <c r="P40" s="62">
        <f>-'5C1M_GEO Mid'!AS40</f>
        <v>0</v>
      </c>
      <c r="Q40" s="62">
        <f>-'5C1N_Delta'!AS40</f>
        <v>0</v>
      </c>
      <c r="R40" s="62">
        <f>-'5C1O_Impact'!AS40</f>
        <v>0</v>
      </c>
      <c r="S40" s="62">
        <f>-'5C1Q_Advantage'!AS40</f>
        <v>0</v>
      </c>
      <c r="T40" s="62">
        <f>-'5C1R_Iberville'!AS40</f>
        <v>0</v>
      </c>
      <c r="U40" s="62">
        <f>-'5C1S_LC Col Prep'!AS40</f>
        <v>0</v>
      </c>
      <c r="V40" s="62">
        <f>-'5C1T_Northeast'!AS40</f>
        <v>0</v>
      </c>
      <c r="W40" s="62">
        <f>-'5C1U_Acadiana Ren'!AS40</f>
        <v>0</v>
      </c>
      <c r="X40" s="62">
        <f>-'5C1V_Laf Ren'!AS40</f>
        <v>0</v>
      </c>
      <c r="Y40" s="62">
        <f>-'5C1W_Willow'!AS40</f>
        <v>0</v>
      </c>
      <c r="Z40" s="62">
        <f>-'5C1Y_GEO'!AS40</f>
        <v>0</v>
      </c>
      <c r="AA40" s="62">
        <f>-'5C1Z_Lincoln Prep'!AS40</f>
        <v>0</v>
      </c>
      <c r="AB40" s="62">
        <f>-'5C1AE_Noble Minds'!$AS40</f>
        <v>0</v>
      </c>
      <c r="AC40" s="62">
        <f>-'5C1AF_JCFA-Laf'!$AS40</f>
        <v>0</v>
      </c>
      <c r="AD40" s="62">
        <f>-'5C1AG_Collegiate'!$AS40</f>
        <v>0</v>
      </c>
      <c r="AE40" s="62">
        <f>-'5C1AH_BRUP'!$AS40</f>
        <v>0</v>
      </c>
      <c r="AF40" s="62">
        <f>-'5C1AI_Harmony'!$AS40</f>
        <v>0</v>
      </c>
      <c r="AG40" s="62">
        <f>-'5C1AJ_Athlos'!$AS40</f>
        <v>0</v>
      </c>
      <c r="AH40" s="62">
        <f>-'5C1AK_NxtGen'!$AS40</f>
        <v>0</v>
      </c>
      <c r="AI40" s="62">
        <f>-'5C1AL_Red River'!$AS40</f>
        <v>0</v>
      </c>
      <c r="AJ40" s="62">
        <f>-'5C2_LAVCA'!AT40</f>
        <v>-10695</v>
      </c>
      <c r="AK40" s="62">
        <f>-'5C3_UnvView'!AT40</f>
        <v>-9244</v>
      </c>
      <c r="AL40" s="328">
        <f t="shared" si="4"/>
        <v>-22077</v>
      </c>
      <c r="AM40" s="329">
        <f t="shared" si="5"/>
        <v>1844909</v>
      </c>
    </row>
    <row r="41" spans="1:39" s="8" customFormat="1" ht="15.75" customHeight="1" x14ac:dyDescent="0.2">
      <c r="A41" s="316">
        <v>35</v>
      </c>
      <c r="B41" s="317" t="s">
        <v>38</v>
      </c>
      <c r="C41" s="318">
        <f>'2_State Distrib and Adjs'!BB41</f>
        <v>2486192</v>
      </c>
      <c r="D41" s="318">
        <f>-'5A3_OJJ'!S41</f>
        <v>0</v>
      </c>
      <c r="E41" s="318"/>
      <c r="F41" s="318">
        <f>-'5C1A_Madison'!AS41</f>
        <v>0</v>
      </c>
      <c r="G41" s="318">
        <f>-'5C1B_DArbonne'!AS41</f>
        <v>0</v>
      </c>
      <c r="H41" s="318">
        <f>-'5C1C_Intl High'!AS41</f>
        <v>0</v>
      </c>
      <c r="I41" s="318">
        <f>-'5C1D_NOMMA'!AS41</f>
        <v>0</v>
      </c>
      <c r="J41" s="318">
        <f>-'5C1E_LFNO'!AS41</f>
        <v>0</v>
      </c>
      <c r="K41" s="318">
        <f>-'5C1F_L.C. Charter'!AS41</f>
        <v>0</v>
      </c>
      <c r="L41" s="318">
        <f>-'5C1G_JS Clark'!AS41</f>
        <v>0</v>
      </c>
      <c r="M41" s="318">
        <f>-'5C1H_Southwest'!AS41</f>
        <v>0</v>
      </c>
      <c r="N41" s="318">
        <f>-'5C1I_LA Key'!AS41</f>
        <v>0</v>
      </c>
      <c r="O41" s="318">
        <f>-'5C1J_JCFA-East'!AS41</f>
        <v>0</v>
      </c>
      <c r="P41" s="318">
        <f>-'5C1M_GEO Mid'!AS41</f>
        <v>0</v>
      </c>
      <c r="Q41" s="318">
        <f>-'5C1N_Delta'!AS41</f>
        <v>0</v>
      </c>
      <c r="R41" s="318">
        <f>-'5C1O_Impact'!AS41</f>
        <v>0</v>
      </c>
      <c r="S41" s="318">
        <f>-'5C1Q_Advantage'!AS41</f>
        <v>0</v>
      </c>
      <c r="T41" s="318">
        <f>-'5C1R_Iberville'!AS41</f>
        <v>0</v>
      </c>
      <c r="U41" s="318">
        <f>-'5C1S_LC Col Prep'!AS41</f>
        <v>0</v>
      </c>
      <c r="V41" s="318">
        <f>-'5C1T_Northeast'!AS41</f>
        <v>0</v>
      </c>
      <c r="W41" s="318">
        <f>-'5C1U_Acadiana Ren'!AS41</f>
        <v>0</v>
      </c>
      <c r="X41" s="318">
        <f>-'5C1V_Laf Ren'!AS41</f>
        <v>0</v>
      </c>
      <c r="Y41" s="318">
        <f>-'5C1W_Willow'!AS41</f>
        <v>0</v>
      </c>
      <c r="Z41" s="318">
        <f>-'5C1Y_GEO'!AS41</f>
        <v>0</v>
      </c>
      <c r="AA41" s="318">
        <f>-'5C1Z_Lincoln Prep'!AS41</f>
        <v>0</v>
      </c>
      <c r="AB41" s="318">
        <f>-'5C1AE_Noble Minds'!$AS41</f>
        <v>0</v>
      </c>
      <c r="AC41" s="318">
        <f>-'5C1AF_JCFA-Laf'!$AS41</f>
        <v>0</v>
      </c>
      <c r="AD41" s="318">
        <f>-'5C1AG_Collegiate'!$AS41</f>
        <v>0</v>
      </c>
      <c r="AE41" s="318">
        <f>-'5C1AH_BRUP'!$AS41</f>
        <v>0</v>
      </c>
      <c r="AF41" s="585">
        <f>-'5C1AI_Harmony'!$AS41</f>
        <v>0</v>
      </c>
      <c r="AG41" s="585">
        <f>-'5C1AJ_Athlos'!$AS41</f>
        <v>0</v>
      </c>
      <c r="AH41" s="776">
        <f>-'5C1AK_NxtGen'!$AS41</f>
        <v>0</v>
      </c>
      <c r="AI41" s="776">
        <f>-'5C1AL_Red River'!$AS41</f>
        <v>0</v>
      </c>
      <c r="AJ41" s="318">
        <f>-'5C2_LAVCA'!AT41</f>
        <v>-8445</v>
      </c>
      <c r="AK41" s="318">
        <f>-'5C3_UnvView'!AT41</f>
        <v>-3735</v>
      </c>
      <c r="AL41" s="319">
        <f t="shared" si="4"/>
        <v>-12180</v>
      </c>
      <c r="AM41" s="320">
        <f t="shared" si="5"/>
        <v>2474012</v>
      </c>
    </row>
    <row r="42" spans="1:39" s="8" customFormat="1" ht="15.75" customHeight="1" x14ac:dyDescent="0.2">
      <c r="A42" s="326">
        <v>36</v>
      </c>
      <c r="B42" s="284" t="s">
        <v>39</v>
      </c>
      <c r="C42" s="62">
        <f>'2_State Distrib and Adjs'!BB42</f>
        <v>15776462</v>
      </c>
      <c r="D42" s="62">
        <f>-'5A3_OJJ'!S42</f>
        <v>-11629</v>
      </c>
      <c r="E42" s="62"/>
      <c r="F42" s="62">
        <f>-'5C1A_Madison'!AS42</f>
        <v>0</v>
      </c>
      <c r="G42" s="62">
        <f>-'5C1B_DArbonne'!AS42</f>
        <v>0</v>
      </c>
      <c r="H42" s="62">
        <f>-'5C1C_Intl High'!AS42</f>
        <v>-144855</v>
      </c>
      <c r="I42" s="62">
        <f>-'5C1D_NOMMA'!AS42</f>
        <v>-144508</v>
      </c>
      <c r="J42" s="62">
        <f>-'5C1E_LFNO'!AS42</f>
        <v>-377159</v>
      </c>
      <c r="K42" s="62">
        <f>-'5C1F_L.C. Charter'!AS42</f>
        <v>0</v>
      </c>
      <c r="L42" s="62">
        <f>-'5C1G_JS Clark'!AS42</f>
        <v>0</v>
      </c>
      <c r="M42" s="62">
        <f>-'5C1H_Southwest'!AS42</f>
        <v>1087</v>
      </c>
      <c r="N42" s="62">
        <f>-'5C1I_LA Key'!AS42</f>
        <v>-822</v>
      </c>
      <c r="O42" s="62">
        <f>-'5C1J_JCFA-East'!AS42</f>
        <v>924</v>
      </c>
      <c r="P42" s="62">
        <f>-'5C1M_GEO Mid'!AS42</f>
        <v>0</v>
      </c>
      <c r="Q42" s="62">
        <f>-'5C1N_Delta'!AS42</f>
        <v>0</v>
      </c>
      <c r="R42" s="62">
        <f>-'5C1O_Impact'!AS42</f>
        <v>0</v>
      </c>
      <c r="S42" s="62">
        <f>-'5C1Q_Advantage'!AS42</f>
        <v>0</v>
      </c>
      <c r="T42" s="62">
        <f>-'5C1R_Iberville'!AS42</f>
        <v>-2207</v>
      </c>
      <c r="U42" s="62">
        <f>-'5C1S_LC Col Prep'!AS42</f>
        <v>0</v>
      </c>
      <c r="V42" s="62">
        <f>-'5C1T_Northeast'!AS42</f>
        <v>0</v>
      </c>
      <c r="W42" s="62">
        <f>-'5C1U_Acadiana Ren'!AS42</f>
        <v>0</v>
      </c>
      <c r="X42" s="62">
        <f>-'5C1V_Laf Ren'!AS42</f>
        <v>0</v>
      </c>
      <c r="Y42" s="62">
        <f>-'5C1W_Willow'!AS42</f>
        <v>0</v>
      </c>
      <c r="Z42" s="62">
        <f>-'5C1Y_GEO'!AS42</f>
        <v>0</v>
      </c>
      <c r="AA42" s="62">
        <f>-'5C1Z_Lincoln Prep'!AS42</f>
        <v>0</v>
      </c>
      <c r="AB42" s="62">
        <f>-'5C1AE_Noble Minds'!$AS42</f>
        <v>-61155</v>
      </c>
      <c r="AC42" s="62">
        <f>-'5C1AF_JCFA-Laf'!$AS42</f>
        <v>0</v>
      </c>
      <c r="AD42" s="62">
        <f>-'5C1AG_Collegiate'!$AS42</f>
        <v>0</v>
      </c>
      <c r="AE42" s="62">
        <f>-'5C1AH_BRUP'!$AS42</f>
        <v>0</v>
      </c>
      <c r="AF42" s="62">
        <f>-'5C1AI_Harmony'!$AS42</f>
        <v>-121706</v>
      </c>
      <c r="AG42" s="62">
        <f>-'5C1AJ_Athlos'!$AS42</f>
        <v>-88810</v>
      </c>
      <c r="AH42" s="62">
        <f>-'5C1AK_NxtGen'!$AS42</f>
        <v>0</v>
      </c>
      <c r="AI42" s="62">
        <f>-'5C1AL_Red River'!$AS42</f>
        <v>0</v>
      </c>
      <c r="AJ42" s="62">
        <f>-'5C2_LAVCA'!AT42</f>
        <v>-42002</v>
      </c>
      <c r="AK42" s="62">
        <f>-'5C3_UnvView'!AT42</f>
        <v>-46344</v>
      </c>
      <c r="AL42" s="328">
        <f t="shared" si="4"/>
        <v>-1039186</v>
      </c>
      <c r="AM42" s="329">
        <f t="shared" si="5"/>
        <v>14737276</v>
      </c>
    </row>
    <row r="43" spans="1:39" s="8" customFormat="1" ht="15.75" customHeight="1" x14ac:dyDescent="0.2">
      <c r="A43" s="326">
        <v>37</v>
      </c>
      <c r="B43" s="327" t="s">
        <v>40</v>
      </c>
      <c r="C43" s="62">
        <f>'2_State Distrib and Adjs'!BB43</f>
        <v>9668070</v>
      </c>
      <c r="D43" s="62">
        <f>-'5A3_OJJ'!S43</f>
        <v>-1574</v>
      </c>
      <c r="E43" s="62"/>
      <c r="F43" s="62">
        <f>-'5C1A_Madison'!AS43</f>
        <v>0</v>
      </c>
      <c r="G43" s="62">
        <f>-'5C1B_DArbonne'!AS43</f>
        <v>-827</v>
      </c>
      <c r="H43" s="62">
        <f>-'5C1C_Intl High'!AS43</f>
        <v>0</v>
      </c>
      <c r="I43" s="62">
        <f>-'5C1D_NOMMA'!AS43</f>
        <v>0</v>
      </c>
      <c r="J43" s="62">
        <f>-'5C1E_LFNO'!AS43</f>
        <v>0</v>
      </c>
      <c r="K43" s="62">
        <f>-'5C1F_L.C. Charter'!AS43</f>
        <v>0</v>
      </c>
      <c r="L43" s="62">
        <f>-'5C1G_JS Clark'!AS43</f>
        <v>0</v>
      </c>
      <c r="M43" s="62">
        <f>-'5C1H_Southwest'!AS43</f>
        <v>0</v>
      </c>
      <c r="N43" s="62">
        <f>-'5C1I_LA Key'!AS43</f>
        <v>0</v>
      </c>
      <c r="O43" s="62">
        <f>-'5C1J_JCFA-East'!AS43</f>
        <v>-717</v>
      </c>
      <c r="P43" s="62">
        <f>-'5C1M_GEO Mid'!AS43</f>
        <v>0</v>
      </c>
      <c r="Q43" s="62">
        <f>-'5C1N_Delta'!AS43</f>
        <v>-588</v>
      </c>
      <c r="R43" s="62">
        <f>-'5C1O_Impact'!AS43</f>
        <v>-99</v>
      </c>
      <c r="S43" s="62">
        <f>-'5C1Q_Advantage'!AS43</f>
        <v>0</v>
      </c>
      <c r="T43" s="62">
        <f>-'5C1R_Iberville'!AS43</f>
        <v>0</v>
      </c>
      <c r="U43" s="62">
        <f>-'5C1S_LC Col Prep'!AS43</f>
        <v>0</v>
      </c>
      <c r="V43" s="62">
        <f>-'5C1T_Northeast'!AS43</f>
        <v>0</v>
      </c>
      <c r="W43" s="62">
        <f>-'5C1U_Acadiana Ren'!AS43</f>
        <v>0</v>
      </c>
      <c r="X43" s="62">
        <f>-'5C1V_Laf Ren'!AS43</f>
        <v>0</v>
      </c>
      <c r="Y43" s="62">
        <f>-'5C1W_Willow'!AS43</f>
        <v>0</v>
      </c>
      <c r="Z43" s="62">
        <f>-'5C1Y_GEO'!AS43</f>
        <v>0</v>
      </c>
      <c r="AA43" s="62">
        <f>-'5C1Z_Lincoln Prep'!AS43</f>
        <v>-3804</v>
      </c>
      <c r="AB43" s="62">
        <f>-'5C1AE_Noble Minds'!$AS43</f>
        <v>0</v>
      </c>
      <c r="AC43" s="62">
        <f>-'5C1AF_JCFA-Laf'!$AS43</f>
        <v>0</v>
      </c>
      <c r="AD43" s="62">
        <f>-'5C1AG_Collegiate'!$AS43</f>
        <v>0</v>
      </c>
      <c r="AE43" s="62">
        <f>-'5C1AH_BRUP'!$AS43</f>
        <v>0</v>
      </c>
      <c r="AF43" s="62">
        <f>-'5C1AI_Harmony'!$AS43</f>
        <v>0</v>
      </c>
      <c r="AG43" s="62">
        <f>-'5C1AJ_Athlos'!$AS43</f>
        <v>0</v>
      </c>
      <c r="AH43" s="62">
        <f>-'5C1AK_NxtGen'!$AS43</f>
        <v>0</v>
      </c>
      <c r="AI43" s="62">
        <f>-'5C1AL_Red River'!$AS43</f>
        <v>0</v>
      </c>
      <c r="AJ43" s="62">
        <f>-'5C2_LAVCA'!AT43</f>
        <v>-25282</v>
      </c>
      <c r="AK43" s="62">
        <f>-'5C3_UnvView'!AT43</f>
        <v>-38084</v>
      </c>
      <c r="AL43" s="328">
        <f t="shared" si="4"/>
        <v>-70975</v>
      </c>
      <c r="AM43" s="329">
        <f t="shared" si="5"/>
        <v>9597095</v>
      </c>
    </row>
    <row r="44" spans="1:39" s="8" customFormat="1" ht="15.75" customHeight="1" x14ac:dyDescent="0.2">
      <c r="A44" s="326">
        <v>38</v>
      </c>
      <c r="B44" s="327" t="s">
        <v>41</v>
      </c>
      <c r="C44" s="62">
        <f>'2_State Distrib and Adjs'!BB44</f>
        <v>928388</v>
      </c>
      <c r="D44" s="62">
        <f>-'5A3_OJJ'!S44</f>
        <v>0</v>
      </c>
      <c r="E44" s="62"/>
      <c r="F44" s="62">
        <f>-'5C1A_Madison'!AS44</f>
        <v>0</v>
      </c>
      <c r="G44" s="62">
        <f>-'5C1B_DArbonne'!AS44</f>
        <v>0</v>
      </c>
      <c r="H44" s="62">
        <f>-'5C1C_Intl High'!AS44</f>
        <v>0</v>
      </c>
      <c r="I44" s="62">
        <f>-'5C1D_NOMMA'!AS44</f>
        <v>-13349</v>
      </c>
      <c r="J44" s="62">
        <f>-'5C1E_LFNO'!AS44</f>
        <v>-2853</v>
      </c>
      <c r="K44" s="62">
        <f>-'5C1F_L.C. Charter'!AS44</f>
        <v>0</v>
      </c>
      <c r="L44" s="62">
        <f>-'5C1G_JS Clark'!AS44</f>
        <v>0</v>
      </c>
      <c r="M44" s="62">
        <f>-'5C1H_Southwest'!AS44</f>
        <v>0</v>
      </c>
      <c r="N44" s="62">
        <f>-'5C1I_LA Key'!AS44</f>
        <v>0</v>
      </c>
      <c r="O44" s="62">
        <f>-'5C1J_JCFA-East'!AS44</f>
        <v>-1837</v>
      </c>
      <c r="P44" s="62">
        <f>-'5C1M_GEO Mid'!AS44</f>
        <v>0</v>
      </c>
      <c r="Q44" s="62">
        <f>-'5C1N_Delta'!AS44</f>
        <v>0</v>
      </c>
      <c r="R44" s="62">
        <f>-'5C1O_Impact'!AS44</f>
        <v>0</v>
      </c>
      <c r="S44" s="62">
        <f>-'5C1Q_Advantage'!AS44</f>
        <v>0</v>
      </c>
      <c r="T44" s="62">
        <f>-'5C1R_Iberville'!AS44</f>
        <v>0</v>
      </c>
      <c r="U44" s="62">
        <f>-'5C1S_LC Col Prep'!AS44</f>
        <v>0</v>
      </c>
      <c r="V44" s="62">
        <f>-'5C1T_Northeast'!AS44</f>
        <v>0</v>
      </c>
      <c r="W44" s="62">
        <f>-'5C1U_Acadiana Ren'!AS44</f>
        <v>0</v>
      </c>
      <c r="X44" s="62">
        <f>-'5C1V_Laf Ren'!AS44</f>
        <v>0</v>
      </c>
      <c r="Y44" s="62">
        <f>-'5C1W_Willow'!AS44</f>
        <v>0</v>
      </c>
      <c r="Z44" s="62">
        <f>-'5C1Y_GEO'!AS44</f>
        <v>0</v>
      </c>
      <c r="AA44" s="62">
        <f>-'5C1Z_Lincoln Prep'!AS44</f>
        <v>0</v>
      </c>
      <c r="AB44" s="62">
        <f>-'5C1AE_Noble Minds'!$AS44</f>
        <v>0</v>
      </c>
      <c r="AC44" s="62">
        <f>-'5C1AF_JCFA-Laf'!$AS44</f>
        <v>0</v>
      </c>
      <c r="AD44" s="62">
        <f>-'5C1AG_Collegiate'!$AS44</f>
        <v>0</v>
      </c>
      <c r="AE44" s="62">
        <f>-'5C1AH_BRUP'!$AS44</f>
        <v>0</v>
      </c>
      <c r="AF44" s="62">
        <f>-'5C1AI_Harmony'!$AS44</f>
        <v>-1515</v>
      </c>
      <c r="AG44" s="62">
        <f>-'5C1AJ_Athlos'!$AS44</f>
        <v>-10008</v>
      </c>
      <c r="AH44" s="62">
        <f>-'5C1AK_NxtGen'!$AS44</f>
        <v>0</v>
      </c>
      <c r="AI44" s="62">
        <f>-'5C1AL_Red River'!$AS44</f>
        <v>0</v>
      </c>
      <c r="AJ44" s="62">
        <f>-'5C2_LAVCA'!AT44</f>
        <v>-8671</v>
      </c>
      <c r="AK44" s="62">
        <f>-'5C3_UnvView'!AT44</f>
        <v>-14416</v>
      </c>
      <c r="AL44" s="328">
        <f t="shared" si="4"/>
        <v>-52649</v>
      </c>
      <c r="AM44" s="329">
        <f t="shared" si="5"/>
        <v>875739</v>
      </c>
    </row>
    <row r="45" spans="1:39" s="8" customFormat="1" ht="15.75" customHeight="1" x14ac:dyDescent="0.2">
      <c r="A45" s="326">
        <v>39</v>
      </c>
      <c r="B45" s="327" t="s">
        <v>42</v>
      </c>
      <c r="C45" s="62">
        <f>'2_State Distrib and Adjs'!BB45</f>
        <v>768172</v>
      </c>
      <c r="D45" s="62">
        <f>-'5A3_OJJ'!S45</f>
        <v>-912</v>
      </c>
      <c r="E45" s="62"/>
      <c r="F45" s="62">
        <f>-'5C1A_Madison'!AS45</f>
        <v>0</v>
      </c>
      <c r="G45" s="62">
        <f>-'5C1B_DArbonne'!AS45</f>
        <v>0</v>
      </c>
      <c r="H45" s="62">
        <f>-'5C1C_Intl High'!AS45</f>
        <v>0</v>
      </c>
      <c r="I45" s="62">
        <f>-'5C1D_NOMMA'!AS45</f>
        <v>0</v>
      </c>
      <c r="J45" s="62">
        <f>-'5C1E_LFNO'!AS45</f>
        <v>0</v>
      </c>
      <c r="K45" s="62">
        <f>-'5C1F_L.C. Charter'!AS45</f>
        <v>0</v>
      </c>
      <c r="L45" s="62">
        <f>-'5C1G_JS Clark'!AS45</f>
        <v>0</v>
      </c>
      <c r="M45" s="62">
        <f>-'5C1H_Southwest'!AS45</f>
        <v>0</v>
      </c>
      <c r="N45" s="62">
        <f>-'5C1I_LA Key'!AS45</f>
        <v>-3933</v>
      </c>
      <c r="O45" s="62">
        <f>-'5C1J_JCFA-East'!AS45</f>
        <v>0</v>
      </c>
      <c r="P45" s="62">
        <f>-'5C1M_GEO Mid'!AS45</f>
        <v>0</v>
      </c>
      <c r="Q45" s="62">
        <f>-'5C1N_Delta'!AS45</f>
        <v>0</v>
      </c>
      <c r="R45" s="62">
        <f>-'5C1O_Impact'!AS45</f>
        <v>0</v>
      </c>
      <c r="S45" s="62">
        <f>-'5C1Q_Advantage'!AS45</f>
        <v>-1987</v>
      </c>
      <c r="T45" s="62">
        <f>-'5C1R_Iberville'!AS45</f>
        <v>0</v>
      </c>
      <c r="U45" s="62">
        <f>-'5C1S_LC Col Prep'!AS45</f>
        <v>0</v>
      </c>
      <c r="V45" s="62">
        <f>-'5C1T_Northeast'!AS45</f>
        <v>0</v>
      </c>
      <c r="W45" s="62">
        <f>-'5C1U_Acadiana Ren'!AS45</f>
        <v>0</v>
      </c>
      <c r="X45" s="62">
        <f>-'5C1V_Laf Ren'!AS45</f>
        <v>0</v>
      </c>
      <c r="Y45" s="62">
        <f>-'5C1W_Willow'!AS45</f>
        <v>0</v>
      </c>
      <c r="Z45" s="62">
        <f>-'5C1Y_GEO'!AS45</f>
        <v>0</v>
      </c>
      <c r="AA45" s="62">
        <f>-'5C1Z_Lincoln Prep'!AS45</f>
        <v>0</v>
      </c>
      <c r="AB45" s="62">
        <f>-'5C1AE_Noble Minds'!$AS45</f>
        <v>0</v>
      </c>
      <c r="AC45" s="62">
        <f>-'5C1AF_JCFA-Laf'!$AS45</f>
        <v>0</v>
      </c>
      <c r="AD45" s="62">
        <f>-'5C1AG_Collegiate'!$AS45</f>
        <v>0</v>
      </c>
      <c r="AE45" s="62">
        <f>-'5C1AH_BRUP'!$AS45</f>
        <v>0</v>
      </c>
      <c r="AF45" s="62">
        <f>-'5C1AI_Harmony'!$AS45</f>
        <v>0</v>
      </c>
      <c r="AG45" s="62">
        <f>-'5C1AJ_Athlos'!$AS45</f>
        <v>0</v>
      </c>
      <c r="AH45" s="62">
        <f>-'5C1AK_NxtGen'!$AS45</f>
        <v>0</v>
      </c>
      <c r="AI45" s="62">
        <f>-'5C1AL_Red River'!$AS45</f>
        <v>0</v>
      </c>
      <c r="AJ45" s="62">
        <f>-'5C2_LAVCA'!AT45</f>
        <v>-4935</v>
      </c>
      <c r="AK45" s="62">
        <f>-'5C3_UnvView'!AT45</f>
        <v>-11834</v>
      </c>
      <c r="AL45" s="328">
        <f t="shared" si="4"/>
        <v>-23601</v>
      </c>
      <c r="AM45" s="329">
        <f t="shared" si="5"/>
        <v>744571</v>
      </c>
    </row>
    <row r="46" spans="1:39" s="8" customFormat="1" ht="15.75" customHeight="1" x14ac:dyDescent="0.2">
      <c r="A46" s="316">
        <v>40</v>
      </c>
      <c r="B46" s="317" t="s">
        <v>43</v>
      </c>
      <c r="C46" s="318">
        <f>'2_State Distrib and Adjs'!BB46</f>
        <v>11035341</v>
      </c>
      <c r="D46" s="318">
        <f>-'5A3_OJJ'!S46</f>
        <v>-1068</v>
      </c>
      <c r="E46" s="318"/>
      <c r="F46" s="318">
        <f>-'5C1A_Madison'!AS46</f>
        <v>0</v>
      </c>
      <c r="G46" s="318">
        <f>-'5C1B_DArbonne'!AS46</f>
        <v>0</v>
      </c>
      <c r="H46" s="318">
        <f>-'5C1C_Intl High'!AS46</f>
        <v>0</v>
      </c>
      <c r="I46" s="318">
        <f>-'5C1D_NOMMA'!AS46</f>
        <v>0</v>
      </c>
      <c r="J46" s="318">
        <f>-'5C1E_LFNO'!AS46</f>
        <v>0</v>
      </c>
      <c r="K46" s="318">
        <f>-'5C1F_L.C. Charter'!AS46</f>
        <v>0</v>
      </c>
      <c r="L46" s="318">
        <f>-'5C1G_JS Clark'!AS46</f>
        <v>0</v>
      </c>
      <c r="M46" s="318">
        <f>-'5C1H_Southwest'!AS46</f>
        <v>0</v>
      </c>
      <c r="N46" s="318">
        <f>-'5C1I_LA Key'!AS46</f>
        <v>0</v>
      </c>
      <c r="O46" s="318">
        <f>-'5C1J_JCFA-East'!AS46</f>
        <v>0</v>
      </c>
      <c r="P46" s="318">
        <f>-'5C1M_GEO Mid'!AS46</f>
        <v>0</v>
      </c>
      <c r="Q46" s="318">
        <f>-'5C1N_Delta'!AS46</f>
        <v>0</v>
      </c>
      <c r="R46" s="318">
        <f>-'5C1O_Impact'!AS46</f>
        <v>0</v>
      </c>
      <c r="S46" s="318">
        <f>-'5C1Q_Advantage'!AS46</f>
        <v>0</v>
      </c>
      <c r="T46" s="318">
        <f>-'5C1R_Iberville'!AS46</f>
        <v>0</v>
      </c>
      <c r="U46" s="318">
        <f>-'5C1S_LC Col Prep'!AS46</f>
        <v>0</v>
      </c>
      <c r="V46" s="318">
        <f>-'5C1T_Northeast'!AS46</f>
        <v>0</v>
      </c>
      <c r="W46" s="318">
        <f>-'5C1U_Acadiana Ren'!AS46</f>
        <v>305</v>
      </c>
      <c r="X46" s="318">
        <f>-'5C1V_Laf Ren'!AS46</f>
        <v>0</v>
      </c>
      <c r="Y46" s="318">
        <f>-'5C1W_Willow'!AS46</f>
        <v>0</v>
      </c>
      <c r="Z46" s="318">
        <f>-'5C1Y_GEO'!AS46</f>
        <v>0</v>
      </c>
      <c r="AA46" s="318">
        <f>-'5C1Z_Lincoln Prep'!AS46</f>
        <v>0</v>
      </c>
      <c r="AB46" s="318">
        <f>-'5C1AE_Noble Minds'!$AS46</f>
        <v>0</v>
      </c>
      <c r="AC46" s="318">
        <f>-'5C1AF_JCFA-Laf'!$AS46</f>
        <v>0</v>
      </c>
      <c r="AD46" s="318">
        <f>-'5C1AG_Collegiate'!$AS46</f>
        <v>0</v>
      </c>
      <c r="AE46" s="318">
        <f>-'5C1AH_BRUP'!$AS46</f>
        <v>0</v>
      </c>
      <c r="AF46" s="585">
        <f>-'5C1AI_Harmony'!$AS46</f>
        <v>0</v>
      </c>
      <c r="AG46" s="585">
        <f>-'5C1AJ_Athlos'!$AS46</f>
        <v>0</v>
      </c>
      <c r="AH46" s="776">
        <f>-'5C1AK_NxtGen'!$AS46</f>
        <v>0</v>
      </c>
      <c r="AI46" s="776">
        <f>-'5C1AL_Red River'!$AS46</f>
        <v>-354</v>
      </c>
      <c r="AJ46" s="318">
        <f>-'5C2_LAVCA'!AT46</f>
        <v>-17004</v>
      </c>
      <c r="AK46" s="318">
        <f>-'5C3_UnvView'!AT46</f>
        <v>-24092</v>
      </c>
      <c r="AL46" s="319">
        <f t="shared" si="4"/>
        <v>-42213</v>
      </c>
      <c r="AM46" s="320">
        <f t="shared" si="5"/>
        <v>10993128</v>
      </c>
    </row>
    <row r="47" spans="1:39" s="8" customFormat="1" ht="15.75" customHeight="1" x14ac:dyDescent="0.2">
      <c r="A47" s="326">
        <v>41</v>
      </c>
      <c r="B47" s="327" t="s">
        <v>44</v>
      </c>
      <c r="C47" s="62">
        <f>'2_State Distrib and Adjs'!BB47</f>
        <v>358990</v>
      </c>
      <c r="D47" s="62">
        <f>-'5A3_OJJ'!S47</f>
        <v>0</v>
      </c>
      <c r="E47" s="62"/>
      <c r="F47" s="62">
        <f>-'5C1A_Madison'!AS47</f>
        <v>0</v>
      </c>
      <c r="G47" s="62">
        <f>-'5C1B_DArbonne'!AS47</f>
        <v>0</v>
      </c>
      <c r="H47" s="62">
        <f>-'5C1C_Intl High'!AS47</f>
        <v>0</v>
      </c>
      <c r="I47" s="62">
        <f>-'5C1D_NOMMA'!AS47</f>
        <v>0</v>
      </c>
      <c r="J47" s="62">
        <f>-'5C1E_LFNO'!AS47</f>
        <v>0</v>
      </c>
      <c r="K47" s="62">
        <f>-'5C1F_L.C. Charter'!AS47</f>
        <v>0</v>
      </c>
      <c r="L47" s="62">
        <f>-'5C1G_JS Clark'!AS47</f>
        <v>0</v>
      </c>
      <c r="M47" s="62">
        <f>-'5C1H_Southwest'!AS47</f>
        <v>0</v>
      </c>
      <c r="N47" s="62">
        <f>-'5C1I_LA Key'!AS47</f>
        <v>0</v>
      </c>
      <c r="O47" s="62">
        <f>-'5C1J_JCFA-East'!AS47</f>
        <v>0</v>
      </c>
      <c r="P47" s="62">
        <f>-'5C1M_GEO Mid'!AS47</f>
        <v>0</v>
      </c>
      <c r="Q47" s="62">
        <f>-'5C1N_Delta'!AS47</f>
        <v>0</v>
      </c>
      <c r="R47" s="62">
        <f>-'5C1O_Impact'!AS47</f>
        <v>0</v>
      </c>
      <c r="S47" s="62">
        <f>-'5C1Q_Advantage'!AS47</f>
        <v>0</v>
      </c>
      <c r="T47" s="62">
        <f>-'5C1R_Iberville'!AS47</f>
        <v>0</v>
      </c>
      <c r="U47" s="62">
        <f>-'5C1S_LC Col Prep'!AS47</f>
        <v>0</v>
      </c>
      <c r="V47" s="62">
        <f>-'5C1T_Northeast'!AS47</f>
        <v>0</v>
      </c>
      <c r="W47" s="62">
        <f>-'5C1U_Acadiana Ren'!AS47</f>
        <v>0</v>
      </c>
      <c r="X47" s="62">
        <f>-'5C1V_Laf Ren'!AS47</f>
        <v>0</v>
      </c>
      <c r="Y47" s="62">
        <f>-'5C1W_Willow'!AS47</f>
        <v>0</v>
      </c>
      <c r="Z47" s="62">
        <f>-'5C1Y_GEO'!AS47</f>
        <v>0</v>
      </c>
      <c r="AA47" s="62">
        <f>-'5C1Z_Lincoln Prep'!AS47</f>
        <v>0</v>
      </c>
      <c r="AB47" s="62">
        <f>-'5C1AE_Noble Minds'!$AS47</f>
        <v>0</v>
      </c>
      <c r="AC47" s="62">
        <f>-'5C1AF_JCFA-Laf'!$AS47</f>
        <v>0</v>
      </c>
      <c r="AD47" s="62">
        <f>-'5C1AG_Collegiate'!$AS47</f>
        <v>0</v>
      </c>
      <c r="AE47" s="62">
        <f>-'5C1AH_BRUP'!$AS47</f>
        <v>0</v>
      </c>
      <c r="AF47" s="62">
        <f>-'5C1AI_Harmony'!$AS47</f>
        <v>0</v>
      </c>
      <c r="AG47" s="62">
        <f>-'5C1AJ_Athlos'!$AS47</f>
        <v>0</v>
      </c>
      <c r="AH47" s="62">
        <f>-'5C1AK_NxtGen'!$AS47</f>
        <v>0</v>
      </c>
      <c r="AI47" s="62">
        <f>-'5C1AL_Red River'!$AS47</f>
        <v>0</v>
      </c>
      <c r="AJ47" s="62">
        <f>-'5C2_LAVCA'!AT47</f>
        <v>-4946</v>
      </c>
      <c r="AK47" s="62">
        <f>-'5C3_UnvView'!AT47</f>
        <v>-1630</v>
      </c>
      <c r="AL47" s="328">
        <f t="shared" si="4"/>
        <v>-6576</v>
      </c>
      <c r="AM47" s="329">
        <f t="shared" si="5"/>
        <v>352414</v>
      </c>
    </row>
    <row r="48" spans="1:39" s="8" customFormat="1" ht="15.75" customHeight="1" x14ac:dyDescent="0.2">
      <c r="A48" s="326">
        <v>42</v>
      </c>
      <c r="B48" s="327" t="s">
        <v>45</v>
      </c>
      <c r="C48" s="62">
        <f>'2_State Distrib and Adjs'!BB48</f>
        <v>1307218</v>
      </c>
      <c r="D48" s="62">
        <f>-'5A3_OJJ'!S48</f>
        <v>-852</v>
      </c>
      <c r="E48" s="62"/>
      <c r="F48" s="62">
        <f>-'5C1A_Madison'!AS48</f>
        <v>0</v>
      </c>
      <c r="G48" s="62">
        <f>-'5C1B_DArbonne'!AS48</f>
        <v>0</v>
      </c>
      <c r="H48" s="62">
        <f>-'5C1C_Intl High'!AS48</f>
        <v>0</v>
      </c>
      <c r="I48" s="62">
        <f>-'5C1D_NOMMA'!AS48</f>
        <v>0</v>
      </c>
      <c r="J48" s="62">
        <f>-'5C1E_LFNO'!AS48</f>
        <v>0</v>
      </c>
      <c r="K48" s="62">
        <f>-'5C1F_L.C. Charter'!AS48</f>
        <v>0</v>
      </c>
      <c r="L48" s="62">
        <f>-'5C1G_JS Clark'!AS48</f>
        <v>0</v>
      </c>
      <c r="M48" s="62">
        <f>-'5C1H_Southwest'!AS48</f>
        <v>0</v>
      </c>
      <c r="N48" s="62">
        <f>-'5C1I_LA Key'!AS48</f>
        <v>0</v>
      </c>
      <c r="O48" s="62">
        <f>-'5C1J_JCFA-East'!AS48</f>
        <v>0</v>
      </c>
      <c r="P48" s="62">
        <f>-'5C1M_GEO Mid'!AS48</f>
        <v>0</v>
      </c>
      <c r="Q48" s="62">
        <f>-'5C1N_Delta'!AS48</f>
        <v>0</v>
      </c>
      <c r="R48" s="62">
        <f>-'5C1O_Impact'!AS48</f>
        <v>0</v>
      </c>
      <c r="S48" s="62">
        <f>-'5C1Q_Advantage'!AS48</f>
        <v>0</v>
      </c>
      <c r="T48" s="62">
        <f>-'5C1R_Iberville'!AS48</f>
        <v>0</v>
      </c>
      <c r="U48" s="62">
        <f>-'5C1S_LC Col Prep'!AS48</f>
        <v>0</v>
      </c>
      <c r="V48" s="62">
        <f>-'5C1T_Northeast'!AS48</f>
        <v>0</v>
      </c>
      <c r="W48" s="62">
        <f>-'5C1U_Acadiana Ren'!AS48</f>
        <v>0</v>
      </c>
      <c r="X48" s="62">
        <f>-'5C1V_Laf Ren'!AS48</f>
        <v>0</v>
      </c>
      <c r="Y48" s="62">
        <f>-'5C1W_Willow'!AS48</f>
        <v>0</v>
      </c>
      <c r="Z48" s="62">
        <f>-'5C1Y_GEO'!AS48</f>
        <v>0</v>
      </c>
      <c r="AA48" s="62">
        <f>-'5C1Z_Lincoln Prep'!AS48</f>
        <v>0</v>
      </c>
      <c r="AB48" s="62">
        <f>-'5C1AE_Noble Minds'!$AS48</f>
        <v>0</v>
      </c>
      <c r="AC48" s="62">
        <f>-'5C1AF_JCFA-Laf'!$AS48</f>
        <v>0</v>
      </c>
      <c r="AD48" s="62">
        <f>-'5C1AG_Collegiate'!$AS48</f>
        <v>0</v>
      </c>
      <c r="AE48" s="62">
        <f>-'5C1AH_BRUP'!$AS48</f>
        <v>0</v>
      </c>
      <c r="AF48" s="62">
        <f>-'5C1AI_Harmony'!$AS48</f>
        <v>0</v>
      </c>
      <c r="AG48" s="62">
        <f>-'5C1AJ_Athlos'!$AS48</f>
        <v>0</v>
      </c>
      <c r="AH48" s="62">
        <f>-'5C1AK_NxtGen'!$AS48</f>
        <v>0</v>
      </c>
      <c r="AI48" s="62">
        <f>-'5C1AL_Red River'!$AS48</f>
        <v>0</v>
      </c>
      <c r="AJ48" s="62">
        <f>-'5C2_LAVCA'!AT48</f>
        <v>-3325</v>
      </c>
      <c r="AK48" s="62">
        <f>-'5C3_UnvView'!AT48</f>
        <v>-6594</v>
      </c>
      <c r="AL48" s="328">
        <f t="shared" si="4"/>
        <v>-10771</v>
      </c>
      <c r="AM48" s="329">
        <f t="shared" si="5"/>
        <v>1296447</v>
      </c>
    </row>
    <row r="49" spans="1:39" s="8" customFormat="1" ht="15.75" customHeight="1" x14ac:dyDescent="0.2">
      <c r="A49" s="326">
        <v>43</v>
      </c>
      <c r="B49" s="327" t="s">
        <v>46</v>
      </c>
      <c r="C49" s="62">
        <f>'2_State Distrib and Adjs'!BB49</f>
        <v>2153589</v>
      </c>
      <c r="D49" s="62">
        <f>-'5A3_OJJ'!S49</f>
        <v>-344</v>
      </c>
      <c r="E49" s="62"/>
      <c r="F49" s="62">
        <f>-'5C1A_Madison'!AS49</f>
        <v>0</v>
      </c>
      <c r="G49" s="62">
        <f>-'5C1B_DArbonne'!AS49</f>
        <v>0</v>
      </c>
      <c r="H49" s="62">
        <f>-'5C1C_Intl High'!AS49</f>
        <v>0</v>
      </c>
      <c r="I49" s="62">
        <f>-'5C1D_NOMMA'!AS49</f>
        <v>0</v>
      </c>
      <c r="J49" s="62">
        <f>-'5C1E_LFNO'!AS49</f>
        <v>0</v>
      </c>
      <c r="K49" s="62">
        <f>-'5C1F_L.C. Charter'!AS49</f>
        <v>0</v>
      </c>
      <c r="L49" s="62">
        <f>-'5C1G_JS Clark'!AS49</f>
        <v>0</v>
      </c>
      <c r="M49" s="62">
        <f>-'5C1H_Southwest'!AS49</f>
        <v>0</v>
      </c>
      <c r="N49" s="62">
        <f>-'5C1I_LA Key'!AS49</f>
        <v>0</v>
      </c>
      <c r="O49" s="62">
        <f>-'5C1J_JCFA-East'!AS49</f>
        <v>0</v>
      </c>
      <c r="P49" s="62">
        <f>-'5C1M_GEO Mid'!AS49</f>
        <v>0</v>
      </c>
      <c r="Q49" s="62">
        <f>-'5C1N_Delta'!AS49</f>
        <v>-820</v>
      </c>
      <c r="R49" s="62">
        <f>-'5C1O_Impact'!AS49</f>
        <v>0</v>
      </c>
      <c r="S49" s="62">
        <f>-'5C1Q_Advantage'!AS49</f>
        <v>0</v>
      </c>
      <c r="T49" s="62">
        <f>-'5C1R_Iberville'!AS49</f>
        <v>0</v>
      </c>
      <c r="U49" s="62">
        <f>-'5C1S_LC Col Prep'!AS49</f>
        <v>0</v>
      </c>
      <c r="V49" s="62">
        <f>-'5C1T_Northeast'!AS49</f>
        <v>0</v>
      </c>
      <c r="W49" s="62">
        <f>-'5C1U_Acadiana Ren'!AS49</f>
        <v>0</v>
      </c>
      <c r="X49" s="62">
        <f>-'5C1V_Laf Ren'!AS49</f>
        <v>0</v>
      </c>
      <c r="Y49" s="62">
        <f>-'5C1W_Willow'!AS49</f>
        <v>0</v>
      </c>
      <c r="Z49" s="62">
        <f>-'5C1Y_GEO'!AS49</f>
        <v>0</v>
      </c>
      <c r="AA49" s="62">
        <f>-'5C1Z_Lincoln Prep'!AS49</f>
        <v>0</v>
      </c>
      <c r="AB49" s="62">
        <f>-'5C1AE_Noble Minds'!$AS49</f>
        <v>0</v>
      </c>
      <c r="AC49" s="62">
        <f>-'5C1AF_JCFA-Laf'!$AS49</f>
        <v>0</v>
      </c>
      <c r="AD49" s="62">
        <f>-'5C1AG_Collegiate'!$AS49</f>
        <v>0</v>
      </c>
      <c r="AE49" s="62">
        <f>-'5C1AH_BRUP'!$AS49</f>
        <v>0</v>
      </c>
      <c r="AF49" s="62">
        <f>-'5C1AI_Harmony'!$AS49</f>
        <v>0</v>
      </c>
      <c r="AG49" s="62">
        <f>-'5C1AJ_Athlos'!$AS49</f>
        <v>0</v>
      </c>
      <c r="AH49" s="62">
        <f>-'5C1AK_NxtGen'!$AS49</f>
        <v>0</v>
      </c>
      <c r="AI49" s="62">
        <f>-'5C1AL_Red River'!$AS49</f>
        <v>0</v>
      </c>
      <c r="AJ49" s="62">
        <f>-'5C2_LAVCA'!AT49</f>
        <v>2052</v>
      </c>
      <c r="AK49" s="62">
        <f>-'5C3_UnvView'!AT49</f>
        <v>-5050</v>
      </c>
      <c r="AL49" s="328">
        <f t="shared" si="4"/>
        <v>-4162</v>
      </c>
      <c r="AM49" s="329">
        <f t="shared" si="5"/>
        <v>2149427</v>
      </c>
    </row>
    <row r="50" spans="1:39" s="8" customFormat="1" ht="15.75" customHeight="1" x14ac:dyDescent="0.2">
      <c r="A50" s="326">
        <v>44</v>
      </c>
      <c r="B50" s="327" t="s">
        <v>47</v>
      </c>
      <c r="C50" s="62">
        <f>'2_State Distrib and Adjs'!BB50</f>
        <v>3922385</v>
      </c>
      <c r="D50" s="62">
        <f>-'5A3_OJJ'!S50</f>
        <v>-657</v>
      </c>
      <c r="E50" s="62"/>
      <c r="F50" s="62">
        <f>-'5C1A_Madison'!AS50</f>
        <v>0</v>
      </c>
      <c r="G50" s="62">
        <f>-'5C1B_DArbonne'!AS50</f>
        <v>0</v>
      </c>
      <c r="H50" s="62">
        <f>-'5C1C_Intl High'!AS50</f>
        <v>-1327</v>
      </c>
      <c r="I50" s="62">
        <f>-'5C1D_NOMMA'!AS50</f>
        <v>-2162</v>
      </c>
      <c r="J50" s="62">
        <f>-'5C1E_LFNO'!AS50</f>
        <v>-2973</v>
      </c>
      <c r="K50" s="62">
        <f>-'5C1F_L.C. Charter'!AS50</f>
        <v>0</v>
      </c>
      <c r="L50" s="62">
        <f>-'5C1G_JS Clark'!AS50</f>
        <v>0</v>
      </c>
      <c r="M50" s="62">
        <f>-'5C1H_Southwest'!AS50</f>
        <v>0</v>
      </c>
      <c r="N50" s="62">
        <f>-'5C1I_LA Key'!AS50</f>
        <v>0</v>
      </c>
      <c r="O50" s="62">
        <f>-'5C1J_JCFA-East'!AS50</f>
        <v>0</v>
      </c>
      <c r="P50" s="62">
        <f>-'5C1M_GEO Mid'!AS50</f>
        <v>0</v>
      </c>
      <c r="Q50" s="62">
        <f>-'5C1N_Delta'!AS50</f>
        <v>0</v>
      </c>
      <c r="R50" s="62">
        <f>-'5C1O_Impact'!AS50</f>
        <v>0</v>
      </c>
      <c r="S50" s="62">
        <f>-'5C1Q_Advantage'!AS50</f>
        <v>0</v>
      </c>
      <c r="T50" s="62">
        <f>-'5C1R_Iberville'!AS50</f>
        <v>0</v>
      </c>
      <c r="U50" s="62">
        <f>-'5C1S_LC Col Prep'!AS50</f>
        <v>0</v>
      </c>
      <c r="V50" s="62">
        <f>-'5C1T_Northeast'!AS50</f>
        <v>0</v>
      </c>
      <c r="W50" s="62">
        <f>-'5C1U_Acadiana Ren'!AS50</f>
        <v>-1418</v>
      </c>
      <c r="X50" s="62">
        <f>-'5C1V_Laf Ren'!AS50</f>
        <v>0</v>
      </c>
      <c r="Y50" s="62">
        <f>-'5C1W_Willow'!AS50</f>
        <v>0</v>
      </c>
      <c r="Z50" s="62">
        <f>-'5C1Y_GEO'!AS50</f>
        <v>0</v>
      </c>
      <c r="AA50" s="62">
        <f>-'5C1Z_Lincoln Prep'!AS50</f>
        <v>0</v>
      </c>
      <c r="AB50" s="62">
        <f>-'5C1AE_Noble Minds'!$AS50</f>
        <v>-371</v>
      </c>
      <c r="AC50" s="62">
        <f>-'5C1AF_JCFA-Laf'!$AS50</f>
        <v>0</v>
      </c>
      <c r="AD50" s="62">
        <f>-'5C1AG_Collegiate'!$AS50</f>
        <v>0</v>
      </c>
      <c r="AE50" s="62">
        <f>-'5C1AH_BRUP'!$AS50</f>
        <v>0</v>
      </c>
      <c r="AF50" s="62">
        <f>-'5C1AI_Harmony'!$AS50</f>
        <v>0</v>
      </c>
      <c r="AG50" s="62">
        <f>-'5C1AJ_Athlos'!$AS50</f>
        <v>-1859</v>
      </c>
      <c r="AH50" s="62">
        <f>-'5C1AK_NxtGen'!$AS50</f>
        <v>0</v>
      </c>
      <c r="AI50" s="62">
        <f>-'5C1AL_Red River'!$AS50</f>
        <v>0</v>
      </c>
      <c r="AJ50" s="62">
        <f>-'5C2_LAVCA'!AT50</f>
        <v>-4441</v>
      </c>
      <c r="AK50" s="62">
        <f>-'5C3_UnvView'!AT50</f>
        <v>244</v>
      </c>
      <c r="AL50" s="328">
        <f t="shared" si="4"/>
        <v>-14964</v>
      </c>
      <c r="AM50" s="329">
        <f t="shared" si="5"/>
        <v>3907421</v>
      </c>
    </row>
    <row r="51" spans="1:39" s="8" customFormat="1" ht="15.75" customHeight="1" x14ac:dyDescent="0.2">
      <c r="A51" s="316">
        <v>45</v>
      </c>
      <c r="B51" s="317" t="s">
        <v>48</v>
      </c>
      <c r="C51" s="318">
        <f>'2_State Distrib and Adjs'!BB51</f>
        <v>2523572</v>
      </c>
      <c r="D51" s="318">
        <f>-'5A3_OJJ'!S51</f>
        <v>-192</v>
      </c>
      <c r="E51" s="318"/>
      <c r="F51" s="318">
        <f>-'5C1A_Madison'!AS51</f>
        <v>0</v>
      </c>
      <c r="G51" s="318">
        <f>-'5C1B_DArbonne'!AS51</f>
        <v>0</v>
      </c>
      <c r="H51" s="318">
        <f>-'5C1C_Intl High'!AS51</f>
        <v>0</v>
      </c>
      <c r="I51" s="318">
        <f>-'5C1D_NOMMA'!AS51</f>
        <v>-2484</v>
      </c>
      <c r="J51" s="318">
        <f>-'5C1E_LFNO'!AS51</f>
        <v>-7956</v>
      </c>
      <c r="K51" s="318">
        <f>-'5C1F_L.C. Charter'!AS51</f>
        <v>0</v>
      </c>
      <c r="L51" s="318">
        <f>-'5C1G_JS Clark'!AS51</f>
        <v>0</v>
      </c>
      <c r="M51" s="318">
        <f>-'5C1H_Southwest'!AS51</f>
        <v>0</v>
      </c>
      <c r="N51" s="318">
        <f>-'5C1I_LA Key'!AS51</f>
        <v>0</v>
      </c>
      <c r="O51" s="318">
        <f>-'5C1J_JCFA-East'!AS51</f>
        <v>-5609</v>
      </c>
      <c r="P51" s="318">
        <f>-'5C1M_GEO Mid'!AS51</f>
        <v>0</v>
      </c>
      <c r="Q51" s="318">
        <f>-'5C1N_Delta'!AS51</f>
        <v>0</v>
      </c>
      <c r="R51" s="318">
        <f>-'5C1O_Impact'!AS51</f>
        <v>0</v>
      </c>
      <c r="S51" s="318">
        <f>-'5C1Q_Advantage'!AS51</f>
        <v>0</v>
      </c>
      <c r="T51" s="318">
        <f>-'5C1R_Iberville'!AS51</f>
        <v>-9981</v>
      </c>
      <c r="U51" s="318">
        <f>-'5C1S_LC Col Prep'!AS51</f>
        <v>0</v>
      </c>
      <c r="V51" s="318">
        <f>-'5C1T_Northeast'!AS51</f>
        <v>0</v>
      </c>
      <c r="W51" s="318">
        <f>-'5C1U_Acadiana Ren'!AS51</f>
        <v>0</v>
      </c>
      <c r="X51" s="318">
        <f>-'5C1V_Laf Ren'!AS51</f>
        <v>0</v>
      </c>
      <c r="Y51" s="318">
        <f>-'5C1W_Willow'!AS51</f>
        <v>0</v>
      </c>
      <c r="Z51" s="318">
        <f>-'5C1Y_GEO'!AS51</f>
        <v>0</v>
      </c>
      <c r="AA51" s="318">
        <f>-'5C1Z_Lincoln Prep'!AS51</f>
        <v>0</v>
      </c>
      <c r="AB51" s="318">
        <f>-'5C1AE_Noble Minds'!$AS51</f>
        <v>-1242</v>
      </c>
      <c r="AC51" s="318">
        <f>-'5C1AF_JCFA-Laf'!$AS51</f>
        <v>0</v>
      </c>
      <c r="AD51" s="318">
        <f>-'5C1AG_Collegiate'!$AS51</f>
        <v>0</v>
      </c>
      <c r="AE51" s="318">
        <f>-'5C1AH_BRUP'!$AS51</f>
        <v>0</v>
      </c>
      <c r="AF51" s="585">
        <f>-'5C1AI_Harmony'!$AS51</f>
        <v>0</v>
      </c>
      <c r="AG51" s="585">
        <f>-'5C1AJ_Athlos'!$AS51</f>
        <v>1253</v>
      </c>
      <c r="AH51" s="776">
        <f>-'5C1AK_NxtGen'!$AS51</f>
        <v>0</v>
      </c>
      <c r="AI51" s="776">
        <f>-'5C1AL_Red River'!$AS51</f>
        <v>0</v>
      </c>
      <c r="AJ51" s="318">
        <f>-'5C2_LAVCA'!AT51</f>
        <v>-26282</v>
      </c>
      <c r="AK51" s="318">
        <f>-'5C3_UnvView'!AT51</f>
        <v>-22421</v>
      </c>
      <c r="AL51" s="319">
        <f t="shared" si="4"/>
        <v>-74914</v>
      </c>
      <c r="AM51" s="320">
        <f t="shared" si="5"/>
        <v>2448658</v>
      </c>
    </row>
    <row r="52" spans="1:39" s="8" customFormat="1" ht="15.75" customHeight="1" x14ac:dyDescent="0.2">
      <c r="A52" s="326">
        <v>46</v>
      </c>
      <c r="B52" s="327" t="s">
        <v>49</v>
      </c>
      <c r="C52" s="62">
        <f>'2_State Distrib and Adjs'!BB52</f>
        <v>800630</v>
      </c>
      <c r="D52" s="62">
        <f>-'5A3_OJJ'!S52</f>
        <v>0</v>
      </c>
      <c r="E52" s="62"/>
      <c r="F52" s="62">
        <f>-'5C1A_Madison'!AS52</f>
        <v>0</v>
      </c>
      <c r="G52" s="62">
        <f>-'5C1B_DArbonne'!AS52</f>
        <v>0</v>
      </c>
      <c r="H52" s="62">
        <f>-'5C1C_Intl High'!AS52</f>
        <v>0</v>
      </c>
      <c r="I52" s="62">
        <f>-'5C1D_NOMMA'!AS52</f>
        <v>0</v>
      </c>
      <c r="J52" s="62">
        <f>-'5C1E_LFNO'!AS52</f>
        <v>0</v>
      </c>
      <c r="K52" s="62">
        <f>-'5C1F_L.C. Charter'!AS52</f>
        <v>0</v>
      </c>
      <c r="L52" s="62">
        <f>-'5C1G_JS Clark'!AS52</f>
        <v>0</v>
      </c>
      <c r="M52" s="62">
        <f>-'5C1H_Southwest'!AS52</f>
        <v>0</v>
      </c>
      <c r="N52" s="62">
        <f>-'5C1I_LA Key'!AS52</f>
        <v>0</v>
      </c>
      <c r="O52" s="62">
        <f>-'5C1J_JCFA-East'!AS52</f>
        <v>0</v>
      </c>
      <c r="P52" s="62">
        <f>-'5C1M_GEO Mid'!AS52</f>
        <v>0</v>
      </c>
      <c r="Q52" s="62">
        <f>-'5C1N_Delta'!AS52</f>
        <v>0</v>
      </c>
      <c r="R52" s="62">
        <f>-'5C1O_Impact'!AS52</f>
        <v>0</v>
      </c>
      <c r="S52" s="62">
        <f>-'5C1Q_Advantage'!AS52</f>
        <v>-517</v>
      </c>
      <c r="T52" s="62">
        <f>-'5C1R_Iberville'!AS52</f>
        <v>0</v>
      </c>
      <c r="U52" s="62">
        <f>-'5C1S_LC Col Prep'!AS52</f>
        <v>0</v>
      </c>
      <c r="V52" s="62">
        <f>-'5C1T_Northeast'!AS52</f>
        <v>0</v>
      </c>
      <c r="W52" s="62">
        <f>-'5C1U_Acadiana Ren'!AS52</f>
        <v>0</v>
      </c>
      <c r="X52" s="62">
        <f>-'5C1V_Laf Ren'!AS52</f>
        <v>0</v>
      </c>
      <c r="Y52" s="62">
        <f>-'5C1W_Willow'!AS52</f>
        <v>0</v>
      </c>
      <c r="Z52" s="62">
        <f>-'5C1Y_GEO'!AS52</f>
        <v>0</v>
      </c>
      <c r="AA52" s="62">
        <f>-'5C1Z_Lincoln Prep'!AS52</f>
        <v>0</v>
      </c>
      <c r="AB52" s="62">
        <f>-'5C1AE_Noble Minds'!$AS52</f>
        <v>0</v>
      </c>
      <c r="AC52" s="62">
        <f>-'5C1AF_JCFA-Laf'!$AS52</f>
        <v>0</v>
      </c>
      <c r="AD52" s="62">
        <f>-'5C1AG_Collegiate'!$AS52</f>
        <v>0</v>
      </c>
      <c r="AE52" s="62">
        <f>-'5C1AH_BRUP'!$AS52</f>
        <v>0</v>
      </c>
      <c r="AF52" s="62">
        <f>-'5C1AI_Harmony'!$AS52</f>
        <v>0</v>
      </c>
      <c r="AG52" s="62">
        <f>-'5C1AJ_Athlos'!$AS52</f>
        <v>0</v>
      </c>
      <c r="AH52" s="62">
        <f>-'5C1AK_NxtGen'!$AS52</f>
        <v>0</v>
      </c>
      <c r="AI52" s="62">
        <f>-'5C1AL_Red River'!$AS52</f>
        <v>0</v>
      </c>
      <c r="AJ52" s="62">
        <f>-'5C2_LAVCA'!AT52</f>
        <v>-549</v>
      </c>
      <c r="AK52" s="62">
        <f>-'5C3_UnvView'!AT52</f>
        <v>-2992</v>
      </c>
      <c r="AL52" s="328">
        <f t="shared" si="4"/>
        <v>-4058</v>
      </c>
      <c r="AM52" s="329">
        <f t="shared" si="5"/>
        <v>796572</v>
      </c>
    </row>
    <row r="53" spans="1:39" s="8" customFormat="1" ht="15.75" customHeight="1" x14ac:dyDescent="0.2">
      <c r="A53" s="326">
        <v>47</v>
      </c>
      <c r="B53" s="327" t="s">
        <v>50</v>
      </c>
      <c r="C53" s="62">
        <f>'2_State Distrib and Adjs'!BB53</f>
        <v>872464</v>
      </c>
      <c r="D53" s="62">
        <f>-'5A3_OJJ'!S53</f>
        <v>0</v>
      </c>
      <c r="E53" s="62"/>
      <c r="F53" s="62">
        <f>-'5C1A_Madison'!AS53</f>
        <v>0</v>
      </c>
      <c r="G53" s="62">
        <f>-'5C1B_DArbonne'!AS53</f>
        <v>0</v>
      </c>
      <c r="H53" s="62">
        <f>-'5C1C_Intl High'!AS53</f>
        <v>0</v>
      </c>
      <c r="I53" s="62">
        <f>-'5C1D_NOMMA'!AS53</f>
        <v>0</v>
      </c>
      <c r="J53" s="62">
        <f>-'5C1E_LFNO'!AS53</f>
        <v>0</v>
      </c>
      <c r="K53" s="62">
        <f>-'5C1F_L.C. Charter'!AS53</f>
        <v>0</v>
      </c>
      <c r="L53" s="62">
        <f>-'5C1G_JS Clark'!AS53</f>
        <v>0</v>
      </c>
      <c r="M53" s="62">
        <f>-'5C1H_Southwest'!AS53</f>
        <v>0</v>
      </c>
      <c r="N53" s="62">
        <f>-'5C1I_LA Key'!AS53</f>
        <v>0</v>
      </c>
      <c r="O53" s="62">
        <f>-'5C1J_JCFA-East'!AS53</f>
        <v>0</v>
      </c>
      <c r="P53" s="62">
        <f>-'5C1M_GEO Mid'!AS53</f>
        <v>0</v>
      </c>
      <c r="Q53" s="62">
        <f>-'5C1N_Delta'!AS53</f>
        <v>0</v>
      </c>
      <c r="R53" s="62">
        <f>-'5C1O_Impact'!AS53</f>
        <v>0</v>
      </c>
      <c r="S53" s="62">
        <f>-'5C1Q_Advantage'!AS53</f>
        <v>0</v>
      </c>
      <c r="T53" s="62">
        <f>-'5C1R_Iberville'!AS53</f>
        <v>1327</v>
      </c>
      <c r="U53" s="62">
        <f>-'5C1S_LC Col Prep'!AS53</f>
        <v>0</v>
      </c>
      <c r="V53" s="62">
        <f>-'5C1T_Northeast'!AS53</f>
        <v>0</v>
      </c>
      <c r="W53" s="62">
        <f>-'5C1U_Acadiana Ren'!AS53</f>
        <v>0</v>
      </c>
      <c r="X53" s="62">
        <f>-'5C1V_Laf Ren'!AS53</f>
        <v>0</v>
      </c>
      <c r="Y53" s="62">
        <f>-'5C1W_Willow'!AS53</f>
        <v>0</v>
      </c>
      <c r="Z53" s="62">
        <f>-'5C1Y_GEO'!AS53</f>
        <v>0</v>
      </c>
      <c r="AA53" s="62">
        <f>-'5C1Z_Lincoln Prep'!AS53</f>
        <v>0</v>
      </c>
      <c r="AB53" s="62">
        <f>-'5C1AE_Noble Minds'!$AS53</f>
        <v>0</v>
      </c>
      <c r="AC53" s="62">
        <f>-'5C1AF_JCFA-Laf'!$AS53</f>
        <v>0</v>
      </c>
      <c r="AD53" s="62">
        <f>-'5C1AG_Collegiate'!$AS53</f>
        <v>0</v>
      </c>
      <c r="AE53" s="62">
        <f>-'5C1AH_BRUP'!$AS53</f>
        <v>0</v>
      </c>
      <c r="AF53" s="62">
        <f>-'5C1AI_Harmony'!$AS53</f>
        <v>0</v>
      </c>
      <c r="AG53" s="62">
        <f>-'5C1AJ_Athlos'!$AS53</f>
        <v>0</v>
      </c>
      <c r="AH53" s="62">
        <f>-'5C1AK_NxtGen'!$AS53</f>
        <v>0</v>
      </c>
      <c r="AI53" s="62">
        <f>-'5C1AL_Red River'!$AS53</f>
        <v>0</v>
      </c>
      <c r="AJ53" s="62">
        <f>-'5C2_LAVCA'!AT53</f>
        <v>-5953</v>
      </c>
      <c r="AK53" s="62">
        <f>-'5C3_UnvView'!AT53</f>
        <v>-11906</v>
      </c>
      <c r="AL53" s="328">
        <f t="shared" si="4"/>
        <v>-16532</v>
      </c>
      <c r="AM53" s="329">
        <f t="shared" si="5"/>
        <v>855932</v>
      </c>
    </row>
    <row r="54" spans="1:39" s="8" customFormat="1" ht="15.75" customHeight="1" x14ac:dyDescent="0.2">
      <c r="A54" s="326">
        <v>48</v>
      </c>
      <c r="B54" s="327" t="s">
        <v>73</v>
      </c>
      <c r="C54" s="62">
        <f>'2_State Distrib and Adjs'!BB54</f>
        <v>2297499</v>
      </c>
      <c r="D54" s="62">
        <f>-'5A3_OJJ'!S54</f>
        <v>-112</v>
      </c>
      <c r="E54" s="62"/>
      <c r="F54" s="62">
        <f>-'5C1A_Madison'!AS54</f>
        <v>0</v>
      </c>
      <c r="G54" s="62">
        <f>-'5C1B_DArbonne'!AS54</f>
        <v>0</v>
      </c>
      <c r="H54" s="62">
        <f>-'5C1C_Intl High'!AS54</f>
        <v>-1630</v>
      </c>
      <c r="I54" s="62">
        <f>-'5C1D_NOMMA'!AS54</f>
        <v>0</v>
      </c>
      <c r="J54" s="62">
        <f>-'5C1E_LFNO'!AS54</f>
        <v>-2150</v>
      </c>
      <c r="K54" s="62">
        <f>-'5C1F_L.C. Charter'!AS54</f>
        <v>0</v>
      </c>
      <c r="L54" s="62">
        <f>-'5C1G_JS Clark'!AS54</f>
        <v>0</v>
      </c>
      <c r="M54" s="62">
        <f>-'5C1H_Southwest'!AS54</f>
        <v>0</v>
      </c>
      <c r="N54" s="62">
        <f>-'5C1I_LA Key'!AS54</f>
        <v>0</v>
      </c>
      <c r="O54" s="62">
        <f>-'5C1J_JCFA-East'!AS54</f>
        <v>-2150</v>
      </c>
      <c r="P54" s="62">
        <f>-'5C1M_GEO Mid'!AS54</f>
        <v>0</v>
      </c>
      <c r="Q54" s="62">
        <f>-'5C1N_Delta'!AS54</f>
        <v>0</v>
      </c>
      <c r="R54" s="62">
        <f>-'5C1O_Impact'!AS54</f>
        <v>0</v>
      </c>
      <c r="S54" s="62">
        <f>-'5C1Q_Advantage'!AS54</f>
        <v>3335</v>
      </c>
      <c r="T54" s="62">
        <f>-'5C1R_Iberville'!AS54</f>
        <v>-2706</v>
      </c>
      <c r="U54" s="62">
        <f>-'5C1S_LC Col Prep'!AS54</f>
        <v>0</v>
      </c>
      <c r="V54" s="62">
        <f>-'5C1T_Northeast'!AS54</f>
        <v>0</v>
      </c>
      <c r="W54" s="62">
        <f>-'5C1U_Acadiana Ren'!AS54</f>
        <v>0</v>
      </c>
      <c r="X54" s="62">
        <f>-'5C1V_Laf Ren'!AS54</f>
        <v>0</v>
      </c>
      <c r="Y54" s="62">
        <f>-'5C1W_Willow'!AS54</f>
        <v>0</v>
      </c>
      <c r="Z54" s="62">
        <f>-'5C1Y_GEO'!AS54</f>
        <v>0</v>
      </c>
      <c r="AA54" s="62">
        <f>-'5C1Z_Lincoln Prep'!AS54</f>
        <v>0</v>
      </c>
      <c r="AB54" s="62">
        <f>-'5C1AE_Noble Minds'!$AS54</f>
        <v>-1630</v>
      </c>
      <c r="AC54" s="62">
        <f>-'5C1AF_JCFA-Laf'!$AS54</f>
        <v>0</v>
      </c>
      <c r="AD54" s="62">
        <f>-'5C1AG_Collegiate'!$AS54</f>
        <v>0</v>
      </c>
      <c r="AE54" s="62">
        <f>-'5C1AH_BRUP'!$AS54</f>
        <v>0</v>
      </c>
      <c r="AF54" s="62">
        <f>-'5C1AI_Harmony'!$AS54</f>
        <v>0</v>
      </c>
      <c r="AG54" s="62">
        <f>-'5C1AJ_Athlos'!$AS54</f>
        <v>0</v>
      </c>
      <c r="AH54" s="62">
        <f>-'5C1AK_NxtGen'!$AS54</f>
        <v>0</v>
      </c>
      <c r="AI54" s="62">
        <f>-'5C1AL_Red River'!$AS54</f>
        <v>0</v>
      </c>
      <c r="AJ54" s="62">
        <f>-'5C2_LAVCA'!AT54</f>
        <v>-24192</v>
      </c>
      <c r="AK54" s="62">
        <f>-'5C3_UnvView'!AT54</f>
        <v>-55822</v>
      </c>
      <c r="AL54" s="328">
        <f t="shared" si="4"/>
        <v>-87057</v>
      </c>
      <c r="AM54" s="329">
        <f t="shared" si="5"/>
        <v>2210442</v>
      </c>
    </row>
    <row r="55" spans="1:39" s="8" customFormat="1" ht="15.75" customHeight="1" x14ac:dyDescent="0.2">
      <c r="A55" s="326">
        <v>49</v>
      </c>
      <c r="B55" s="327" t="s">
        <v>51</v>
      </c>
      <c r="C55" s="62">
        <f>'2_State Distrib and Adjs'!BB55</f>
        <v>6149626</v>
      </c>
      <c r="D55" s="62">
        <f>-'5A3_OJJ'!S55</f>
        <v>-565</v>
      </c>
      <c r="E55" s="62"/>
      <c r="F55" s="62">
        <f>-'5C1A_Madison'!AS55</f>
        <v>0</v>
      </c>
      <c r="G55" s="62">
        <f>-'5C1B_DArbonne'!AS55</f>
        <v>0</v>
      </c>
      <c r="H55" s="62">
        <f>-'5C1C_Intl High'!AS55</f>
        <v>0</v>
      </c>
      <c r="I55" s="62">
        <f>-'5C1D_NOMMA'!AS55</f>
        <v>0</v>
      </c>
      <c r="J55" s="62">
        <f>-'5C1E_LFNO'!AS55</f>
        <v>0</v>
      </c>
      <c r="K55" s="62">
        <f>-'5C1F_L.C. Charter'!AS55</f>
        <v>0</v>
      </c>
      <c r="L55" s="62">
        <f>-'5C1G_JS Clark'!AS55</f>
        <v>-68451</v>
      </c>
      <c r="M55" s="62">
        <f>-'5C1H_Southwest'!AS55</f>
        <v>0</v>
      </c>
      <c r="N55" s="62">
        <f>-'5C1I_LA Key'!AS55</f>
        <v>-266</v>
      </c>
      <c r="O55" s="62">
        <f>-'5C1J_JCFA-East'!AS55</f>
        <v>0</v>
      </c>
      <c r="P55" s="62">
        <f>-'5C1M_GEO Mid'!AS55</f>
        <v>0</v>
      </c>
      <c r="Q55" s="62">
        <f>-'5C1N_Delta'!AS55</f>
        <v>0</v>
      </c>
      <c r="R55" s="62">
        <f>-'5C1O_Impact'!AS55</f>
        <v>0</v>
      </c>
      <c r="S55" s="62">
        <f>-'5C1Q_Advantage'!AS55</f>
        <v>0</v>
      </c>
      <c r="T55" s="62">
        <f>-'5C1R_Iberville'!AS55</f>
        <v>-1722</v>
      </c>
      <c r="U55" s="62">
        <f>-'5C1S_LC Col Prep'!AS55</f>
        <v>0</v>
      </c>
      <c r="V55" s="62">
        <f>-'5C1T_Northeast'!AS55</f>
        <v>0</v>
      </c>
      <c r="W55" s="62">
        <f>-'5C1U_Acadiana Ren'!AS55</f>
        <v>-3278</v>
      </c>
      <c r="X55" s="62">
        <f>-'5C1V_Laf Ren'!AS55</f>
        <v>-26899</v>
      </c>
      <c r="Y55" s="62">
        <f>-'5C1W_Willow'!AS55</f>
        <v>-3696</v>
      </c>
      <c r="Z55" s="62">
        <f>-'5C1Y_GEO'!AS55</f>
        <v>0</v>
      </c>
      <c r="AA55" s="62">
        <f>-'5C1Z_Lincoln Prep'!AS55</f>
        <v>0</v>
      </c>
      <c r="AB55" s="62">
        <f>-'5C1AE_Noble Minds'!$AS55</f>
        <v>0</v>
      </c>
      <c r="AC55" s="62">
        <f>-'5C1AF_JCFA-Laf'!$AS55</f>
        <v>103</v>
      </c>
      <c r="AD55" s="62">
        <f>-'5C1AG_Collegiate'!$AS55</f>
        <v>0</v>
      </c>
      <c r="AE55" s="62">
        <f>-'5C1AH_BRUP'!$AS55</f>
        <v>0</v>
      </c>
      <c r="AF55" s="62">
        <f>-'5C1AI_Harmony'!$AS55</f>
        <v>0</v>
      </c>
      <c r="AG55" s="62">
        <f>-'5C1AJ_Athlos'!$AS55</f>
        <v>0</v>
      </c>
      <c r="AH55" s="62">
        <f>-'5C1AK_NxtGen'!$AS55</f>
        <v>0</v>
      </c>
      <c r="AI55" s="62">
        <f>-'5C1AL_Red River'!$AS55</f>
        <v>75</v>
      </c>
      <c r="AJ55" s="62">
        <f>-'5C2_LAVCA'!AT55</f>
        <v>-21488</v>
      </c>
      <c r="AK55" s="62">
        <f>-'5C3_UnvView'!AT55</f>
        <v>-23648</v>
      </c>
      <c r="AL55" s="328">
        <f t="shared" si="4"/>
        <v>-149835</v>
      </c>
      <c r="AM55" s="329">
        <f t="shared" si="5"/>
        <v>5999791</v>
      </c>
    </row>
    <row r="56" spans="1:39" s="8" customFormat="1" ht="15.75" customHeight="1" x14ac:dyDescent="0.2">
      <c r="A56" s="316">
        <v>50</v>
      </c>
      <c r="B56" s="317" t="s">
        <v>52</v>
      </c>
      <c r="C56" s="318">
        <f>'2_State Distrib and Adjs'!BB56</f>
        <v>3480867</v>
      </c>
      <c r="D56" s="318">
        <f>-'5A3_OJJ'!S56</f>
        <v>-21</v>
      </c>
      <c r="E56" s="318"/>
      <c r="F56" s="318">
        <f>-'5C1A_Madison'!AS56</f>
        <v>0</v>
      </c>
      <c r="G56" s="318">
        <f>-'5C1B_DArbonne'!AS56</f>
        <v>0</v>
      </c>
      <c r="H56" s="318">
        <f>-'5C1C_Intl High'!AS56</f>
        <v>0</v>
      </c>
      <c r="I56" s="318">
        <f>-'5C1D_NOMMA'!AS56</f>
        <v>0</v>
      </c>
      <c r="J56" s="318">
        <f>-'5C1E_LFNO'!AS56</f>
        <v>0</v>
      </c>
      <c r="K56" s="318">
        <f>-'5C1F_L.C. Charter'!AS56</f>
        <v>0</v>
      </c>
      <c r="L56" s="318">
        <f>-'5C1G_JS Clark'!AS56</f>
        <v>0</v>
      </c>
      <c r="M56" s="318">
        <f>-'5C1H_Southwest'!AS56</f>
        <v>0</v>
      </c>
      <c r="N56" s="318">
        <f>-'5C1I_LA Key'!AS56</f>
        <v>0</v>
      </c>
      <c r="O56" s="318">
        <f>-'5C1J_JCFA-East'!AS56</f>
        <v>0</v>
      </c>
      <c r="P56" s="318">
        <f>-'5C1M_GEO Mid'!AS56</f>
        <v>0</v>
      </c>
      <c r="Q56" s="318">
        <f>-'5C1N_Delta'!AS56</f>
        <v>0</v>
      </c>
      <c r="R56" s="318">
        <f>-'5C1O_Impact'!AS56</f>
        <v>0</v>
      </c>
      <c r="S56" s="318">
        <f>-'5C1Q_Advantage'!AS56</f>
        <v>0</v>
      </c>
      <c r="T56" s="318">
        <f>-'5C1R_Iberville'!AS56</f>
        <v>-26262</v>
      </c>
      <c r="U56" s="318">
        <f>-'5C1S_LC Col Prep'!AS56</f>
        <v>0</v>
      </c>
      <c r="V56" s="318">
        <f>-'5C1T_Northeast'!AS56</f>
        <v>0</v>
      </c>
      <c r="W56" s="318">
        <f>-'5C1U_Acadiana Ren'!AS56</f>
        <v>-29163</v>
      </c>
      <c r="X56" s="318">
        <f>-'5C1V_Laf Ren'!AS56</f>
        <v>-13136</v>
      </c>
      <c r="Y56" s="318">
        <f>-'5C1W_Willow'!AS56</f>
        <v>-9520</v>
      </c>
      <c r="Z56" s="318">
        <f>-'5C1Y_GEO'!AS56</f>
        <v>0</v>
      </c>
      <c r="AA56" s="318">
        <f>-'5C1Z_Lincoln Prep'!AS56</f>
        <v>0</v>
      </c>
      <c r="AB56" s="318">
        <f>-'5C1AE_Noble Minds'!$AS56</f>
        <v>0</v>
      </c>
      <c r="AC56" s="318">
        <f>-'5C1AF_JCFA-Laf'!$AS56</f>
        <v>-1444</v>
      </c>
      <c r="AD56" s="318">
        <f>-'5C1AG_Collegiate'!$AS56</f>
        <v>0</v>
      </c>
      <c r="AE56" s="318">
        <f>-'5C1AH_BRUP'!$AS56</f>
        <v>0</v>
      </c>
      <c r="AF56" s="585">
        <f>-'5C1AI_Harmony'!$AS56</f>
        <v>0</v>
      </c>
      <c r="AG56" s="585">
        <f>-'5C1AJ_Athlos'!$AS56</f>
        <v>0</v>
      </c>
      <c r="AH56" s="776">
        <f>-'5C1AK_NxtGen'!$AS56</f>
        <v>0</v>
      </c>
      <c r="AI56" s="776">
        <f>-'5C1AL_Red River'!$AS56</f>
        <v>0</v>
      </c>
      <c r="AJ56" s="318">
        <f>-'5C2_LAVCA'!AT56</f>
        <v>-6279</v>
      </c>
      <c r="AK56" s="318">
        <f>-'5C3_UnvView'!AT56</f>
        <v>-7245</v>
      </c>
      <c r="AL56" s="319">
        <f t="shared" si="4"/>
        <v>-93070</v>
      </c>
      <c r="AM56" s="320">
        <f t="shared" si="5"/>
        <v>3387797</v>
      </c>
    </row>
    <row r="57" spans="1:39" s="8" customFormat="1" ht="15.75" customHeight="1" x14ac:dyDescent="0.2">
      <c r="A57" s="326">
        <v>51</v>
      </c>
      <c r="B57" s="327" t="s">
        <v>53</v>
      </c>
      <c r="C57" s="62">
        <f>'2_State Distrib and Adjs'!BB57</f>
        <v>3700923</v>
      </c>
      <c r="D57" s="62">
        <f>-'5A3_OJJ'!S57</f>
        <v>-317</v>
      </c>
      <c r="E57" s="62"/>
      <c r="F57" s="62">
        <f>-'5C1A_Madison'!AS57</f>
        <v>0</v>
      </c>
      <c r="G57" s="62">
        <f>-'5C1B_DArbonne'!AS57</f>
        <v>0</v>
      </c>
      <c r="H57" s="62">
        <f>-'5C1C_Intl High'!AS57</f>
        <v>0</v>
      </c>
      <c r="I57" s="62">
        <f>-'5C1D_NOMMA'!AS57</f>
        <v>0</v>
      </c>
      <c r="J57" s="62">
        <f>-'5C1E_LFNO'!AS57</f>
        <v>0</v>
      </c>
      <c r="K57" s="62">
        <f>-'5C1F_L.C. Charter'!AS57</f>
        <v>0</v>
      </c>
      <c r="L57" s="62">
        <f>-'5C1G_JS Clark'!AS57</f>
        <v>0</v>
      </c>
      <c r="M57" s="62">
        <f>-'5C1H_Southwest'!AS57</f>
        <v>0</v>
      </c>
      <c r="N57" s="62">
        <f>-'5C1I_LA Key'!AS57</f>
        <v>0</v>
      </c>
      <c r="O57" s="62">
        <f>-'5C1J_JCFA-East'!AS57</f>
        <v>0</v>
      </c>
      <c r="P57" s="62">
        <f>-'5C1M_GEO Mid'!AS57</f>
        <v>0</v>
      </c>
      <c r="Q57" s="62">
        <f>-'5C1N_Delta'!AS57</f>
        <v>0</v>
      </c>
      <c r="R57" s="62">
        <f>-'5C1O_Impact'!AS57</f>
        <v>0</v>
      </c>
      <c r="S57" s="62">
        <f>-'5C1Q_Advantage'!AS57</f>
        <v>0</v>
      </c>
      <c r="T57" s="62">
        <f>-'5C1R_Iberville'!AS57</f>
        <v>-7751</v>
      </c>
      <c r="U57" s="62">
        <f>-'5C1S_LC Col Prep'!AS57</f>
        <v>0</v>
      </c>
      <c r="V57" s="62">
        <f>-'5C1T_Northeast'!AS57</f>
        <v>0</v>
      </c>
      <c r="W57" s="62">
        <f>-'5C1U_Acadiana Ren'!AS57</f>
        <v>-816</v>
      </c>
      <c r="X57" s="62">
        <f>-'5C1V_Laf Ren'!AS57</f>
        <v>0</v>
      </c>
      <c r="Y57" s="62">
        <f>-'5C1W_Willow'!AS57</f>
        <v>-816</v>
      </c>
      <c r="Z57" s="62">
        <f>-'5C1Y_GEO'!AS57</f>
        <v>0</v>
      </c>
      <c r="AA57" s="62">
        <f>-'5C1Z_Lincoln Prep'!AS57</f>
        <v>0</v>
      </c>
      <c r="AB57" s="62">
        <f>-'5C1AE_Noble Minds'!$AS57</f>
        <v>0</v>
      </c>
      <c r="AC57" s="62">
        <f>-'5C1AF_JCFA-Laf'!$AS57</f>
        <v>0</v>
      </c>
      <c r="AD57" s="62">
        <f>-'5C1AG_Collegiate'!$AS57</f>
        <v>0</v>
      </c>
      <c r="AE57" s="62">
        <f>-'5C1AH_BRUP'!$AS57</f>
        <v>0</v>
      </c>
      <c r="AF57" s="62">
        <f>-'5C1AI_Harmony'!$AS57</f>
        <v>0</v>
      </c>
      <c r="AG57" s="62">
        <f>-'5C1AJ_Athlos'!$AS57</f>
        <v>0</v>
      </c>
      <c r="AH57" s="62">
        <f>-'5C1AK_NxtGen'!$AS57</f>
        <v>0</v>
      </c>
      <c r="AI57" s="62">
        <f>-'5C1AL_Red River'!$AS57</f>
        <v>0</v>
      </c>
      <c r="AJ57" s="62">
        <f>-'5C2_LAVCA'!AT57</f>
        <v>-5699</v>
      </c>
      <c r="AK57" s="62">
        <f>-'5C3_UnvView'!AT57</f>
        <v>-8510</v>
      </c>
      <c r="AL57" s="328">
        <f t="shared" si="4"/>
        <v>-23909</v>
      </c>
      <c r="AM57" s="329">
        <f t="shared" si="5"/>
        <v>3677014</v>
      </c>
    </row>
    <row r="58" spans="1:39" s="8" customFormat="1" ht="15.75" customHeight="1" x14ac:dyDescent="0.2">
      <c r="A58" s="326">
        <v>52</v>
      </c>
      <c r="B58" s="327" t="s">
        <v>54</v>
      </c>
      <c r="C58" s="62">
        <f>'2_State Distrib and Adjs'!BB58</f>
        <v>17736855</v>
      </c>
      <c r="D58" s="62">
        <f>-'5A3_OJJ'!S58</f>
        <v>-1362</v>
      </c>
      <c r="E58" s="62"/>
      <c r="F58" s="62">
        <f>-'5C1A_Madison'!AS58</f>
        <v>0</v>
      </c>
      <c r="G58" s="62">
        <f>-'5C1B_DArbonne'!AS58</f>
        <v>0</v>
      </c>
      <c r="H58" s="62">
        <f>-'5C1C_Intl High'!AS58</f>
        <v>1018</v>
      </c>
      <c r="I58" s="62">
        <f>-'5C1D_NOMMA'!AS58</f>
        <v>-3299</v>
      </c>
      <c r="J58" s="62">
        <f>-'5C1E_LFNO'!AS58</f>
        <v>-8608</v>
      </c>
      <c r="K58" s="62">
        <f>-'5C1F_L.C. Charter'!AS58</f>
        <v>0</v>
      </c>
      <c r="L58" s="62">
        <f>-'5C1G_JS Clark'!AS58</f>
        <v>0</v>
      </c>
      <c r="M58" s="62">
        <f>-'5C1H_Southwest'!AS58</f>
        <v>0</v>
      </c>
      <c r="N58" s="62">
        <f>-'5C1I_LA Key'!AS58</f>
        <v>-2459</v>
      </c>
      <c r="O58" s="62">
        <f>-'5C1J_JCFA-East'!AS58</f>
        <v>1526</v>
      </c>
      <c r="P58" s="62">
        <f>-'5C1M_GEO Mid'!AS58</f>
        <v>0</v>
      </c>
      <c r="Q58" s="62">
        <f>-'5C1N_Delta'!AS58</f>
        <v>0</v>
      </c>
      <c r="R58" s="62">
        <f>-'5C1O_Impact'!AS58</f>
        <v>0</v>
      </c>
      <c r="S58" s="62">
        <f>-'5C1Q_Advantage'!AS58</f>
        <v>0</v>
      </c>
      <c r="T58" s="62">
        <f>-'5C1R_Iberville'!AS58</f>
        <v>-1889</v>
      </c>
      <c r="U58" s="62">
        <f>-'5C1S_LC Col Prep'!AS58</f>
        <v>0</v>
      </c>
      <c r="V58" s="62">
        <f>-'5C1T_Northeast'!AS58</f>
        <v>0</v>
      </c>
      <c r="W58" s="62">
        <f>-'5C1U_Acadiana Ren'!AS58</f>
        <v>-1079</v>
      </c>
      <c r="X58" s="62">
        <f>-'5C1V_Laf Ren'!AS58</f>
        <v>0</v>
      </c>
      <c r="Y58" s="62">
        <f>-'5C1W_Willow'!AS58</f>
        <v>0</v>
      </c>
      <c r="Z58" s="62">
        <f>-'5C1Y_GEO'!AS58</f>
        <v>0</v>
      </c>
      <c r="AA58" s="62">
        <f>-'5C1Z_Lincoln Prep'!AS58</f>
        <v>0</v>
      </c>
      <c r="AB58" s="62">
        <f>-'5C1AE_Noble Minds'!$AS58</f>
        <v>0</v>
      </c>
      <c r="AC58" s="62">
        <f>-'5C1AF_JCFA-Laf'!$AS58</f>
        <v>0</v>
      </c>
      <c r="AD58" s="62">
        <f>-'5C1AG_Collegiate'!$AS58</f>
        <v>0</v>
      </c>
      <c r="AE58" s="62">
        <f>-'5C1AH_BRUP'!$AS58</f>
        <v>0</v>
      </c>
      <c r="AF58" s="62">
        <f>-'5C1AI_Harmony'!$AS58</f>
        <v>-1079</v>
      </c>
      <c r="AG58" s="62">
        <f>-'5C1AJ_Athlos'!$AS58</f>
        <v>-2159</v>
      </c>
      <c r="AH58" s="62">
        <f>-'5C1AK_NxtGen'!$AS58</f>
        <v>0</v>
      </c>
      <c r="AI58" s="62">
        <f>-'5C1AL_Red River'!$AS58</f>
        <v>0</v>
      </c>
      <c r="AJ58" s="62">
        <f>-'5C2_LAVCA'!AT58</f>
        <v>-71309</v>
      </c>
      <c r="AK58" s="62">
        <f>-'5C3_UnvView'!AT58</f>
        <v>-209292</v>
      </c>
      <c r="AL58" s="328">
        <f t="shared" si="4"/>
        <v>-299991</v>
      </c>
      <c r="AM58" s="329">
        <f t="shared" si="5"/>
        <v>17436864</v>
      </c>
    </row>
    <row r="59" spans="1:39" s="8" customFormat="1" ht="15.75" customHeight="1" x14ac:dyDescent="0.2">
      <c r="A59" s="326">
        <v>53</v>
      </c>
      <c r="B59" s="327" t="s">
        <v>55</v>
      </c>
      <c r="C59" s="62">
        <f>'2_State Distrib and Adjs'!BB59</f>
        <v>9849088</v>
      </c>
      <c r="D59" s="62">
        <f>-'5A3_OJJ'!S59</f>
        <v>-650</v>
      </c>
      <c r="E59" s="62"/>
      <c r="F59" s="62">
        <f>-'5C1A_Madison'!AS59</f>
        <v>-373</v>
      </c>
      <c r="G59" s="62">
        <f>-'5C1B_DArbonne'!AS59</f>
        <v>0</v>
      </c>
      <c r="H59" s="62">
        <f>-'5C1C_Intl High'!AS59</f>
        <v>0</v>
      </c>
      <c r="I59" s="62">
        <f>-'5C1D_NOMMA'!AS59</f>
        <v>-255</v>
      </c>
      <c r="J59" s="62">
        <f>-'5C1E_LFNO'!AS59</f>
        <v>-474</v>
      </c>
      <c r="K59" s="62">
        <f>-'5C1F_L.C. Charter'!AS59</f>
        <v>0</v>
      </c>
      <c r="L59" s="62">
        <f>-'5C1G_JS Clark'!AS59</f>
        <v>0</v>
      </c>
      <c r="M59" s="62">
        <f>-'5C1H_Southwest'!AS59</f>
        <v>0</v>
      </c>
      <c r="N59" s="62">
        <f>-'5C1I_LA Key'!AS59</f>
        <v>-2252</v>
      </c>
      <c r="O59" s="62">
        <f>-'5C1J_JCFA-East'!AS59</f>
        <v>-474</v>
      </c>
      <c r="P59" s="62">
        <f>-'5C1M_GEO Mid'!AS59</f>
        <v>0</v>
      </c>
      <c r="Q59" s="62">
        <f>-'5C1N_Delta'!AS59</f>
        <v>0</v>
      </c>
      <c r="R59" s="62">
        <f>-'5C1O_Impact'!AS59</f>
        <v>-237</v>
      </c>
      <c r="S59" s="62">
        <f>-'5C1Q_Advantage'!AS59</f>
        <v>0</v>
      </c>
      <c r="T59" s="62">
        <f>-'5C1R_Iberville'!AS59</f>
        <v>-948</v>
      </c>
      <c r="U59" s="62">
        <f>-'5C1S_LC Col Prep'!AS59</f>
        <v>0</v>
      </c>
      <c r="V59" s="62">
        <f>-'5C1T_Northeast'!AS59</f>
        <v>0</v>
      </c>
      <c r="W59" s="62">
        <f>-'5C1U_Acadiana Ren'!AS59</f>
        <v>0</v>
      </c>
      <c r="X59" s="62">
        <f>-'5C1V_Laf Ren'!AS59</f>
        <v>0</v>
      </c>
      <c r="Y59" s="62">
        <f>-'5C1W_Willow'!AS59</f>
        <v>0</v>
      </c>
      <c r="Z59" s="62">
        <f>-'5C1Y_GEO'!AS59</f>
        <v>0</v>
      </c>
      <c r="AA59" s="62">
        <f>-'5C1Z_Lincoln Prep'!AS59</f>
        <v>0</v>
      </c>
      <c r="AB59" s="62">
        <f>-'5C1AE_Noble Minds'!$AS59</f>
        <v>219</v>
      </c>
      <c r="AC59" s="62">
        <f>-'5C1AF_JCFA-Laf'!$AS59</f>
        <v>0</v>
      </c>
      <c r="AD59" s="62">
        <f>-'5C1AG_Collegiate'!$AS59</f>
        <v>0</v>
      </c>
      <c r="AE59" s="62">
        <f>-'5C1AH_BRUP'!$AS59</f>
        <v>0</v>
      </c>
      <c r="AF59" s="62">
        <f>-'5C1AI_Harmony'!$AS59</f>
        <v>0</v>
      </c>
      <c r="AG59" s="62">
        <f>-'5C1AJ_Athlos'!$AS59</f>
        <v>0</v>
      </c>
      <c r="AH59" s="62">
        <f>-'5C1AK_NxtGen'!$AS59</f>
        <v>0</v>
      </c>
      <c r="AI59" s="62">
        <f>-'5C1AL_Red River'!$AS59</f>
        <v>0</v>
      </c>
      <c r="AJ59" s="62">
        <f>-'5C2_LAVCA'!AT59</f>
        <v>-17758</v>
      </c>
      <c r="AK59" s="62">
        <f>-'5C3_UnvView'!AT59</f>
        <v>-55853</v>
      </c>
      <c r="AL59" s="328">
        <f t="shared" si="4"/>
        <v>-79055</v>
      </c>
      <c r="AM59" s="329">
        <f t="shared" si="5"/>
        <v>9770033</v>
      </c>
    </row>
    <row r="60" spans="1:39" s="8" customFormat="1" ht="15.75" customHeight="1" x14ac:dyDescent="0.2">
      <c r="A60" s="326">
        <v>54</v>
      </c>
      <c r="B60" s="327" t="s">
        <v>56</v>
      </c>
      <c r="C60" s="62">
        <f>'2_State Distrib and Adjs'!BB60</f>
        <v>158965</v>
      </c>
      <c r="D60" s="62">
        <f>-'5A3_OJJ'!S60</f>
        <v>0</v>
      </c>
      <c r="E60" s="62"/>
      <c r="F60" s="62">
        <f>-'5C1A_Madison'!AS60</f>
        <v>0</v>
      </c>
      <c r="G60" s="62">
        <f>-'5C1B_DArbonne'!AS60</f>
        <v>0</v>
      </c>
      <c r="H60" s="62">
        <f>-'5C1C_Intl High'!AS60</f>
        <v>0</v>
      </c>
      <c r="I60" s="62">
        <f>-'5C1D_NOMMA'!AS60</f>
        <v>0</v>
      </c>
      <c r="J60" s="62">
        <f>-'5C1E_LFNO'!AS60</f>
        <v>0</v>
      </c>
      <c r="K60" s="62">
        <f>-'5C1F_L.C. Charter'!AS60</f>
        <v>0</v>
      </c>
      <c r="L60" s="62">
        <f>-'5C1G_JS Clark'!AS60</f>
        <v>0</v>
      </c>
      <c r="M60" s="62">
        <f>-'5C1H_Southwest'!AS60</f>
        <v>0</v>
      </c>
      <c r="N60" s="62">
        <f>-'5C1I_LA Key'!AS60</f>
        <v>0</v>
      </c>
      <c r="O60" s="62">
        <f>-'5C1J_JCFA-East'!AS60</f>
        <v>0</v>
      </c>
      <c r="P60" s="62">
        <f>-'5C1M_GEO Mid'!AS60</f>
        <v>0</v>
      </c>
      <c r="Q60" s="62">
        <f>-'5C1N_Delta'!AS60</f>
        <v>-38600</v>
      </c>
      <c r="R60" s="62">
        <f>-'5C1O_Impact'!AS60</f>
        <v>0</v>
      </c>
      <c r="S60" s="62">
        <f>-'5C1Q_Advantage'!AS60</f>
        <v>0</v>
      </c>
      <c r="T60" s="62">
        <f>-'5C1R_Iberville'!AS60</f>
        <v>0</v>
      </c>
      <c r="U60" s="62">
        <f>-'5C1S_LC Col Prep'!AS60</f>
        <v>0</v>
      </c>
      <c r="V60" s="62">
        <f>-'5C1T_Northeast'!AS60</f>
        <v>0</v>
      </c>
      <c r="W60" s="62">
        <f>-'5C1U_Acadiana Ren'!AS60</f>
        <v>0</v>
      </c>
      <c r="X60" s="62">
        <f>-'5C1V_Laf Ren'!AS60</f>
        <v>0</v>
      </c>
      <c r="Y60" s="62">
        <f>-'5C1W_Willow'!AS60</f>
        <v>0</v>
      </c>
      <c r="Z60" s="62">
        <f>-'5C1Y_GEO'!AS60</f>
        <v>0</v>
      </c>
      <c r="AA60" s="62">
        <f>-'5C1Z_Lincoln Prep'!AS60</f>
        <v>0</v>
      </c>
      <c r="AB60" s="62">
        <f>-'5C1AE_Noble Minds'!$AS60</f>
        <v>0</v>
      </c>
      <c r="AC60" s="62">
        <f>-'5C1AF_JCFA-Laf'!$AS60</f>
        <v>0</v>
      </c>
      <c r="AD60" s="62">
        <f>-'5C1AG_Collegiate'!$AS60</f>
        <v>0</v>
      </c>
      <c r="AE60" s="62">
        <f>-'5C1AH_BRUP'!$AS60</f>
        <v>0</v>
      </c>
      <c r="AF60" s="62">
        <f>-'5C1AI_Harmony'!$AS60</f>
        <v>0</v>
      </c>
      <c r="AG60" s="62">
        <f>-'5C1AJ_Athlos'!$AS60</f>
        <v>0</v>
      </c>
      <c r="AH60" s="62">
        <f>-'5C1AK_NxtGen'!$AS60</f>
        <v>0</v>
      </c>
      <c r="AI60" s="62">
        <f>-'5C1AL_Red River'!$AS60</f>
        <v>0</v>
      </c>
      <c r="AJ60" s="62">
        <f>-'5C2_LAVCA'!AT60</f>
        <v>1115</v>
      </c>
      <c r="AK60" s="62">
        <f>-'5C3_UnvView'!AT60</f>
        <v>-3866</v>
      </c>
      <c r="AL60" s="328">
        <f t="shared" si="4"/>
        <v>-41351</v>
      </c>
      <c r="AM60" s="329">
        <f t="shared" si="5"/>
        <v>117614</v>
      </c>
    </row>
    <row r="61" spans="1:39" s="8" customFormat="1" ht="15.75" customHeight="1" x14ac:dyDescent="0.2">
      <c r="A61" s="316">
        <v>55</v>
      </c>
      <c r="B61" s="317" t="s">
        <v>57</v>
      </c>
      <c r="C61" s="318">
        <f>'2_State Distrib and Adjs'!BB61</f>
        <v>7539596</v>
      </c>
      <c r="D61" s="318">
        <f>-'5A3_OJJ'!S61</f>
        <v>-1874</v>
      </c>
      <c r="E61" s="318"/>
      <c r="F61" s="318">
        <f>-'5C1A_Madison'!AS61</f>
        <v>0</v>
      </c>
      <c r="G61" s="318">
        <f>-'5C1B_DArbonne'!AS61</f>
        <v>0</v>
      </c>
      <c r="H61" s="318">
        <f>-'5C1C_Intl High'!AS61</f>
        <v>-689</v>
      </c>
      <c r="I61" s="318">
        <f>-'5C1D_NOMMA'!AS61</f>
        <v>0</v>
      </c>
      <c r="J61" s="318">
        <f>-'5C1E_LFNO'!AS61</f>
        <v>0</v>
      </c>
      <c r="K61" s="318">
        <f>-'5C1F_L.C. Charter'!AS61</f>
        <v>0</v>
      </c>
      <c r="L61" s="318">
        <f>-'5C1G_JS Clark'!AS61</f>
        <v>0</v>
      </c>
      <c r="M61" s="318">
        <f>-'5C1H_Southwest'!AS61</f>
        <v>0</v>
      </c>
      <c r="N61" s="318">
        <f>-'5C1I_LA Key'!AS61</f>
        <v>0</v>
      </c>
      <c r="O61" s="318">
        <f>-'5C1J_JCFA-East'!AS61</f>
        <v>0</v>
      </c>
      <c r="P61" s="318">
        <f>-'5C1M_GEO Mid'!AS61</f>
        <v>0</v>
      </c>
      <c r="Q61" s="318">
        <f>-'5C1N_Delta'!AS61</f>
        <v>0</v>
      </c>
      <c r="R61" s="318">
        <f>-'5C1O_Impact'!AS61</f>
        <v>0</v>
      </c>
      <c r="S61" s="318">
        <f>-'5C1Q_Advantage'!AS61</f>
        <v>0</v>
      </c>
      <c r="T61" s="318">
        <f>-'5C1R_Iberville'!AS61</f>
        <v>-38063</v>
      </c>
      <c r="U61" s="318">
        <f>-'5C1S_LC Col Prep'!AS61</f>
        <v>0</v>
      </c>
      <c r="V61" s="318">
        <f>-'5C1T_Northeast'!AS61</f>
        <v>0</v>
      </c>
      <c r="W61" s="318">
        <f>-'5C1U_Acadiana Ren'!AS61</f>
        <v>-7206</v>
      </c>
      <c r="X61" s="318">
        <f>-'5C1V_Laf Ren'!AS61</f>
        <v>0</v>
      </c>
      <c r="Y61" s="318">
        <f>-'5C1W_Willow'!AS61</f>
        <v>0</v>
      </c>
      <c r="Z61" s="318">
        <f>-'5C1Y_GEO'!AS61</f>
        <v>0</v>
      </c>
      <c r="AA61" s="318">
        <f>-'5C1Z_Lincoln Prep'!AS61</f>
        <v>0</v>
      </c>
      <c r="AB61" s="318">
        <f>-'5C1AE_Noble Minds'!$AS61</f>
        <v>0</v>
      </c>
      <c r="AC61" s="318">
        <f>-'5C1AF_JCFA-Laf'!$AS61</f>
        <v>0</v>
      </c>
      <c r="AD61" s="318">
        <f>-'5C1AG_Collegiate'!$AS61</f>
        <v>0</v>
      </c>
      <c r="AE61" s="318">
        <f>-'5C1AH_BRUP'!$AS61</f>
        <v>0</v>
      </c>
      <c r="AF61" s="585">
        <f>-'5C1AI_Harmony'!$AS61</f>
        <v>0</v>
      </c>
      <c r="AG61" s="585">
        <f>-'5C1AJ_Athlos'!$AS61</f>
        <v>0</v>
      </c>
      <c r="AH61" s="776">
        <f>-'5C1AK_NxtGen'!$AS61</f>
        <v>0</v>
      </c>
      <c r="AI61" s="776">
        <f>-'5C1AL_Red River'!$AS61</f>
        <v>0</v>
      </c>
      <c r="AJ61" s="318">
        <f>-'5C2_LAVCA'!AT61</f>
        <v>-33667</v>
      </c>
      <c r="AK61" s="318">
        <f>-'5C3_UnvView'!AT61</f>
        <v>-52399</v>
      </c>
      <c r="AL61" s="319">
        <f t="shared" si="4"/>
        <v>-133898</v>
      </c>
      <c r="AM61" s="320">
        <f t="shared" si="5"/>
        <v>7405698</v>
      </c>
    </row>
    <row r="62" spans="1:39" s="8" customFormat="1" ht="15.75" customHeight="1" x14ac:dyDescent="0.2">
      <c r="A62" s="326">
        <v>56</v>
      </c>
      <c r="B62" s="327" t="s">
        <v>58</v>
      </c>
      <c r="C62" s="62">
        <f>'2_State Distrib and Adjs'!BB62</f>
        <v>1076367</v>
      </c>
      <c r="D62" s="62">
        <f>-'5A3_OJJ'!S62</f>
        <v>0</v>
      </c>
      <c r="E62" s="62"/>
      <c r="F62" s="62">
        <f>-'5C1A_Madison'!AS62</f>
        <v>0</v>
      </c>
      <c r="G62" s="62">
        <f>-'5C1B_DArbonne'!AS62</f>
        <v>-338627</v>
      </c>
      <c r="H62" s="62">
        <f>-'5C1C_Intl High'!AS62</f>
        <v>0</v>
      </c>
      <c r="I62" s="62">
        <f>-'5C1D_NOMMA'!AS62</f>
        <v>0</v>
      </c>
      <c r="J62" s="62">
        <f>-'5C1E_LFNO'!AS62</f>
        <v>0</v>
      </c>
      <c r="K62" s="62">
        <f>-'5C1F_L.C. Charter'!AS62</f>
        <v>0</v>
      </c>
      <c r="L62" s="62">
        <f>-'5C1G_JS Clark'!AS62</f>
        <v>0</v>
      </c>
      <c r="M62" s="62">
        <f>-'5C1H_Southwest'!AS62</f>
        <v>0</v>
      </c>
      <c r="N62" s="62">
        <f>-'5C1I_LA Key'!AS62</f>
        <v>0</v>
      </c>
      <c r="O62" s="62">
        <f>-'5C1J_JCFA-East'!AS62</f>
        <v>0</v>
      </c>
      <c r="P62" s="62">
        <f>-'5C1M_GEO Mid'!AS62</f>
        <v>0</v>
      </c>
      <c r="Q62" s="62">
        <f>-'5C1N_Delta'!AS62</f>
        <v>0</v>
      </c>
      <c r="R62" s="62">
        <f>-'5C1O_Impact'!AS62</f>
        <v>0</v>
      </c>
      <c r="S62" s="62">
        <f>-'5C1Q_Advantage'!AS62</f>
        <v>0</v>
      </c>
      <c r="T62" s="62">
        <f>-'5C1R_Iberville'!AS62</f>
        <v>0</v>
      </c>
      <c r="U62" s="62">
        <f>-'5C1S_LC Col Prep'!AS62</f>
        <v>0</v>
      </c>
      <c r="V62" s="62">
        <f>-'5C1T_Northeast'!AS62</f>
        <v>-51217</v>
      </c>
      <c r="W62" s="62">
        <f>-'5C1U_Acadiana Ren'!AS62</f>
        <v>0</v>
      </c>
      <c r="X62" s="62">
        <f>-'5C1V_Laf Ren'!AS62</f>
        <v>333</v>
      </c>
      <c r="Y62" s="62">
        <f>-'5C1W_Willow'!AS62</f>
        <v>0</v>
      </c>
      <c r="Z62" s="62">
        <f>-'5C1Y_GEO'!AS62</f>
        <v>0</v>
      </c>
      <c r="AA62" s="62">
        <f>-'5C1Z_Lincoln Prep'!AS62</f>
        <v>-17391</v>
      </c>
      <c r="AB62" s="62">
        <f>-'5C1AE_Noble Minds'!$AS62</f>
        <v>0</v>
      </c>
      <c r="AC62" s="62">
        <f>-'5C1AF_JCFA-Laf'!$AS62</f>
        <v>0</v>
      </c>
      <c r="AD62" s="62">
        <f>-'5C1AG_Collegiate'!$AS62</f>
        <v>0</v>
      </c>
      <c r="AE62" s="62">
        <f>-'5C1AH_BRUP'!$AS62</f>
        <v>0</v>
      </c>
      <c r="AF62" s="62">
        <f>-'5C1AI_Harmony'!$AS62</f>
        <v>0</v>
      </c>
      <c r="AG62" s="62">
        <f>-'5C1AJ_Athlos'!$AS62</f>
        <v>0</v>
      </c>
      <c r="AH62" s="62">
        <f>-'5C1AK_NxtGen'!$AS62</f>
        <v>0</v>
      </c>
      <c r="AI62" s="62">
        <f>-'5C1AL_Red River'!$AS62</f>
        <v>0</v>
      </c>
      <c r="AJ62" s="62">
        <f>-'5C2_LAVCA'!AT62</f>
        <v>-5022</v>
      </c>
      <c r="AK62" s="62">
        <f>-'5C3_UnvView'!AT62</f>
        <v>-3330</v>
      </c>
      <c r="AL62" s="328">
        <f t="shared" si="4"/>
        <v>-415254</v>
      </c>
      <c r="AM62" s="329">
        <f t="shared" si="5"/>
        <v>661113</v>
      </c>
    </row>
    <row r="63" spans="1:39" s="8" customFormat="1" ht="15.75" customHeight="1" x14ac:dyDescent="0.2">
      <c r="A63" s="326">
        <v>57</v>
      </c>
      <c r="B63" s="327" t="s">
        <v>59</v>
      </c>
      <c r="C63" s="62">
        <f>'2_State Distrib and Adjs'!BB63</f>
        <v>4838195</v>
      </c>
      <c r="D63" s="62">
        <f>-'5A3_OJJ'!S63</f>
        <v>-573</v>
      </c>
      <c r="E63" s="62"/>
      <c r="F63" s="62">
        <f>-'5C1A_Madison'!AS63</f>
        <v>0</v>
      </c>
      <c r="G63" s="62">
        <f>-'5C1B_DArbonne'!AS63</f>
        <v>0</v>
      </c>
      <c r="H63" s="62">
        <f>-'5C1C_Intl High'!AS63</f>
        <v>0</v>
      </c>
      <c r="I63" s="62">
        <f>-'5C1D_NOMMA'!AS63</f>
        <v>0</v>
      </c>
      <c r="J63" s="62">
        <f>-'5C1E_LFNO'!AS63</f>
        <v>0</v>
      </c>
      <c r="K63" s="62">
        <f>-'5C1F_L.C. Charter'!AS63</f>
        <v>0</v>
      </c>
      <c r="L63" s="62">
        <f>-'5C1G_JS Clark'!AS63</f>
        <v>0</v>
      </c>
      <c r="M63" s="62">
        <f>-'5C1H_Southwest'!AS63</f>
        <v>0</v>
      </c>
      <c r="N63" s="62">
        <f>-'5C1I_LA Key'!AS63</f>
        <v>0</v>
      </c>
      <c r="O63" s="62">
        <f>-'5C1J_JCFA-East'!AS63</f>
        <v>0</v>
      </c>
      <c r="P63" s="62">
        <f>-'5C1M_GEO Mid'!AS63</f>
        <v>0</v>
      </c>
      <c r="Q63" s="62">
        <f>-'5C1N_Delta'!AS63</f>
        <v>0</v>
      </c>
      <c r="R63" s="62">
        <f>-'5C1O_Impact'!AS63</f>
        <v>0</v>
      </c>
      <c r="S63" s="62">
        <f>-'5C1Q_Advantage'!AS63</f>
        <v>0</v>
      </c>
      <c r="T63" s="62">
        <f>-'5C1R_Iberville'!AS63</f>
        <v>0</v>
      </c>
      <c r="U63" s="62">
        <f>-'5C1S_LC Col Prep'!AS63</f>
        <v>0</v>
      </c>
      <c r="V63" s="62">
        <f>-'5C1T_Northeast'!AS63</f>
        <v>0</v>
      </c>
      <c r="W63" s="62">
        <f>-'5C1U_Acadiana Ren'!AS63</f>
        <v>-10409</v>
      </c>
      <c r="X63" s="62">
        <f>-'5C1V_Laf Ren'!AS63</f>
        <v>-880</v>
      </c>
      <c r="Y63" s="62">
        <f>-'5C1W_Willow'!AS63</f>
        <v>0</v>
      </c>
      <c r="Z63" s="62">
        <f>-'5C1Y_GEO'!AS63</f>
        <v>0</v>
      </c>
      <c r="AA63" s="62">
        <f>-'5C1Z_Lincoln Prep'!AS63</f>
        <v>0</v>
      </c>
      <c r="AB63" s="62">
        <f>-'5C1AE_Noble Minds'!$AS63</f>
        <v>0</v>
      </c>
      <c r="AC63" s="62">
        <f>-'5C1AF_JCFA-Laf'!$AS63</f>
        <v>-440</v>
      </c>
      <c r="AD63" s="62">
        <f>-'5C1AG_Collegiate'!$AS63</f>
        <v>0</v>
      </c>
      <c r="AE63" s="62">
        <f>-'5C1AH_BRUP'!$AS63</f>
        <v>0</v>
      </c>
      <c r="AF63" s="62">
        <f>-'5C1AI_Harmony'!$AS63</f>
        <v>0</v>
      </c>
      <c r="AG63" s="62">
        <f>-'5C1AJ_Athlos'!$AS63</f>
        <v>0</v>
      </c>
      <c r="AH63" s="62">
        <f>-'5C1AK_NxtGen'!$AS63</f>
        <v>0</v>
      </c>
      <c r="AI63" s="62">
        <f>-'5C1AL_Red River'!$AS63</f>
        <v>0</v>
      </c>
      <c r="AJ63" s="62">
        <f>-'5C2_LAVCA'!AT63</f>
        <v>-4511</v>
      </c>
      <c r="AK63" s="62">
        <f>-'5C3_UnvView'!AT63</f>
        <v>-2785</v>
      </c>
      <c r="AL63" s="328">
        <f t="shared" si="4"/>
        <v>-19598</v>
      </c>
      <c r="AM63" s="329">
        <f t="shared" si="5"/>
        <v>4818597</v>
      </c>
    </row>
    <row r="64" spans="1:39" s="8" customFormat="1" ht="15.75" customHeight="1" x14ac:dyDescent="0.2">
      <c r="A64" s="326">
        <v>58</v>
      </c>
      <c r="B64" s="327" t="s">
        <v>60</v>
      </c>
      <c r="C64" s="62">
        <f>'2_State Distrib and Adjs'!BB64</f>
        <v>4229946</v>
      </c>
      <c r="D64" s="62">
        <f>-'5A3_OJJ'!S64</f>
        <v>-224</v>
      </c>
      <c r="E64" s="62"/>
      <c r="F64" s="62">
        <f>-'5C1A_Madison'!AS64</f>
        <v>0</v>
      </c>
      <c r="G64" s="62">
        <f>-'5C1B_DArbonne'!AS64</f>
        <v>0</v>
      </c>
      <c r="H64" s="62">
        <f>-'5C1C_Intl High'!AS64</f>
        <v>0</v>
      </c>
      <c r="I64" s="62">
        <f>-'5C1D_NOMMA'!AS64</f>
        <v>0</v>
      </c>
      <c r="J64" s="62">
        <f>-'5C1E_LFNO'!AS64</f>
        <v>0</v>
      </c>
      <c r="K64" s="62">
        <f>-'5C1F_L.C. Charter'!AS64</f>
        <v>0</v>
      </c>
      <c r="L64" s="62">
        <f>-'5C1G_JS Clark'!AS64</f>
        <v>0</v>
      </c>
      <c r="M64" s="62">
        <f>-'5C1H_Southwest'!AS64</f>
        <v>0</v>
      </c>
      <c r="N64" s="62">
        <f>-'5C1I_LA Key'!AS64</f>
        <v>0</v>
      </c>
      <c r="O64" s="62">
        <f>-'5C1J_JCFA-East'!AS64</f>
        <v>0</v>
      </c>
      <c r="P64" s="62">
        <f>-'5C1M_GEO Mid'!AS64</f>
        <v>0</v>
      </c>
      <c r="Q64" s="62">
        <f>-'5C1N_Delta'!AS64</f>
        <v>0</v>
      </c>
      <c r="R64" s="62">
        <f>-'5C1O_Impact'!AS64</f>
        <v>0</v>
      </c>
      <c r="S64" s="62">
        <f>-'5C1Q_Advantage'!AS64</f>
        <v>0</v>
      </c>
      <c r="T64" s="62">
        <f>-'5C1R_Iberville'!AS64</f>
        <v>0</v>
      </c>
      <c r="U64" s="62">
        <f>-'5C1S_LC Col Prep'!AS64</f>
        <v>0</v>
      </c>
      <c r="V64" s="62">
        <f>-'5C1T_Northeast'!AS64</f>
        <v>0</v>
      </c>
      <c r="W64" s="62">
        <f>-'5C1U_Acadiana Ren'!AS64</f>
        <v>0</v>
      </c>
      <c r="X64" s="62">
        <f>-'5C1V_Laf Ren'!AS64</f>
        <v>0</v>
      </c>
      <c r="Y64" s="62">
        <f>-'5C1W_Willow'!AS64</f>
        <v>0</v>
      </c>
      <c r="Z64" s="62">
        <f>-'5C1Y_GEO'!AS64</f>
        <v>0</v>
      </c>
      <c r="AA64" s="62">
        <f>-'5C1Z_Lincoln Prep'!AS64</f>
        <v>0</v>
      </c>
      <c r="AB64" s="62">
        <f>-'5C1AE_Noble Minds'!$AS64</f>
        <v>0</v>
      </c>
      <c r="AC64" s="62">
        <f>-'5C1AF_JCFA-Laf'!$AS64</f>
        <v>0</v>
      </c>
      <c r="AD64" s="62">
        <f>-'5C1AG_Collegiate'!$AS64</f>
        <v>0</v>
      </c>
      <c r="AE64" s="62">
        <f>-'5C1AH_BRUP'!$AS64</f>
        <v>0</v>
      </c>
      <c r="AF64" s="62">
        <f>-'5C1AI_Harmony'!$AS64</f>
        <v>0</v>
      </c>
      <c r="AG64" s="62">
        <f>-'5C1AJ_Athlos'!$AS64</f>
        <v>0</v>
      </c>
      <c r="AH64" s="62">
        <f>-'5C1AK_NxtGen'!$AS64</f>
        <v>0</v>
      </c>
      <c r="AI64" s="62">
        <f>-'5C1AL_Red River'!$AS64</f>
        <v>0</v>
      </c>
      <c r="AJ64" s="62">
        <f>-'5C2_LAVCA'!AT64</f>
        <v>-8448</v>
      </c>
      <c r="AK64" s="62">
        <f>-'5C3_UnvView'!AT64</f>
        <v>-4868</v>
      </c>
      <c r="AL64" s="328">
        <f t="shared" si="4"/>
        <v>-13540</v>
      </c>
      <c r="AM64" s="329">
        <f t="shared" si="5"/>
        <v>4216406</v>
      </c>
    </row>
    <row r="65" spans="1:39" s="8" customFormat="1" ht="15.75" customHeight="1" x14ac:dyDescent="0.2">
      <c r="A65" s="326">
        <v>59</v>
      </c>
      <c r="B65" s="327" t="s">
        <v>61</v>
      </c>
      <c r="C65" s="62">
        <f>'2_State Distrib and Adjs'!BB65</f>
        <v>2940658</v>
      </c>
      <c r="D65" s="62">
        <f>-'5A3_OJJ'!S65</f>
        <v>-137</v>
      </c>
      <c r="E65" s="62"/>
      <c r="F65" s="62">
        <f>-'5C1A_Madison'!AS65</f>
        <v>0</v>
      </c>
      <c r="G65" s="62">
        <f>-'5C1B_DArbonne'!AS65</f>
        <v>0</v>
      </c>
      <c r="H65" s="62">
        <f>-'5C1C_Intl High'!AS65</f>
        <v>0</v>
      </c>
      <c r="I65" s="62">
        <f>-'5C1D_NOMMA'!AS65</f>
        <v>0</v>
      </c>
      <c r="J65" s="62">
        <f>-'5C1E_LFNO'!AS65</f>
        <v>0</v>
      </c>
      <c r="K65" s="62">
        <f>-'5C1F_L.C. Charter'!AS65</f>
        <v>0</v>
      </c>
      <c r="L65" s="62">
        <f>-'5C1G_JS Clark'!AS65</f>
        <v>0</v>
      </c>
      <c r="M65" s="62">
        <f>-'5C1H_Southwest'!AS65</f>
        <v>0</v>
      </c>
      <c r="N65" s="62">
        <f>-'5C1I_LA Key'!AS65</f>
        <v>0</v>
      </c>
      <c r="O65" s="62">
        <f>-'5C1J_JCFA-East'!AS65</f>
        <v>0</v>
      </c>
      <c r="P65" s="62">
        <f>-'5C1M_GEO Mid'!AS65</f>
        <v>0</v>
      </c>
      <c r="Q65" s="62">
        <f>-'5C1N_Delta'!AS65</f>
        <v>0</v>
      </c>
      <c r="R65" s="62">
        <f>-'5C1O_Impact'!AS65</f>
        <v>0</v>
      </c>
      <c r="S65" s="62">
        <f>-'5C1Q_Advantage'!AS65</f>
        <v>0</v>
      </c>
      <c r="T65" s="62">
        <f>-'5C1R_Iberville'!AS65</f>
        <v>0</v>
      </c>
      <c r="U65" s="62">
        <f>-'5C1S_LC Col Prep'!AS65</f>
        <v>0</v>
      </c>
      <c r="V65" s="62">
        <f>-'5C1T_Northeast'!AS65</f>
        <v>0</v>
      </c>
      <c r="W65" s="62">
        <f>-'5C1U_Acadiana Ren'!AS65</f>
        <v>0</v>
      </c>
      <c r="X65" s="62">
        <f>-'5C1V_Laf Ren'!AS65</f>
        <v>0</v>
      </c>
      <c r="Y65" s="62">
        <f>-'5C1W_Willow'!AS65</f>
        <v>0</v>
      </c>
      <c r="Z65" s="62">
        <f>-'5C1Y_GEO'!AS65</f>
        <v>0</v>
      </c>
      <c r="AA65" s="62">
        <f>-'5C1Z_Lincoln Prep'!AS65</f>
        <v>0</v>
      </c>
      <c r="AB65" s="62">
        <f>-'5C1AE_Noble Minds'!$AS65</f>
        <v>0</v>
      </c>
      <c r="AC65" s="62">
        <f>-'5C1AF_JCFA-Laf'!$AS65</f>
        <v>0</v>
      </c>
      <c r="AD65" s="62">
        <f>-'5C1AG_Collegiate'!$AS65</f>
        <v>0</v>
      </c>
      <c r="AE65" s="62">
        <f>-'5C1AH_BRUP'!$AS65</f>
        <v>0</v>
      </c>
      <c r="AF65" s="62">
        <f>-'5C1AI_Harmony'!$AS65</f>
        <v>0</v>
      </c>
      <c r="AG65" s="62">
        <f>-'5C1AJ_Athlos'!$AS65</f>
        <v>0</v>
      </c>
      <c r="AH65" s="62">
        <f>-'5C1AK_NxtGen'!$AS65</f>
        <v>0</v>
      </c>
      <c r="AI65" s="62">
        <f>-'5C1AL_Red River'!$AS65</f>
        <v>0</v>
      </c>
      <c r="AJ65" s="62">
        <f>-'5C2_LAVCA'!AT65</f>
        <v>-2070</v>
      </c>
      <c r="AK65" s="62">
        <f>-'5C3_UnvView'!AT65</f>
        <v>-5533</v>
      </c>
      <c r="AL65" s="328">
        <f t="shared" si="4"/>
        <v>-7740</v>
      </c>
      <c r="AM65" s="329">
        <f t="shared" si="5"/>
        <v>2932918</v>
      </c>
    </row>
    <row r="66" spans="1:39" s="8" customFormat="1" ht="15.75" customHeight="1" x14ac:dyDescent="0.2">
      <c r="A66" s="316">
        <v>60</v>
      </c>
      <c r="B66" s="317" t="s">
        <v>62</v>
      </c>
      <c r="C66" s="318">
        <f>'2_State Distrib and Adjs'!BB66</f>
        <v>2884948</v>
      </c>
      <c r="D66" s="318">
        <f>-'5A3_OJJ'!S66</f>
        <v>-60</v>
      </c>
      <c r="E66" s="318"/>
      <c r="F66" s="318">
        <f>-'5C1A_Madison'!AS66</f>
        <v>0</v>
      </c>
      <c r="G66" s="318">
        <f>-'5C1B_DArbonne'!AS66</f>
        <v>0</v>
      </c>
      <c r="H66" s="318">
        <f>-'5C1C_Intl High'!AS66</f>
        <v>0</v>
      </c>
      <c r="I66" s="318">
        <f>-'5C1D_NOMMA'!AS66</f>
        <v>0</v>
      </c>
      <c r="J66" s="318">
        <f>-'5C1E_LFNO'!AS66</f>
        <v>0</v>
      </c>
      <c r="K66" s="318">
        <f>-'5C1F_L.C. Charter'!AS66</f>
        <v>0</v>
      </c>
      <c r="L66" s="318">
        <f>-'5C1G_JS Clark'!AS66</f>
        <v>0</v>
      </c>
      <c r="M66" s="318">
        <f>-'5C1H_Southwest'!AS66</f>
        <v>0</v>
      </c>
      <c r="N66" s="318">
        <f>-'5C1I_LA Key'!AS66</f>
        <v>0</v>
      </c>
      <c r="O66" s="318">
        <f>-'5C1J_JCFA-East'!AS66</f>
        <v>0</v>
      </c>
      <c r="P66" s="318">
        <f>-'5C1M_GEO Mid'!AS66</f>
        <v>0</v>
      </c>
      <c r="Q66" s="318">
        <f>-'5C1N_Delta'!AS66</f>
        <v>0</v>
      </c>
      <c r="R66" s="318">
        <f>-'5C1O_Impact'!AS66</f>
        <v>0</v>
      </c>
      <c r="S66" s="318">
        <f>-'5C1Q_Advantage'!AS66</f>
        <v>0</v>
      </c>
      <c r="T66" s="318">
        <f>-'5C1R_Iberville'!AS66</f>
        <v>0</v>
      </c>
      <c r="U66" s="318">
        <f>-'5C1S_LC Col Prep'!AS66</f>
        <v>0</v>
      </c>
      <c r="V66" s="318">
        <f>-'5C1T_Northeast'!AS66</f>
        <v>0</v>
      </c>
      <c r="W66" s="318">
        <f>-'5C1U_Acadiana Ren'!AS66</f>
        <v>0</v>
      </c>
      <c r="X66" s="318">
        <f>-'5C1V_Laf Ren'!AS66</f>
        <v>0</v>
      </c>
      <c r="Y66" s="318">
        <f>-'5C1W_Willow'!AS66</f>
        <v>0</v>
      </c>
      <c r="Z66" s="318">
        <f>-'5C1Y_GEO'!AS66</f>
        <v>0</v>
      </c>
      <c r="AA66" s="318">
        <f>-'5C1Z_Lincoln Prep'!AS66</f>
        <v>-87</v>
      </c>
      <c r="AB66" s="318">
        <f>-'5C1AE_Noble Minds'!$AS66</f>
        <v>0</v>
      </c>
      <c r="AC66" s="318">
        <f>-'5C1AF_JCFA-Laf'!$AS66</f>
        <v>0</v>
      </c>
      <c r="AD66" s="318">
        <f>-'5C1AG_Collegiate'!$AS66</f>
        <v>0</v>
      </c>
      <c r="AE66" s="318">
        <f>-'5C1AH_BRUP'!$AS66</f>
        <v>0</v>
      </c>
      <c r="AF66" s="585">
        <f>-'5C1AI_Harmony'!$AS66</f>
        <v>0</v>
      </c>
      <c r="AG66" s="585">
        <f>-'5C1AJ_Athlos'!$AS66</f>
        <v>0</v>
      </c>
      <c r="AH66" s="776">
        <f>-'5C1AK_NxtGen'!$AS66</f>
        <v>0</v>
      </c>
      <c r="AI66" s="776">
        <f>-'5C1AL_Red River'!$AS66</f>
        <v>0</v>
      </c>
      <c r="AJ66" s="318">
        <f>-'5C2_LAVCA'!AT66</f>
        <v>-1049</v>
      </c>
      <c r="AK66" s="318">
        <f>-'5C3_UnvView'!AT66</f>
        <v>-11560</v>
      </c>
      <c r="AL66" s="319">
        <f t="shared" si="4"/>
        <v>-12756</v>
      </c>
      <c r="AM66" s="320">
        <f t="shared" si="5"/>
        <v>2872192</v>
      </c>
    </row>
    <row r="67" spans="1:39" s="8" customFormat="1" ht="15.75" customHeight="1" x14ac:dyDescent="0.2">
      <c r="A67" s="326">
        <v>61</v>
      </c>
      <c r="B67" s="327" t="s">
        <v>63</v>
      </c>
      <c r="C67" s="62">
        <f>'2_State Distrib and Adjs'!BB67</f>
        <v>1368512</v>
      </c>
      <c r="D67" s="62">
        <f>-'5A3_OJJ'!S67</f>
        <v>0</v>
      </c>
      <c r="E67" s="62"/>
      <c r="F67" s="62">
        <f>-'5C1A_Madison'!AS67</f>
        <v>-1602</v>
      </c>
      <c r="G67" s="62">
        <f>-'5C1B_DArbonne'!AS67</f>
        <v>0</v>
      </c>
      <c r="H67" s="62">
        <f>-'5C1C_Intl High'!AS67</f>
        <v>0</v>
      </c>
      <c r="I67" s="62">
        <f>-'5C1D_NOMMA'!AS67</f>
        <v>0</v>
      </c>
      <c r="J67" s="62">
        <f>-'5C1E_LFNO'!AS67</f>
        <v>0</v>
      </c>
      <c r="K67" s="62">
        <f>-'5C1F_L.C. Charter'!AS67</f>
        <v>0</v>
      </c>
      <c r="L67" s="62">
        <f>-'5C1G_JS Clark'!AS67</f>
        <v>0</v>
      </c>
      <c r="M67" s="62">
        <f>-'5C1H_Southwest'!AS67</f>
        <v>0</v>
      </c>
      <c r="N67" s="62">
        <f>-'5C1I_LA Key'!AS67</f>
        <v>-13751</v>
      </c>
      <c r="O67" s="62">
        <f>-'5C1J_JCFA-East'!AS67</f>
        <v>0</v>
      </c>
      <c r="P67" s="62">
        <f>-'5C1M_GEO Mid'!AS67</f>
        <v>-1146</v>
      </c>
      <c r="Q67" s="62">
        <f>-'5C1N_Delta'!AS67</f>
        <v>0</v>
      </c>
      <c r="R67" s="62">
        <f>-'5C1O_Impact'!AS67</f>
        <v>0</v>
      </c>
      <c r="S67" s="62">
        <f>-'5C1Q_Advantage'!AS67</f>
        <v>-5040</v>
      </c>
      <c r="T67" s="62">
        <f>-'5C1R_Iberville'!AS67</f>
        <v>-66964</v>
      </c>
      <c r="U67" s="62">
        <f>-'5C1S_LC Col Prep'!AS67</f>
        <v>0</v>
      </c>
      <c r="V67" s="62">
        <f>-'5C1T_Northeast'!AS67</f>
        <v>0</v>
      </c>
      <c r="W67" s="62">
        <f>-'5C1U_Acadiana Ren'!AS67</f>
        <v>0</v>
      </c>
      <c r="X67" s="62">
        <f>-'5C1V_Laf Ren'!AS67</f>
        <v>0</v>
      </c>
      <c r="Y67" s="62">
        <f>-'5C1W_Willow'!AS67</f>
        <v>0</v>
      </c>
      <c r="Z67" s="62">
        <f>-'5C1Y_GEO'!AS67</f>
        <v>-915</v>
      </c>
      <c r="AA67" s="62">
        <f>-'5C1Z_Lincoln Prep'!AS67</f>
        <v>0</v>
      </c>
      <c r="AB67" s="62">
        <f>-'5C1AE_Noble Minds'!$AS67</f>
        <v>0</v>
      </c>
      <c r="AC67" s="62">
        <f>-'5C1AF_JCFA-Laf'!$AS67</f>
        <v>0</v>
      </c>
      <c r="AD67" s="62">
        <f>-'5C1AG_Collegiate'!$AS67</f>
        <v>-459</v>
      </c>
      <c r="AE67" s="62">
        <f>-'5C1AH_BRUP'!$AS67</f>
        <v>0</v>
      </c>
      <c r="AF67" s="62">
        <f>-'5C1AI_Harmony'!$AS67</f>
        <v>0</v>
      </c>
      <c r="AG67" s="62">
        <f>-'5C1AJ_Athlos'!$AS67</f>
        <v>0</v>
      </c>
      <c r="AH67" s="62">
        <f>-'5C1AK_NxtGen'!$AS67</f>
        <v>0</v>
      </c>
      <c r="AI67" s="62">
        <f>-'5C1AL_Red River'!$AS67</f>
        <v>0</v>
      </c>
      <c r="AJ67" s="62">
        <f>-'5C2_LAVCA'!AT67</f>
        <v>-10312</v>
      </c>
      <c r="AK67" s="62">
        <f>-'5C3_UnvView'!AT67</f>
        <v>-26608</v>
      </c>
      <c r="AL67" s="328">
        <f t="shared" si="4"/>
        <v>-126797</v>
      </c>
      <c r="AM67" s="329">
        <f t="shared" si="5"/>
        <v>1241715</v>
      </c>
    </row>
    <row r="68" spans="1:39" s="8" customFormat="1" ht="15.75" customHeight="1" x14ac:dyDescent="0.2">
      <c r="A68" s="326">
        <v>62</v>
      </c>
      <c r="B68" s="327" t="s">
        <v>64</v>
      </c>
      <c r="C68" s="62">
        <f>'2_State Distrib and Adjs'!BB68</f>
        <v>1058553</v>
      </c>
      <c r="D68" s="62">
        <f>-'5A3_OJJ'!S68</f>
        <v>-181</v>
      </c>
      <c r="E68" s="62"/>
      <c r="F68" s="62">
        <f>-'5C1A_Madison'!AS68</f>
        <v>0</v>
      </c>
      <c r="G68" s="62">
        <f>-'5C1B_DArbonne'!AS68</f>
        <v>0</v>
      </c>
      <c r="H68" s="62">
        <f>-'5C1C_Intl High'!AS68</f>
        <v>0</v>
      </c>
      <c r="I68" s="62">
        <f>-'5C1D_NOMMA'!AS68</f>
        <v>0</v>
      </c>
      <c r="J68" s="62">
        <f>-'5C1E_LFNO'!AS68</f>
        <v>0</v>
      </c>
      <c r="K68" s="62">
        <f>-'5C1F_L.C. Charter'!AS68</f>
        <v>0</v>
      </c>
      <c r="L68" s="62">
        <f>-'5C1G_JS Clark'!AS68</f>
        <v>0</v>
      </c>
      <c r="M68" s="62">
        <f>-'5C1H_Southwest'!AS68</f>
        <v>0</v>
      </c>
      <c r="N68" s="62">
        <f>-'5C1I_LA Key'!AS68</f>
        <v>0</v>
      </c>
      <c r="O68" s="62">
        <f>-'5C1J_JCFA-East'!AS68</f>
        <v>0</v>
      </c>
      <c r="P68" s="62">
        <f>-'5C1M_GEO Mid'!AS68</f>
        <v>0</v>
      </c>
      <c r="Q68" s="62">
        <f>-'5C1N_Delta'!AS68</f>
        <v>0</v>
      </c>
      <c r="R68" s="62">
        <f>-'5C1O_Impact'!AS68</f>
        <v>0</v>
      </c>
      <c r="S68" s="62">
        <f>-'5C1Q_Advantage'!AS68</f>
        <v>0</v>
      </c>
      <c r="T68" s="62">
        <f>-'5C1R_Iberville'!AS68</f>
        <v>0</v>
      </c>
      <c r="U68" s="62">
        <f>-'5C1S_LC Col Prep'!AS68</f>
        <v>0</v>
      </c>
      <c r="V68" s="62">
        <f>-'5C1T_Northeast'!AS68</f>
        <v>0</v>
      </c>
      <c r="W68" s="62">
        <f>-'5C1U_Acadiana Ren'!AS68</f>
        <v>0</v>
      </c>
      <c r="X68" s="62">
        <f>-'5C1V_Laf Ren'!AS68</f>
        <v>0</v>
      </c>
      <c r="Y68" s="62">
        <f>-'5C1W_Willow'!AS68</f>
        <v>0</v>
      </c>
      <c r="Z68" s="62">
        <f>-'5C1Y_GEO'!AS68</f>
        <v>0</v>
      </c>
      <c r="AA68" s="62">
        <f>-'5C1Z_Lincoln Prep'!AS68</f>
        <v>0</v>
      </c>
      <c r="AB68" s="62">
        <f>-'5C1AE_Noble Minds'!$AS68</f>
        <v>0</v>
      </c>
      <c r="AC68" s="62">
        <f>-'5C1AF_JCFA-Laf'!$AS68</f>
        <v>0</v>
      </c>
      <c r="AD68" s="62">
        <f>-'5C1AG_Collegiate'!$AS68</f>
        <v>0</v>
      </c>
      <c r="AE68" s="62">
        <f>-'5C1AH_BRUP'!$AS68</f>
        <v>0</v>
      </c>
      <c r="AF68" s="62">
        <f>-'5C1AI_Harmony'!$AS68</f>
        <v>0</v>
      </c>
      <c r="AG68" s="62">
        <f>-'5C1AJ_Athlos'!$AS68</f>
        <v>0</v>
      </c>
      <c r="AH68" s="62">
        <f>-'5C1AK_NxtGen'!$AS68</f>
        <v>0</v>
      </c>
      <c r="AI68" s="62">
        <f>-'5C1AL_Red River'!$AS68</f>
        <v>0</v>
      </c>
      <c r="AJ68" s="62">
        <f>-'5C2_LAVCA'!AT68</f>
        <v>-320</v>
      </c>
      <c r="AK68" s="62">
        <f>-'5C3_UnvView'!AT68</f>
        <v>-4101</v>
      </c>
      <c r="AL68" s="328">
        <f t="shared" si="4"/>
        <v>-4602</v>
      </c>
      <c r="AM68" s="329">
        <f t="shared" si="5"/>
        <v>1053951</v>
      </c>
    </row>
    <row r="69" spans="1:39" s="8" customFormat="1" ht="15.75" customHeight="1" x14ac:dyDescent="0.2">
      <c r="A69" s="326">
        <v>63</v>
      </c>
      <c r="B69" s="327" t="s">
        <v>65</v>
      </c>
      <c r="C69" s="62">
        <f>'2_State Distrib and Adjs'!BB69</f>
        <v>789774</v>
      </c>
      <c r="D69" s="62">
        <f>-'5A3_OJJ'!S69</f>
        <v>0</v>
      </c>
      <c r="E69" s="62"/>
      <c r="F69" s="62">
        <f>-'5C1A_Madison'!AS69</f>
        <v>0</v>
      </c>
      <c r="G69" s="62">
        <f>-'5C1B_DArbonne'!AS69</f>
        <v>0</v>
      </c>
      <c r="H69" s="62">
        <f>-'5C1C_Intl High'!AS69</f>
        <v>0</v>
      </c>
      <c r="I69" s="62">
        <f>-'5C1D_NOMMA'!AS69</f>
        <v>0</v>
      </c>
      <c r="J69" s="62">
        <f>-'5C1E_LFNO'!AS69</f>
        <v>0</v>
      </c>
      <c r="K69" s="62">
        <f>-'5C1F_L.C. Charter'!AS69</f>
        <v>0</v>
      </c>
      <c r="L69" s="62">
        <f>-'5C1G_JS Clark'!AS69</f>
        <v>0</v>
      </c>
      <c r="M69" s="62">
        <f>-'5C1H_Southwest'!AS69</f>
        <v>0</v>
      </c>
      <c r="N69" s="62">
        <f>-'5C1I_LA Key'!AS69</f>
        <v>-3040</v>
      </c>
      <c r="O69" s="62">
        <f>-'5C1J_JCFA-East'!AS69</f>
        <v>0</v>
      </c>
      <c r="P69" s="62">
        <f>-'5C1M_GEO Mid'!AS69</f>
        <v>0</v>
      </c>
      <c r="Q69" s="62">
        <f>-'5C1N_Delta'!AS69</f>
        <v>0</v>
      </c>
      <c r="R69" s="62">
        <f>-'5C1O_Impact'!AS69</f>
        <v>0</v>
      </c>
      <c r="S69" s="62">
        <f>-'5C1Q_Advantage'!AS69</f>
        <v>777</v>
      </c>
      <c r="T69" s="62">
        <f>-'5C1R_Iberville'!AS69</f>
        <v>0</v>
      </c>
      <c r="U69" s="62">
        <f>-'5C1S_LC Col Prep'!AS69</f>
        <v>0</v>
      </c>
      <c r="V69" s="62">
        <f>-'5C1T_Northeast'!AS69</f>
        <v>0</v>
      </c>
      <c r="W69" s="62">
        <f>-'5C1U_Acadiana Ren'!AS69</f>
        <v>0</v>
      </c>
      <c r="X69" s="62">
        <f>-'5C1V_Laf Ren'!AS69</f>
        <v>0</v>
      </c>
      <c r="Y69" s="62">
        <f>-'5C1W_Willow'!AS69</f>
        <v>0</v>
      </c>
      <c r="Z69" s="62">
        <f>-'5C1Y_GEO'!AS69</f>
        <v>0</v>
      </c>
      <c r="AA69" s="62">
        <f>-'5C1Z_Lincoln Prep'!AS69</f>
        <v>0</v>
      </c>
      <c r="AB69" s="62">
        <f>-'5C1AE_Noble Minds'!$AS69</f>
        <v>0</v>
      </c>
      <c r="AC69" s="62">
        <f>-'5C1AF_JCFA-Laf'!$AS69</f>
        <v>0</v>
      </c>
      <c r="AD69" s="62">
        <f>-'5C1AG_Collegiate'!$AS69</f>
        <v>0</v>
      </c>
      <c r="AE69" s="62">
        <f>-'5C1AH_BRUP'!$AS69</f>
        <v>0</v>
      </c>
      <c r="AF69" s="62">
        <f>-'5C1AI_Harmony'!$AS69</f>
        <v>0</v>
      </c>
      <c r="AG69" s="62">
        <f>-'5C1AJ_Athlos'!$AS69</f>
        <v>0</v>
      </c>
      <c r="AH69" s="62">
        <f>-'5C1AK_NxtGen'!$AS69</f>
        <v>0</v>
      </c>
      <c r="AI69" s="62">
        <f>-'5C1AL_Red River'!$AS69</f>
        <v>0</v>
      </c>
      <c r="AJ69" s="62">
        <f>-'5C2_LAVCA'!AT69</f>
        <v>-10094</v>
      </c>
      <c r="AK69" s="62">
        <f>-'5C3_UnvView'!AT69</f>
        <v>-4202</v>
      </c>
      <c r="AL69" s="328">
        <f t="shared" si="4"/>
        <v>-16559</v>
      </c>
      <c r="AM69" s="329">
        <f t="shared" si="5"/>
        <v>773215</v>
      </c>
    </row>
    <row r="70" spans="1:39" s="8" customFormat="1" ht="15.75" customHeight="1" x14ac:dyDescent="0.2">
      <c r="A70" s="326">
        <v>64</v>
      </c>
      <c r="B70" s="327" t="s">
        <v>66</v>
      </c>
      <c r="C70" s="62">
        <f>'2_State Distrib and Adjs'!BB70</f>
        <v>1119969</v>
      </c>
      <c r="D70" s="62">
        <f>-'5A3_OJJ'!S70</f>
        <v>0</v>
      </c>
      <c r="E70" s="62"/>
      <c r="F70" s="62">
        <f>-'5C1A_Madison'!AS70</f>
        <v>0</v>
      </c>
      <c r="G70" s="62">
        <f>-'5C1B_DArbonne'!AS70</f>
        <v>0</v>
      </c>
      <c r="H70" s="62">
        <f>-'5C1C_Intl High'!AS70</f>
        <v>0</v>
      </c>
      <c r="I70" s="62">
        <f>-'5C1D_NOMMA'!AS70</f>
        <v>0</v>
      </c>
      <c r="J70" s="62">
        <f>-'5C1E_LFNO'!AS70</f>
        <v>0</v>
      </c>
      <c r="K70" s="62">
        <f>-'5C1F_L.C. Charter'!AS70</f>
        <v>0</v>
      </c>
      <c r="L70" s="62">
        <f>-'5C1G_JS Clark'!AS70</f>
        <v>0</v>
      </c>
      <c r="M70" s="62">
        <f>-'5C1H_Southwest'!AS70</f>
        <v>0</v>
      </c>
      <c r="N70" s="62">
        <f>-'5C1I_LA Key'!AS70</f>
        <v>0</v>
      </c>
      <c r="O70" s="62">
        <f>-'5C1J_JCFA-East'!AS70</f>
        <v>0</v>
      </c>
      <c r="P70" s="62">
        <f>-'5C1M_GEO Mid'!AS70</f>
        <v>0</v>
      </c>
      <c r="Q70" s="62">
        <f>-'5C1N_Delta'!AS70</f>
        <v>0</v>
      </c>
      <c r="R70" s="62">
        <f>-'5C1O_Impact'!AS70</f>
        <v>0</v>
      </c>
      <c r="S70" s="62">
        <f>-'5C1Q_Advantage'!AS70</f>
        <v>0</v>
      </c>
      <c r="T70" s="62">
        <f>-'5C1R_Iberville'!AS70</f>
        <v>0</v>
      </c>
      <c r="U70" s="62">
        <f>-'5C1S_LC Col Prep'!AS70</f>
        <v>0</v>
      </c>
      <c r="V70" s="62">
        <f>-'5C1T_Northeast'!AS70</f>
        <v>0</v>
      </c>
      <c r="W70" s="62">
        <f>-'5C1U_Acadiana Ren'!AS70</f>
        <v>0</v>
      </c>
      <c r="X70" s="62">
        <f>-'5C1V_Laf Ren'!AS70</f>
        <v>0</v>
      </c>
      <c r="Y70" s="62">
        <f>-'5C1W_Willow'!AS70</f>
        <v>0</v>
      </c>
      <c r="Z70" s="62">
        <f>-'5C1Y_GEO'!AS70</f>
        <v>0</v>
      </c>
      <c r="AA70" s="62">
        <f>-'5C1Z_Lincoln Prep'!AS70</f>
        <v>-256</v>
      </c>
      <c r="AB70" s="62">
        <f>-'5C1AE_Noble Minds'!$AS70</f>
        <v>0</v>
      </c>
      <c r="AC70" s="62">
        <f>-'5C1AF_JCFA-Laf'!$AS70</f>
        <v>0</v>
      </c>
      <c r="AD70" s="62">
        <f>-'5C1AG_Collegiate'!$AS70</f>
        <v>0</v>
      </c>
      <c r="AE70" s="62">
        <f>-'5C1AH_BRUP'!$AS70</f>
        <v>0</v>
      </c>
      <c r="AF70" s="62">
        <f>-'5C1AI_Harmony'!$AS70</f>
        <v>0</v>
      </c>
      <c r="AG70" s="62">
        <f>-'5C1AJ_Athlos'!$AS70</f>
        <v>0</v>
      </c>
      <c r="AH70" s="62">
        <f>-'5C1AK_NxtGen'!$AS70</f>
        <v>0</v>
      </c>
      <c r="AI70" s="62">
        <f>-'5C1AL_Red River'!$AS70</f>
        <v>0</v>
      </c>
      <c r="AJ70" s="62">
        <f>-'5C2_LAVCA'!AT70</f>
        <v>-2404</v>
      </c>
      <c r="AK70" s="62">
        <f>-'5C3_UnvView'!AT70</f>
        <v>-1028</v>
      </c>
      <c r="AL70" s="328">
        <f t="shared" si="4"/>
        <v>-3688</v>
      </c>
      <c r="AM70" s="329">
        <f t="shared" si="5"/>
        <v>1116281</v>
      </c>
    </row>
    <row r="71" spans="1:39" s="8" customFormat="1" ht="15.75" customHeight="1" x14ac:dyDescent="0.2">
      <c r="A71" s="316">
        <v>65</v>
      </c>
      <c r="B71" s="317" t="s">
        <v>67</v>
      </c>
      <c r="C71" s="318">
        <f>'2_State Distrib and Adjs'!BB71</f>
        <v>3837720</v>
      </c>
      <c r="D71" s="318">
        <f>-'5A3_OJJ'!S71</f>
        <v>-493</v>
      </c>
      <c r="E71" s="318"/>
      <c r="F71" s="318">
        <f>-'5C1A_Madison'!AS71</f>
        <v>0</v>
      </c>
      <c r="G71" s="318">
        <f>-'5C1B_DArbonne'!AS71</f>
        <v>0</v>
      </c>
      <c r="H71" s="318">
        <f>-'5C1C_Intl High'!AS71</f>
        <v>0</v>
      </c>
      <c r="I71" s="318">
        <f>-'5C1D_NOMMA'!AS71</f>
        <v>0</v>
      </c>
      <c r="J71" s="318">
        <f>-'5C1E_LFNO'!AS71</f>
        <v>0</v>
      </c>
      <c r="K71" s="318">
        <f>-'5C1F_L.C. Charter'!AS71</f>
        <v>0</v>
      </c>
      <c r="L71" s="318">
        <f>-'5C1G_JS Clark'!AS71</f>
        <v>0</v>
      </c>
      <c r="M71" s="318">
        <f>-'5C1H_Southwest'!AS71</f>
        <v>0</v>
      </c>
      <c r="N71" s="318">
        <f>-'5C1I_LA Key'!AS71</f>
        <v>0</v>
      </c>
      <c r="O71" s="318">
        <f>-'5C1J_JCFA-East'!AS71</f>
        <v>0</v>
      </c>
      <c r="P71" s="318">
        <f>-'5C1M_GEO Mid'!AS71</f>
        <v>0</v>
      </c>
      <c r="Q71" s="318">
        <f>-'5C1N_Delta'!AS71</f>
        <v>0</v>
      </c>
      <c r="R71" s="318">
        <f>-'5C1O_Impact'!AS71</f>
        <v>0</v>
      </c>
      <c r="S71" s="318">
        <f>-'5C1Q_Advantage'!AS71</f>
        <v>0</v>
      </c>
      <c r="T71" s="318">
        <f>-'5C1R_Iberville'!AS71</f>
        <v>0</v>
      </c>
      <c r="U71" s="318">
        <f>-'5C1S_LC Col Prep'!AS71</f>
        <v>0</v>
      </c>
      <c r="V71" s="318">
        <f>-'5C1T_Northeast'!AS71</f>
        <v>0</v>
      </c>
      <c r="W71" s="318">
        <f>-'5C1U_Acadiana Ren'!AS71</f>
        <v>0</v>
      </c>
      <c r="X71" s="318">
        <f>-'5C1V_Laf Ren'!AS71</f>
        <v>0</v>
      </c>
      <c r="Y71" s="318">
        <f>-'5C1W_Willow'!AS71</f>
        <v>0</v>
      </c>
      <c r="Z71" s="318">
        <f>-'5C1Y_GEO'!AS71</f>
        <v>0</v>
      </c>
      <c r="AA71" s="318">
        <f>-'5C1Z_Lincoln Prep'!AS71</f>
        <v>0</v>
      </c>
      <c r="AB71" s="318">
        <f>-'5C1AE_Noble Minds'!$AS71</f>
        <v>0</v>
      </c>
      <c r="AC71" s="318">
        <f>-'5C1AF_JCFA-Laf'!$AS71</f>
        <v>0</v>
      </c>
      <c r="AD71" s="318">
        <f>-'5C1AG_Collegiate'!$AS71</f>
        <v>0</v>
      </c>
      <c r="AE71" s="318">
        <f>-'5C1AH_BRUP'!$AS71</f>
        <v>0</v>
      </c>
      <c r="AF71" s="585">
        <f>-'5C1AI_Harmony'!$AS71</f>
        <v>0</v>
      </c>
      <c r="AG71" s="585">
        <f>-'5C1AJ_Athlos'!$AS71</f>
        <v>0</v>
      </c>
      <c r="AH71" s="776">
        <f>-'5C1AK_NxtGen'!$AS71</f>
        <v>0</v>
      </c>
      <c r="AI71" s="776">
        <f>-'5C1AL_Red River'!$AS71</f>
        <v>0</v>
      </c>
      <c r="AJ71" s="318">
        <f>-'5C2_LAVCA'!AT71</f>
        <v>-1393</v>
      </c>
      <c r="AK71" s="318">
        <f>-'5C3_UnvView'!AT71</f>
        <v>1217</v>
      </c>
      <c r="AL71" s="319">
        <f>SUM(D71:AK71)</f>
        <v>-669</v>
      </c>
      <c r="AM71" s="320">
        <f>C71+AL71</f>
        <v>3837051</v>
      </c>
    </row>
    <row r="72" spans="1:39" s="8" customFormat="1" ht="15.75" customHeight="1" x14ac:dyDescent="0.2">
      <c r="A72" s="326">
        <v>66</v>
      </c>
      <c r="B72" s="327" t="s">
        <v>68</v>
      </c>
      <c r="C72" s="62">
        <f>'2_State Distrib and Adjs'!BB72</f>
        <v>1171771</v>
      </c>
      <c r="D72" s="62">
        <f>-'5A3_OJJ'!S72</f>
        <v>0</v>
      </c>
      <c r="E72" s="62"/>
      <c r="F72" s="62">
        <f>-'5C1A_Madison'!AS72</f>
        <v>0</v>
      </c>
      <c r="G72" s="62">
        <f>-'5C1B_DArbonne'!AS72</f>
        <v>0</v>
      </c>
      <c r="H72" s="62">
        <f>-'5C1C_Intl High'!AS72</f>
        <v>0</v>
      </c>
      <c r="I72" s="62">
        <f>-'5C1D_NOMMA'!AS72</f>
        <v>0</v>
      </c>
      <c r="J72" s="62">
        <f>-'5C1E_LFNO'!AS72</f>
        <v>0</v>
      </c>
      <c r="K72" s="62">
        <f>-'5C1F_L.C. Charter'!AS72</f>
        <v>0</v>
      </c>
      <c r="L72" s="62">
        <f>-'5C1G_JS Clark'!AS72</f>
        <v>0</v>
      </c>
      <c r="M72" s="62">
        <f>-'5C1H_Southwest'!AS72</f>
        <v>0</v>
      </c>
      <c r="N72" s="62">
        <f>-'5C1I_LA Key'!AS72</f>
        <v>0</v>
      </c>
      <c r="O72" s="62">
        <f>-'5C1J_JCFA-East'!AS72</f>
        <v>0</v>
      </c>
      <c r="P72" s="62">
        <f>-'5C1M_GEO Mid'!AS72</f>
        <v>0</v>
      </c>
      <c r="Q72" s="62">
        <f>-'5C1N_Delta'!AS72</f>
        <v>0</v>
      </c>
      <c r="R72" s="62">
        <f>-'5C1O_Impact'!AS72</f>
        <v>0</v>
      </c>
      <c r="S72" s="62">
        <f>-'5C1Q_Advantage'!AS72</f>
        <v>0</v>
      </c>
      <c r="T72" s="62">
        <f>-'5C1R_Iberville'!AS72</f>
        <v>0</v>
      </c>
      <c r="U72" s="62">
        <f>-'5C1S_LC Col Prep'!AS72</f>
        <v>0</v>
      </c>
      <c r="V72" s="62">
        <f>-'5C1T_Northeast'!AS72</f>
        <v>0</v>
      </c>
      <c r="W72" s="62">
        <f>-'5C1U_Acadiana Ren'!AS72</f>
        <v>0</v>
      </c>
      <c r="X72" s="62">
        <f>-'5C1V_Laf Ren'!AS72</f>
        <v>0</v>
      </c>
      <c r="Y72" s="62">
        <f>-'5C1W_Willow'!AS72</f>
        <v>0</v>
      </c>
      <c r="Z72" s="62">
        <f>-'5C1Y_GEO'!AS72</f>
        <v>0</v>
      </c>
      <c r="AA72" s="62">
        <f>-'5C1Z_Lincoln Prep'!AS72</f>
        <v>0</v>
      </c>
      <c r="AB72" s="62">
        <f>-'5C1AE_Noble Minds'!$AS72</f>
        <v>0</v>
      </c>
      <c r="AC72" s="62">
        <f>-'5C1AF_JCFA-Laf'!$AS72</f>
        <v>0</v>
      </c>
      <c r="AD72" s="62">
        <f>-'5C1AG_Collegiate'!$AS72</f>
        <v>0</v>
      </c>
      <c r="AE72" s="62">
        <f>-'5C1AH_BRUP'!$AS72</f>
        <v>0</v>
      </c>
      <c r="AF72" s="62">
        <f>-'5C1AI_Harmony'!$AS72</f>
        <v>0</v>
      </c>
      <c r="AG72" s="62">
        <f>-'5C1AJ_Athlos'!$AS72</f>
        <v>0</v>
      </c>
      <c r="AH72" s="62">
        <f>-'5C1AK_NxtGen'!$AS72</f>
        <v>0</v>
      </c>
      <c r="AI72" s="62">
        <f>-'5C1AL_Red River'!$AS72</f>
        <v>0</v>
      </c>
      <c r="AJ72" s="62">
        <f>-'5C2_LAVCA'!AT72</f>
        <v>-4476</v>
      </c>
      <c r="AK72" s="62">
        <f>-'5C3_UnvView'!AT72</f>
        <v>-7204</v>
      </c>
      <c r="AL72" s="328">
        <f>SUM(D72:AK72)</f>
        <v>-11680</v>
      </c>
      <c r="AM72" s="329">
        <f>C72+AL72</f>
        <v>1160091</v>
      </c>
    </row>
    <row r="73" spans="1:39" s="8" customFormat="1" ht="15.75" customHeight="1" x14ac:dyDescent="0.2">
      <c r="A73" s="326">
        <v>67</v>
      </c>
      <c r="B73" s="327" t="s">
        <v>2</v>
      </c>
      <c r="C73" s="62">
        <f>'2_State Distrib and Adjs'!BB73</f>
        <v>2731965</v>
      </c>
      <c r="D73" s="62">
        <f>-'5A3_OJJ'!S73</f>
        <v>-78</v>
      </c>
      <c r="E73" s="62"/>
      <c r="F73" s="62">
        <f>-'5C1A_Madison'!AS73</f>
        <v>-649</v>
      </c>
      <c r="G73" s="62">
        <f>-'5C1B_DArbonne'!AS73</f>
        <v>0</v>
      </c>
      <c r="H73" s="62">
        <f>-'5C1C_Intl High'!AS73</f>
        <v>0</v>
      </c>
      <c r="I73" s="62">
        <f>-'5C1D_NOMMA'!AS73</f>
        <v>0</v>
      </c>
      <c r="J73" s="62">
        <f>-'5C1E_LFNO'!AS73</f>
        <v>0</v>
      </c>
      <c r="K73" s="62">
        <f>-'5C1F_L.C. Charter'!AS73</f>
        <v>0</v>
      </c>
      <c r="L73" s="62">
        <f>-'5C1G_JS Clark'!AS73</f>
        <v>0</v>
      </c>
      <c r="M73" s="62">
        <f>-'5C1H_Southwest'!AS73</f>
        <v>0</v>
      </c>
      <c r="N73" s="62">
        <f>-'5C1I_LA Key'!AS73</f>
        <v>-3812</v>
      </c>
      <c r="O73" s="62">
        <f>-'5C1J_JCFA-East'!AS73</f>
        <v>0</v>
      </c>
      <c r="P73" s="62">
        <f>-'5C1M_GEO Mid'!AS73</f>
        <v>-520</v>
      </c>
      <c r="Q73" s="62">
        <f>-'5C1N_Delta'!AS73</f>
        <v>0</v>
      </c>
      <c r="R73" s="62">
        <f>-'5C1O_Impact'!AS73</f>
        <v>-723</v>
      </c>
      <c r="S73" s="62">
        <f>-'5C1Q_Advantage'!AS73</f>
        <v>-5615</v>
      </c>
      <c r="T73" s="62">
        <f>-'5C1R_Iberville'!AS73</f>
        <v>0</v>
      </c>
      <c r="U73" s="62">
        <f>-'5C1S_LC Col Prep'!AS73</f>
        <v>0</v>
      </c>
      <c r="V73" s="62">
        <f>-'5C1T_Northeast'!AS73</f>
        <v>0</v>
      </c>
      <c r="W73" s="62">
        <f>-'5C1U_Acadiana Ren'!AS73</f>
        <v>0</v>
      </c>
      <c r="X73" s="62">
        <f>-'5C1V_Laf Ren'!AS73</f>
        <v>0</v>
      </c>
      <c r="Y73" s="62">
        <f>-'5C1W_Willow'!AS73</f>
        <v>0</v>
      </c>
      <c r="Z73" s="62">
        <f>-'5C1Y_GEO'!AS73</f>
        <v>-1338</v>
      </c>
      <c r="AA73" s="62">
        <f>-'5C1Z_Lincoln Prep'!AS73</f>
        <v>0</v>
      </c>
      <c r="AB73" s="62">
        <f>-'5C1AE_Noble Minds'!$AS73</f>
        <v>0</v>
      </c>
      <c r="AC73" s="62">
        <f>-'5C1AF_JCFA-Laf'!$AS73</f>
        <v>0</v>
      </c>
      <c r="AD73" s="62">
        <f>-'5C1AG_Collegiate'!$AS73</f>
        <v>0</v>
      </c>
      <c r="AE73" s="62">
        <f>-'5C1AH_BRUP'!$AS73</f>
        <v>242</v>
      </c>
      <c r="AF73" s="62">
        <f>-'5C1AI_Harmony'!$AS73</f>
        <v>0</v>
      </c>
      <c r="AG73" s="62">
        <f>-'5C1AJ_Athlos'!$AS73</f>
        <v>0</v>
      </c>
      <c r="AH73" s="62">
        <f>-'5C1AK_NxtGen'!$AS73</f>
        <v>-260</v>
      </c>
      <c r="AI73" s="62">
        <f>-'5C1AL_Red River'!$AS73</f>
        <v>0</v>
      </c>
      <c r="AJ73" s="62">
        <f>-'5C2_LAVCA'!AT73</f>
        <v>-3732</v>
      </c>
      <c r="AK73" s="62">
        <f>-'5C3_UnvView'!AT73</f>
        <v>-13023</v>
      </c>
      <c r="AL73" s="328">
        <f>SUM(D73:AK73)</f>
        <v>-29508</v>
      </c>
      <c r="AM73" s="329">
        <f>C73+AL73</f>
        <v>2702457</v>
      </c>
    </row>
    <row r="74" spans="1:39" s="8" customFormat="1" ht="15.75" customHeight="1" x14ac:dyDescent="0.2">
      <c r="A74" s="326">
        <v>68</v>
      </c>
      <c r="B74" s="327" t="s">
        <v>1</v>
      </c>
      <c r="C74" s="62">
        <f>'2_State Distrib and Adjs'!BB74</f>
        <v>665841</v>
      </c>
      <c r="D74" s="62">
        <f>-'5A3_OJJ'!S74</f>
        <v>-152</v>
      </c>
      <c r="E74" s="62"/>
      <c r="F74" s="62">
        <f>-'5C1A_Madison'!AS74</f>
        <v>-2549</v>
      </c>
      <c r="G74" s="62">
        <f>-'5C1B_DArbonne'!AS74</f>
        <v>0</v>
      </c>
      <c r="H74" s="62">
        <f>-'5C1C_Intl High'!AS74</f>
        <v>0</v>
      </c>
      <c r="I74" s="62">
        <f>-'5C1D_NOMMA'!AS74</f>
        <v>0</v>
      </c>
      <c r="J74" s="62">
        <f>-'5C1E_LFNO'!AS74</f>
        <v>0</v>
      </c>
      <c r="K74" s="62">
        <f>-'5C1F_L.C. Charter'!AS74</f>
        <v>0</v>
      </c>
      <c r="L74" s="62">
        <f>-'5C1G_JS Clark'!AS74</f>
        <v>0</v>
      </c>
      <c r="M74" s="62">
        <f>-'5C1H_Southwest'!AS74</f>
        <v>0</v>
      </c>
      <c r="N74" s="62">
        <f>-'5C1I_LA Key'!AS74</f>
        <v>-5016</v>
      </c>
      <c r="O74" s="62">
        <f>-'5C1J_JCFA-East'!AS74</f>
        <v>0</v>
      </c>
      <c r="P74" s="62">
        <f>-'5C1M_GEO Mid'!AS74</f>
        <v>90</v>
      </c>
      <c r="Q74" s="62">
        <f>-'5C1N_Delta'!AS74</f>
        <v>0</v>
      </c>
      <c r="R74" s="62">
        <f>-'5C1O_Impact'!AS74</f>
        <v>-44806</v>
      </c>
      <c r="S74" s="62">
        <f>-'5C1Q_Advantage'!AS74</f>
        <v>-75792</v>
      </c>
      <c r="T74" s="62">
        <f>-'5C1R_Iberville'!AS74</f>
        <v>0</v>
      </c>
      <c r="U74" s="62">
        <f>-'5C1S_LC Col Prep'!AS74</f>
        <v>0</v>
      </c>
      <c r="V74" s="62">
        <f>-'5C1T_Northeast'!AS74</f>
        <v>0</v>
      </c>
      <c r="W74" s="62">
        <f>-'5C1U_Acadiana Ren'!AS74</f>
        <v>0</v>
      </c>
      <c r="X74" s="62">
        <f>-'5C1V_Laf Ren'!AS74</f>
        <v>0</v>
      </c>
      <c r="Y74" s="62">
        <f>-'5C1W_Willow'!AS74</f>
        <v>0</v>
      </c>
      <c r="Z74" s="62">
        <f>-'5C1Y_GEO'!AS74</f>
        <v>-686</v>
      </c>
      <c r="AA74" s="62">
        <f>-'5C1Z_Lincoln Prep'!AS74</f>
        <v>0</v>
      </c>
      <c r="AB74" s="62">
        <f>-'5C1AE_Noble Minds'!$AS74</f>
        <v>0</v>
      </c>
      <c r="AC74" s="62">
        <f>-'5C1AF_JCFA-Laf'!$AS74</f>
        <v>0</v>
      </c>
      <c r="AD74" s="62">
        <f>-'5C1AG_Collegiate'!$AS74</f>
        <v>-1683</v>
      </c>
      <c r="AE74" s="62">
        <f>-'5C1AH_BRUP'!$AS74</f>
        <v>-3550</v>
      </c>
      <c r="AF74" s="62">
        <f>-'5C1AI_Harmony'!$AS74</f>
        <v>0</v>
      </c>
      <c r="AG74" s="62">
        <f>-'5C1AJ_Athlos'!$AS74</f>
        <v>0</v>
      </c>
      <c r="AH74" s="62">
        <f>-'5C1AK_NxtGen'!$AS74</f>
        <v>458</v>
      </c>
      <c r="AI74" s="62">
        <f>-'5C1AL_Red River'!$AS74</f>
        <v>0</v>
      </c>
      <c r="AJ74" s="62">
        <f>-'5C2_LAVCA'!AT74</f>
        <v>-1015</v>
      </c>
      <c r="AK74" s="62">
        <f>-'5C3_UnvView'!AT74</f>
        <v>-1711</v>
      </c>
      <c r="AL74" s="328">
        <f>SUM(D74:AK74)</f>
        <v>-136412</v>
      </c>
      <c r="AM74" s="329">
        <f>C74+AL74</f>
        <v>529429</v>
      </c>
    </row>
    <row r="75" spans="1:39" s="8" customFormat="1" ht="15.75" customHeight="1" x14ac:dyDescent="0.2">
      <c r="A75" s="330">
        <v>69</v>
      </c>
      <c r="B75" s="331" t="s">
        <v>74</v>
      </c>
      <c r="C75" s="332">
        <f>'2_State Distrib and Adjs'!BB75</f>
        <v>2680710</v>
      </c>
      <c r="D75" s="332">
        <f>-'5A3_OJJ'!S75</f>
        <v>0</v>
      </c>
      <c r="E75" s="332"/>
      <c r="F75" s="332">
        <f>-'5C1A_Madison'!AS75</f>
        <v>-415</v>
      </c>
      <c r="G75" s="332">
        <f>-'5C1B_DArbonne'!AS75</f>
        <v>0</v>
      </c>
      <c r="H75" s="332">
        <f>-'5C1C_Intl High'!AS75</f>
        <v>0</v>
      </c>
      <c r="I75" s="332">
        <f>-'5C1D_NOMMA'!AS75</f>
        <v>0</v>
      </c>
      <c r="J75" s="332">
        <f>-'5C1E_LFNO'!AS75</f>
        <v>0</v>
      </c>
      <c r="K75" s="332">
        <f>-'5C1F_L.C. Charter'!AS75</f>
        <v>0</v>
      </c>
      <c r="L75" s="332">
        <f>-'5C1G_JS Clark'!AS75</f>
        <v>0</v>
      </c>
      <c r="M75" s="332">
        <f>-'5C1H_Southwest'!AS75</f>
        <v>0</v>
      </c>
      <c r="N75" s="332">
        <f>-'5C1I_LA Key'!AS75</f>
        <v>-4267</v>
      </c>
      <c r="O75" s="332">
        <f>-'5C1J_JCFA-East'!AS75</f>
        <v>0</v>
      </c>
      <c r="P75" s="332">
        <f>-'5C1M_GEO Mid'!AS75</f>
        <v>-745</v>
      </c>
      <c r="Q75" s="332">
        <f>-'5C1N_Delta'!AS75</f>
        <v>0</v>
      </c>
      <c r="R75" s="332">
        <f>-'5C1O_Impact'!AS75</f>
        <v>773</v>
      </c>
      <c r="S75" s="332">
        <f>-'5C1Q_Advantage'!AS75</f>
        <v>-5000</v>
      </c>
      <c r="T75" s="332">
        <f>-'5C1R_Iberville'!AS75</f>
        <v>0</v>
      </c>
      <c r="U75" s="332">
        <f>-'5C1S_LC Col Prep'!AS75</f>
        <v>0</v>
      </c>
      <c r="V75" s="332">
        <f>-'5C1T_Northeast'!AS75</f>
        <v>0</v>
      </c>
      <c r="W75" s="332">
        <f>-'5C1U_Acadiana Ren'!AS75</f>
        <v>0</v>
      </c>
      <c r="X75" s="332">
        <f>-'5C1V_Laf Ren'!AS75</f>
        <v>0</v>
      </c>
      <c r="Y75" s="332">
        <f>-'5C1W_Willow'!AS75</f>
        <v>0</v>
      </c>
      <c r="Z75" s="332">
        <f>-'5C1Y_GEO'!AS75</f>
        <v>-1422</v>
      </c>
      <c r="AA75" s="332">
        <f>-'5C1Z_Lincoln Prep'!AS75</f>
        <v>0</v>
      </c>
      <c r="AB75" s="332">
        <f>-'5C1AE_Noble Minds'!$AS75</f>
        <v>0</v>
      </c>
      <c r="AC75" s="332">
        <f>-'5C1AF_JCFA-Laf'!$AS75</f>
        <v>0</v>
      </c>
      <c r="AD75" s="332">
        <f>-'5C1AG_Collegiate'!$AS75</f>
        <v>626</v>
      </c>
      <c r="AE75" s="332">
        <f>-'5C1AH_BRUP'!$AS75</f>
        <v>0</v>
      </c>
      <c r="AF75" s="332">
        <f>-'5C1AI_Harmony'!$AS75</f>
        <v>0</v>
      </c>
      <c r="AG75" s="332">
        <f>-'5C1AJ_Athlos'!$AS75</f>
        <v>0</v>
      </c>
      <c r="AH75" s="332">
        <f>-'5C1AK_NxtGen'!$AS75</f>
        <v>85</v>
      </c>
      <c r="AI75" s="332">
        <f>-'5C1AL_Red River'!$AS75</f>
        <v>0</v>
      </c>
      <c r="AJ75" s="332">
        <f>-'5C2_LAVCA'!AT75</f>
        <v>-2068</v>
      </c>
      <c r="AK75" s="332">
        <f>-'5C3_UnvView'!AT75</f>
        <v>-1931</v>
      </c>
      <c r="AL75" s="333">
        <f>SUM(D75:AK75)</f>
        <v>-14364</v>
      </c>
      <c r="AM75" s="334">
        <f>C75+AL75</f>
        <v>2666346</v>
      </c>
    </row>
    <row r="76" spans="1:39" s="33" customFormat="1" ht="15.75" customHeight="1" thickBot="1" x14ac:dyDescent="0.25">
      <c r="A76" s="454"/>
      <c r="B76" s="455" t="s">
        <v>69</v>
      </c>
      <c r="C76" s="1193">
        <f t="shared" ref="C76:AL76" si="6">SUM(C7:C75)</f>
        <v>292569489</v>
      </c>
      <c r="D76" s="1193">
        <f>SUM(D7:D75)</f>
        <v>-60500</v>
      </c>
      <c r="E76" s="1193">
        <f t="shared" si="6"/>
        <v>-1509664</v>
      </c>
      <c r="F76" s="1193">
        <f t="shared" si="6"/>
        <v>-409674</v>
      </c>
      <c r="G76" s="1193">
        <f t="shared" si="6"/>
        <v>-361281</v>
      </c>
      <c r="H76" s="1193">
        <f t="shared" si="6"/>
        <v>-170567</v>
      </c>
      <c r="I76" s="1193">
        <f t="shared" si="6"/>
        <v>-600889</v>
      </c>
      <c r="J76" s="1193">
        <f t="shared" si="6"/>
        <v>-542455</v>
      </c>
      <c r="K76" s="1193">
        <f t="shared" si="6"/>
        <v>-534014</v>
      </c>
      <c r="L76" s="1193">
        <f t="shared" si="6"/>
        <v>-68480</v>
      </c>
      <c r="M76" s="1193">
        <f t="shared" si="6"/>
        <v>-336322</v>
      </c>
      <c r="N76" s="1193">
        <f t="shared" si="6"/>
        <v>-289327</v>
      </c>
      <c r="O76" s="1193">
        <f t="shared" si="6"/>
        <v>-84384</v>
      </c>
      <c r="P76" s="1193">
        <f t="shared" si="6"/>
        <v>-422943</v>
      </c>
      <c r="Q76" s="1193">
        <f t="shared" si="6"/>
        <v>-152158</v>
      </c>
      <c r="R76" s="1193">
        <f>SUM(R7:R75)</f>
        <v>-193433</v>
      </c>
      <c r="S76" s="1193">
        <f t="shared" ref="S76:AI76" si="7">SUM(S7:S75)</f>
        <v>-272696</v>
      </c>
      <c r="T76" s="1193">
        <f t="shared" si="7"/>
        <v>-482378</v>
      </c>
      <c r="U76" s="1193">
        <f t="shared" si="7"/>
        <v>-361477</v>
      </c>
      <c r="V76" s="1193">
        <f t="shared" si="7"/>
        <v>-70106</v>
      </c>
      <c r="W76" s="1193">
        <f t="shared" si="7"/>
        <v>-858515</v>
      </c>
      <c r="X76" s="1193">
        <f t="shared" si="7"/>
        <v>-453807</v>
      </c>
      <c r="Y76" s="1193">
        <f t="shared" si="7"/>
        <v>-308670</v>
      </c>
      <c r="Z76" s="1193">
        <f t="shared" si="7"/>
        <v>-496693</v>
      </c>
      <c r="AA76" s="1193">
        <f t="shared" si="7"/>
        <v>-294393</v>
      </c>
      <c r="AB76" s="1193">
        <f t="shared" si="7"/>
        <v>-67742</v>
      </c>
      <c r="AC76" s="1193">
        <f t="shared" si="7"/>
        <v>-31039</v>
      </c>
      <c r="AD76" s="1193">
        <f t="shared" si="7"/>
        <v>-353668</v>
      </c>
      <c r="AE76" s="1193">
        <f t="shared" si="7"/>
        <v>-210874</v>
      </c>
      <c r="AF76" s="1193">
        <f t="shared" si="7"/>
        <v>-134362</v>
      </c>
      <c r="AG76" s="1193">
        <f t="shared" si="7"/>
        <v>-761330</v>
      </c>
      <c r="AH76" s="1193">
        <f t="shared" si="7"/>
        <v>-134829</v>
      </c>
      <c r="AI76" s="1193">
        <f t="shared" si="7"/>
        <v>-63460</v>
      </c>
      <c r="AJ76" s="1193">
        <f>SUM(AJ7:AJ75)</f>
        <v>-822945</v>
      </c>
      <c r="AK76" s="1193">
        <f>SUM(AK7:AK75)</f>
        <v>-1578306</v>
      </c>
      <c r="AL76" s="1194">
        <f t="shared" si="6"/>
        <v>-13493381</v>
      </c>
      <c r="AM76" s="1195">
        <f>SUM(AM7:AM75)</f>
        <v>279076108</v>
      </c>
    </row>
    <row r="77" spans="1:39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6" topLeftCell="C7" activePane="bottomRight" state="frozen"/>
      <selection pane="bottomRight" activeCell="C7" sqref="C7"/>
      <colBreaks count="4" manualBreakCount="4">
        <brk id="10" max="1048575" man="1"/>
        <brk id="19" max="75" man="1"/>
        <brk id="27" max="75" man="1"/>
        <brk id="35" max="75" man="1"/>
      </colBreaks>
      <pageMargins left="0.3" right="0.3" top="1" bottom="0.5" header="0.3" footer="0.25"/>
      <printOptions horizontalCentered="1"/>
      <pageSetup paperSize="5" scale="72" firstPageNumber="13" fitToWidth="0" fitToHeight="0" orientation="portrait" r:id="rId1"/>
      <headerFooter>
        <oddHeader>&amp;L&amp;"Arial,Bold"&amp;18&amp;K000000Table 2A-2: FY2019-20 Budget Letter_&amp;KFF0000Preliminary Simulation&amp;K000000 
MFP Transfer Amount</oddHeader>
        <oddFooter>&amp;R&amp;P</oddFooter>
      </headerFooter>
    </customSheetView>
  </customSheetViews>
  <mergeCells count="8">
    <mergeCell ref="C1:C2"/>
    <mergeCell ref="A1:B2"/>
    <mergeCell ref="AM1:AM2"/>
    <mergeCell ref="AG1:AL1"/>
    <mergeCell ref="Z1:AF1"/>
    <mergeCell ref="R1:Y1"/>
    <mergeCell ref="J1:Q1"/>
    <mergeCell ref="D1:I1"/>
  </mergeCells>
  <printOptions horizontalCentered="1"/>
  <pageMargins left="0.3" right="0.3" top="1" bottom="0.5" header="0.3" footer="0.25"/>
  <pageSetup paperSize="5" scale="74" firstPageNumber="13" fitToWidth="0" orientation="portrait" r:id="rId2"/>
  <headerFooter>
    <oddHeader>&amp;L&amp;"Arial,Bold"&amp;18&amp;K000000Table 2A-2: FY2020-21 Budget Letter
MFP Monthly Transfer Amount (June 2021)</oddHeader>
    <oddFooter>&amp;R&amp;P</oddFooter>
  </headerFooter>
  <colBreaks count="4" manualBreakCount="4">
    <brk id="9" max="75" man="1"/>
    <brk id="17" max="75" man="1"/>
    <brk id="25" max="75" man="1"/>
    <brk id="32" max="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445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310196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175602</v>
      </c>
      <c r="AM20" s="148"/>
      <c r="AN20" s="145"/>
      <c r="AO20" s="137">
        <v>0</v>
      </c>
      <c r="AP20" s="145"/>
      <c r="AQ20" s="146"/>
      <c r="AR20" s="146"/>
      <c r="AS20" s="145">
        <v>15297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27908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37050</v>
      </c>
      <c r="AM37" s="129"/>
      <c r="AN37" s="126"/>
      <c r="AO37" s="119">
        <v>0</v>
      </c>
      <c r="AP37" s="126"/>
      <c r="AQ37" s="127"/>
      <c r="AR37" s="127"/>
      <c r="AS37" s="126">
        <v>3592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840429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579422</v>
      </c>
      <c r="AM62" s="129"/>
      <c r="AN62" s="126"/>
      <c r="AO62" s="119">
        <v>0</v>
      </c>
      <c r="AP62" s="126"/>
      <c r="AQ62" s="127"/>
      <c r="AR62" s="127"/>
      <c r="AS62" s="126">
        <v>51217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184</v>
      </c>
      <c r="D76" s="914">
        <v>4268.9653302959669</v>
      </c>
      <c r="E76" s="915">
        <v>952936.98064546636</v>
      </c>
      <c r="F76" s="916">
        <v>150</v>
      </c>
      <c r="G76" s="917">
        <v>570.35224473434255</v>
      </c>
      <c r="H76" s="918">
        <v>101042.19216481668</v>
      </c>
      <c r="I76" s="1111">
        <v>131.5</v>
      </c>
      <c r="J76" s="917">
        <v>158.37628411149953</v>
      </c>
      <c r="K76" s="918">
        <v>24051.610795965636</v>
      </c>
      <c r="L76" s="916">
        <v>22</v>
      </c>
      <c r="M76" s="917">
        <v>3936.5780458287281</v>
      </c>
      <c r="N76" s="918">
        <v>100502.15078237817</v>
      </c>
      <c r="O76" s="916">
        <v>0</v>
      </c>
      <c r="P76" s="917">
        <v>1527.9418817790604</v>
      </c>
      <c r="Q76" s="918">
        <v>0</v>
      </c>
      <c r="R76" s="919">
        <v>1178533</v>
      </c>
      <c r="S76" s="917">
        <v>-17851</v>
      </c>
      <c r="T76" s="917">
        <v>-5703</v>
      </c>
      <c r="U76" s="920">
        <v>-23554</v>
      </c>
      <c r="V76" s="919">
        <v>1154979</v>
      </c>
      <c r="W76" s="918">
        <v>-2888</v>
      </c>
      <c r="X76" s="919">
        <v>1152091</v>
      </c>
      <c r="Y76" s="918">
        <v>0</v>
      </c>
      <c r="Z76" s="919">
        <v>1152091</v>
      </c>
      <c r="AA76" s="917">
        <v>1058517</v>
      </c>
      <c r="AB76" s="917">
        <v>93574</v>
      </c>
      <c r="AC76" s="919">
        <v>93574</v>
      </c>
      <c r="AD76" s="921">
        <v>1152091</v>
      </c>
      <c r="AE76" s="917">
        <v>5688</v>
      </c>
      <c r="AF76" s="922">
        <v>805002</v>
      </c>
      <c r="AG76" s="916">
        <v>-3</v>
      </c>
      <c r="AH76" s="917">
        <v>-10549</v>
      </c>
      <c r="AI76" s="916">
        <v>-1</v>
      </c>
      <c r="AJ76" s="917">
        <v>-2379</v>
      </c>
      <c r="AK76" s="920">
        <v>-12928</v>
      </c>
      <c r="AL76" s="922">
        <v>792074</v>
      </c>
      <c r="AM76" s="917">
        <v>-1981</v>
      </c>
      <c r="AN76" s="922">
        <v>790093</v>
      </c>
      <c r="AO76" s="917">
        <v>0</v>
      </c>
      <c r="AP76" s="922">
        <v>790093</v>
      </c>
      <c r="AQ76" s="917">
        <v>719987</v>
      </c>
      <c r="AR76" s="917">
        <v>70106</v>
      </c>
      <c r="AS76" s="922">
        <v>70106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11442</v>
      </c>
      <c r="S77" s="860"/>
      <c r="T77" s="860"/>
      <c r="U77" s="860"/>
      <c r="V77" s="861">
        <v>11442</v>
      </c>
      <c r="W77" s="910">
        <v>-29</v>
      </c>
      <c r="X77" s="861">
        <v>11413</v>
      </c>
      <c r="Y77" s="860"/>
      <c r="Z77" s="861">
        <v>11413</v>
      </c>
      <c r="AA77" s="860">
        <v>10621</v>
      </c>
      <c r="AB77" s="860">
        <v>792</v>
      </c>
      <c r="AC77" s="861">
        <v>792</v>
      </c>
      <c r="AD77" s="912">
        <v>11413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3646</v>
      </c>
      <c r="AA83" s="157">
        <v>3765</v>
      </c>
      <c r="AB83" s="710">
        <v>-119</v>
      </c>
      <c r="AC83" s="158">
        <v>-119</v>
      </c>
      <c r="AD83" s="158">
        <v>3646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184</v>
      </c>
      <c r="D84" s="914">
        <v>4268.9653302959669</v>
      </c>
      <c r="E84" s="915">
        <v>952936.98064546636</v>
      </c>
      <c r="F84" s="916">
        <v>150</v>
      </c>
      <c r="G84" s="917">
        <v>570.35224473434255</v>
      </c>
      <c r="H84" s="918">
        <v>101042.19216481668</v>
      </c>
      <c r="I84" s="1111">
        <v>131.5</v>
      </c>
      <c r="J84" s="917">
        <v>158.37628411149953</v>
      </c>
      <c r="K84" s="918">
        <v>24051.610795965636</v>
      </c>
      <c r="L84" s="916">
        <v>22</v>
      </c>
      <c r="M84" s="917">
        <v>3936.5780458287281</v>
      </c>
      <c r="N84" s="918">
        <v>100502.15078237817</v>
      </c>
      <c r="O84" s="916">
        <v>0</v>
      </c>
      <c r="P84" s="917">
        <v>1527.9418817790604</v>
      </c>
      <c r="Q84" s="918">
        <v>0</v>
      </c>
      <c r="R84" s="919">
        <v>1189975</v>
      </c>
      <c r="S84" s="917">
        <v>-17851</v>
      </c>
      <c r="T84" s="917">
        <v>-5703</v>
      </c>
      <c r="U84" s="920">
        <v>-23554</v>
      </c>
      <c r="V84" s="919">
        <v>1166421</v>
      </c>
      <c r="W84" s="918">
        <v>-2917</v>
      </c>
      <c r="X84" s="919">
        <v>1163504</v>
      </c>
      <c r="Y84" s="918">
        <v>0</v>
      </c>
      <c r="Z84" s="919">
        <v>1167150</v>
      </c>
      <c r="AA84" s="917">
        <v>1072903</v>
      </c>
      <c r="AB84" s="917">
        <v>94247</v>
      </c>
      <c r="AC84" s="919">
        <v>94247</v>
      </c>
      <c r="AD84" s="921">
        <v>1177150</v>
      </c>
      <c r="AE84" s="917">
        <v>5688</v>
      </c>
      <c r="AF84" s="922">
        <v>805002</v>
      </c>
      <c r="AG84" s="916">
        <v>-3</v>
      </c>
      <c r="AH84" s="917">
        <v>-10549</v>
      </c>
      <c r="AI84" s="916">
        <v>-1</v>
      </c>
      <c r="AJ84" s="917">
        <v>-2379</v>
      </c>
      <c r="AK84" s="920">
        <v>-12928</v>
      </c>
      <c r="AL84" s="922">
        <v>792074</v>
      </c>
      <c r="AM84" s="917">
        <v>-1981</v>
      </c>
      <c r="AN84" s="922">
        <v>790093</v>
      </c>
      <c r="AO84" s="917">
        <v>0</v>
      </c>
      <c r="AP84" s="922">
        <v>790093</v>
      </c>
      <c r="AQ84" s="917">
        <v>719987</v>
      </c>
      <c r="AR84" s="917">
        <v>70106</v>
      </c>
      <c r="AS84" s="922">
        <v>70106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0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446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4954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10496</v>
      </c>
      <c r="AM7" s="129"/>
      <c r="AN7" s="126"/>
      <c r="AO7" s="119">
        <v>0</v>
      </c>
      <c r="AP7" s="126"/>
      <c r="AQ7" s="127"/>
      <c r="AR7" s="127"/>
      <c r="AS7" s="126">
        <v>1971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6656</v>
      </c>
      <c r="AM9" s="148"/>
      <c r="AN9" s="145"/>
      <c r="AO9" s="137">
        <v>0</v>
      </c>
      <c r="AP9" s="145"/>
      <c r="AQ9" s="146"/>
      <c r="AR9" s="146"/>
      <c r="AS9" s="145">
        <v>1106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16597</v>
      </c>
      <c r="AM10" s="148"/>
      <c r="AN10" s="145"/>
      <c r="AO10" s="137">
        <v>0</v>
      </c>
      <c r="AP10" s="145"/>
      <c r="AQ10" s="146"/>
      <c r="AR10" s="146"/>
      <c r="AS10" s="145">
        <v>2562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7749</v>
      </c>
      <c r="AM23" s="148"/>
      <c r="AN23" s="145"/>
      <c r="AO23" s="137">
        <v>0</v>
      </c>
      <c r="AP23" s="145"/>
      <c r="AQ23" s="146"/>
      <c r="AR23" s="146"/>
      <c r="AS23" s="145">
        <v>1287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382584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404670</v>
      </c>
      <c r="AM29" s="148"/>
      <c r="AN29" s="145"/>
      <c r="AO29" s="137">
        <v>0</v>
      </c>
      <c r="AP29" s="145"/>
      <c r="AQ29" s="146"/>
      <c r="AR29" s="146"/>
      <c r="AS29" s="145">
        <v>48245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3050188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6551044</v>
      </c>
      <c r="AM34" s="148"/>
      <c r="AN34" s="145"/>
      <c r="AO34" s="137">
        <v>0</v>
      </c>
      <c r="AP34" s="145"/>
      <c r="AQ34" s="146"/>
      <c r="AR34" s="146"/>
      <c r="AS34" s="145">
        <v>742326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8655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59098</v>
      </c>
      <c r="AM35" s="148"/>
      <c r="AN35" s="145"/>
      <c r="AO35" s="137">
        <v>0</v>
      </c>
      <c r="AP35" s="145"/>
      <c r="AQ35" s="146"/>
      <c r="AR35" s="146"/>
      <c r="AS35" s="145">
        <v>8384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5267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-430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4889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-305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8532</v>
      </c>
      <c r="AM50" s="148"/>
      <c r="AN50" s="145"/>
      <c r="AO50" s="137">
        <v>0</v>
      </c>
      <c r="AP50" s="145"/>
      <c r="AQ50" s="146"/>
      <c r="AR50" s="146"/>
      <c r="AS50" s="145">
        <v>1418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27425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26640</v>
      </c>
      <c r="AM55" s="148"/>
      <c r="AN55" s="145"/>
      <c r="AO55" s="137">
        <v>0</v>
      </c>
      <c r="AP55" s="145"/>
      <c r="AQ55" s="146"/>
      <c r="AR55" s="146"/>
      <c r="AS55" s="145">
        <v>3278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259786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283195</v>
      </c>
      <c r="AM56" s="163"/>
      <c r="AN56" s="160"/>
      <c r="AO56" s="151">
        <v>0</v>
      </c>
      <c r="AP56" s="160"/>
      <c r="AQ56" s="161"/>
      <c r="AR56" s="161"/>
      <c r="AS56" s="160">
        <v>29163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4908</v>
      </c>
      <c r="AM57" s="129"/>
      <c r="AN57" s="126"/>
      <c r="AO57" s="119">
        <v>0</v>
      </c>
      <c r="AP57" s="126"/>
      <c r="AQ57" s="127"/>
      <c r="AR57" s="127"/>
      <c r="AS57" s="126">
        <v>816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6493</v>
      </c>
      <c r="AM58" s="148"/>
      <c r="AN58" s="145"/>
      <c r="AO58" s="137">
        <v>0</v>
      </c>
      <c r="AP58" s="145"/>
      <c r="AQ58" s="146"/>
      <c r="AR58" s="146"/>
      <c r="AS58" s="145">
        <v>1079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9000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47702</v>
      </c>
      <c r="AM61" s="163"/>
      <c r="AN61" s="160"/>
      <c r="AO61" s="151">
        <v>0</v>
      </c>
      <c r="AP61" s="160"/>
      <c r="AQ61" s="161"/>
      <c r="AR61" s="161"/>
      <c r="AS61" s="160">
        <v>7206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131420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94039</v>
      </c>
      <c r="AM63" s="148"/>
      <c r="AN63" s="145"/>
      <c r="AO63" s="137">
        <v>0</v>
      </c>
      <c r="AP63" s="145"/>
      <c r="AQ63" s="146"/>
      <c r="AR63" s="146"/>
      <c r="AS63" s="145">
        <v>10409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896</v>
      </c>
      <c r="D76" s="914">
        <v>4268.9653302959669</v>
      </c>
      <c r="E76" s="915">
        <v>3414751.3966409038</v>
      </c>
      <c r="F76" s="916">
        <v>345</v>
      </c>
      <c r="G76" s="917">
        <v>570.35224473434255</v>
      </c>
      <c r="H76" s="918">
        <v>182351.3102239552</v>
      </c>
      <c r="I76" s="1111">
        <v>286</v>
      </c>
      <c r="J76" s="917">
        <v>158.37628411149953</v>
      </c>
      <c r="K76" s="918">
        <v>40785.078349252988</v>
      </c>
      <c r="L76" s="916">
        <v>51</v>
      </c>
      <c r="M76" s="917">
        <v>3936.5780458287281</v>
      </c>
      <c r="N76" s="918">
        <v>184679.67474580961</v>
      </c>
      <c r="O76" s="916">
        <v>44</v>
      </c>
      <c r="P76" s="917">
        <v>1527.9418817790604</v>
      </c>
      <c r="Q76" s="918">
        <v>61600.104330553717</v>
      </c>
      <c r="R76" s="919">
        <v>3884168</v>
      </c>
      <c r="S76" s="917">
        <v>2341966</v>
      </c>
      <c r="T76" s="917">
        <v>-45530</v>
      </c>
      <c r="U76" s="920">
        <v>2296436</v>
      </c>
      <c r="V76" s="919">
        <v>6180604</v>
      </c>
      <c r="W76" s="918">
        <v>-15452</v>
      </c>
      <c r="X76" s="919">
        <v>6165152</v>
      </c>
      <c r="Y76" s="918">
        <v>0</v>
      </c>
      <c r="Z76" s="919">
        <v>6165152</v>
      </c>
      <c r="AA76" s="917">
        <v>5463835</v>
      </c>
      <c r="AB76" s="917">
        <v>701317</v>
      </c>
      <c r="AC76" s="919">
        <v>701317</v>
      </c>
      <c r="AD76" s="921">
        <v>6165152</v>
      </c>
      <c r="AE76" s="917">
        <v>5688</v>
      </c>
      <c r="AF76" s="922">
        <v>4806912</v>
      </c>
      <c r="AG76" s="916">
        <v>520</v>
      </c>
      <c r="AH76" s="917">
        <v>2745125</v>
      </c>
      <c r="AI76" s="916">
        <v>-16</v>
      </c>
      <c r="AJ76" s="917">
        <v>-24218</v>
      </c>
      <c r="AK76" s="920">
        <v>2720907</v>
      </c>
      <c r="AL76" s="922">
        <v>7527819</v>
      </c>
      <c r="AM76" s="917">
        <v>-18819</v>
      </c>
      <c r="AN76" s="922">
        <v>7509000</v>
      </c>
      <c r="AO76" s="917">
        <v>0</v>
      </c>
      <c r="AP76" s="922">
        <v>7509000</v>
      </c>
      <c r="AQ76" s="917">
        <v>6650485</v>
      </c>
      <c r="AR76" s="917">
        <v>858515</v>
      </c>
      <c r="AS76" s="922">
        <v>858515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126898</v>
      </c>
      <c r="S77" s="860"/>
      <c r="T77" s="860"/>
      <c r="U77" s="860"/>
      <c r="V77" s="861">
        <v>126898</v>
      </c>
      <c r="W77" s="910">
        <v>-317</v>
      </c>
      <c r="X77" s="861">
        <v>126581</v>
      </c>
      <c r="Y77" s="860"/>
      <c r="Z77" s="861">
        <v>126581</v>
      </c>
      <c r="AA77" s="860">
        <v>112985</v>
      </c>
      <c r="AB77" s="860">
        <v>13596</v>
      </c>
      <c r="AC77" s="861">
        <v>13596</v>
      </c>
      <c r="AD77" s="912">
        <v>126581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13014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4770</v>
      </c>
      <c r="AB83" s="710">
        <v>-4770</v>
      </c>
      <c r="AC83" s="158">
        <v>-4770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896</v>
      </c>
      <c r="D84" s="914">
        <v>4268.9653302959669</v>
      </c>
      <c r="E84" s="915">
        <v>3414751.3966409038</v>
      </c>
      <c r="F84" s="916">
        <v>345</v>
      </c>
      <c r="G84" s="917">
        <v>570.35224473434255</v>
      </c>
      <c r="H84" s="918">
        <v>182351.3102239552</v>
      </c>
      <c r="I84" s="1111">
        <v>286</v>
      </c>
      <c r="J84" s="917">
        <v>158.37628411149953</v>
      </c>
      <c r="K84" s="918">
        <v>40785.078349252988</v>
      </c>
      <c r="L84" s="916">
        <v>51</v>
      </c>
      <c r="M84" s="917">
        <v>3936.5780458287281</v>
      </c>
      <c r="N84" s="918">
        <v>184679.67474580961</v>
      </c>
      <c r="O84" s="916">
        <v>44</v>
      </c>
      <c r="P84" s="917">
        <v>1527.9418817790604</v>
      </c>
      <c r="Q84" s="918">
        <v>61600.104330553717</v>
      </c>
      <c r="R84" s="919">
        <v>4011066</v>
      </c>
      <c r="S84" s="917">
        <v>2341966</v>
      </c>
      <c r="T84" s="917">
        <v>-45530</v>
      </c>
      <c r="U84" s="920">
        <v>2296436</v>
      </c>
      <c r="V84" s="919">
        <v>6307502</v>
      </c>
      <c r="W84" s="918">
        <v>-15769</v>
      </c>
      <c r="X84" s="919">
        <v>6291733</v>
      </c>
      <c r="Y84" s="918">
        <v>0</v>
      </c>
      <c r="Z84" s="919">
        <v>6291733</v>
      </c>
      <c r="AA84" s="917">
        <v>5581590</v>
      </c>
      <c r="AB84" s="917">
        <v>710143</v>
      </c>
      <c r="AC84" s="919">
        <v>710143</v>
      </c>
      <c r="AD84" s="921">
        <v>6304747</v>
      </c>
      <c r="AE84" s="917">
        <v>5688</v>
      </c>
      <c r="AF84" s="922">
        <v>4806912</v>
      </c>
      <c r="AG84" s="916">
        <v>520</v>
      </c>
      <c r="AH84" s="917">
        <v>2745125</v>
      </c>
      <c r="AI84" s="916">
        <v>-16</v>
      </c>
      <c r="AJ84" s="917">
        <v>-24218</v>
      </c>
      <c r="AK84" s="920">
        <v>2720907</v>
      </c>
      <c r="AL84" s="922">
        <v>7527819</v>
      </c>
      <c r="AM84" s="917">
        <v>-18819</v>
      </c>
      <c r="AN84" s="922">
        <v>7509000</v>
      </c>
      <c r="AO84" s="917">
        <v>0</v>
      </c>
      <c r="AP84" s="922">
        <v>7509000</v>
      </c>
      <c r="AQ84" s="917">
        <v>6650485</v>
      </c>
      <c r="AR84" s="917">
        <v>858515</v>
      </c>
      <c r="AS84" s="922">
        <v>858515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447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116314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53792</v>
      </c>
      <c r="AM7" s="129"/>
      <c r="AN7" s="126"/>
      <c r="AO7" s="119">
        <v>0</v>
      </c>
      <c r="AP7" s="126"/>
      <c r="AQ7" s="127"/>
      <c r="AR7" s="127"/>
      <c r="AS7" s="126">
        <v>5715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3787</v>
      </c>
      <c r="AM16" s="163"/>
      <c r="AN16" s="160"/>
      <c r="AO16" s="151">
        <v>0</v>
      </c>
      <c r="AP16" s="160"/>
      <c r="AQ16" s="161"/>
      <c r="AR16" s="161"/>
      <c r="AS16" s="160">
        <v>944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2693</v>
      </c>
      <c r="AM26" s="163"/>
      <c r="AN26" s="160"/>
      <c r="AO26" s="151">
        <v>0</v>
      </c>
      <c r="AP26" s="160"/>
      <c r="AQ26" s="161"/>
      <c r="AR26" s="161"/>
      <c r="AS26" s="160">
        <v>447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25146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23124</v>
      </c>
      <c r="AM29" s="148"/>
      <c r="AN29" s="145"/>
      <c r="AO29" s="137">
        <v>0</v>
      </c>
      <c r="AP29" s="145"/>
      <c r="AQ29" s="146"/>
      <c r="AR29" s="146"/>
      <c r="AS29" s="145">
        <v>2950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3503395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4674428</v>
      </c>
      <c r="AM34" s="148"/>
      <c r="AN34" s="145"/>
      <c r="AO34" s="137">
        <v>0</v>
      </c>
      <c r="AP34" s="145"/>
      <c r="AQ34" s="146"/>
      <c r="AR34" s="146"/>
      <c r="AS34" s="145">
        <v>401461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10278</v>
      </c>
      <c r="AM35" s="148"/>
      <c r="AN35" s="145"/>
      <c r="AO35" s="137">
        <v>0</v>
      </c>
      <c r="AP35" s="145"/>
      <c r="AQ35" s="146"/>
      <c r="AR35" s="146"/>
      <c r="AS35" s="145">
        <v>1708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490464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284160</v>
      </c>
      <c r="AM55" s="148"/>
      <c r="AN55" s="145"/>
      <c r="AO55" s="137">
        <v>0</v>
      </c>
      <c r="AP55" s="145"/>
      <c r="AQ55" s="146"/>
      <c r="AR55" s="146"/>
      <c r="AS55" s="145">
        <v>26899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237204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159900</v>
      </c>
      <c r="AM56" s="163"/>
      <c r="AN56" s="160"/>
      <c r="AO56" s="151">
        <v>0</v>
      </c>
      <c r="AP56" s="160"/>
      <c r="AQ56" s="161"/>
      <c r="AR56" s="161"/>
      <c r="AS56" s="160">
        <v>13136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5152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-333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5298</v>
      </c>
      <c r="AM63" s="148"/>
      <c r="AN63" s="145"/>
      <c r="AO63" s="137">
        <v>0</v>
      </c>
      <c r="AP63" s="145"/>
      <c r="AQ63" s="146"/>
      <c r="AR63" s="146"/>
      <c r="AS63" s="145">
        <v>880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968</v>
      </c>
      <c r="D76" s="914">
        <v>4268.9653302959669</v>
      </c>
      <c r="E76" s="915">
        <v>3663487.9073891235</v>
      </c>
      <c r="F76" s="916">
        <v>835</v>
      </c>
      <c r="G76" s="917">
        <v>570.35224473434255</v>
      </c>
      <c r="H76" s="918">
        <v>432942.2212981293</v>
      </c>
      <c r="I76" s="1111">
        <v>68</v>
      </c>
      <c r="J76" s="917">
        <v>158.37628411149953</v>
      </c>
      <c r="K76" s="918">
        <v>9554.1241287653702</v>
      </c>
      <c r="L76" s="916">
        <v>67</v>
      </c>
      <c r="M76" s="917">
        <v>3936.5780458287281</v>
      </c>
      <c r="N76" s="918">
        <v>238326.36861013871</v>
      </c>
      <c r="O76" s="916">
        <v>23</v>
      </c>
      <c r="P76" s="917">
        <v>1527.9418817790604</v>
      </c>
      <c r="Q76" s="918">
        <v>33364.681785818262</v>
      </c>
      <c r="R76" s="919">
        <v>4377675</v>
      </c>
      <c r="S76" s="917">
        <v>37865</v>
      </c>
      <c r="T76" s="917">
        <v>63867</v>
      </c>
      <c r="U76" s="920">
        <v>101732</v>
      </c>
      <c r="V76" s="919">
        <v>4479407</v>
      </c>
      <c r="W76" s="918">
        <v>-11199</v>
      </c>
      <c r="X76" s="919">
        <v>4468208</v>
      </c>
      <c r="Y76" s="918">
        <v>0</v>
      </c>
      <c r="Z76" s="919">
        <v>4468208</v>
      </c>
      <c r="AA76" s="917">
        <v>4082096</v>
      </c>
      <c r="AB76" s="917">
        <v>386112</v>
      </c>
      <c r="AC76" s="919">
        <v>386112</v>
      </c>
      <c r="AD76" s="921">
        <v>4468208</v>
      </c>
      <c r="AE76" s="917">
        <v>5688</v>
      </c>
      <c r="AF76" s="922">
        <v>5125816</v>
      </c>
      <c r="AG76" s="916">
        <v>10</v>
      </c>
      <c r="AH76" s="917">
        <v>43372</v>
      </c>
      <c r="AI76" s="916">
        <v>22</v>
      </c>
      <c r="AJ76" s="917">
        <v>48272</v>
      </c>
      <c r="AK76" s="920">
        <v>91644</v>
      </c>
      <c r="AL76" s="922">
        <v>5217460</v>
      </c>
      <c r="AM76" s="917">
        <v>-13043</v>
      </c>
      <c r="AN76" s="922">
        <v>5204417</v>
      </c>
      <c r="AO76" s="917">
        <v>0</v>
      </c>
      <c r="AP76" s="922">
        <v>5204417</v>
      </c>
      <c r="AQ76" s="917">
        <v>4750610</v>
      </c>
      <c r="AR76" s="917">
        <v>453807</v>
      </c>
      <c r="AS76" s="922">
        <v>453807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95779</v>
      </c>
      <c r="S77" s="860"/>
      <c r="T77" s="860"/>
      <c r="U77" s="860"/>
      <c r="V77" s="861">
        <v>95779</v>
      </c>
      <c r="W77" s="910">
        <v>-239</v>
      </c>
      <c r="X77" s="861">
        <v>95540</v>
      </c>
      <c r="Y77" s="860"/>
      <c r="Z77" s="861">
        <v>95540</v>
      </c>
      <c r="AA77" s="860">
        <v>87885</v>
      </c>
      <c r="AB77" s="860">
        <v>7655</v>
      </c>
      <c r="AC77" s="861">
        <v>7655</v>
      </c>
      <c r="AD77" s="912">
        <v>95540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5163</v>
      </c>
      <c r="AB83" s="710">
        <v>-5163</v>
      </c>
      <c r="AC83" s="158">
        <v>-5163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968</v>
      </c>
      <c r="D84" s="914">
        <v>4268.9653302959669</v>
      </c>
      <c r="E84" s="915">
        <v>3663487.9073891235</v>
      </c>
      <c r="F84" s="916">
        <v>835</v>
      </c>
      <c r="G84" s="917">
        <v>570.35224473434255</v>
      </c>
      <c r="H84" s="918">
        <v>432942.2212981293</v>
      </c>
      <c r="I84" s="1111">
        <v>68</v>
      </c>
      <c r="J84" s="917">
        <v>158.37628411149953</v>
      </c>
      <c r="K84" s="918">
        <v>9554.1241287653702</v>
      </c>
      <c r="L84" s="916">
        <v>67</v>
      </c>
      <c r="M84" s="917">
        <v>3936.5780458287281</v>
      </c>
      <c r="N84" s="918">
        <v>238326.36861013871</v>
      </c>
      <c r="O84" s="916">
        <v>23</v>
      </c>
      <c r="P84" s="917">
        <v>1527.9418817790604</v>
      </c>
      <c r="Q84" s="918">
        <v>33364.681785818262</v>
      </c>
      <c r="R84" s="919">
        <v>4473454</v>
      </c>
      <c r="S84" s="917">
        <v>37865</v>
      </c>
      <c r="T84" s="917">
        <v>63867</v>
      </c>
      <c r="U84" s="920">
        <v>101732</v>
      </c>
      <c r="V84" s="919">
        <v>4575186</v>
      </c>
      <c r="W84" s="918">
        <v>-11438</v>
      </c>
      <c r="X84" s="919">
        <v>4563748</v>
      </c>
      <c r="Y84" s="918">
        <v>0</v>
      </c>
      <c r="Z84" s="919">
        <v>4563748</v>
      </c>
      <c r="AA84" s="917">
        <v>4175144</v>
      </c>
      <c r="AB84" s="917">
        <v>388604</v>
      </c>
      <c r="AC84" s="919">
        <v>388604</v>
      </c>
      <c r="AD84" s="921">
        <v>4563748</v>
      </c>
      <c r="AE84" s="917">
        <v>5688</v>
      </c>
      <c r="AF84" s="922">
        <v>5125816</v>
      </c>
      <c r="AG84" s="916">
        <v>10</v>
      </c>
      <c r="AH84" s="917">
        <v>43372</v>
      </c>
      <c r="AI84" s="916">
        <v>22</v>
      </c>
      <c r="AJ84" s="917">
        <v>48272</v>
      </c>
      <c r="AK84" s="920">
        <v>91644</v>
      </c>
      <c r="AL84" s="922">
        <v>5217460</v>
      </c>
      <c r="AM84" s="917">
        <v>-13043</v>
      </c>
      <c r="AN84" s="922">
        <v>5204417</v>
      </c>
      <c r="AO84" s="917">
        <v>0</v>
      </c>
      <c r="AP84" s="922">
        <v>5204417</v>
      </c>
      <c r="AQ84" s="917">
        <v>4750610</v>
      </c>
      <c r="AR84" s="917">
        <v>453807</v>
      </c>
      <c r="AS84" s="922">
        <v>453807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2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3.28515625" style="6" bestFit="1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4257812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448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5"/>
      <c r="B3" s="1496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48"/>
      <c r="B5" s="648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21956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17056</v>
      </c>
      <c r="AM7" s="129"/>
      <c r="AN7" s="126"/>
      <c r="AO7" s="119">
        <v>0</v>
      </c>
      <c r="AP7" s="126"/>
      <c r="AQ7" s="127"/>
      <c r="AR7" s="127"/>
      <c r="AS7" s="126">
        <v>1886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11624</v>
      </c>
      <c r="AM23" s="148"/>
      <c r="AN23" s="145"/>
      <c r="AO23" s="137">
        <v>0</v>
      </c>
      <c r="AP23" s="145"/>
      <c r="AQ23" s="146"/>
      <c r="AR23" s="146"/>
      <c r="AS23" s="145">
        <v>2898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7708</v>
      </c>
      <c r="AM29" s="148"/>
      <c r="AN29" s="145"/>
      <c r="AO29" s="137">
        <v>0</v>
      </c>
      <c r="AP29" s="145"/>
      <c r="AQ29" s="146"/>
      <c r="AR29" s="146"/>
      <c r="AS29" s="145">
        <v>960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2449400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3288356</v>
      </c>
      <c r="AM34" s="148"/>
      <c r="AN34" s="145"/>
      <c r="AO34" s="137">
        <v>0</v>
      </c>
      <c r="AP34" s="145"/>
      <c r="AQ34" s="146"/>
      <c r="AR34" s="146"/>
      <c r="AS34" s="145">
        <v>288894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182479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66600</v>
      </c>
      <c r="AM55" s="148"/>
      <c r="AN55" s="145"/>
      <c r="AO55" s="137">
        <v>0</v>
      </c>
      <c r="AP55" s="145"/>
      <c r="AQ55" s="146"/>
      <c r="AR55" s="146"/>
      <c r="AS55" s="145">
        <v>3696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118251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94399</v>
      </c>
      <c r="AM56" s="163"/>
      <c r="AN56" s="160"/>
      <c r="AO56" s="151">
        <v>0</v>
      </c>
      <c r="AP56" s="160"/>
      <c r="AQ56" s="161"/>
      <c r="AR56" s="161"/>
      <c r="AS56" s="160">
        <v>9520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4908</v>
      </c>
      <c r="AM57" s="129"/>
      <c r="AN57" s="126"/>
      <c r="AO57" s="119">
        <v>0</v>
      </c>
      <c r="AP57" s="126"/>
      <c r="AQ57" s="127"/>
      <c r="AR57" s="127"/>
      <c r="AS57" s="126">
        <v>816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595</v>
      </c>
      <c r="D76" s="914">
        <v>4268.9653302959669</v>
      </c>
      <c r="E76" s="915">
        <v>2208241.3382061473</v>
      </c>
      <c r="F76" s="916">
        <v>583</v>
      </c>
      <c r="G76" s="917">
        <v>570.35224473434255</v>
      </c>
      <c r="H76" s="918">
        <v>296803.41648976982</v>
      </c>
      <c r="I76" s="1111">
        <v>95</v>
      </c>
      <c r="J76" s="917">
        <v>158.37628411149953</v>
      </c>
      <c r="K76" s="918">
        <v>13421.184661227568</v>
      </c>
      <c r="L76" s="916">
        <v>73</v>
      </c>
      <c r="M76" s="917">
        <v>3936.5780458287281</v>
      </c>
      <c r="N76" s="918">
        <v>253619.69191766609</v>
      </c>
      <c r="O76" s="916">
        <v>0</v>
      </c>
      <c r="P76" s="917">
        <v>1527.9418817790604</v>
      </c>
      <c r="Q76" s="918">
        <v>0</v>
      </c>
      <c r="R76" s="919">
        <v>2772086</v>
      </c>
      <c r="S76" s="917">
        <v>203226</v>
      </c>
      <c r="T76" s="917">
        <v>-66403</v>
      </c>
      <c r="U76" s="920">
        <v>136823</v>
      </c>
      <c r="V76" s="919">
        <v>2908909</v>
      </c>
      <c r="W76" s="918">
        <v>-7272</v>
      </c>
      <c r="X76" s="919">
        <v>2901637</v>
      </c>
      <c r="Y76" s="918">
        <v>0</v>
      </c>
      <c r="Z76" s="919">
        <v>2901637</v>
      </c>
      <c r="AA76" s="917">
        <v>2653983</v>
      </c>
      <c r="AB76" s="917">
        <v>247654</v>
      </c>
      <c r="AC76" s="919">
        <v>247654</v>
      </c>
      <c r="AD76" s="921">
        <v>2901637</v>
      </c>
      <c r="AE76" s="917">
        <v>5688</v>
      </c>
      <c r="AF76" s="922">
        <v>3259476</v>
      </c>
      <c r="AG76" s="916">
        <v>53</v>
      </c>
      <c r="AH76" s="917">
        <v>298530</v>
      </c>
      <c r="AI76" s="916">
        <v>-27</v>
      </c>
      <c r="AJ76" s="917">
        <v>-67355</v>
      </c>
      <c r="AK76" s="920">
        <v>231175</v>
      </c>
      <c r="AL76" s="922">
        <v>3490651</v>
      </c>
      <c r="AM76" s="917">
        <v>-8727</v>
      </c>
      <c r="AN76" s="922">
        <v>3481924</v>
      </c>
      <c r="AO76" s="917">
        <v>0</v>
      </c>
      <c r="AP76" s="922">
        <v>3481924</v>
      </c>
      <c r="AQ76" s="917">
        <v>3173254</v>
      </c>
      <c r="AR76" s="917">
        <v>308670</v>
      </c>
      <c r="AS76" s="922">
        <v>308670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74539</v>
      </c>
      <c r="S77" s="860"/>
      <c r="T77" s="860"/>
      <c r="U77" s="860"/>
      <c r="V77" s="861">
        <v>74539</v>
      </c>
      <c r="W77" s="910">
        <v>-186</v>
      </c>
      <c r="X77" s="861">
        <v>74353</v>
      </c>
      <c r="Y77" s="860"/>
      <c r="Z77" s="861">
        <v>74353</v>
      </c>
      <c r="AA77" s="860">
        <v>67645</v>
      </c>
      <c r="AB77" s="860">
        <v>6708</v>
      </c>
      <c r="AC77" s="861">
        <v>6708</v>
      </c>
      <c r="AD77" s="912">
        <v>74353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2557</v>
      </c>
      <c r="AB83" s="710">
        <v>-2557</v>
      </c>
      <c r="AC83" s="158">
        <v>-2557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595</v>
      </c>
      <c r="D84" s="914">
        <v>4268.9653302959669</v>
      </c>
      <c r="E84" s="915">
        <v>2208241.3382061473</v>
      </c>
      <c r="F84" s="916">
        <v>583</v>
      </c>
      <c r="G84" s="917">
        <v>570.35224473434255</v>
      </c>
      <c r="H84" s="918">
        <v>296803.41648976982</v>
      </c>
      <c r="I84" s="1111">
        <v>95</v>
      </c>
      <c r="J84" s="917">
        <v>158.37628411149953</v>
      </c>
      <c r="K84" s="918">
        <v>13421.184661227568</v>
      </c>
      <c r="L84" s="916">
        <v>73</v>
      </c>
      <c r="M84" s="917">
        <v>3936.5780458287281</v>
      </c>
      <c r="N84" s="918">
        <v>253619.69191766609</v>
      </c>
      <c r="O84" s="916">
        <v>0</v>
      </c>
      <c r="P84" s="917">
        <v>1527.9418817790604</v>
      </c>
      <c r="Q84" s="918">
        <v>0</v>
      </c>
      <c r="R84" s="919">
        <v>2846625</v>
      </c>
      <c r="S84" s="917">
        <v>203226</v>
      </c>
      <c r="T84" s="917">
        <v>-66403</v>
      </c>
      <c r="U84" s="920">
        <v>136823</v>
      </c>
      <c r="V84" s="919">
        <v>2983448</v>
      </c>
      <c r="W84" s="918">
        <v>-7458</v>
      </c>
      <c r="X84" s="919">
        <v>2975990</v>
      </c>
      <c r="Y84" s="918">
        <v>0</v>
      </c>
      <c r="Z84" s="919">
        <v>2975990</v>
      </c>
      <c r="AA84" s="917">
        <v>2724185</v>
      </c>
      <c r="AB84" s="917">
        <v>251805</v>
      </c>
      <c r="AC84" s="919">
        <v>251805</v>
      </c>
      <c r="AD84" s="921">
        <v>2975990</v>
      </c>
      <c r="AE84" s="917">
        <v>5688</v>
      </c>
      <c r="AF84" s="922">
        <v>3259476</v>
      </c>
      <c r="AG84" s="916">
        <v>53</v>
      </c>
      <c r="AH84" s="917">
        <v>298530</v>
      </c>
      <c r="AI84" s="916">
        <v>-27</v>
      </c>
      <c r="AJ84" s="917">
        <v>-67355</v>
      </c>
      <c r="AK84" s="920">
        <v>231175</v>
      </c>
      <c r="AL84" s="922">
        <v>3490651</v>
      </c>
      <c r="AM84" s="917">
        <v>-8727</v>
      </c>
      <c r="AN84" s="922">
        <v>3481924</v>
      </c>
      <c r="AO84" s="917">
        <v>0</v>
      </c>
      <c r="AP84" s="922">
        <v>3481924</v>
      </c>
      <c r="AQ84" s="917">
        <v>3173254</v>
      </c>
      <c r="AR84" s="917">
        <v>308670</v>
      </c>
      <c r="AS84" s="922">
        <v>308670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0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459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13312</v>
      </c>
      <c r="AM9" s="148"/>
      <c r="AN9" s="145"/>
      <c r="AO9" s="137">
        <v>0</v>
      </c>
      <c r="AP9" s="145"/>
      <c r="AQ9" s="146"/>
      <c r="AR9" s="146"/>
      <c r="AS9" s="145">
        <v>2213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2666191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5257697</v>
      </c>
      <c r="AM23" s="148"/>
      <c r="AN23" s="145"/>
      <c r="AO23" s="137">
        <v>0</v>
      </c>
      <c r="AP23" s="145"/>
      <c r="AQ23" s="146"/>
      <c r="AR23" s="146"/>
      <c r="AS23" s="145">
        <v>488500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5101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-345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33779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19943</v>
      </c>
      <c r="AM38" s="148"/>
      <c r="AN38" s="145"/>
      <c r="AO38" s="137">
        <v>0</v>
      </c>
      <c r="AP38" s="145"/>
      <c r="AQ38" s="146"/>
      <c r="AR38" s="146"/>
      <c r="AS38" s="145">
        <v>1964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12503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16567</v>
      </c>
      <c r="AM67" s="129"/>
      <c r="AN67" s="126"/>
      <c r="AO67" s="119">
        <v>0</v>
      </c>
      <c r="AP67" s="126"/>
      <c r="AQ67" s="127"/>
      <c r="AR67" s="127"/>
      <c r="AS67" s="126">
        <v>915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10539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28210</v>
      </c>
      <c r="AM73" s="148"/>
      <c r="AN73" s="145"/>
      <c r="AO73" s="137">
        <v>0</v>
      </c>
      <c r="AP73" s="145"/>
      <c r="AQ73" s="146"/>
      <c r="AR73" s="146"/>
      <c r="AS73" s="145">
        <v>1338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160350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50112</v>
      </c>
      <c r="AM74" s="148"/>
      <c r="AN74" s="145"/>
      <c r="AO74" s="137">
        <v>0</v>
      </c>
      <c r="AP74" s="145"/>
      <c r="AQ74" s="146"/>
      <c r="AR74" s="146"/>
      <c r="AS74" s="145">
        <v>686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37016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27783</v>
      </c>
      <c r="AM75" s="148"/>
      <c r="AN75" s="145"/>
      <c r="AO75" s="137">
        <v>0</v>
      </c>
      <c r="AP75" s="145"/>
      <c r="AQ75" s="146"/>
      <c r="AR75" s="146"/>
      <c r="AS75" s="145">
        <v>1422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668</v>
      </c>
      <c r="D76" s="914">
        <v>4268.9653302959669</v>
      </c>
      <c r="E76" s="915">
        <v>2411644.925861856</v>
      </c>
      <c r="F76" s="916">
        <v>595</v>
      </c>
      <c r="G76" s="917">
        <v>570.35224473434255</v>
      </c>
      <c r="H76" s="918">
        <v>273044.63177616196</v>
      </c>
      <c r="I76" s="1111">
        <v>23</v>
      </c>
      <c r="J76" s="917">
        <v>158.37628411149953</v>
      </c>
      <c r="K76" s="918">
        <v>2866.050051139428</v>
      </c>
      <c r="L76" s="916">
        <v>74</v>
      </c>
      <c r="M76" s="917">
        <v>3936.5780458287281</v>
      </c>
      <c r="N76" s="918">
        <v>233532.91770734871</v>
      </c>
      <c r="O76" s="916">
        <v>3</v>
      </c>
      <c r="P76" s="917">
        <v>1527.9418817790604</v>
      </c>
      <c r="Q76" s="918">
        <v>4390.3807215399329</v>
      </c>
      <c r="R76" s="919">
        <v>2925479</v>
      </c>
      <c r="S76" s="917">
        <v>285604</v>
      </c>
      <c r="T76" s="917">
        <v>-61366</v>
      </c>
      <c r="U76" s="920">
        <v>224238</v>
      </c>
      <c r="V76" s="919">
        <v>3149717</v>
      </c>
      <c r="W76" s="918">
        <v>-7874</v>
      </c>
      <c r="X76" s="919">
        <v>3141843</v>
      </c>
      <c r="Y76" s="918">
        <v>0</v>
      </c>
      <c r="Z76" s="919">
        <v>3141843</v>
      </c>
      <c r="AA76" s="917">
        <v>2866485</v>
      </c>
      <c r="AB76" s="917">
        <v>275358</v>
      </c>
      <c r="AC76" s="919">
        <v>275358</v>
      </c>
      <c r="AD76" s="921">
        <v>3141843</v>
      </c>
      <c r="AE76" s="917">
        <v>5688</v>
      </c>
      <c r="AF76" s="922">
        <v>5034981</v>
      </c>
      <c r="AG76" s="916">
        <v>52</v>
      </c>
      <c r="AH76" s="917">
        <v>364452</v>
      </c>
      <c r="AI76" s="916">
        <v>-10</v>
      </c>
      <c r="AJ76" s="917">
        <v>14191</v>
      </c>
      <c r="AK76" s="920">
        <v>378643</v>
      </c>
      <c r="AL76" s="922">
        <v>5413624</v>
      </c>
      <c r="AM76" s="917">
        <v>-13533</v>
      </c>
      <c r="AN76" s="922">
        <v>5400091</v>
      </c>
      <c r="AO76" s="917">
        <v>0</v>
      </c>
      <c r="AP76" s="922">
        <v>5400091</v>
      </c>
      <c r="AQ76" s="917">
        <v>4903398</v>
      </c>
      <c r="AR76" s="917">
        <v>496693</v>
      </c>
      <c r="AS76" s="922">
        <v>496693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102621</v>
      </c>
      <c r="S77" s="860"/>
      <c r="T77" s="860"/>
      <c r="U77" s="860"/>
      <c r="V77" s="861">
        <v>102621</v>
      </c>
      <c r="W77" s="910">
        <v>-257</v>
      </c>
      <c r="X77" s="861">
        <v>102364</v>
      </c>
      <c r="Y77" s="860"/>
      <c r="Z77" s="861">
        <v>102364</v>
      </c>
      <c r="AA77" s="860">
        <v>93300</v>
      </c>
      <c r="AB77" s="860">
        <v>9064</v>
      </c>
      <c r="AC77" s="861">
        <v>9064</v>
      </c>
      <c r="AD77" s="912">
        <v>102364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12291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1574</v>
      </c>
      <c r="AB83" s="710">
        <v>-1574</v>
      </c>
      <c r="AC83" s="158">
        <v>-1574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668</v>
      </c>
      <c r="D84" s="914">
        <v>4268.9653302959669</v>
      </c>
      <c r="E84" s="915">
        <v>2411644.925861856</v>
      </c>
      <c r="F84" s="916">
        <v>595</v>
      </c>
      <c r="G84" s="917">
        <v>570.35224473434255</v>
      </c>
      <c r="H84" s="918">
        <v>273044.63177616196</v>
      </c>
      <c r="I84" s="1111">
        <v>23</v>
      </c>
      <c r="J84" s="917">
        <v>158.37628411149953</v>
      </c>
      <c r="K84" s="918">
        <v>2866.050051139428</v>
      </c>
      <c r="L84" s="916">
        <v>74</v>
      </c>
      <c r="M84" s="917">
        <v>3936.5780458287281</v>
      </c>
      <c r="N84" s="918">
        <v>233532.91770734871</v>
      </c>
      <c r="O84" s="916">
        <v>3</v>
      </c>
      <c r="P84" s="917">
        <v>1527.9418817790604</v>
      </c>
      <c r="Q84" s="918">
        <v>4390.3807215399329</v>
      </c>
      <c r="R84" s="919">
        <v>3028100</v>
      </c>
      <c r="S84" s="917">
        <v>285604</v>
      </c>
      <c r="T84" s="917">
        <v>-61366</v>
      </c>
      <c r="U84" s="920">
        <v>224238</v>
      </c>
      <c r="V84" s="919">
        <v>3252338</v>
      </c>
      <c r="W84" s="918">
        <v>-8131</v>
      </c>
      <c r="X84" s="919">
        <v>3244207</v>
      </c>
      <c r="Y84" s="918">
        <v>0</v>
      </c>
      <c r="Z84" s="919">
        <v>3244207</v>
      </c>
      <c r="AA84" s="917">
        <v>2961359</v>
      </c>
      <c r="AB84" s="917">
        <v>282848</v>
      </c>
      <c r="AC84" s="919">
        <v>282848</v>
      </c>
      <c r="AD84" s="921">
        <v>3256498</v>
      </c>
      <c r="AE84" s="917">
        <v>5688</v>
      </c>
      <c r="AF84" s="922">
        <v>5034981</v>
      </c>
      <c r="AG84" s="916">
        <v>52</v>
      </c>
      <c r="AH84" s="917">
        <v>364452</v>
      </c>
      <c r="AI84" s="916">
        <v>-10</v>
      </c>
      <c r="AJ84" s="917">
        <v>14191</v>
      </c>
      <c r="AK84" s="920">
        <v>378643</v>
      </c>
      <c r="AL84" s="922">
        <v>5413624</v>
      </c>
      <c r="AM84" s="917">
        <v>-13533</v>
      </c>
      <c r="AN84" s="922">
        <v>5400091</v>
      </c>
      <c r="AO84" s="917">
        <v>0</v>
      </c>
      <c r="AP84" s="922">
        <v>5400091</v>
      </c>
      <c r="AQ84" s="917">
        <v>4903398</v>
      </c>
      <c r="AR84" s="917">
        <v>496693</v>
      </c>
      <c r="AS84" s="922">
        <v>496693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13"/>
      <c r="G87" s="13"/>
      <c r="H87" s="461"/>
      <c r="I87" s="461"/>
      <c r="J87" s="461"/>
      <c r="K87" s="461"/>
      <c r="L87" s="461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52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994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164995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354722</v>
      </c>
      <c r="AM13" s="148"/>
      <c r="AN13" s="145"/>
      <c r="AO13" s="137">
        <v>0</v>
      </c>
      <c r="AP13" s="145"/>
      <c r="AQ13" s="146"/>
      <c r="AR13" s="146"/>
      <c r="AS13" s="145">
        <v>23159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353515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215321</v>
      </c>
      <c r="AM20" s="148"/>
      <c r="AN20" s="145"/>
      <c r="AO20" s="137">
        <v>0</v>
      </c>
      <c r="AP20" s="145"/>
      <c r="AQ20" s="146"/>
      <c r="AR20" s="146"/>
      <c r="AS20" s="145">
        <v>17127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123947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104254</v>
      </c>
      <c r="AM31" s="163"/>
      <c r="AN31" s="160"/>
      <c r="AO31" s="151">
        <v>0</v>
      </c>
      <c r="AP31" s="160"/>
      <c r="AQ31" s="161"/>
      <c r="AR31" s="161"/>
      <c r="AS31" s="160">
        <v>11243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1754763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2541013</v>
      </c>
      <c r="AM37" s="129"/>
      <c r="AN37" s="126"/>
      <c r="AO37" s="119">
        <v>0</v>
      </c>
      <c r="AP37" s="126"/>
      <c r="AQ37" s="127"/>
      <c r="AR37" s="127"/>
      <c r="AS37" s="126">
        <v>221326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69124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51816</v>
      </c>
      <c r="AM43" s="148"/>
      <c r="AN43" s="145"/>
      <c r="AO43" s="137">
        <v>0</v>
      </c>
      <c r="AP43" s="145"/>
      <c r="AQ43" s="146"/>
      <c r="AR43" s="146"/>
      <c r="AS43" s="145">
        <v>3804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176250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194598</v>
      </c>
      <c r="AM62" s="129"/>
      <c r="AN62" s="126"/>
      <c r="AO62" s="119">
        <v>0</v>
      </c>
      <c r="AP62" s="126"/>
      <c r="AQ62" s="127"/>
      <c r="AR62" s="127"/>
      <c r="AS62" s="126">
        <v>17391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11210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4762</v>
      </c>
      <c r="AM66" s="163"/>
      <c r="AN66" s="160"/>
      <c r="AO66" s="151">
        <v>0</v>
      </c>
      <c r="AP66" s="160"/>
      <c r="AQ66" s="161"/>
      <c r="AR66" s="161"/>
      <c r="AS66" s="160">
        <v>87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5974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3347</v>
      </c>
      <c r="AM70" s="148"/>
      <c r="AN70" s="145"/>
      <c r="AO70" s="137">
        <v>0</v>
      </c>
      <c r="AP70" s="145"/>
      <c r="AQ70" s="146"/>
      <c r="AR70" s="146"/>
      <c r="AS70" s="145">
        <v>256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475</v>
      </c>
      <c r="D76" s="914">
        <v>4268.9653302959669</v>
      </c>
      <c r="E76" s="915">
        <v>2010402.2592514674</v>
      </c>
      <c r="F76" s="916">
        <v>475</v>
      </c>
      <c r="G76" s="917">
        <v>570.35224473434255</v>
      </c>
      <c r="H76" s="918">
        <v>270516.03780582472</v>
      </c>
      <c r="I76" s="1111">
        <v>166</v>
      </c>
      <c r="J76" s="917">
        <v>158.37628411149953</v>
      </c>
      <c r="K76" s="918">
        <v>25627.953451303682</v>
      </c>
      <c r="L76" s="916">
        <v>89</v>
      </c>
      <c r="M76" s="917">
        <v>3936.5780458287281</v>
      </c>
      <c r="N76" s="918">
        <v>341986.53971402632</v>
      </c>
      <c r="O76" s="916">
        <v>7</v>
      </c>
      <c r="P76" s="917">
        <v>1527.9418817790604</v>
      </c>
      <c r="Q76" s="918">
        <v>11244.386558069871</v>
      </c>
      <c r="R76" s="919">
        <v>2659778</v>
      </c>
      <c r="S76" s="917">
        <v>534249</v>
      </c>
      <c r="T76" s="917">
        <v>-3737</v>
      </c>
      <c r="U76" s="920">
        <v>530512</v>
      </c>
      <c r="V76" s="919">
        <v>3190290</v>
      </c>
      <c r="W76" s="918">
        <v>-7976</v>
      </c>
      <c r="X76" s="919">
        <v>3182314</v>
      </c>
      <c r="Y76" s="918">
        <v>0</v>
      </c>
      <c r="Z76" s="919">
        <v>3182314</v>
      </c>
      <c r="AA76" s="917">
        <v>2918445</v>
      </c>
      <c r="AB76" s="917">
        <v>263869</v>
      </c>
      <c r="AC76" s="919">
        <v>263869</v>
      </c>
      <c r="AD76" s="921">
        <v>3182314</v>
      </c>
      <c r="AE76" s="917">
        <v>5688</v>
      </c>
      <c r="AF76" s="922">
        <v>2989347</v>
      </c>
      <c r="AG76" s="916">
        <v>97</v>
      </c>
      <c r="AH76" s="917">
        <v>487888</v>
      </c>
      <c r="AI76" s="916">
        <v>-3</v>
      </c>
      <c r="AJ76" s="917">
        <v>-7402</v>
      </c>
      <c r="AK76" s="920">
        <v>480486</v>
      </c>
      <c r="AL76" s="922">
        <v>3469833</v>
      </c>
      <c r="AM76" s="917">
        <v>-8675</v>
      </c>
      <c r="AN76" s="922">
        <v>3461158</v>
      </c>
      <c r="AO76" s="917">
        <v>0</v>
      </c>
      <c r="AP76" s="922">
        <v>3461158</v>
      </c>
      <c r="AQ76" s="917">
        <v>3166765</v>
      </c>
      <c r="AR76" s="917">
        <v>294393</v>
      </c>
      <c r="AS76" s="922">
        <v>294393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82521</v>
      </c>
      <c r="S77" s="860"/>
      <c r="T77" s="860"/>
      <c r="U77" s="860"/>
      <c r="V77" s="861">
        <v>82521</v>
      </c>
      <c r="W77" s="910">
        <v>-206</v>
      </c>
      <c r="X77" s="861">
        <v>82315</v>
      </c>
      <c r="Y77" s="860"/>
      <c r="Z77" s="861">
        <v>82315</v>
      </c>
      <c r="AA77" s="860">
        <v>74917</v>
      </c>
      <c r="AB77" s="860">
        <v>7398</v>
      </c>
      <c r="AC77" s="861">
        <v>7398</v>
      </c>
      <c r="AD77" s="912">
        <v>82315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73613</v>
      </c>
      <c r="AA83" s="157">
        <v>42682</v>
      </c>
      <c r="AB83" s="710">
        <v>30931</v>
      </c>
      <c r="AC83" s="158">
        <v>30931</v>
      </c>
      <c r="AD83" s="158">
        <v>73613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475</v>
      </c>
      <c r="D84" s="914">
        <v>4268.9653302959669</v>
      </c>
      <c r="E84" s="915">
        <v>2010402.2592514674</v>
      </c>
      <c r="F84" s="916">
        <v>475</v>
      </c>
      <c r="G84" s="917">
        <v>570.35224473434255</v>
      </c>
      <c r="H84" s="918">
        <v>270516.03780582472</v>
      </c>
      <c r="I84" s="1111">
        <v>166</v>
      </c>
      <c r="J84" s="917">
        <v>158.37628411149953</v>
      </c>
      <c r="K84" s="918">
        <v>25627.953451303682</v>
      </c>
      <c r="L84" s="916">
        <v>89</v>
      </c>
      <c r="M84" s="917">
        <v>3936.5780458287281</v>
      </c>
      <c r="N84" s="918">
        <v>341986.53971402632</v>
      </c>
      <c r="O84" s="916">
        <v>7</v>
      </c>
      <c r="P84" s="917">
        <v>1527.9418817790604</v>
      </c>
      <c r="Q84" s="918">
        <v>11244.386558069871</v>
      </c>
      <c r="R84" s="919">
        <v>2742299</v>
      </c>
      <c r="S84" s="917">
        <v>534249</v>
      </c>
      <c r="T84" s="917">
        <v>-3737</v>
      </c>
      <c r="U84" s="920">
        <v>530512</v>
      </c>
      <c r="V84" s="919">
        <v>3272811</v>
      </c>
      <c r="W84" s="918">
        <v>-8182</v>
      </c>
      <c r="X84" s="919">
        <v>3264629</v>
      </c>
      <c r="Y84" s="918">
        <v>0</v>
      </c>
      <c r="Z84" s="919">
        <v>3338242</v>
      </c>
      <c r="AA84" s="917">
        <v>3036044</v>
      </c>
      <c r="AB84" s="917">
        <v>302198</v>
      </c>
      <c r="AC84" s="919">
        <v>302198</v>
      </c>
      <c r="AD84" s="921">
        <v>3348242</v>
      </c>
      <c r="AE84" s="917">
        <v>5688</v>
      </c>
      <c r="AF84" s="922">
        <v>2989347</v>
      </c>
      <c r="AG84" s="916">
        <v>97</v>
      </c>
      <c r="AH84" s="917">
        <v>487888</v>
      </c>
      <c r="AI84" s="916">
        <v>-3</v>
      </c>
      <c r="AJ84" s="917">
        <v>-7402</v>
      </c>
      <c r="AK84" s="920">
        <v>480486</v>
      </c>
      <c r="AL84" s="922">
        <v>3469833</v>
      </c>
      <c r="AM84" s="917">
        <v>-8675</v>
      </c>
      <c r="AN84" s="922">
        <v>3461158</v>
      </c>
      <c r="AO84" s="917">
        <v>0</v>
      </c>
      <c r="AP84" s="922">
        <v>3461158</v>
      </c>
      <c r="AQ84" s="917">
        <v>3166765</v>
      </c>
      <c r="AR84" s="917">
        <v>294393</v>
      </c>
      <c r="AS84" s="922">
        <v>294393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A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A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3"/>
      <c r="AB87" s="13"/>
      <c r="AC87" s="13"/>
      <c r="AD87" s="13"/>
      <c r="AE87" s="13"/>
      <c r="AF87" s="13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78:B78"/>
    <mergeCell ref="A79:B79"/>
    <mergeCell ref="C2:C3"/>
    <mergeCell ref="D2:E2"/>
    <mergeCell ref="F2:H2"/>
    <mergeCell ref="A77:B77"/>
    <mergeCell ref="A1:B3"/>
    <mergeCell ref="A76:B76"/>
    <mergeCell ref="A81:B81"/>
    <mergeCell ref="A82:B82"/>
    <mergeCell ref="A83:B83"/>
    <mergeCell ref="A84:B84"/>
    <mergeCell ref="A80:B80"/>
    <mergeCell ref="AG2:AK2"/>
    <mergeCell ref="AE1:AK1"/>
    <mergeCell ref="I2:K2"/>
    <mergeCell ref="R2:R3"/>
    <mergeCell ref="S2:U2"/>
    <mergeCell ref="X2:X3"/>
    <mergeCell ref="Y2:Y3"/>
    <mergeCell ref="Z2:Z3"/>
    <mergeCell ref="AA2:AA3"/>
    <mergeCell ref="C1:K1"/>
    <mergeCell ref="L2:N2"/>
    <mergeCell ref="O2:Q2"/>
    <mergeCell ref="V1:AD1"/>
    <mergeCell ref="V2:V3"/>
    <mergeCell ref="W2:W3"/>
    <mergeCell ref="L1:U1"/>
    <mergeCell ref="AB2:AB3"/>
    <mergeCell ref="AC2:AC3"/>
    <mergeCell ref="AD2:AD3"/>
    <mergeCell ref="AE2:AE3"/>
    <mergeCell ref="AF2:AF3"/>
    <mergeCell ref="AS2:AS3"/>
    <mergeCell ref="AP2:AP3"/>
    <mergeCell ref="AQ2:AQ3"/>
    <mergeCell ref="AR2:AR3"/>
    <mergeCell ref="AL1:AS1"/>
    <mergeCell ref="AN2:AN3"/>
    <mergeCell ref="AO2:AO3"/>
    <mergeCell ref="AL2:AL3"/>
    <mergeCell ref="AM2:AM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838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58202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51425</v>
      </c>
      <c r="AM32" s="129"/>
      <c r="AN32" s="126"/>
      <c r="AO32" s="119">
        <v>0</v>
      </c>
      <c r="AP32" s="126"/>
      <c r="AQ32" s="127"/>
      <c r="AR32" s="127"/>
      <c r="AS32" s="126">
        <v>3563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365809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653004</v>
      </c>
      <c r="AM42" s="129"/>
      <c r="AN42" s="126"/>
      <c r="AO42" s="119">
        <v>-6407</v>
      </c>
      <c r="AP42" s="126"/>
      <c r="AQ42" s="127"/>
      <c r="AR42" s="127"/>
      <c r="AS42" s="126">
        <v>61155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5503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4266</v>
      </c>
      <c r="AM50" s="148"/>
      <c r="AN50" s="145"/>
      <c r="AO50" s="137">
        <v>0</v>
      </c>
      <c r="AP50" s="145"/>
      <c r="AQ50" s="146"/>
      <c r="AR50" s="146"/>
      <c r="AS50" s="145">
        <v>371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2834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15010</v>
      </c>
      <c r="AM51" s="163"/>
      <c r="AN51" s="160"/>
      <c r="AO51" s="151">
        <v>0</v>
      </c>
      <c r="AP51" s="160"/>
      <c r="AQ51" s="161"/>
      <c r="AR51" s="161"/>
      <c r="AS51" s="160">
        <v>1242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8769</v>
      </c>
      <c r="AM54" s="148"/>
      <c r="AN54" s="145"/>
      <c r="AO54" s="137">
        <v>0</v>
      </c>
      <c r="AP54" s="145"/>
      <c r="AQ54" s="146"/>
      <c r="AR54" s="146"/>
      <c r="AS54" s="145">
        <v>1630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5484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-219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97</v>
      </c>
      <c r="D76" s="914">
        <v>4268.9653302959669</v>
      </c>
      <c r="E76" s="915">
        <v>332739.49733541376</v>
      </c>
      <c r="F76" s="916">
        <v>97</v>
      </c>
      <c r="G76" s="917">
        <v>570.35224473434255</v>
      </c>
      <c r="H76" s="918">
        <v>45074.782028171212</v>
      </c>
      <c r="I76" s="1111">
        <v>0</v>
      </c>
      <c r="J76" s="917">
        <v>158.37628411149953</v>
      </c>
      <c r="K76" s="918">
        <v>0</v>
      </c>
      <c r="L76" s="916">
        <v>19</v>
      </c>
      <c r="M76" s="917">
        <v>3936.5780458287281</v>
      </c>
      <c r="N76" s="918">
        <v>60017.639434621044</v>
      </c>
      <c r="O76" s="916">
        <v>0</v>
      </c>
      <c r="P76" s="917">
        <v>1527.9418817790604</v>
      </c>
      <c r="Q76" s="918">
        <v>0</v>
      </c>
      <c r="R76" s="919">
        <v>437832</v>
      </c>
      <c r="S76" s="917">
        <v>75880</v>
      </c>
      <c r="T76" s="917">
        <v>-17026</v>
      </c>
      <c r="U76" s="920">
        <v>58854</v>
      </c>
      <c r="V76" s="919">
        <v>496686</v>
      </c>
      <c r="W76" s="918">
        <v>-1242</v>
      </c>
      <c r="X76" s="919">
        <v>495444</v>
      </c>
      <c r="Y76" s="918">
        <v>-5439</v>
      </c>
      <c r="Z76" s="919">
        <v>490005</v>
      </c>
      <c r="AA76" s="917">
        <v>445696</v>
      </c>
      <c r="AB76" s="917">
        <v>44309</v>
      </c>
      <c r="AC76" s="919">
        <v>44309</v>
      </c>
      <c r="AD76" s="921">
        <v>490005</v>
      </c>
      <c r="AE76" s="917">
        <v>5688</v>
      </c>
      <c r="AF76" s="922">
        <v>636146</v>
      </c>
      <c r="AG76" s="916">
        <v>17</v>
      </c>
      <c r="AH76" s="917">
        <v>119141</v>
      </c>
      <c r="AI76" s="916">
        <v>-7</v>
      </c>
      <c r="AJ76" s="917">
        <v>-22813</v>
      </c>
      <c r="AK76" s="920">
        <v>96328</v>
      </c>
      <c r="AL76" s="922">
        <v>732474</v>
      </c>
      <c r="AM76" s="917">
        <v>-1833</v>
      </c>
      <c r="AN76" s="922">
        <v>730641</v>
      </c>
      <c r="AO76" s="917">
        <v>-6407</v>
      </c>
      <c r="AP76" s="922">
        <v>724234</v>
      </c>
      <c r="AQ76" s="917">
        <v>656492</v>
      </c>
      <c r="AR76" s="917">
        <v>67742</v>
      </c>
      <c r="AS76" s="922">
        <v>67742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15869</v>
      </c>
      <c r="S77" s="860"/>
      <c r="T77" s="860"/>
      <c r="U77" s="860"/>
      <c r="V77" s="861">
        <v>15869</v>
      </c>
      <c r="W77" s="910">
        <v>-40</v>
      </c>
      <c r="X77" s="861">
        <v>15829</v>
      </c>
      <c r="Y77" s="860"/>
      <c r="Z77" s="861">
        <v>15829</v>
      </c>
      <c r="AA77" s="860">
        <v>14117</v>
      </c>
      <c r="AB77" s="860">
        <v>1712</v>
      </c>
      <c r="AC77" s="861">
        <v>1712</v>
      </c>
      <c r="AD77" s="912">
        <v>15829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20808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0</v>
      </c>
      <c r="AB83" s="710">
        <v>0</v>
      </c>
      <c r="AC83" s="158">
        <v>0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97</v>
      </c>
      <c r="D84" s="914">
        <v>4268.9653302959669</v>
      </c>
      <c r="E84" s="915">
        <v>332739.49733541376</v>
      </c>
      <c r="F84" s="916">
        <v>97</v>
      </c>
      <c r="G84" s="917">
        <v>570.35224473434255</v>
      </c>
      <c r="H84" s="918">
        <v>45074.782028171212</v>
      </c>
      <c r="I84" s="1111">
        <v>0</v>
      </c>
      <c r="J84" s="917">
        <v>158.37628411149953</v>
      </c>
      <c r="K84" s="918">
        <v>0</v>
      </c>
      <c r="L84" s="916">
        <v>19</v>
      </c>
      <c r="M84" s="917">
        <v>3936.5780458287281</v>
      </c>
      <c r="N84" s="918">
        <v>60017.639434621044</v>
      </c>
      <c r="O84" s="916">
        <v>0</v>
      </c>
      <c r="P84" s="917">
        <v>1527.9418817790604</v>
      </c>
      <c r="Q84" s="918">
        <v>0</v>
      </c>
      <c r="R84" s="919">
        <v>453701</v>
      </c>
      <c r="S84" s="917">
        <v>75880</v>
      </c>
      <c r="T84" s="917">
        <v>-17026</v>
      </c>
      <c r="U84" s="920">
        <v>58854</v>
      </c>
      <c r="V84" s="919">
        <v>512555</v>
      </c>
      <c r="W84" s="918">
        <v>-1282</v>
      </c>
      <c r="X84" s="919">
        <v>511273</v>
      </c>
      <c r="Y84" s="918">
        <v>-5439</v>
      </c>
      <c r="Z84" s="919">
        <v>505834</v>
      </c>
      <c r="AA84" s="917">
        <v>459813</v>
      </c>
      <c r="AB84" s="917">
        <v>46021</v>
      </c>
      <c r="AC84" s="919">
        <v>46021</v>
      </c>
      <c r="AD84" s="921">
        <v>526642</v>
      </c>
      <c r="AE84" s="917">
        <v>5688</v>
      </c>
      <c r="AF84" s="922">
        <v>636146</v>
      </c>
      <c r="AG84" s="916">
        <v>17</v>
      </c>
      <c r="AH84" s="917">
        <v>119141</v>
      </c>
      <c r="AI84" s="916">
        <v>-7</v>
      </c>
      <c r="AJ84" s="917">
        <v>-22813</v>
      </c>
      <c r="AK84" s="920">
        <v>96328</v>
      </c>
      <c r="AL84" s="922">
        <v>732474</v>
      </c>
      <c r="AM84" s="917">
        <v>-1833</v>
      </c>
      <c r="AN84" s="922">
        <v>730641</v>
      </c>
      <c r="AO84" s="917">
        <v>-6407</v>
      </c>
      <c r="AP84" s="922">
        <v>724234</v>
      </c>
      <c r="AQ84" s="917">
        <v>656492</v>
      </c>
      <c r="AR84" s="917">
        <v>67742</v>
      </c>
      <c r="AS84" s="922">
        <v>67742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6" x14ac:dyDescent="0.2">
      <c r="C88" s="19"/>
      <c r="D88" s="9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  <c r="C89" s="19"/>
      <c r="D89" s="9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C2:C3"/>
    <mergeCell ref="D2:E2"/>
    <mergeCell ref="F2:H2"/>
    <mergeCell ref="I2:K2"/>
    <mergeCell ref="L2:N2"/>
    <mergeCell ref="O2:Q2"/>
    <mergeCell ref="R2:R3"/>
    <mergeCell ref="C1:K1"/>
    <mergeCell ref="L1:U1"/>
    <mergeCell ref="V1:AD1"/>
    <mergeCell ref="AE1:AK1"/>
    <mergeCell ref="AL1:AS1"/>
    <mergeCell ref="AQ2:AQ3"/>
    <mergeCell ref="A78:B78"/>
    <mergeCell ref="AF2:AF3"/>
    <mergeCell ref="AG2:AK2"/>
    <mergeCell ref="AL2:AL3"/>
    <mergeCell ref="AM2:AM3"/>
    <mergeCell ref="Z2:Z3"/>
    <mergeCell ref="AA2:AA3"/>
    <mergeCell ref="AB2:AB3"/>
    <mergeCell ref="AC2:AC3"/>
    <mergeCell ref="AD2:AD3"/>
    <mergeCell ref="AE2:AE3"/>
    <mergeCell ref="A1:B3"/>
    <mergeCell ref="W2:W3"/>
    <mergeCell ref="X2:X3"/>
    <mergeCell ref="Y2:Y3"/>
    <mergeCell ref="A84:B84"/>
    <mergeCell ref="A79:B79"/>
    <mergeCell ref="A80:B80"/>
    <mergeCell ref="A81:B81"/>
    <mergeCell ref="A82:B82"/>
    <mergeCell ref="A83:B83"/>
    <mergeCell ref="AP2:AP3"/>
    <mergeCell ref="A77:B77"/>
    <mergeCell ref="AS2:AS3"/>
    <mergeCell ref="A76:B76"/>
    <mergeCell ref="AN2:AN3"/>
    <mergeCell ref="AO2:AO3"/>
    <mergeCell ref="S2:U2"/>
    <mergeCell ref="V2:V3"/>
    <mergeCell ref="AR2:AR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839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15470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5248</v>
      </c>
      <c r="AM7" s="129"/>
      <c r="AN7" s="126"/>
      <c r="AO7" s="119">
        <v>0</v>
      </c>
      <c r="AP7" s="126"/>
      <c r="AQ7" s="127"/>
      <c r="AR7" s="127"/>
      <c r="AS7" s="126">
        <v>452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9375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11562</v>
      </c>
      <c r="AM29" s="148"/>
      <c r="AN29" s="145"/>
      <c r="AO29" s="137">
        <v>0</v>
      </c>
      <c r="AP29" s="145"/>
      <c r="AQ29" s="146"/>
      <c r="AR29" s="146"/>
      <c r="AS29" s="145">
        <v>1623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5963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-298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278417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330832</v>
      </c>
      <c r="AM34" s="148"/>
      <c r="AN34" s="145"/>
      <c r="AO34" s="137">
        <v>0</v>
      </c>
      <c r="AP34" s="145"/>
      <c r="AQ34" s="146"/>
      <c r="AR34" s="146"/>
      <c r="AS34" s="145">
        <v>27481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5255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1480</v>
      </c>
      <c r="AM55" s="148"/>
      <c r="AN55" s="145"/>
      <c r="AO55" s="137">
        <v>0</v>
      </c>
      <c r="AP55" s="145"/>
      <c r="AQ55" s="146"/>
      <c r="AR55" s="146"/>
      <c r="AS55" s="145">
        <v>-103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5287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9633</v>
      </c>
      <c r="AM56" s="163"/>
      <c r="AN56" s="160"/>
      <c r="AO56" s="151">
        <v>0</v>
      </c>
      <c r="AP56" s="160"/>
      <c r="AQ56" s="161"/>
      <c r="AR56" s="161"/>
      <c r="AS56" s="160">
        <v>1444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2649</v>
      </c>
      <c r="AM63" s="148"/>
      <c r="AN63" s="145"/>
      <c r="AO63" s="137">
        <v>0</v>
      </c>
      <c r="AP63" s="145"/>
      <c r="AQ63" s="146"/>
      <c r="AR63" s="146"/>
      <c r="AS63" s="145">
        <v>440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65</v>
      </c>
      <c r="D76" s="914">
        <v>4268.9653302959669</v>
      </c>
      <c r="E76" s="915">
        <v>242341.97311121298</v>
      </c>
      <c r="F76" s="916">
        <v>59</v>
      </c>
      <c r="G76" s="917">
        <v>570.35224473434255</v>
      </c>
      <c r="H76" s="918">
        <v>30042.993351199606</v>
      </c>
      <c r="I76" s="1111">
        <v>9.5</v>
      </c>
      <c r="J76" s="917">
        <v>158.37628411149953</v>
      </c>
      <c r="K76" s="918">
        <v>1321.8079185219594</v>
      </c>
      <c r="L76" s="916">
        <v>13</v>
      </c>
      <c r="M76" s="917">
        <v>3936.5780458287281</v>
      </c>
      <c r="N76" s="918">
        <v>46059.498821636815</v>
      </c>
      <c r="O76" s="916">
        <v>0</v>
      </c>
      <c r="P76" s="917">
        <v>1527.9418817790604</v>
      </c>
      <c r="Q76" s="918">
        <v>0</v>
      </c>
      <c r="R76" s="919">
        <v>319767</v>
      </c>
      <c r="S76" s="917">
        <v>11335</v>
      </c>
      <c r="T76" s="917">
        <v>273</v>
      </c>
      <c r="U76" s="920">
        <v>11608</v>
      </c>
      <c r="V76" s="919">
        <v>331375</v>
      </c>
      <c r="W76" s="918">
        <v>-829</v>
      </c>
      <c r="X76" s="919">
        <v>330546</v>
      </c>
      <c r="Y76" s="918">
        <v>0</v>
      </c>
      <c r="Z76" s="919">
        <v>330546</v>
      </c>
      <c r="AA76" s="917">
        <v>302016</v>
      </c>
      <c r="AB76" s="917">
        <v>28530</v>
      </c>
      <c r="AC76" s="919">
        <v>28530</v>
      </c>
      <c r="AD76" s="921">
        <v>330546</v>
      </c>
      <c r="AE76" s="917">
        <v>5688</v>
      </c>
      <c r="AF76" s="922">
        <v>356171</v>
      </c>
      <c r="AG76" s="916">
        <v>2</v>
      </c>
      <c r="AH76" s="917">
        <v>4786</v>
      </c>
      <c r="AI76" s="916">
        <v>0</v>
      </c>
      <c r="AJ76" s="917">
        <v>447</v>
      </c>
      <c r="AK76" s="920">
        <v>5233</v>
      </c>
      <c r="AL76" s="922">
        <v>361404</v>
      </c>
      <c r="AM76" s="917">
        <v>-904</v>
      </c>
      <c r="AN76" s="922">
        <v>360500</v>
      </c>
      <c r="AO76" s="917">
        <v>0</v>
      </c>
      <c r="AP76" s="922">
        <v>360500</v>
      </c>
      <c r="AQ76" s="917">
        <v>329461</v>
      </c>
      <c r="AR76" s="917">
        <v>31039</v>
      </c>
      <c r="AS76" s="922">
        <v>31039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13311</v>
      </c>
      <c r="S77" s="860"/>
      <c r="T77" s="860"/>
      <c r="U77" s="860"/>
      <c r="V77" s="861">
        <v>13311</v>
      </c>
      <c r="W77" s="910">
        <v>-33</v>
      </c>
      <c r="X77" s="861">
        <v>13278</v>
      </c>
      <c r="Y77" s="860"/>
      <c r="Z77" s="861">
        <v>13278</v>
      </c>
      <c r="AA77" s="860">
        <v>12116</v>
      </c>
      <c r="AB77" s="860">
        <v>1162</v>
      </c>
      <c r="AC77" s="861">
        <v>1162</v>
      </c>
      <c r="AD77" s="912">
        <v>13278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1598</v>
      </c>
      <c r="AB83" s="710">
        <v>-1598</v>
      </c>
      <c r="AC83" s="158">
        <v>-1598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65</v>
      </c>
      <c r="D84" s="914">
        <v>4268.9653302959669</v>
      </c>
      <c r="E84" s="915">
        <v>242341.97311121298</v>
      </c>
      <c r="F84" s="916">
        <v>59</v>
      </c>
      <c r="G84" s="917">
        <v>570.35224473434255</v>
      </c>
      <c r="H84" s="918">
        <v>30042.993351199606</v>
      </c>
      <c r="I84" s="1111">
        <v>9.5</v>
      </c>
      <c r="J84" s="917">
        <v>158.37628411149953</v>
      </c>
      <c r="K84" s="918">
        <v>1321.8079185219594</v>
      </c>
      <c r="L84" s="916">
        <v>13</v>
      </c>
      <c r="M84" s="917">
        <v>3936.5780458287281</v>
      </c>
      <c r="N84" s="918">
        <v>46059.498821636815</v>
      </c>
      <c r="O84" s="916">
        <v>0</v>
      </c>
      <c r="P84" s="917">
        <v>1527.9418817790604</v>
      </c>
      <c r="Q84" s="918">
        <v>0</v>
      </c>
      <c r="R84" s="919">
        <v>333078</v>
      </c>
      <c r="S84" s="917">
        <v>11335</v>
      </c>
      <c r="T84" s="917">
        <v>273</v>
      </c>
      <c r="U84" s="920">
        <v>11608</v>
      </c>
      <c r="V84" s="919">
        <v>344686</v>
      </c>
      <c r="W84" s="918">
        <v>-862</v>
      </c>
      <c r="X84" s="919">
        <v>343824</v>
      </c>
      <c r="Y84" s="918">
        <v>0</v>
      </c>
      <c r="Z84" s="919">
        <v>343824</v>
      </c>
      <c r="AA84" s="917">
        <v>315730</v>
      </c>
      <c r="AB84" s="917">
        <v>28094</v>
      </c>
      <c r="AC84" s="919">
        <v>28094</v>
      </c>
      <c r="AD84" s="921">
        <v>353824</v>
      </c>
      <c r="AE84" s="917">
        <v>5688</v>
      </c>
      <c r="AF84" s="922">
        <v>356171</v>
      </c>
      <c r="AG84" s="916">
        <v>2</v>
      </c>
      <c r="AH84" s="917">
        <v>4786</v>
      </c>
      <c r="AI84" s="916">
        <v>0</v>
      </c>
      <c r="AJ84" s="917">
        <v>447</v>
      </c>
      <c r="AK84" s="920">
        <v>5233</v>
      </c>
      <c r="AL84" s="922">
        <v>361404</v>
      </c>
      <c r="AM84" s="917">
        <v>-904</v>
      </c>
      <c r="AN84" s="922">
        <v>360500</v>
      </c>
      <c r="AO84" s="917">
        <v>0</v>
      </c>
      <c r="AP84" s="922">
        <v>360500</v>
      </c>
      <c r="AQ84" s="917">
        <v>329461</v>
      </c>
      <c r="AR84" s="917">
        <v>31039</v>
      </c>
      <c r="AS84" s="922">
        <v>31039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6" ht="16.149999999999999" customHeight="1" x14ac:dyDescent="0.2"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6" x14ac:dyDescent="0.2">
      <c r="C88" s="19"/>
      <c r="D88" s="464"/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  <c r="C89" s="19"/>
      <c r="D89" s="464"/>
    </row>
    <row r="90" spans="1:46" x14ac:dyDescent="0.2">
      <c r="B90" s="747"/>
      <c r="C90" s="19"/>
      <c r="D90" s="464"/>
    </row>
    <row r="91" spans="1:46" x14ac:dyDescent="0.2">
      <c r="B91" s="747"/>
      <c r="C91" s="19"/>
      <c r="D91" s="464"/>
    </row>
    <row r="92" spans="1:46" x14ac:dyDescent="0.2">
      <c r="B92" s="747"/>
      <c r="C92" s="19"/>
      <c r="D92" s="464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M2:AM3"/>
    <mergeCell ref="Z2:Z3"/>
    <mergeCell ref="A78:B78"/>
    <mergeCell ref="AA2:AA3"/>
    <mergeCell ref="A77:B77"/>
    <mergeCell ref="R2:R3"/>
    <mergeCell ref="S2:U2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5" tint="0.39997558519241921"/>
  </sheetPr>
  <dimension ref="A1:AT92"/>
  <sheetViews>
    <sheetView view="pageBreakPreview" zoomScaleNormal="100" zoomScaleSheetLayoutView="100" workbookViewId="0">
      <pane xSplit="2" ySplit="6" topLeftCell="C79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840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1733682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3576163</v>
      </c>
      <c r="AM23" s="148"/>
      <c r="AN23" s="145"/>
      <c r="AO23" s="137">
        <v>0</v>
      </c>
      <c r="AP23" s="145"/>
      <c r="AQ23" s="146"/>
      <c r="AR23" s="146"/>
      <c r="AS23" s="145">
        <v>351476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8134</v>
      </c>
      <c r="AM30" s="148"/>
      <c r="AN30" s="145"/>
      <c r="AO30" s="137">
        <v>0</v>
      </c>
      <c r="AP30" s="145"/>
      <c r="AQ30" s="146"/>
      <c r="AR30" s="146"/>
      <c r="AS30" s="145">
        <v>676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5522</v>
      </c>
      <c r="AM67" s="129"/>
      <c r="AN67" s="126"/>
      <c r="AO67" s="119">
        <v>0</v>
      </c>
      <c r="AP67" s="126"/>
      <c r="AQ67" s="127"/>
      <c r="AR67" s="127"/>
      <c r="AS67" s="126">
        <v>459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73190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31104</v>
      </c>
      <c r="AM74" s="148"/>
      <c r="AN74" s="145"/>
      <c r="AO74" s="137">
        <v>0</v>
      </c>
      <c r="AP74" s="145"/>
      <c r="AQ74" s="146"/>
      <c r="AR74" s="146"/>
      <c r="AS74" s="145">
        <v>1683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12339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-626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399</v>
      </c>
      <c r="D76" s="914">
        <v>4268.9653302959669</v>
      </c>
      <c r="E76" s="915">
        <v>1423537.7040959301</v>
      </c>
      <c r="F76" s="916">
        <v>368</v>
      </c>
      <c r="G76" s="917">
        <v>570.35224473434255</v>
      </c>
      <c r="H76" s="918">
        <v>166489.71086326486</v>
      </c>
      <c r="I76" s="1111">
        <v>229</v>
      </c>
      <c r="J76" s="917">
        <v>158.37628411149953</v>
      </c>
      <c r="K76" s="918">
        <v>28239.204811220294</v>
      </c>
      <c r="L76" s="916">
        <v>65</v>
      </c>
      <c r="M76" s="917">
        <v>3936.5780458287281</v>
      </c>
      <c r="N76" s="918">
        <v>200944.03705787542</v>
      </c>
      <c r="O76" s="916">
        <v>0</v>
      </c>
      <c r="P76" s="917">
        <v>1527.9418817790604</v>
      </c>
      <c r="Q76" s="918">
        <v>0</v>
      </c>
      <c r="R76" s="919">
        <v>1819211</v>
      </c>
      <c r="S76" s="917">
        <v>357414</v>
      </c>
      <c r="T76" s="917">
        <v>-50190</v>
      </c>
      <c r="U76" s="920">
        <v>307224</v>
      </c>
      <c r="V76" s="919">
        <v>2126435</v>
      </c>
      <c r="W76" s="918">
        <v>-5316</v>
      </c>
      <c r="X76" s="919">
        <v>2121119</v>
      </c>
      <c r="Y76" s="918">
        <v>0</v>
      </c>
      <c r="Z76" s="919">
        <v>2121119</v>
      </c>
      <c r="AA76" s="917">
        <v>1922011</v>
      </c>
      <c r="AB76" s="917">
        <v>199108</v>
      </c>
      <c r="AC76" s="919">
        <v>199108</v>
      </c>
      <c r="AD76" s="921">
        <v>2121119</v>
      </c>
      <c r="AE76" s="917">
        <v>5688</v>
      </c>
      <c r="AF76" s="922">
        <v>3041361</v>
      </c>
      <c r="AG76" s="916">
        <v>82</v>
      </c>
      <c r="AH76" s="917">
        <v>646207</v>
      </c>
      <c r="AI76" s="916">
        <v>-19</v>
      </c>
      <c r="AJ76" s="917">
        <v>-66645</v>
      </c>
      <c r="AK76" s="920">
        <v>579562</v>
      </c>
      <c r="AL76" s="922">
        <v>3620923</v>
      </c>
      <c r="AM76" s="917">
        <v>-9052</v>
      </c>
      <c r="AN76" s="922">
        <v>3611871</v>
      </c>
      <c r="AO76" s="917">
        <v>0</v>
      </c>
      <c r="AP76" s="922">
        <v>3611871</v>
      </c>
      <c r="AQ76" s="917">
        <v>3258203</v>
      </c>
      <c r="AR76" s="917">
        <v>353668</v>
      </c>
      <c r="AS76" s="922">
        <v>353668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70832</v>
      </c>
      <c r="S77" s="860"/>
      <c r="T77" s="860"/>
      <c r="U77" s="860"/>
      <c r="V77" s="861">
        <v>70832</v>
      </c>
      <c r="W77" s="910">
        <v>-177</v>
      </c>
      <c r="X77" s="861">
        <v>70655</v>
      </c>
      <c r="Y77" s="860"/>
      <c r="Z77" s="861">
        <v>70655</v>
      </c>
      <c r="AA77" s="860">
        <v>63514</v>
      </c>
      <c r="AB77" s="860">
        <v>7141</v>
      </c>
      <c r="AC77" s="861">
        <v>7141</v>
      </c>
      <c r="AD77" s="912">
        <v>70655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8444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8700</v>
      </c>
      <c r="AA83" s="157">
        <v>14159</v>
      </c>
      <c r="AB83" s="710">
        <v>-5459</v>
      </c>
      <c r="AC83" s="158">
        <v>-5459</v>
      </c>
      <c r="AD83" s="158">
        <v>8700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399</v>
      </c>
      <c r="D84" s="914">
        <v>4268.9653302959669</v>
      </c>
      <c r="E84" s="915">
        <v>1423537.7040959301</v>
      </c>
      <c r="F84" s="916">
        <v>368</v>
      </c>
      <c r="G84" s="917">
        <v>570.35224473434255</v>
      </c>
      <c r="H84" s="918">
        <v>166489.71086326486</v>
      </c>
      <c r="I84" s="1111">
        <v>229</v>
      </c>
      <c r="J84" s="917">
        <v>158.37628411149953</v>
      </c>
      <c r="K84" s="918">
        <v>28239.204811220294</v>
      </c>
      <c r="L84" s="916">
        <v>65</v>
      </c>
      <c r="M84" s="917">
        <v>3936.5780458287281</v>
      </c>
      <c r="N84" s="918">
        <v>200944.03705787542</v>
      </c>
      <c r="O84" s="916">
        <v>0</v>
      </c>
      <c r="P84" s="917">
        <v>1527.9418817790604</v>
      </c>
      <c r="Q84" s="918">
        <v>0</v>
      </c>
      <c r="R84" s="919">
        <v>1890043</v>
      </c>
      <c r="S84" s="917">
        <v>357414</v>
      </c>
      <c r="T84" s="917">
        <v>-50190</v>
      </c>
      <c r="U84" s="920">
        <v>307224</v>
      </c>
      <c r="V84" s="919">
        <v>2197267</v>
      </c>
      <c r="W84" s="918">
        <v>-5493</v>
      </c>
      <c r="X84" s="919">
        <v>2191774</v>
      </c>
      <c r="Y84" s="918">
        <v>0</v>
      </c>
      <c r="Z84" s="919">
        <v>2200474</v>
      </c>
      <c r="AA84" s="917">
        <v>1999684</v>
      </c>
      <c r="AB84" s="917">
        <v>200790</v>
      </c>
      <c r="AC84" s="919">
        <v>200790</v>
      </c>
      <c r="AD84" s="921">
        <v>2218918</v>
      </c>
      <c r="AE84" s="917">
        <v>5688</v>
      </c>
      <c r="AF84" s="922">
        <v>3041361</v>
      </c>
      <c r="AG84" s="916">
        <v>82</v>
      </c>
      <c r="AH84" s="917">
        <v>646207</v>
      </c>
      <c r="AI84" s="916">
        <v>-19</v>
      </c>
      <c r="AJ84" s="917">
        <v>-66645</v>
      </c>
      <c r="AK84" s="920">
        <v>579562</v>
      </c>
      <c r="AL84" s="922">
        <v>3620923</v>
      </c>
      <c r="AM84" s="917">
        <v>-9052</v>
      </c>
      <c r="AN84" s="922">
        <v>3611871</v>
      </c>
      <c r="AO84" s="917">
        <v>0</v>
      </c>
      <c r="AP84" s="922">
        <v>3611871</v>
      </c>
      <c r="AQ84" s="917">
        <v>3258203</v>
      </c>
      <c r="AR84" s="917">
        <v>353668</v>
      </c>
      <c r="AS84" s="922">
        <v>353668</v>
      </c>
      <c r="AT84" s="33"/>
    </row>
    <row r="85" spans="1:46" ht="15" customHeight="1" thickTop="1" x14ac:dyDescent="0.2">
      <c r="A85" s="1285" t="s">
        <v>1393</v>
      </c>
      <c r="B85" s="1286"/>
      <c r="C85" s="704"/>
      <c r="D85" s="705"/>
      <c r="E85" s="705"/>
      <c r="F85" s="704"/>
      <c r="G85" s="705"/>
      <c r="H85" s="705"/>
      <c r="I85" s="1113"/>
      <c r="J85" s="705"/>
      <c r="K85" s="705"/>
      <c r="L85" s="704"/>
      <c r="M85" s="705"/>
      <c r="N85" s="705"/>
      <c r="O85" s="704"/>
      <c r="P85" s="705"/>
      <c r="Q85" s="705"/>
      <c r="R85" s="705"/>
      <c r="S85" s="705"/>
      <c r="T85" s="705"/>
      <c r="U85" s="705"/>
      <c r="V85" s="705"/>
      <c r="W85" s="705"/>
      <c r="X85" s="705"/>
      <c r="Y85" s="705"/>
      <c r="Z85" s="706"/>
      <c r="AA85" s="706"/>
      <c r="AB85" s="705"/>
      <c r="AC85" s="706">
        <v>-31392</v>
      </c>
      <c r="AD85" s="143"/>
      <c r="AE85" s="705"/>
      <c r="AF85" s="705"/>
      <c r="AG85" s="704"/>
      <c r="AH85" s="705"/>
      <c r="AI85" s="704"/>
      <c r="AJ85" s="705"/>
      <c r="AK85" s="705"/>
      <c r="AL85" s="705"/>
      <c r="AM85" s="705"/>
      <c r="AN85" s="705"/>
      <c r="AO85" s="705"/>
      <c r="AP85" s="705"/>
      <c r="AQ85" s="705"/>
      <c r="AR85" s="705"/>
      <c r="AS85" s="705"/>
      <c r="AT85" s="8"/>
    </row>
    <row r="86" spans="1:46" s="19" customFormat="1" ht="15" customHeight="1" thickBot="1" x14ac:dyDescent="0.25">
      <c r="A86" s="1290" t="s">
        <v>1394</v>
      </c>
      <c r="B86" s="1291"/>
      <c r="C86" s="913"/>
      <c r="D86" s="914"/>
      <c r="E86" s="915"/>
      <c r="F86" s="916"/>
      <c r="G86" s="917"/>
      <c r="H86" s="918"/>
      <c r="I86" s="1111"/>
      <c r="J86" s="917"/>
      <c r="K86" s="918"/>
      <c r="L86" s="916"/>
      <c r="M86" s="917"/>
      <c r="N86" s="918"/>
      <c r="O86" s="916"/>
      <c r="P86" s="917"/>
      <c r="Q86" s="918"/>
      <c r="R86" s="919"/>
      <c r="S86" s="917"/>
      <c r="T86" s="917"/>
      <c r="U86" s="920"/>
      <c r="V86" s="919"/>
      <c r="W86" s="918"/>
      <c r="X86" s="919"/>
      <c r="Y86" s="918"/>
      <c r="Z86" s="919"/>
      <c r="AA86" s="917"/>
      <c r="AB86" s="917"/>
      <c r="AC86" s="919">
        <v>169398</v>
      </c>
      <c r="AD86" s="921"/>
      <c r="AE86" s="917"/>
      <c r="AF86" s="922"/>
      <c r="AG86" s="916"/>
      <c r="AH86" s="917"/>
      <c r="AI86" s="916"/>
      <c r="AJ86" s="917"/>
      <c r="AK86" s="920"/>
      <c r="AL86" s="922"/>
      <c r="AM86" s="917"/>
      <c r="AN86" s="922"/>
      <c r="AO86" s="917"/>
      <c r="AP86" s="922"/>
      <c r="AQ86" s="917"/>
      <c r="AR86" s="917"/>
      <c r="AS86" s="922"/>
      <c r="AT86" s="33"/>
    </row>
    <row r="87" spans="1:46" ht="16.149999999999999" customHeight="1" thickTop="1" x14ac:dyDescent="0.2"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5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N2:AN3"/>
    <mergeCell ref="AO2:AO3"/>
    <mergeCell ref="AM2:AM3"/>
    <mergeCell ref="Z2:Z3"/>
    <mergeCell ref="A78:B78"/>
    <mergeCell ref="AA2:AA3"/>
    <mergeCell ref="A77:B77"/>
    <mergeCell ref="R2:R3"/>
    <mergeCell ref="S2:U2"/>
    <mergeCell ref="A85:B85"/>
    <mergeCell ref="A86:B86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841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1472233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2499053</v>
      </c>
      <c r="AM23" s="148"/>
      <c r="AN23" s="145"/>
      <c r="AO23" s="137">
        <v>0</v>
      </c>
      <c r="AP23" s="145"/>
      <c r="AQ23" s="146"/>
      <c r="AR23" s="146"/>
      <c r="AS23" s="145">
        <v>207566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10079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3134</v>
      </c>
      <c r="AM73" s="148"/>
      <c r="AN73" s="145"/>
      <c r="AO73" s="137">
        <v>0</v>
      </c>
      <c r="AP73" s="145"/>
      <c r="AQ73" s="146"/>
      <c r="AR73" s="146"/>
      <c r="AS73" s="145">
        <v>-242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67823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43200</v>
      </c>
      <c r="AM74" s="148"/>
      <c r="AN74" s="145"/>
      <c r="AO74" s="137">
        <v>0</v>
      </c>
      <c r="AP74" s="145"/>
      <c r="AQ74" s="146"/>
      <c r="AR74" s="146"/>
      <c r="AS74" s="145">
        <v>3550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350</v>
      </c>
      <c r="D76" s="914">
        <v>4268.9653302959669</v>
      </c>
      <c r="E76" s="915">
        <v>1249366.2787241307</v>
      </c>
      <c r="F76" s="916">
        <v>342</v>
      </c>
      <c r="G76" s="917">
        <v>570.35224473434255</v>
      </c>
      <c r="H76" s="918">
        <v>154860.48251031272</v>
      </c>
      <c r="I76" s="1111">
        <v>0</v>
      </c>
      <c r="J76" s="917">
        <v>158.37628411149953</v>
      </c>
      <c r="K76" s="918">
        <v>0</v>
      </c>
      <c r="L76" s="916">
        <v>47</v>
      </c>
      <c r="M76" s="917">
        <v>3936.5780458287281</v>
      </c>
      <c r="N76" s="918">
        <v>145909.00389456318</v>
      </c>
      <c r="O76" s="916">
        <v>0</v>
      </c>
      <c r="P76" s="917">
        <v>1527.9418817790604</v>
      </c>
      <c r="Q76" s="918">
        <v>0</v>
      </c>
      <c r="R76" s="919">
        <v>1550135</v>
      </c>
      <c r="S76" s="917">
        <v>-90831</v>
      </c>
      <c r="T76" s="917">
        <v>-4199</v>
      </c>
      <c r="U76" s="920">
        <v>-95030</v>
      </c>
      <c r="V76" s="919">
        <v>1455105</v>
      </c>
      <c r="W76" s="918">
        <v>-3638</v>
      </c>
      <c r="X76" s="919">
        <v>1451467</v>
      </c>
      <c r="Y76" s="918">
        <v>0</v>
      </c>
      <c r="Z76" s="919">
        <v>1451467</v>
      </c>
      <c r="AA76" s="917">
        <v>1338760</v>
      </c>
      <c r="AB76" s="917">
        <v>112707</v>
      </c>
      <c r="AC76" s="919">
        <v>112707</v>
      </c>
      <c r="AD76" s="921">
        <v>1451467</v>
      </c>
      <c r="AE76" s="917">
        <v>5688</v>
      </c>
      <c r="AF76" s="922">
        <v>2667740</v>
      </c>
      <c r="AG76" s="916">
        <v>-16</v>
      </c>
      <c r="AH76" s="917">
        <v>-149742</v>
      </c>
      <c r="AI76" s="916">
        <v>3</v>
      </c>
      <c r="AJ76" s="917">
        <v>27389</v>
      </c>
      <c r="AK76" s="920">
        <v>-122353</v>
      </c>
      <c r="AL76" s="922">
        <v>2545387</v>
      </c>
      <c r="AM76" s="917">
        <v>-6364</v>
      </c>
      <c r="AN76" s="922">
        <v>2539023</v>
      </c>
      <c r="AO76" s="917">
        <v>0</v>
      </c>
      <c r="AP76" s="922">
        <v>2539023</v>
      </c>
      <c r="AQ76" s="917">
        <v>2328149</v>
      </c>
      <c r="AR76" s="917">
        <v>210874</v>
      </c>
      <c r="AS76" s="922">
        <v>210874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32181</v>
      </c>
      <c r="S77" s="860"/>
      <c r="T77" s="860"/>
      <c r="U77" s="860"/>
      <c r="V77" s="861">
        <v>32181</v>
      </c>
      <c r="W77" s="910">
        <v>-80</v>
      </c>
      <c r="X77" s="861">
        <v>32101</v>
      </c>
      <c r="Y77" s="860"/>
      <c r="Z77" s="861">
        <v>32101</v>
      </c>
      <c r="AA77" s="860">
        <v>29286</v>
      </c>
      <c r="AB77" s="860">
        <v>2815</v>
      </c>
      <c r="AC77" s="861">
        <v>2815</v>
      </c>
      <c r="AD77" s="912">
        <v>32101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0</v>
      </c>
      <c r="AB83" s="710">
        <v>0</v>
      </c>
      <c r="AC83" s="158">
        <v>0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350</v>
      </c>
      <c r="D84" s="914">
        <v>4268.9653302959669</v>
      </c>
      <c r="E84" s="915">
        <v>1249366.2787241307</v>
      </c>
      <c r="F84" s="916">
        <v>342</v>
      </c>
      <c r="G84" s="917">
        <v>570.35224473434255</v>
      </c>
      <c r="H84" s="918">
        <v>154860.48251031272</v>
      </c>
      <c r="I84" s="1111">
        <v>0</v>
      </c>
      <c r="J84" s="917">
        <v>158.37628411149953</v>
      </c>
      <c r="K84" s="918">
        <v>0</v>
      </c>
      <c r="L84" s="916">
        <v>47</v>
      </c>
      <c r="M84" s="917">
        <v>3936.5780458287281</v>
      </c>
      <c r="N84" s="918">
        <v>145909.00389456318</v>
      </c>
      <c r="O84" s="916">
        <v>0</v>
      </c>
      <c r="P84" s="917">
        <v>1527.9418817790604</v>
      </c>
      <c r="Q84" s="918">
        <v>0</v>
      </c>
      <c r="R84" s="919">
        <v>1582316</v>
      </c>
      <c r="S84" s="917">
        <v>-90831</v>
      </c>
      <c r="T84" s="917">
        <v>-4199</v>
      </c>
      <c r="U84" s="920">
        <v>-95030</v>
      </c>
      <c r="V84" s="919">
        <v>1487286</v>
      </c>
      <c r="W84" s="918">
        <v>-3718</v>
      </c>
      <c r="X84" s="919">
        <v>1483568</v>
      </c>
      <c r="Y84" s="918">
        <v>0</v>
      </c>
      <c r="Z84" s="919">
        <v>1483568</v>
      </c>
      <c r="AA84" s="917">
        <v>1368046</v>
      </c>
      <c r="AB84" s="917">
        <v>115522</v>
      </c>
      <c r="AC84" s="919">
        <v>115522</v>
      </c>
      <c r="AD84" s="921">
        <v>1483568</v>
      </c>
      <c r="AE84" s="917">
        <v>5688</v>
      </c>
      <c r="AF84" s="922">
        <v>2667740</v>
      </c>
      <c r="AG84" s="916">
        <v>-16</v>
      </c>
      <c r="AH84" s="917">
        <v>-149742</v>
      </c>
      <c r="AI84" s="916">
        <v>3</v>
      </c>
      <c r="AJ84" s="917">
        <v>27389</v>
      </c>
      <c r="AK84" s="920">
        <v>-122353</v>
      </c>
      <c r="AL84" s="922">
        <v>2545387</v>
      </c>
      <c r="AM84" s="917">
        <v>-6364</v>
      </c>
      <c r="AN84" s="922">
        <v>2539023</v>
      </c>
      <c r="AO84" s="917">
        <v>0</v>
      </c>
      <c r="AP84" s="922">
        <v>2539023</v>
      </c>
      <c r="AQ84" s="917">
        <v>2328149</v>
      </c>
      <c r="AR84" s="917">
        <v>210874</v>
      </c>
      <c r="AS84" s="922">
        <v>210874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6" ht="16.149999999999999" customHeight="1" x14ac:dyDescent="0.2">
      <c r="C87" s="19"/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6" x14ac:dyDescent="0.2">
      <c r="H88" s="10"/>
      <c r="I88" s="10"/>
      <c r="J88" s="10"/>
      <c r="K88" s="10"/>
      <c r="L88" s="10"/>
      <c r="M88" s="10"/>
      <c r="N88" s="10"/>
      <c r="O88" s="10"/>
      <c r="P88" s="10"/>
      <c r="Q88" s="10"/>
    </row>
    <row r="89" spans="1:46" x14ac:dyDescent="0.2">
      <c r="B89" s="748"/>
    </row>
    <row r="90" spans="1:46" x14ac:dyDescent="0.2">
      <c r="B90" s="747"/>
    </row>
    <row r="91" spans="1:46" x14ac:dyDescent="0.2">
      <c r="B91" s="747"/>
    </row>
    <row r="92" spans="1:46" x14ac:dyDescent="0.2">
      <c r="B92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E1:AK1"/>
    <mergeCell ref="A1:B3"/>
    <mergeCell ref="W2:W3"/>
    <mergeCell ref="X2:X3"/>
    <mergeCell ref="AB2:AB3"/>
    <mergeCell ref="AC2:AC3"/>
    <mergeCell ref="AD2:AD3"/>
    <mergeCell ref="AE2:AE3"/>
    <mergeCell ref="AF2:AF3"/>
    <mergeCell ref="Y2:Y3"/>
    <mergeCell ref="V2:V3"/>
    <mergeCell ref="AL1:AS1"/>
    <mergeCell ref="C2:C3"/>
    <mergeCell ref="C1:K1"/>
    <mergeCell ref="AG2:AK2"/>
    <mergeCell ref="AL2:AL3"/>
    <mergeCell ref="L1:U1"/>
    <mergeCell ref="V1:AD1"/>
    <mergeCell ref="D2:E2"/>
    <mergeCell ref="F2:H2"/>
    <mergeCell ref="I2:K2"/>
    <mergeCell ref="L2:N2"/>
    <mergeCell ref="O2:Q2"/>
    <mergeCell ref="AM2:AM3"/>
    <mergeCell ref="Z2:Z3"/>
    <mergeCell ref="A78:B78"/>
    <mergeCell ref="AA2:AA3"/>
    <mergeCell ref="A77:B77"/>
    <mergeCell ref="R2:R3"/>
    <mergeCell ref="S2:U2"/>
    <mergeCell ref="A84:B84"/>
    <mergeCell ref="A79:B79"/>
    <mergeCell ref="A80:B80"/>
    <mergeCell ref="A81:B81"/>
    <mergeCell ref="A82:B82"/>
    <mergeCell ref="A83:B83"/>
    <mergeCell ref="AP2:AP3"/>
    <mergeCell ref="AQ2:AQ3"/>
    <mergeCell ref="AR2:AR3"/>
    <mergeCell ref="AS2:AS3"/>
    <mergeCell ref="A76:B76"/>
    <mergeCell ref="AN2:AN3"/>
    <mergeCell ref="AO2:AO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C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4.7109375" bestFit="1" customWidth="1"/>
    <col min="2" max="2" width="18.7109375" customWidth="1"/>
    <col min="3" max="3" width="17" customWidth="1"/>
    <col min="4" max="4" width="15.140625" customWidth="1"/>
    <col min="5" max="5" width="9.42578125" customWidth="1"/>
    <col min="6" max="6" width="13.7109375" customWidth="1"/>
    <col min="7" max="7" width="9.42578125" customWidth="1"/>
    <col min="8" max="8" width="13.7109375" customWidth="1"/>
    <col min="9" max="9" width="9.42578125" customWidth="1"/>
    <col min="10" max="10" width="13.7109375" customWidth="1"/>
    <col min="11" max="11" width="9.42578125" customWidth="1"/>
    <col min="12" max="13" width="14" customWidth="1"/>
    <col min="14" max="14" width="9.42578125" customWidth="1"/>
    <col min="15" max="16" width="14.28515625" customWidth="1"/>
    <col min="17" max="17" width="10.140625" customWidth="1"/>
    <col min="18" max="18" width="17.42578125" customWidth="1"/>
    <col min="19" max="19" width="17.5703125" customWidth="1"/>
    <col min="20" max="20" width="17.7109375" customWidth="1"/>
    <col min="21" max="21" width="16.5703125" customWidth="1"/>
    <col min="22" max="24" width="12.28515625" customWidth="1"/>
    <col min="25" max="25" width="18.7109375" customWidth="1"/>
    <col min="26" max="26" width="15.85546875" customWidth="1"/>
    <col min="27" max="27" width="13" customWidth="1"/>
    <col min="28" max="28" width="14.140625" customWidth="1"/>
    <col min="29" max="29" width="14.42578125" customWidth="1"/>
    <col min="30" max="30" width="13.85546875" customWidth="1"/>
    <col min="31" max="31" width="13.28515625" customWidth="1"/>
    <col min="32" max="32" width="9" customWidth="1"/>
    <col min="33" max="33" width="8.85546875" customWidth="1"/>
    <col min="34" max="34" width="15.5703125" bestFit="1" customWidth="1"/>
    <col min="35" max="35" width="9" customWidth="1"/>
    <col min="36" max="36" width="16.140625" customWidth="1"/>
    <col min="37" max="37" width="9.85546875" customWidth="1"/>
    <col min="38" max="38" width="16.140625" customWidth="1"/>
    <col min="39" max="39" width="9.85546875" customWidth="1"/>
    <col min="40" max="40" width="16.140625" customWidth="1"/>
    <col min="41" max="41" width="9.85546875" customWidth="1"/>
    <col min="42" max="42" width="16.140625" customWidth="1"/>
    <col min="43" max="43" width="9.85546875" customWidth="1"/>
    <col min="44" max="45" width="17.5703125" customWidth="1"/>
    <col min="46" max="46" width="10.5703125" customWidth="1"/>
    <col min="47" max="47" width="18.7109375" customWidth="1"/>
    <col min="48" max="48" width="9.85546875" customWidth="1"/>
    <col min="49" max="49" width="17" customWidth="1"/>
    <col min="50" max="50" width="10.5703125" customWidth="1"/>
    <col min="51" max="51" width="9.85546875" customWidth="1"/>
    <col min="52" max="52" width="13.85546875" customWidth="1"/>
    <col min="53" max="53" width="18.85546875" customWidth="1"/>
    <col min="54" max="54" width="10.5703125" customWidth="1"/>
    <col min="55" max="55" width="9.85546875" customWidth="1"/>
    <col min="56" max="56" width="6.42578125" customWidth="1"/>
  </cols>
  <sheetData>
    <row r="1" spans="1:55" ht="16.5" customHeight="1" x14ac:dyDescent="0.2">
      <c r="A1" s="1355" t="s">
        <v>79</v>
      </c>
      <c r="B1" s="1356"/>
      <c r="C1" s="1332" t="s">
        <v>1127</v>
      </c>
      <c r="D1" s="1336">
        <v>0.22</v>
      </c>
      <c r="E1" s="1337"/>
      <c r="F1" s="1338">
        <v>0.06</v>
      </c>
      <c r="G1" s="1339"/>
      <c r="H1" s="1338">
        <v>1.5</v>
      </c>
      <c r="I1" s="1339"/>
      <c r="J1" s="1336">
        <v>0.6</v>
      </c>
      <c r="K1" s="1337"/>
      <c r="L1" s="622">
        <v>7500</v>
      </c>
      <c r="M1" s="622">
        <v>37500</v>
      </c>
      <c r="N1" s="622">
        <f>M1</f>
        <v>37500</v>
      </c>
      <c r="O1" s="787"/>
      <c r="P1" s="787"/>
      <c r="Q1" s="621">
        <f>ROUND(3961*1.01375,0)</f>
        <v>4015</v>
      </c>
      <c r="R1" s="787"/>
      <c r="S1" s="787"/>
      <c r="T1" s="789">
        <v>0.75</v>
      </c>
      <c r="U1" s="790"/>
      <c r="V1" s="787"/>
      <c r="W1" s="788"/>
      <c r="X1" s="788"/>
      <c r="Y1" s="787"/>
      <c r="Z1" s="787"/>
      <c r="AA1" s="787"/>
      <c r="AB1" s="791">
        <v>0.34</v>
      </c>
      <c r="AC1" s="788"/>
      <c r="AD1" s="792">
        <v>1.72</v>
      </c>
      <c r="AE1" s="790"/>
      <c r="AF1" s="787"/>
      <c r="AG1" s="787"/>
      <c r="AH1" s="790"/>
      <c r="AI1" s="787"/>
      <c r="AJ1" s="1345" t="s">
        <v>129</v>
      </c>
      <c r="AK1" s="1345"/>
      <c r="AL1" s="1345"/>
      <c r="AM1" s="1345"/>
      <c r="AN1" s="1344" t="s">
        <v>130</v>
      </c>
      <c r="AO1" s="1344"/>
      <c r="AP1" s="1344"/>
      <c r="AQ1" s="1344"/>
      <c r="AR1" s="846"/>
      <c r="AS1" s="846"/>
      <c r="AT1" s="847"/>
      <c r="AU1" s="846"/>
      <c r="AV1" s="846"/>
      <c r="AW1" s="950"/>
      <c r="AX1" s="950"/>
      <c r="AY1" s="950"/>
      <c r="AZ1" s="950"/>
      <c r="BA1" s="951"/>
      <c r="BB1" s="951"/>
      <c r="BC1" s="951"/>
    </row>
    <row r="2" spans="1:55" ht="105.75" customHeight="1" x14ac:dyDescent="0.2">
      <c r="A2" s="1357"/>
      <c r="B2" s="1358"/>
      <c r="C2" s="1333"/>
      <c r="D2" s="541" t="s">
        <v>980</v>
      </c>
      <c r="E2" s="1332" t="s">
        <v>288</v>
      </c>
      <c r="F2" s="1133" t="s">
        <v>721</v>
      </c>
      <c r="G2" s="1332" t="s">
        <v>288</v>
      </c>
      <c r="H2" s="1133" t="s">
        <v>981</v>
      </c>
      <c r="I2" s="1332" t="s">
        <v>288</v>
      </c>
      <c r="J2" s="1133" t="s">
        <v>1287</v>
      </c>
      <c r="K2" s="1332" t="s">
        <v>288</v>
      </c>
      <c r="L2" s="1332" t="s">
        <v>1016</v>
      </c>
      <c r="M2" s="1332" t="s">
        <v>1288</v>
      </c>
      <c r="N2" s="1332" t="s">
        <v>288</v>
      </c>
      <c r="O2" s="1333" t="s">
        <v>1289</v>
      </c>
      <c r="P2" s="1333" t="s">
        <v>1290</v>
      </c>
      <c r="Q2" s="1335" t="s">
        <v>80</v>
      </c>
      <c r="R2" s="1334" t="s">
        <v>1293</v>
      </c>
      <c r="S2" s="1334" t="s">
        <v>350</v>
      </c>
      <c r="T2" s="1347" t="s">
        <v>351</v>
      </c>
      <c r="U2" s="1348" t="s">
        <v>1294</v>
      </c>
      <c r="V2" s="1334" t="s">
        <v>1218</v>
      </c>
      <c r="W2" s="1330" t="s">
        <v>1219</v>
      </c>
      <c r="X2" s="1330" t="s">
        <v>1295</v>
      </c>
      <c r="Y2" s="1334" t="s">
        <v>852</v>
      </c>
      <c r="Z2" s="1334" t="s">
        <v>1296</v>
      </c>
      <c r="AA2" s="1334" t="s">
        <v>1297</v>
      </c>
      <c r="AB2" s="1335" t="s">
        <v>1298</v>
      </c>
      <c r="AC2" s="1330" t="s">
        <v>454</v>
      </c>
      <c r="AD2" s="1335" t="s">
        <v>455</v>
      </c>
      <c r="AE2" s="1348" t="s">
        <v>296</v>
      </c>
      <c r="AF2" s="1334" t="s">
        <v>359</v>
      </c>
      <c r="AG2" s="1334" t="s">
        <v>1299</v>
      </c>
      <c r="AH2" s="1348" t="s">
        <v>295</v>
      </c>
      <c r="AI2" s="1334" t="s">
        <v>359</v>
      </c>
      <c r="AJ2" s="1353" t="s">
        <v>1300</v>
      </c>
      <c r="AK2" s="1335" t="s">
        <v>80</v>
      </c>
      <c r="AL2" s="1353" t="s">
        <v>304</v>
      </c>
      <c r="AM2" s="1335" t="s">
        <v>80</v>
      </c>
      <c r="AN2" s="1353" t="s">
        <v>1301</v>
      </c>
      <c r="AO2" s="1335" t="s">
        <v>80</v>
      </c>
      <c r="AP2" s="1353" t="s">
        <v>1302</v>
      </c>
      <c r="AQ2" s="1335" t="s">
        <v>80</v>
      </c>
      <c r="AR2" s="1340" t="s">
        <v>1131</v>
      </c>
      <c r="AS2" s="1351" t="s">
        <v>1303</v>
      </c>
      <c r="AT2" s="1342" t="s">
        <v>80</v>
      </c>
      <c r="AU2" s="1340" t="s">
        <v>1162</v>
      </c>
      <c r="AV2" s="1351" t="s">
        <v>72</v>
      </c>
      <c r="AW2" s="1330" t="s">
        <v>990</v>
      </c>
      <c r="AX2" s="1330" t="s">
        <v>80</v>
      </c>
      <c r="AY2" s="1330" t="s">
        <v>78</v>
      </c>
      <c r="AZ2" s="1330" t="s">
        <v>456</v>
      </c>
      <c r="BA2" s="1334" t="s">
        <v>1163</v>
      </c>
      <c r="BB2" s="1334" t="s">
        <v>80</v>
      </c>
      <c r="BC2" s="1334" t="s">
        <v>72</v>
      </c>
    </row>
    <row r="3" spans="1:55" ht="27.75" customHeight="1" x14ac:dyDescent="0.2">
      <c r="A3" s="1359"/>
      <c r="B3" s="1360"/>
      <c r="C3" s="725" t="s">
        <v>1291</v>
      </c>
      <c r="D3" s="725" t="s">
        <v>1291</v>
      </c>
      <c r="E3" s="1334"/>
      <c r="F3" s="725" t="s">
        <v>1385</v>
      </c>
      <c r="G3" s="1334"/>
      <c r="H3" s="725" t="s">
        <v>1292</v>
      </c>
      <c r="I3" s="1334"/>
      <c r="J3" s="725" t="s">
        <v>1292</v>
      </c>
      <c r="K3" s="1334"/>
      <c r="L3" s="1334"/>
      <c r="M3" s="1334"/>
      <c r="N3" s="1334"/>
      <c r="O3" s="1334"/>
      <c r="P3" s="1334"/>
      <c r="Q3" s="1335"/>
      <c r="R3" s="1346"/>
      <c r="S3" s="1346"/>
      <c r="T3" s="1347"/>
      <c r="U3" s="1349"/>
      <c r="V3" s="1346"/>
      <c r="W3" s="1350"/>
      <c r="X3" s="1350"/>
      <c r="Y3" s="1346"/>
      <c r="Z3" s="1346"/>
      <c r="AA3" s="1346"/>
      <c r="AB3" s="1335"/>
      <c r="AC3" s="1350"/>
      <c r="AD3" s="1335"/>
      <c r="AE3" s="1349"/>
      <c r="AF3" s="1346"/>
      <c r="AG3" s="1346"/>
      <c r="AH3" s="1349"/>
      <c r="AI3" s="1346"/>
      <c r="AJ3" s="1353"/>
      <c r="AK3" s="1335"/>
      <c r="AL3" s="1353"/>
      <c r="AM3" s="1335"/>
      <c r="AN3" s="1353"/>
      <c r="AO3" s="1335"/>
      <c r="AP3" s="1353"/>
      <c r="AQ3" s="1335"/>
      <c r="AR3" s="1341"/>
      <c r="AS3" s="1352"/>
      <c r="AT3" s="1343"/>
      <c r="AU3" s="1341"/>
      <c r="AV3" s="1352"/>
      <c r="AW3" s="1361"/>
      <c r="AX3" s="1361"/>
      <c r="AY3" s="1361"/>
      <c r="AZ3" s="1331"/>
      <c r="BA3" s="1354"/>
      <c r="BB3" s="1335"/>
      <c r="BC3" s="1354"/>
    </row>
    <row r="4" spans="1:55" ht="13.15" customHeight="1" x14ac:dyDescent="0.2">
      <c r="A4" s="620"/>
      <c r="B4" s="620"/>
      <c r="C4" s="960">
        <v>1</v>
      </c>
      <c r="D4" s="961" t="s">
        <v>255</v>
      </c>
      <c r="E4" s="961">
        <v>2</v>
      </c>
      <c r="F4" s="961" t="s">
        <v>256</v>
      </c>
      <c r="G4" s="961">
        <v>3</v>
      </c>
      <c r="H4" s="961" t="s">
        <v>273</v>
      </c>
      <c r="I4" s="961">
        <v>4</v>
      </c>
      <c r="J4" s="961" t="s">
        <v>318</v>
      </c>
      <c r="K4" s="960">
        <v>5</v>
      </c>
      <c r="L4" s="961" t="s">
        <v>131</v>
      </c>
      <c r="M4" s="961" t="s">
        <v>319</v>
      </c>
      <c r="N4" s="961">
        <v>6</v>
      </c>
      <c r="O4" s="961">
        <f t="shared" ref="O4:BC4" si="0">N4+1</f>
        <v>7</v>
      </c>
      <c r="P4" s="961">
        <f t="shared" si="0"/>
        <v>8</v>
      </c>
      <c r="Q4" s="961">
        <f t="shared" si="0"/>
        <v>9</v>
      </c>
      <c r="R4" s="961">
        <f>Q4+1</f>
        <v>10</v>
      </c>
      <c r="S4" s="961">
        <f>R4+1</f>
        <v>11</v>
      </c>
      <c r="T4" s="961" t="s">
        <v>320</v>
      </c>
      <c r="U4" s="961">
        <v>12</v>
      </c>
      <c r="V4" s="961">
        <f t="shared" si="0"/>
        <v>13</v>
      </c>
      <c r="W4" s="961">
        <f t="shared" si="0"/>
        <v>14</v>
      </c>
      <c r="X4" s="961">
        <f t="shared" si="0"/>
        <v>15</v>
      </c>
      <c r="Y4" s="961">
        <f t="shared" si="0"/>
        <v>16</v>
      </c>
      <c r="Z4" s="961">
        <f t="shared" si="0"/>
        <v>17</v>
      </c>
      <c r="AA4" s="961">
        <f t="shared" si="0"/>
        <v>18</v>
      </c>
      <c r="AB4" s="961">
        <f>AA4+1</f>
        <v>19</v>
      </c>
      <c r="AC4" s="961">
        <f t="shared" si="0"/>
        <v>20</v>
      </c>
      <c r="AD4" s="961">
        <f t="shared" si="0"/>
        <v>21</v>
      </c>
      <c r="AE4" s="961">
        <f t="shared" si="0"/>
        <v>22</v>
      </c>
      <c r="AF4" s="961">
        <f>AE4+1</f>
        <v>23</v>
      </c>
      <c r="AG4" s="961">
        <f>AF4+1</f>
        <v>24</v>
      </c>
      <c r="AH4" s="961">
        <f t="shared" si="0"/>
        <v>25</v>
      </c>
      <c r="AI4" s="961">
        <f t="shared" si="0"/>
        <v>26</v>
      </c>
      <c r="AJ4" s="961">
        <f t="shared" si="0"/>
        <v>27</v>
      </c>
      <c r="AK4" s="961">
        <f t="shared" si="0"/>
        <v>28</v>
      </c>
      <c r="AL4" s="961">
        <f t="shared" si="0"/>
        <v>29</v>
      </c>
      <c r="AM4" s="961">
        <f t="shared" si="0"/>
        <v>30</v>
      </c>
      <c r="AN4" s="961">
        <f t="shared" si="0"/>
        <v>31</v>
      </c>
      <c r="AO4" s="961">
        <f t="shared" si="0"/>
        <v>32</v>
      </c>
      <c r="AP4" s="961">
        <f t="shared" si="0"/>
        <v>33</v>
      </c>
      <c r="AQ4" s="961">
        <f t="shared" si="0"/>
        <v>34</v>
      </c>
      <c r="AR4" s="962">
        <f>AQ4+1</f>
        <v>35</v>
      </c>
      <c r="AS4" s="962">
        <f>AR4+1</f>
        <v>36</v>
      </c>
      <c r="AT4" s="962">
        <f>AS4+1</f>
        <v>37</v>
      </c>
      <c r="AU4" s="962">
        <f>AT4+1</f>
        <v>38</v>
      </c>
      <c r="AV4" s="962">
        <f>AU4+1</f>
        <v>39</v>
      </c>
      <c r="AW4" s="961">
        <f t="shared" si="0"/>
        <v>40</v>
      </c>
      <c r="AX4" s="961">
        <f t="shared" si="0"/>
        <v>41</v>
      </c>
      <c r="AY4" s="961">
        <f t="shared" si="0"/>
        <v>42</v>
      </c>
      <c r="AZ4" s="961">
        <f t="shared" si="0"/>
        <v>43</v>
      </c>
      <c r="BA4" s="961">
        <f t="shared" si="0"/>
        <v>44</v>
      </c>
      <c r="BB4" s="961">
        <f t="shared" si="0"/>
        <v>45</v>
      </c>
      <c r="BC4" s="961">
        <f t="shared" si="0"/>
        <v>46</v>
      </c>
    </row>
    <row r="5" spans="1:55" ht="27" customHeight="1" x14ac:dyDescent="0.2">
      <c r="A5" s="602"/>
      <c r="B5" s="602"/>
      <c r="C5" s="963" t="s">
        <v>722</v>
      </c>
      <c r="D5" s="958" t="s">
        <v>896</v>
      </c>
      <c r="E5" s="964" t="s">
        <v>878</v>
      </c>
      <c r="F5" s="958" t="s">
        <v>895</v>
      </c>
      <c r="G5" s="964" t="s">
        <v>877</v>
      </c>
      <c r="H5" s="964" t="s">
        <v>893</v>
      </c>
      <c r="I5" s="964" t="s">
        <v>876</v>
      </c>
      <c r="J5" s="964" t="s">
        <v>894</v>
      </c>
      <c r="K5" s="964" t="s">
        <v>875</v>
      </c>
      <c r="L5" s="964" t="s">
        <v>951</v>
      </c>
      <c r="M5" s="964" t="s">
        <v>952</v>
      </c>
      <c r="N5" s="964" t="s">
        <v>723</v>
      </c>
      <c r="O5" s="964" t="s">
        <v>724</v>
      </c>
      <c r="P5" s="964" t="s">
        <v>725</v>
      </c>
      <c r="Q5" s="964" t="s">
        <v>747</v>
      </c>
      <c r="R5" s="964" t="s">
        <v>726</v>
      </c>
      <c r="S5" s="964" t="s">
        <v>727</v>
      </c>
      <c r="T5" s="964" t="s">
        <v>950</v>
      </c>
      <c r="U5" s="964" t="s">
        <v>728</v>
      </c>
      <c r="V5" s="964" t="s">
        <v>729</v>
      </c>
      <c r="W5" s="964" t="s">
        <v>730</v>
      </c>
      <c r="X5" s="964" t="s">
        <v>731</v>
      </c>
      <c r="Y5" s="964" t="s">
        <v>1345</v>
      </c>
      <c r="Z5" s="964" t="s">
        <v>732</v>
      </c>
      <c r="AA5" s="964" t="s">
        <v>874</v>
      </c>
      <c r="AB5" s="964" t="s">
        <v>953</v>
      </c>
      <c r="AC5" s="964" t="s">
        <v>733</v>
      </c>
      <c r="AD5" s="964" t="s">
        <v>954</v>
      </c>
      <c r="AE5" s="964" t="s">
        <v>734</v>
      </c>
      <c r="AF5" s="964" t="s">
        <v>735</v>
      </c>
      <c r="AG5" s="964" t="s">
        <v>736</v>
      </c>
      <c r="AH5" s="964" t="s">
        <v>737</v>
      </c>
      <c r="AI5" s="964" t="s">
        <v>738</v>
      </c>
      <c r="AJ5" s="964" t="s">
        <v>1083</v>
      </c>
      <c r="AK5" s="964" t="s">
        <v>739</v>
      </c>
      <c r="AL5" s="964" t="s">
        <v>740</v>
      </c>
      <c r="AM5" s="964" t="s">
        <v>741</v>
      </c>
      <c r="AN5" s="964" t="s">
        <v>1084</v>
      </c>
      <c r="AO5" s="964" t="s">
        <v>742</v>
      </c>
      <c r="AP5" s="964" t="s">
        <v>743</v>
      </c>
      <c r="AQ5" s="964" t="s">
        <v>744</v>
      </c>
      <c r="AR5" s="964" t="s">
        <v>1134</v>
      </c>
      <c r="AS5" s="964" t="s">
        <v>825</v>
      </c>
      <c r="AT5" s="964" t="s">
        <v>1091</v>
      </c>
      <c r="AU5" s="964" t="s">
        <v>1092</v>
      </c>
      <c r="AV5" s="964" t="s">
        <v>745</v>
      </c>
      <c r="AW5" s="964" t="s">
        <v>746</v>
      </c>
      <c r="AX5" s="964" t="s">
        <v>1093</v>
      </c>
      <c r="AY5" s="964" t="s">
        <v>745</v>
      </c>
      <c r="AZ5" s="964" t="s">
        <v>1094</v>
      </c>
      <c r="BA5" s="964" t="s">
        <v>1095</v>
      </c>
      <c r="BB5" s="964" t="s">
        <v>1096</v>
      </c>
      <c r="BC5" s="964" t="s">
        <v>745</v>
      </c>
    </row>
    <row r="6" spans="1:55" ht="22.5" hidden="1" customHeight="1" x14ac:dyDescent="0.2">
      <c r="A6" s="602"/>
      <c r="B6" s="602"/>
      <c r="C6" s="603" t="s">
        <v>555</v>
      </c>
      <c r="D6" s="604" t="s">
        <v>643</v>
      </c>
      <c r="E6" s="604" t="s">
        <v>556</v>
      </c>
      <c r="F6" s="604" t="s">
        <v>643</v>
      </c>
      <c r="G6" s="604" t="s">
        <v>556</v>
      </c>
      <c r="H6" s="604" t="s">
        <v>643</v>
      </c>
      <c r="I6" s="604" t="s">
        <v>556</v>
      </c>
      <c r="J6" s="604" t="s">
        <v>643</v>
      </c>
      <c r="K6" s="604" t="s">
        <v>556</v>
      </c>
      <c r="L6" s="604" t="s">
        <v>556</v>
      </c>
      <c r="M6" s="604" t="s">
        <v>556</v>
      </c>
      <c r="N6" s="604" t="s">
        <v>556</v>
      </c>
      <c r="O6" s="604" t="s">
        <v>556</v>
      </c>
      <c r="P6" s="604" t="s">
        <v>556</v>
      </c>
      <c r="Q6" s="604" t="s">
        <v>747</v>
      </c>
      <c r="R6" s="604" t="s">
        <v>556</v>
      </c>
      <c r="S6" s="604" t="s">
        <v>555</v>
      </c>
      <c r="T6" s="604" t="s">
        <v>556</v>
      </c>
      <c r="U6" s="604" t="s">
        <v>556</v>
      </c>
      <c r="V6" s="604" t="s">
        <v>556</v>
      </c>
      <c r="W6" s="604" t="s">
        <v>556</v>
      </c>
      <c r="X6" s="604" t="s">
        <v>556</v>
      </c>
      <c r="Y6" s="604" t="s">
        <v>555</v>
      </c>
      <c r="Z6" s="604" t="s">
        <v>556</v>
      </c>
      <c r="AA6" s="604" t="s">
        <v>556</v>
      </c>
      <c r="AB6" s="604" t="s">
        <v>556</v>
      </c>
      <c r="AC6" s="604" t="s">
        <v>556</v>
      </c>
      <c r="AD6" s="604" t="s">
        <v>556</v>
      </c>
      <c r="AE6" s="604" t="s">
        <v>556</v>
      </c>
      <c r="AF6" s="604" t="s">
        <v>556</v>
      </c>
      <c r="AG6" s="604" t="s">
        <v>556</v>
      </c>
      <c r="AH6" s="604" t="s">
        <v>556</v>
      </c>
      <c r="AI6" s="604" t="s">
        <v>556</v>
      </c>
      <c r="AJ6" s="604" t="s">
        <v>555</v>
      </c>
      <c r="AK6" s="604" t="s">
        <v>556</v>
      </c>
      <c r="AL6" s="604" t="s">
        <v>556</v>
      </c>
      <c r="AM6" s="604" t="s">
        <v>556</v>
      </c>
      <c r="AN6" s="604" t="s">
        <v>555</v>
      </c>
      <c r="AO6" s="604" t="s">
        <v>556</v>
      </c>
      <c r="AP6" s="604" t="s">
        <v>556</v>
      </c>
      <c r="AQ6" s="604" t="s">
        <v>556</v>
      </c>
      <c r="AR6" s="843"/>
      <c r="AS6" s="843"/>
      <c r="AT6" s="845"/>
      <c r="AU6" s="604" t="s">
        <v>556</v>
      </c>
      <c r="AV6" s="604" t="s">
        <v>556</v>
      </c>
      <c r="AW6" s="604" t="s">
        <v>556</v>
      </c>
      <c r="AX6" s="604" t="s">
        <v>556</v>
      </c>
      <c r="AY6" s="604" t="s">
        <v>556</v>
      </c>
      <c r="AZ6" s="604" t="s">
        <v>556</v>
      </c>
      <c r="BA6" s="604" t="s">
        <v>556</v>
      </c>
      <c r="BB6" s="604" t="s">
        <v>556</v>
      </c>
      <c r="BC6" s="604" t="s">
        <v>556</v>
      </c>
    </row>
    <row r="7" spans="1:55" ht="15.6" customHeight="1" x14ac:dyDescent="0.2">
      <c r="A7" s="605">
        <v>1</v>
      </c>
      <c r="B7" s="271" t="s">
        <v>4</v>
      </c>
      <c r="C7" s="1223">
        <f>'8_2.1.20 SIS'!AV7</f>
        <v>9432</v>
      </c>
      <c r="D7" s="1223">
        <v>6690</v>
      </c>
      <c r="E7" s="1223">
        <f>$D$1*D7</f>
        <v>1471.8</v>
      </c>
      <c r="F7" s="1223">
        <v>4568.5</v>
      </c>
      <c r="G7" s="1223">
        <f>$F$1*F7</f>
        <v>274.11</v>
      </c>
      <c r="H7" s="1223">
        <v>1079</v>
      </c>
      <c r="I7" s="1223">
        <f>$H$1*H7</f>
        <v>1618.5</v>
      </c>
      <c r="J7" s="1223">
        <v>73</v>
      </c>
      <c r="K7" s="1223">
        <f>$J$1*J7</f>
        <v>43.8</v>
      </c>
      <c r="L7" s="1224">
        <f t="shared" ref="L7:L38" si="1">IF(C7&lt;$L$1,$L$1-C7,0)</f>
        <v>0</v>
      </c>
      <c r="M7" s="272">
        <f t="shared" ref="M7:M38" si="2">ROUND(L7/$M$1,5)</f>
        <v>0</v>
      </c>
      <c r="N7" s="1223">
        <f t="shared" ref="N7:N70" si="3">C7*M7</f>
        <v>0</v>
      </c>
      <c r="O7" s="1223">
        <f>E7+G7+I7+K7+N7</f>
        <v>3408.21</v>
      </c>
      <c r="P7" s="1223">
        <f t="shared" ref="P7:P38" si="4">O7+C7</f>
        <v>12840.21</v>
      </c>
      <c r="Q7" s="1230">
        <f>$Q$1</f>
        <v>4015</v>
      </c>
      <c r="R7" s="1230">
        <f t="shared" ref="R7:R38" si="5">ROUND(P7*Q7,0)</f>
        <v>51553443</v>
      </c>
      <c r="S7" s="1230">
        <f>'6_Local Deduct Calc'!J7</f>
        <v>12317006</v>
      </c>
      <c r="T7" s="1230">
        <f>ROUND(IF((S7&gt;R7*$T$1),R7*$T$1,S7),0)</f>
        <v>12317006</v>
      </c>
      <c r="U7" s="1231">
        <f>R7-T7</f>
        <v>39236437</v>
      </c>
      <c r="V7" s="273">
        <f>ROUND(U7/R7,4)</f>
        <v>0.7611</v>
      </c>
      <c r="W7" s="273">
        <f>ROUND(T7/R7,4)</f>
        <v>0.2389</v>
      </c>
      <c r="X7" s="274">
        <f t="shared" ref="X7:X38" si="6">T7/C7</f>
        <v>1305.874257845632</v>
      </c>
      <c r="Y7" s="1230">
        <f>'7_Local Revenue'!AS7</f>
        <v>24614229</v>
      </c>
      <c r="Z7" s="1230">
        <f>IF(Y7-T7&gt;0,Y7-T7,0)</f>
        <v>12297223</v>
      </c>
      <c r="AA7" s="34">
        <f>IF(Y7-T7&lt;0,Y7-T7,0)</f>
        <v>0</v>
      </c>
      <c r="AB7" s="34">
        <f t="shared" ref="AB7:AB38" si="7">R7*$AB$1</f>
        <v>17528170.620000001</v>
      </c>
      <c r="AC7" s="34">
        <f t="shared" ref="AC7:AC38" si="8">IF(Z7&lt;AB7,Z7,AB7)</f>
        <v>12297223</v>
      </c>
      <c r="AD7" s="1230">
        <f t="shared" ref="AD7:AD38" si="9">IF(AC7&gt;0,AC7*(W7*$AD$1),0)</f>
        <v>5053027.3084840002</v>
      </c>
      <c r="AE7" s="1236">
        <f>ROUND(IF(AC7-AD7&gt;AC7*$AE$1,AC7-AD7,AC7*$AE$1),0)</f>
        <v>7244196</v>
      </c>
      <c r="AF7" s="34">
        <f t="shared" ref="AF7:AF38" si="10">ROUND(AE7/C7,0)</f>
        <v>768</v>
      </c>
      <c r="AG7" s="275">
        <f>IF(AC7=0,0,ROUND(AE7/AC7,4))</f>
        <v>0.58909999999999996</v>
      </c>
      <c r="AH7" s="1236">
        <f t="shared" ref="AH7:AH38" si="11">U7+AE7</f>
        <v>46480633</v>
      </c>
      <c r="AI7" s="34">
        <f t="shared" ref="AI7:AI38" si="12">ROUND(AH7/C7,0)</f>
        <v>4928</v>
      </c>
      <c r="AJ7" s="1236">
        <f>'3A_Level 3'!J7</f>
        <v>1599706</v>
      </c>
      <c r="AK7" s="34">
        <f t="shared" ref="AK7:AK38" si="13">AJ7/C7</f>
        <v>169.60411365564036</v>
      </c>
      <c r="AL7" s="1236">
        <f>AJ7+AH7</f>
        <v>48080339</v>
      </c>
      <c r="AM7" s="34">
        <f t="shared" ref="AM7:AM38" si="14">AL7/C7</f>
        <v>5097.5762298558102</v>
      </c>
      <c r="AN7" s="1238">
        <f>'3A_Level 3'!K7</f>
        <v>8932897</v>
      </c>
      <c r="AO7" s="277">
        <f t="shared" ref="AO7:AO38" si="15">AN7/C7</f>
        <v>947.0840754877014</v>
      </c>
      <c r="AP7" s="1236">
        <f>AH7+AN7</f>
        <v>55413530</v>
      </c>
      <c r="AQ7" s="34">
        <f t="shared" ref="AQ7:AQ38" si="16">AP7/C7</f>
        <v>5875.0561916878714</v>
      </c>
      <c r="AR7" s="34">
        <f>'3A_Level 3'!L7</f>
        <v>1236069.2619439741</v>
      </c>
      <c r="AS7" s="1239">
        <f t="shared" ref="AS7:AS38" si="17">AP7+AR7</f>
        <v>56649599.261943974</v>
      </c>
      <c r="AT7" s="34">
        <f t="shared" ref="AT7:AT38" si="18">AS7/C7</f>
        <v>6006.1067919787929</v>
      </c>
      <c r="AU7" s="275">
        <f>AS7/BA7</f>
        <v>0.69710719361314055</v>
      </c>
      <c r="AV7" s="276">
        <f>RANK(AU7,$AU$7:$AU$75)</f>
        <v>18</v>
      </c>
      <c r="AW7" s="34">
        <f t="shared" ref="AW7:AW38" si="19">ROUND(AC7+T7,2)</f>
        <v>24614229</v>
      </c>
      <c r="AX7" s="34">
        <f t="shared" ref="AX7:AX38" si="20">ROUND(AW7/C7,2)</f>
        <v>2609.65</v>
      </c>
      <c r="AY7" s="276">
        <f>RANK(AX7,$AX$7:$AX$75)</f>
        <v>63</v>
      </c>
      <c r="AZ7" s="275">
        <f>AW7/BA7</f>
        <v>0.30289280638685956</v>
      </c>
      <c r="BA7" s="277">
        <f>AS7+AW7</f>
        <v>81263828.261943966</v>
      </c>
      <c r="BB7" s="277">
        <f t="shared" ref="BB7:BB38" si="21">BA7/C7</f>
        <v>8615.7578734037288</v>
      </c>
      <c r="BC7" s="276">
        <f>RANK(BB7,$BB$7:$BB$75)</f>
        <v>68</v>
      </c>
    </row>
    <row r="8" spans="1:55" ht="15.6" customHeight="1" x14ac:dyDescent="0.2">
      <c r="A8" s="605">
        <v>2</v>
      </c>
      <c r="B8" s="271" t="s">
        <v>5</v>
      </c>
      <c r="C8" s="1225">
        <f>'8_2.1.20 SIS'!AV8</f>
        <v>3947</v>
      </c>
      <c r="D8" s="1223">
        <v>2680</v>
      </c>
      <c r="E8" s="1223">
        <f t="shared" ref="E8:E71" si="22">$D$1*D8</f>
        <v>589.6</v>
      </c>
      <c r="F8" s="1223">
        <v>1807.5</v>
      </c>
      <c r="G8" s="1223">
        <f t="shared" ref="G8:G71" si="23">$F$1*F8</f>
        <v>108.45</v>
      </c>
      <c r="H8" s="1223">
        <v>435</v>
      </c>
      <c r="I8" s="1223">
        <f t="shared" ref="I8:I71" si="24">$H$1*H8</f>
        <v>652.5</v>
      </c>
      <c r="J8" s="1223">
        <v>41</v>
      </c>
      <c r="K8" s="1223">
        <f t="shared" ref="K8:K71" si="25">$J$1*J8</f>
        <v>24.599999999999998</v>
      </c>
      <c r="L8" s="1223">
        <f t="shared" si="1"/>
        <v>3553</v>
      </c>
      <c r="M8" s="272">
        <f t="shared" si="2"/>
        <v>9.4750000000000001E-2</v>
      </c>
      <c r="N8" s="1223">
        <f t="shared" si="3"/>
        <v>373.97825</v>
      </c>
      <c r="O8" s="1223">
        <f t="shared" ref="O8:O71" si="26">E8+G8+I8+K8+N8</f>
        <v>1749.1282500000002</v>
      </c>
      <c r="P8" s="1223">
        <f t="shared" si="4"/>
        <v>5696.1282499999998</v>
      </c>
      <c r="Q8" s="1230">
        <f t="shared" ref="Q8:Q71" si="27">$Q$1</f>
        <v>4015</v>
      </c>
      <c r="R8" s="1230">
        <f t="shared" si="5"/>
        <v>22869955</v>
      </c>
      <c r="S8" s="1230">
        <f>'6_Local Deduct Calc'!J8</f>
        <v>3699100</v>
      </c>
      <c r="T8" s="1230">
        <f t="shared" ref="T8:T71" si="28">ROUND(IF((S8&gt;R8*$T$1),R8*$T$1,S8),0)</f>
        <v>3699100</v>
      </c>
      <c r="U8" s="1231">
        <f t="shared" ref="U8:U71" si="29">R8-T8</f>
        <v>19170855</v>
      </c>
      <c r="V8" s="273">
        <f>ROUND(U8/R8,4)</f>
        <v>0.83830000000000005</v>
      </c>
      <c r="W8" s="273">
        <f t="shared" ref="W8:W71" si="30">ROUND(T8/R8,4)</f>
        <v>0.16170000000000001</v>
      </c>
      <c r="X8" s="274">
        <f t="shared" si="6"/>
        <v>937.19280466176838</v>
      </c>
      <c r="Y8" s="1230">
        <f>'7_Local Revenue'!AS8</f>
        <v>12451182</v>
      </c>
      <c r="Z8" s="1230">
        <f t="shared" ref="Z8:Z71" si="31">IF(Y8-T8&gt;0,Y8-T8,0)</f>
        <v>8752082</v>
      </c>
      <c r="AA8" s="34">
        <f t="shared" ref="AA8:AA71" si="32">IF(Y8-T8&lt;0,Y8-T8,0)</f>
        <v>0</v>
      </c>
      <c r="AB8" s="34">
        <f t="shared" si="7"/>
        <v>7775784.7000000002</v>
      </c>
      <c r="AC8" s="34">
        <f t="shared" si="8"/>
        <v>7775784.7000000002</v>
      </c>
      <c r="AD8" s="1230">
        <f t="shared" si="9"/>
        <v>2162632.3439028002</v>
      </c>
      <c r="AE8" s="1236">
        <f t="shared" ref="AE8:AE71" si="33">ROUND(IF(AC8-AD8&gt;AC8*$AE$1,AC8-AD8,AC8*$AE$1),0)</f>
        <v>5613152</v>
      </c>
      <c r="AF8" s="34">
        <f t="shared" si="10"/>
        <v>1422</v>
      </c>
      <c r="AG8" s="275">
        <f t="shared" ref="AG8:AG71" si="34">IF(AC8=0,0,ROUND(AE8/AC8,4))</f>
        <v>0.72189999999999999</v>
      </c>
      <c r="AH8" s="1236">
        <f t="shared" si="11"/>
        <v>24784007</v>
      </c>
      <c r="AI8" s="34">
        <f t="shared" si="12"/>
        <v>6279</v>
      </c>
      <c r="AJ8" s="1236">
        <f>'3A_Level 3'!J8</f>
        <v>669428</v>
      </c>
      <c r="AK8" s="34">
        <f t="shared" si="13"/>
        <v>169.60425639726375</v>
      </c>
      <c r="AL8" s="1236">
        <f t="shared" ref="AL8:AL71" si="35">AJ8+AH8</f>
        <v>25453435</v>
      </c>
      <c r="AM8" s="34">
        <f t="shared" si="14"/>
        <v>6448.8054218393718</v>
      </c>
      <c r="AN8" s="1238">
        <f>'3A_Level 3'!K8</f>
        <v>3994065</v>
      </c>
      <c r="AO8" s="277">
        <f t="shared" si="15"/>
        <v>1011.9242462629845</v>
      </c>
      <c r="AP8" s="1236">
        <f t="shared" ref="AP8:AP71" si="36">AH8+AN8</f>
        <v>28778072</v>
      </c>
      <c r="AQ8" s="34">
        <f t="shared" si="16"/>
        <v>7291.1254117050921</v>
      </c>
      <c r="AR8" s="34">
        <f>'3A_Level 3'!L8</f>
        <v>635782.23758681666</v>
      </c>
      <c r="AS8" s="1239">
        <f t="shared" si="17"/>
        <v>29413854.237586815</v>
      </c>
      <c r="AT8" s="34">
        <f t="shared" si="18"/>
        <v>7452.2052793480652</v>
      </c>
      <c r="AU8" s="275">
        <f t="shared" ref="AU8:AU71" si="37">AS8/BA8</f>
        <v>0.71936320370468176</v>
      </c>
      <c r="AV8" s="276">
        <f t="shared" ref="AV8:AV71" si="38">RANK(AU8,$AU$7:$AU$75)</f>
        <v>9</v>
      </c>
      <c r="AW8" s="34">
        <f t="shared" si="19"/>
        <v>11474884.699999999</v>
      </c>
      <c r="AX8" s="34">
        <f t="shared" si="20"/>
        <v>2907.24</v>
      </c>
      <c r="AY8" s="276">
        <f t="shared" ref="AY8:AY71" si="39">RANK(AX8,$AX$7:$AX$75)</f>
        <v>57</v>
      </c>
      <c r="AZ8" s="275">
        <f t="shared" ref="AZ8:AZ71" si="40">AW8/BA8</f>
        <v>0.28063679629531829</v>
      </c>
      <c r="BA8" s="277">
        <f t="shared" ref="BA8:BA71" si="41">AS8+AW8</f>
        <v>40888738.937586814</v>
      </c>
      <c r="BB8" s="277">
        <f t="shared" si="21"/>
        <v>10359.447412613838</v>
      </c>
      <c r="BC8" s="276">
        <f t="shared" ref="BC8:BC71" si="42">RANK(BB8,$BB$7:$BB$75)</f>
        <v>14</v>
      </c>
    </row>
    <row r="9" spans="1:55" ht="15.6" customHeight="1" x14ac:dyDescent="0.2">
      <c r="A9" s="605">
        <v>3</v>
      </c>
      <c r="B9" s="271" t="s">
        <v>6</v>
      </c>
      <c r="C9" s="1225">
        <f>'8_2.1.20 SIS'!AV9</f>
        <v>22712</v>
      </c>
      <c r="D9" s="1223">
        <v>12628</v>
      </c>
      <c r="E9" s="1223">
        <f t="shared" si="22"/>
        <v>2778.16</v>
      </c>
      <c r="F9" s="1223">
        <v>12127</v>
      </c>
      <c r="G9" s="1223">
        <f t="shared" si="23"/>
        <v>727.62</v>
      </c>
      <c r="H9" s="1223">
        <v>2357</v>
      </c>
      <c r="I9" s="1223">
        <f t="shared" si="24"/>
        <v>3535.5</v>
      </c>
      <c r="J9" s="1223">
        <v>534</v>
      </c>
      <c r="K9" s="1223">
        <f t="shared" si="25"/>
        <v>320.39999999999998</v>
      </c>
      <c r="L9" s="1223">
        <f t="shared" si="1"/>
        <v>0</v>
      </c>
      <c r="M9" s="272">
        <f t="shared" si="2"/>
        <v>0</v>
      </c>
      <c r="N9" s="1223">
        <f t="shared" si="3"/>
        <v>0</v>
      </c>
      <c r="O9" s="1223">
        <f t="shared" si="26"/>
        <v>7361.6799999999994</v>
      </c>
      <c r="P9" s="1223">
        <f t="shared" si="4"/>
        <v>30073.68</v>
      </c>
      <c r="Q9" s="1230">
        <f t="shared" si="27"/>
        <v>4015</v>
      </c>
      <c r="R9" s="1230">
        <f t="shared" si="5"/>
        <v>120745825</v>
      </c>
      <c r="S9" s="1230">
        <f>'6_Local Deduct Calc'!J9</f>
        <v>45175655</v>
      </c>
      <c r="T9" s="1230">
        <f t="shared" si="28"/>
        <v>45175655</v>
      </c>
      <c r="U9" s="1231">
        <f t="shared" si="29"/>
        <v>75570170</v>
      </c>
      <c r="V9" s="273">
        <f t="shared" ref="V9:V71" si="43">ROUND(U9/R9,4)</f>
        <v>0.62590000000000001</v>
      </c>
      <c r="W9" s="273">
        <f t="shared" si="30"/>
        <v>0.37409999999999999</v>
      </c>
      <c r="X9" s="274">
        <f t="shared" si="6"/>
        <v>1989.0654719971822</v>
      </c>
      <c r="Y9" s="1230">
        <f>'7_Local Revenue'!AS9</f>
        <v>151327479</v>
      </c>
      <c r="Z9" s="1230">
        <f t="shared" si="31"/>
        <v>106151824</v>
      </c>
      <c r="AA9" s="34">
        <f t="shared" si="32"/>
        <v>0</v>
      </c>
      <c r="AB9" s="34">
        <f t="shared" si="7"/>
        <v>41053580.5</v>
      </c>
      <c r="AC9" s="34">
        <f t="shared" si="8"/>
        <v>41053580.5</v>
      </c>
      <c r="AD9" s="1230">
        <f t="shared" si="9"/>
        <v>26416008.479886003</v>
      </c>
      <c r="AE9" s="1236">
        <f t="shared" si="33"/>
        <v>14637572</v>
      </c>
      <c r="AF9" s="34">
        <f t="shared" si="10"/>
        <v>644</v>
      </c>
      <c r="AG9" s="275">
        <f t="shared" si="34"/>
        <v>0.35649999999999998</v>
      </c>
      <c r="AH9" s="1236">
        <f t="shared" si="11"/>
        <v>90207742</v>
      </c>
      <c r="AI9" s="34">
        <f t="shared" si="12"/>
        <v>3972</v>
      </c>
      <c r="AJ9" s="1236">
        <f>'3A_Level 3'!J9</f>
        <v>3852049</v>
      </c>
      <c r="AK9" s="34">
        <f t="shared" si="13"/>
        <v>169.60412997534343</v>
      </c>
      <c r="AL9" s="1236">
        <f>AJ9+AH9</f>
        <v>94059791</v>
      </c>
      <c r="AM9" s="34">
        <f t="shared" si="14"/>
        <v>4141.4138340965128</v>
      </c>
      <c r="AN9" s="1238">
        <f>'3A_Level 3'!K9</f>
        <v>17407479</v>
      </c>
      <c r="AO9" s="277">
        <f t="shared" si="15"/>
        <v>766.44412645297643</v>
      </c>
      <c r="AP9" s="1236">
        <f t="shared" si="36"/>
        <v>107615221</v>
      </c>
      <c r="AQ9" s="34">
        <f t="shared" si="16"/>
        <v>4738.2538305741455</v>
      </c>
      <c r="AR9" s="34">
        <f>'3A_Level 3'!L9</f>
        <v>3123069.9401690061</v>
      </c>
      <c r="AS9" s="1239">
        <f t="shared" si="17"/>
        <v>110738290.94016901</v>
      </c>
      <c r="AT9" s="34">
        <f t="shared" si="18"/>
        <v>4875.761312969752</v>
      </c>
      <c r="AU9" s="275">
        <f t="shared" si="37"/>
        <v>0.562215980174818</v>
      </c>
      <c r="AV9" s="276">
        <f t="shared" si="38"/>
        <v>52</v>
      </c>
      <c r="AW9" s="34">
        <f t="shared" si="19"/>
        <v>86229235.5</v>
      </c>
      <c r="AX9" s="34">
        <f t="shared" si="20"/>
        <v>3796.64</v>
      </c>
      <c r="AY9" s="276">
        <f t="shared" si="39"/>
        <v>30</v>
      </c>
      <c r="AZ9" s="275">
        <f t="shared" si="40"/>
        <v>0.43778401982518195</v>
      </c>
      <c r="BA9" s="277">
        <f t="shared" si="41"/>
        <v>196967526.44016901</v>
      </c>
      <c r="BB9" s="277">
        <f t="shared" si="21"/>
        <v>8672.3990155058564</v>
      </c>
      <c r="BC9" s="276">
        <f t="shared" si="42"/>
        <v>66</v>
      </c>
    </row>
    <row r="10" spans="1:55" ht="15.6" customHeight="1" x14ac:dyDescent="0.2">
      <c r="A10" s="605">
        <v>4</v>
      </c>
      <c r="B10" s="271" t="s">
        <v>7</v>
      </c>
      <c r="C10" s="1225">
        <f>'8_2.1.20 SIS'!AV10</f>
        <v>3061</v>
      </c>
      <c r="D10" s="1223">
        <v>2176</v>
      </c>
      <c r="E10" s="1223">
        <f t="shared" si="22"/>
        <v>478.72</v>
      </c>
      <c r="F10" s="1223">
        <v>1292.5</v>
      </c>
      <c r="G10" s="1223">
        <f t="shared" si="23"/>
        <v>77.55</v>
      </c>
      <c r="H10" s="1223">
        <v>450</v>
      </c>
      <c r="I10" s="1223">
        <f t="shared" si="24"/>
        <v>675</v>
      </c>
      <c r="J10" s="1223">
        <v>115</v>
      </c>
      <c r="K10" s="1223">
        <f t="shared" si="25"/>
        <v>69</v>
      </c>
      <c r="L10" s="1223">
        <f t="shared" si="1"/>
        <v>4439</v>
      </c>
      <c r="M10" s="272">
        <f t="shared" si="2"/>
        <v>0.11837</v>
      </c>
      <c r="N10" s="1223">
        <f t="shared" si="3"/>
        <v>362.33057000000002</v>
      </c>
      <c r="O10" s="1223">
        <f t="shared" si="26"/>
        <v>1662.6005700000001</v>
      </c>
      <c r="P10" s="1223">
        <f t="shared" si="4"/>
        <v>4723.6005700000005</v>
      </c>
      <c r="Q10" s="1230">
        <f t="shared" si="27"/>
        <v>4015</v>
      </c>
      <c r="R10" s="1230">
        <f t="shared" si="5"/>
        <v>18965256</v>
      </c>
      <c r="S10" s="1230">
        <f>'6_Local Deduct Calc'!J10</f>
        <v>4841227</v>
      </c>
      <c r="T10" s="1230">
        <f t="shared" si="28"/>
        <v>4841227</v>
      </c>
      <c r="U10" s="1231">
        <f t="shared" si="29"/>
        <v>14124029</v>
      </c>
      <c r="V10" s="273">
        <f t="shared" si="43"/>
        <v>0.74470000000000003</v>
      </c>
      <c r="W10" s="273">
        <f t="shared" si="30"/>
        <v>0.25530000000000003</v>
      </c>
      <c r="X10" s="274">
        <f t="shared" si="6"/>
        <v>1581.5834694544267</v>
      </c>
      <c r="Y10" s="1230">
        <f>'7_Local Revenue'!AS10</f>
        <v>15421120</v>
      </c>
      <c r="Z10" s="1230">
        <f t="shared" si="31"/>
        <v>10579893</v>
      </c>
      <c r="AA10" s="34">
        <f t="shared" si="32"/>
        <v>0</v>
      </c>
      <c r="AB10" s="34">
        <f t="shared" si="7"/>
        <v>6448187.04</v>
      </c>
      <c r="AC10" s="34">
        <f t="shared" si="8"/>
        <v>6448187.04</v>
      </c>
      <c r="AD10" s="1230">
        <f t="shared" si="9"/>
        <v>2831502.1002566405</v>
      </c>
      <c r="AE10" s="1236">
        <f t="shared" si="33"/>
        <v>3616685</v>
      </c>
      <c r="AF10" s="34">
        <f t="shared" si="10"/>
        <v>1182</v>
      </c>
      <c r="AG10" s="275">
        <f t="shared" si="34"/>
        <v>0.56089999999999995</v>
      </c>
      <c r="AH10" s="1236">
        <f t="shared" si="11"/>
        <v>17740714</v>
      </c>
      <c r="AI10" s="34">
        <f t="shared" si="12"/>
        <v>5796</v>
      </c>
      <c r="AJ10" s="1236">
        <f>'3A_Level 3'!J10</f>
        <v>519158</v>
      </c>
      <c r="AK10" s="34">
        <f t="shared" si="13"/>
        <v>169.60405096373734</v>
      </c>
      <c r="AL10" s="1236">
        <f t="shared" si="35"/>
        <v>18259872</v>
      </c>
      <c r="AM10" s="34">
        <f t="shared" si="14"/>
        <v>5965.3289774583473</v>
      </c>
      <c r="AN10" s="1238">
        <f>'3A_Level 3'!K10</f>
        <v>2312169</v>
      </c>
      <c r="AO10" s="277">
        <f t="shared" si="15"/>
        <v>755.36393335511275</v>
      </c>
      <c r="AP10" s="1236">
        <f t="shared" si="36"/>
        <v>20052883</v>
      </c>
      <c r="AQ10" s="34">
        <f t="shared" si="16"/>
        <v>6551.0888598497222</v>
      </c>
      <c r="AR10" s="34">
        <f>'3A_Level 3'!L10</f>
        <v>446827.38370110263</v>
      </c>
      <c r="AS10" s="1239">
        <f t="shared" si="17"/>
        <v>20499710.383701101</v>
      </c>
      <c r="AT10" s="34">
        <f t="shared" si="18"/>
        <v>6697.0631766419801</v>
      </c>
      <c r="AU10" s="275">
        <f t="shared" si="37"/>
        <v>0.64486552414816056</v>
      </c>
      <c r="AV10" s="276">
        <f t="shared" si="38"/>
        <v>34</v>
      </c>
      <c r="AW10" s="34">
        <f t="shared" si="19"/>
        <v>11289414.039999999</v>
      </c>
      <c r="AX10" s="34">
        <f t="shared" si="20"/>
        <v>3688.15</v>
      </c>
      <c r="AY10" s="276">
        <f t="shared" si="39"/>
        <v>32</v>
      </c>
      <c r="AZ10" s="275">
        <f t="shared" si="40"/>
        <v>0.35513447585183949</v>
      </c>
      <c r="BA10" s="277">
        <f t="shared" si="41"/>
        <v>31789124.4237011</v>
      </c>
      <c r="BB10" s="277">
        <f t="shared" si="21"/>
        <v>10385.208893727899</v>
      </c>
      <c r="BC10" s="276">
        <f t="shared" si="42"/>
        <v>13</v>
      </c>
    </row>
    <row r="11" spans="1:55" ht="15.6" customHeight="1" x14ac:dyDescent="0.2">
      <c r="A11" s="606">
        <v>5</v>
      </c>
      <c r="B11" s="607" t="s">
        <v>8</v>
      </c>
      <c r="C11" s="1226">
        <f>'8_2.1.20 SIS'!AV11</f>
        <v>5169</v>
      </c>
      <c r="D11" s="1227">
        <v>4200</v>
      </c>
      <c r="E11" s="1227">
        <f t="shared" si="22"/>
        <v>924</v>
      </c>
      <c r="F11" s="1227">
        <v>3502</v>
      </c>
      <c r="G11" s="1227">
        <f t="shared" si="23"/>
        <v>210.12</v>
      </c>
      <c r="H11" s="1227">
        <v>602</v>
      </c>
      <c r="I11" s="1227">
        <f t="shared" si="24"/>
        <v>903</v>
      </c>
      <c r="J11" s="1227">
        <v>18</v>
      </c>
      <c r="K11" s="1227">
        <f t="shared" si="25"/>
        <v>10.799999999999999</v>
      </c>
      <c r="L11" s="1227">
        <f t="shared" si="1"/>
        <v>2331</v>
      </c>
      <c r="M11" s="608">
        <f t="shared" si="2"/>
        <v>6.216E-2</v>
      </c>
      <c r="N11" s="1227">
        <f t="shared" si="3"/>
        <v>321.30504000000002</v>
      </c>
      <c r="O11" s="1227">
        <f t="shared" si="26"/>
        <v>2369.2250399999998</v>
      </c>
      <c r="P11" s="1229">
        <f t="shared" si="4"/>
        <v>7538.2250399999994</v>
      </c>
      <c r="Q11" s="1232">
        <f t="shared" si="27"/>
        <v>4015</v>
      </c>
      <c r="R11" s="1232">
        <f t="shared" si="5"/>
        <v>30265974</v>
      </c>
      <c r="S11" s="1232">
        <f>'6_Local Deduct Calc'!J11</f>
        <v>5877512</v>
      </c>
      <c r="T11" s="1232">
        <f t="shared" si="28"/>
        <v>5877512</v>
      </c>
      <c r="U11" s="1233">
        <f t="shared" si="29"/>
        <v>24388462</v>
      </c>
      <c r="V11" s="609">
        <f t="shared" si="43"/>
        <v>0.80579999999999996</v>
      </c>
      <c r="W11" s="543">
        <f t="shared" si="30"/>
        <v>0.19420000000000001</v>
      </c>
      <c r="X11" s="544">
        <f t="shared" si="6"/>
        <v>1137.0694525053202</v>
      </c>
      <c r="Y11" s="1232">
        <f>'7_Local Revenue'!AS11</f>
        <v>11807856</v>
      </c>
      <c r="Z11" s="1232">
        <f t="shared" si="31"/>
        <v>5930344</v>
      </c>
      <c r="AA11" s="610">
        <f t="shared" si="32"/>
        <v>0</v>
      </c>
      <c r="AB11" s="610">
        <f t="shared" si="7"/>
        <v>10290431.16</v>
      </c>
      <c r="AC11" s="610">
        <f t="shared" si="8"/>
        <v>5930344</v>
      </c>
      <c r="AD11" s="1232">
        <f t="shared" si="9"/>
        <v>1980877.224256</v>
      </c>
      <c r="AE11" s="1237">
        <f t="shared" si="33"/>
        <v>3949467</v>
      </c>
      <c r="AF11" s="610">
        <f t="shared" si="10"/>
        <v>764</v>
      </c>
      <c r="AG11" s="611">
        <f t="shared" si="34"/>
        <v>0.66600000000000004</v>
      </c>
      <c r="AH11" s="1237">
        <f t="shared" si="11"/>
        <v>28337929</v>
      </c>
      <c r="AI11" s="610">
        <f t="shared" si="12"/>
        <v>5482</v>
      </c>
      <c r="AJ11" s="1237">
        <f>'3A_Level 3'!J11</f>
        <v>876684</v>
      </c>
      <c r="AK11" s="610">
        <f t="shared" si="13"/>
        <v>169.60417875798026</v>
      </c>
      <c r="AL11" s="1237">
        <f t="shared" si="35"/>
        <v>29214613</v>
      </c>
      <c r="AM11" s="610">
        <f t="shared" si="14"/>
        <v>5651.8887599148775</v>
      </c>
      <c r="AN11" s="1240">
        <f>'3A_Level 3'!K11</f>
        <v>3750183</v>
      </c>
      <c r="AO11" s="613">
        <f t="shared" si="15"/>
        <v>725.51421938479393</v>
      </c>
      <c r="AP11" s="1237">
        <f t="shared" si="36"/>
        <v>32088112</v>
      </c>
      <c r="AQ11" s="610">
        <f t="shared" si="16"/>
        <v>6207.798800541691</v>
      </c>
      <c r="AR11" s="1241">
        <f>'3A_Level 3'!L11</f>
        <v>633375.32295821758</v>
      </c>
      <c r="AS11" s="1242">
        <f t="shared" si="17"/>
        <v>32721487.322958216</v>
      </c>
      <c r="AT11" s="1243">
        <f t="shared" si="18"/>
        <v>6330.3322350470526</v>
      </c>
      <c r="AU11" s="611">
        <f t="shared" si="37"/>
        <v>0.73482977473166189</v>
      </c>
      <c r="AV11" s="612">
        <f t="shared" si="38"/>
        <v>4</v>
      </c>
      <c r="AW11" s="610">
        <f t="shared" si="19"/>
        <v>11807856</v>
      </c>
      <c r="AX11" s="610">
        <f t="shared" si="20"/>
        <v>2284.36</v>
      </c>
      <c r="AY11" s="612">
        <f t="shared" si="39"/>
        <v>67</v>
      </c>
      <c r="AZ11" s="611">
        <f t="shared" si="40"/>
        <v>0.26517022526833817</v>
      </c>
      <c r="BA11" s="613">
        <f t="shared" si="41"/>
        <v>44529343.322958216</v>
      </c>
      <c r="BB11" s="613">
        <f t="shared" si="21"/>
        <v>8614.6920725397977</v>
      </c>
      <c r="BC11" s="612">
        <f t="shared" si="42"/>
        <v>69</v>
      </c>
    </row>
    <row r="12" spans="1:55" ht="15.6" customHeight="1" x14ac:dyDescent="0.2">
      <c r="A12" s="605">
        <v>6</v>
      </c>
      <c r="B12" s="271" t="s">
        <v>9</v>
      </c>
      <c r="C12" s="1223">
        <f>'8_2.1.20 SIS'!AV12</f>
        <v>5785</v>
      </c>
      <c r="D12" s="1223">
        <v>3564</v>
      </c>
      <c r="E12" s="1223">
        <f t="shared" si="22"/>
        <v>784.08</v>
      </c>
      <c r="F12" s="1223">
        <v>2096.5</v>
      </c>
      <c r="G12" s="1223">
        <f t="shared" si="23"/>
        <v>125.78999999999999</v>
      </c>
      <c r="H12" s="1223">
        <v>958</v>
      </c>
      <c r="I12" s="1223">
        <f t="shared" si="24"/>
        <v>1437</v>
      </c>
      <c r="J12" s="1223">
        <v>70</v>
      </c>
      <c r="K12" s="1223">
        <f t="shared" si="25"/>
        <v>42</v>
      </c>
      <c r="L12" s="1224">
        <f t="shared" si="1"/>
        <v>1715</v>
      </c>
      <c r="M12" s="272">
        <f t="shared" si="2"/>
        <v>4.573E-2</v>
      </c>
      <c r="N12" s="1223">
        <f t="shared" si="3"/>
        <v>264.54804999999999</v>
      </c>
      <c r="O12" s="1223">
        <f t="shared" si="26"/>
        <v>2653.4180499999998</v>
      </c>
      <c r="P12" s="1223">
        <f t="shared" si="4"/>
        <v>8438.4180500000002</v>
      </c>
      <c r="Q12" s="1230">
        <f t="shared" si="27"/>
        <v>4015</v>
      </c>
      <c r="R12" s="1230">
        <f t="shared" si="5"/>
        <v>33880248</v>
      </c>
      <c r="S12" s="1230">
        <f>'6_Local Deduct Calc'!J12</f>
        <v>8117554</v>
      </c>
      <c r="T12" s="1230">
        <f t="shared" si="28"/>
        <v>8117554</v>
      </c>
      <c r="U12" s="1231">
        <f t="shared" si="29"/>
        <v>25762694</v>
      </c>
      <c r="V12" s="273">
        <f t="shared" si="43"/>
        <v>0.76039999999999996</v>
      </c>
      <c r="W12" s="273">
        <f t="shared" si="30"/>
        <v>0.23960000000000001</v>
      </c>
      <c r="X12" s="274">
        <f t="shared" si="6"/>
        <v>1403.2072601555747</v>
      </c>
      <c r="Y12" s="1230">
        <f>'7_Local Revenue'!AS12</f>
        <v>24913399</v>
      </c>
      <c r="Z12" s="1230">
        <f t="shared" si="31"/>
        <v>16795845</v>
      </c>
      <c r="AA12" s="34">
        <f t="shared" si="32"/>
        <v>0</v>
      </c>
      <c r="AB12" s="34">
        <f t="shared" si="7"/>
        <v>11519284.32</v>
      </c>
      <c r="AC12" s="34">
        <f t="shared" si="8"/>
        <v>11519284.32</v>
      </c>
      <c r="AD12" s="1230">
        <f t="shared" si="9"/>
        <v>4747235.2996838409</v>
      </c>
      <c r="AE12" s="1236">
        <f t="shared" si="33"/>
        <v>6772049</v>
      </c>
      <c r="AF12" s="34">
        <f t="shared" si="10"/>
        <v>1171</v>
      </c>
      <c r="AG12" s="275">
        <f t="shared" si="34"/>
        <v>0.58789999999999998</v>
      </c>
      <c r="AH12" s="1236">
        <f t="shared" si="11"/>
        <v>32534743</v>
      </c>
      <c r="AI12" s="34">
        <f t="shared" si="12"/>
        <v>5624</v>
      </c>
      <c r="AJ12" s="1236">
        <f>'3A_Level 3'!J12</f>
        <v>981160</v>
      </c>
      <c r="AK12" s="34">
        <f t="shared" si="13"/>
        <v>169.60414866032843</v>
      </c>
      <c r="AL12" s="1236">
        <f t="shared" si="35"/>
        <v>33515903</v>
      </c>
      <c r="AM12" s="34">
        <f t="shared" si="14"/>
        <v>5793.5873811581678</v>
      </c>
      <c r="AN12" s="1238">
        <f>'3A_Level 3'!K12</f>
        <v>4136762</v>
      </c>
      <c r="AO12" s="277">
        <f t="shared" si="15"/>
        <v>715.08418323249782</v>
      </c>
      <c r="AP12" s="1236">
        <f t="shared" si="36"/>
        <v>36671505</v>
      </c>
      <c r="AQ12" s="34">
        <f t="shared" si="16"/>
        <v>6339.0674157303374</v>
      </c>
      <c r="AR12" s="34">
        <f>'3A_Level 3'!L12</f>
        <v>801753.66529584129</v>
      </c>
      <c r="AS12" s="1239">
        <f t="shared" si="17"/>
        <v>37473258.665295839</v>
      </c>
      <c r="AT12" s="34">
        <f t="shared" si="18"/>
        <v>6477.6592334132829</v>
      </c>
      <c r="AU12" s="275">
        <f t="shared" si="37"/>
        <v>0.65615820395024183</v>
      </c>
      <c r="AV12" s="276">
        <f t="shared" si="38"/>
        <v>27</v>
      </c>
      <c r="AW12" s="34">
        <f t="shared" si="19"/>
        <v>19636838.32</v>
      </c>
      <c r="AX12" s="34">
        <f t="shared" si="20"/>
        <v>3394.44</v>
      </c>
      <c r="AY12" s="276">
        <f t="shared" si="39"/>
        <v>44</v>
      </c>
      <c r="AZ12" s="275">
        <f t="shared" si="40"/>
        <v>0.34384179604975817</v>
      </c>
      <c r="BA12" s="277">
        <f t="shared" si="41"/>
        <v>57110096.98529584</v>
      </c>
      <c r="BB12" s="277">
        <f t="shared" si="21"/>
        <v>9872.0997381669567</v>
      </c>
      <c r="BC12" s="276">
        <f t="shared" si="42"/>
        <v>31</v>
      </c>
    </row>
    <row r="13" spans="1:55" ht="15.6" customHeight="1" x14ac:dyDescent="0.2">
      <c r="A13" s="605">
        <v>7</v>
      </c>
      <c r="B13" s="271" t="s">
        <v>10</v>
      </c>
      <c r="C13" s="1225">
        <f>'8_2.1.20 SIS'!AV13</f>
        <v>2082</v>
      </c>
      <c r="D13" s="1223">
        <v>1555</v>
      </c>
      <c r="E13" s="1223">
        <f t="shared" si="22"/>
        <v>342.1</v>
      </c>
      <c r="F13" s="1223">
        <v>886</v>
      </c>
      <c r="G13" s="1223">
        <f t="shared" si="23"/>
        <v>53.16</v>
      </c>
      <c r="H13" s="1223">
        <v>288</v>
      </c>
      <c r="I13" s="1223">
        <f t="shared" si="24"/>
        <v>432</v>
      </c>
      <c r="J13" s="1223">
        <v>69</v>
      </c>
      <c r="K13" s="1223">
        <f t="shared" si="25"/>
        <v>41.4</v>
      </c>
      <c r="L13" s="1223">
        <f t="shared" si="1"/>
        <v>5418</v>
      </c>
      <c r="M13" s="272">
        <f t="shared" si="2"/>
        <v>0.14448</v>
      </c>
      <c r="N13" s="1223">
        <f t="shared" si="3"/>
        <v>300.80736000000002</v>
      </c>
      <c r="O13" s="1223">
        <f t="shared" si="26"/>
        <v>1169.4673600000001</v>
      </c>
      <c r="P13" s="1223">
        <f t="shared" si="4"/>
        <v>3251.4673600000001</v>
      </c>
      <c r="Q13" s="1230">
        <f t="shared" si="27"/>
        <v>4015</v>
      </c>
      <c r="R13" s="1230">
        <f t="shared" si="5"/>
        <v>13054641</v>
      </c>
      <c r="S13" s="1230">
        <f>'6_Local Deduct Calc'!J13</f>
        <v>6789587</v>
      </c>
      <c r="T13" s="1230">
        <f t="shared" si="28"/>
        <v>6789587</v>
      </c>
      <c r="U13" s="1231">
        <f t="shared" si="29"/>
        <v>6265054</v>
      </c>
      <c r="V13" s="273">
        <f t="shared" si="43"/>
        <v>0.47989999999999999</v>
      </c>
      <c r="W13" s="273">
        <f t="shared" si="30"/>
        <v>0.52010000000000001</v>
      </c>
      <c r="X13" s="274">
        <f t="shared" si="6"/>
        <v>3261.0888568683959</v>
      </c>
      <c r="Y13" s="1230">
        <f>'7_Local Revenue'!AS13</f>
        <v>27098775</v>
      </c>
      <c r="Z13" s="1230">
        <f t="shared" si="31"/>
        <v>20309188</v>
      </c>
      <c r="AA13" s="34">
        <f t="shared" si="32"/>
        <v>0</v>
      </c>
      <c r="AB13" s="34">
        <f t="shared" si="7"/>
        <v>4438577.9400000004</v>
      </c>
      <c r="AC13" s="34">
        <f t="shared" si="8"/>
        <v>4438577.9400000004</v>
      </c>
      <c r="AD13" s="1230">
        <f t="shared" si="9"/>
        <v>3970627.5449416805</v>
      </c>
      <c r="AE13" s="1236">
        <f t="shared" si="33"/>
        <v>467950</v>
      </c>
      <c r="AF13" s="34">
        <f t="shared" si="10"/>
        <v>225</v>
      </c>
      <c r="AG13" s="275">
        <f t="shared" si="34"/>
        <v>0.10539999999999999</v>
      </c>
      <c r="AH13" s="1236">
        <f t="shared" si="11"/>
        <v>6733004</v>
      </c>
      <c r="AI13" s="34">
        <f t="shared" si="12"/>
        <v>3234</v>
      </c>
      <c r="AJ13" s="1236">
        <f>'3A_Level 3'!J13</f>
        <v>353116</v>
      </c>
      <c r="AK13" s="34">
        <f t="shared" si="13"/>
        <v>169.60422670509126</v>
      </c>
      <c r="AL13" s="1236">
        <f t="shared" si="35"/>
        <v>7086120</v>
      </c>
      <c r="AM13" s="34">
        <f t="shared" si="14"/>
        <v>3403.5158501440924</v>
      </c>
      <c r="AN13" s="1238">
        <f>'3A_Level 3'!K13</f>
        <v>1929023</v>
      </c>
      <c r="AO13" s="277">
        <f t="shared" si="15"/>
        <v>926.52401536983666</v>
      </c>
      <c r="AP13" s="1236">
        <f t="shared" si="36"/>
        <v>8662027</v>
      </c>
      <c r="AQ13" s="34">
        <f t="shared" si="16"/>
        <v>4160.4356388088372</v>
      </c>
      <c r="AR13" s="34">
        <f>'3A_Level 3'!L13</f>
        <v>401872.85314408876</v>
      </c>
      <c r="AS13" s="1239">
        <f t="shared" si="17"/>
        <v>9063899.8531440888</v>
      </c>
      <c r="AT13" s="34">
        <f t="shared" si="18"/>
        <v>4353.4581427205039</v>
      </c>
      <c r="AU13" s="275">
        <f t="shared" si="37"/>
        <v>0.44667213245871529</v>
      </c>
      <c r="AV13" s="276">
        <f t="shared" si="38"/>
        <v>60</v>
      </c>
      <c r="AW13" s="34">
        <f t="shared" si="19"/>
        <v>11228164.939999999</v>
      </c>
      <c r="AX13" s="34">
        <f t="shared" si="20"/>
        <v>5392.97</v>
      </c>
      <c r="AY13" s="276">
        <f t="shared" si="39"/>
        <v>9</v>
      </c>
      <c r="AZ13" s="275">
        <f t="shared" si="40"/>
        <v>0.55332786754128471</v>
      </c>
      <c r="BA13" s="277">
        <f t="shared" si="41"/>
        <v>20292064.793144088</v>
      </c>
      <c r="BB13" s="277">
        <f t="shared" si="21"/>
        <v>9746.428815150859</v>
      </c>
      <c r="BC13" s="276">
        <f t="shared" si="42"/>
        <v>38</v>
      </c>
    </row>
    <row r="14" spans="1:55" ht="15.6" customHeight="1" x14ac:dyDescent="0.2">
      <c r="A14" s="605">
        <v>8</v>
      </c>
      <c r="B14" s="271" t="s">
        <v>11</v>
      </c>
      <c r="C14" s="1225">
        <f>'8_2.1.20 SIS'!AV14</f>
        <v>22373</v>
      </c>
      <c r="D14" s="1223">
        <v>12020</v>
      </c>
      <c r="E14" s="1223">
        <f t="shared" si="22"/>
        <v>2644.4</v>
      </c>
      <c r="F14" s="1223">
        <v>8565.5</v>
      </c>
      <c r="G14" s="1223">
        <f t="shared" si="23"/>
        <v>513.92999999999995</v>
      </c>
      <c r="H14" s="1223">
        <v>3242</v>
      </c>
      <c r="I14" s="1223">
        <f t="shared" si="24"/>
        <v>4863</v>
      </c>
      <c r="J14" s="1223">
        <v>1403</v>
      </c>
      <c r="K14" s="1223">
        <f t="shared" si="25"/>
        <v>841.8</v>
      </c>
      <c r="L14" s="1223">
        <f t="shared" si="1"/>
        <v>0</v>
      </c>
      <c r="M14" s="272">
        <f t="shared" si="2"/>
        <v>0</v>
      </c>
      <c r="N14" s="1223">
        <f t="shared" si="3"/>
        <v>0</v>
      </c>
      <c r="O14" s="1223">
        <f t="shared" si="26"/>
        <v>8863.1299999999992</v>
      </c>
      <c r="P14" s="1223">
        <f t="shared" si="4"/>
        <v>31236.129999999997</v>
      </c>
      <c r="Q14" s="1230">
        <f t="shared" si="27"/>
        <v>4015</v>
      </c>
      <c r="R14" s="1230">
        <f t="shared" si="5"/>
        <v>125413062</v>
      </c>
      <c r="S14" s="1230">
        <f>'6_Local Deduct Calc'!J14</f>
        <v>34906571</v>
      </c>
      <c r="T14" s="1230">
        <f t="shared" si="28"/>
        <v>34906571</v>
      </c>
      <c r="U14" s="1231">
        <f t="shared" si="29"/>
        <v>90506491</v>
      </c>
      <c r="V14" s="273">
        <f t="shared" si="43"/>
        <v>0.72170000000000001</v>
      </c>
      <c r="W14" s="273">
        <f t="shared" si="30"/>
        <v>0.27829999999999999</v>
      </c>
      <c r="X14" s="274">
        <f t="shared" si="6"/>
        <v>1560.2096723729496</v>
      </c>
      <c r="Y14" s="1230">
        <f>'7_Local Revenue'!AS14</f>
        <v>111746932</v>
      </c>
      <c r="Z14" s="1230">
        <f t="shared" si="31"/>
        <v>76840361</v>
      </c>
      <c r="AA14" s="34">
        <f t="shared" si="32"/>
        <v>0</v>
      </c>
      <c r="AB14" s="34">
        <f t="shared" si="7"/>
        <v>42640441.080000006</v>
      </c>
      <c r="AC14" s="34">
        <f t="shared" si="8"/>
        <v>42640441.080000006</v>
      </c>
      <c r="AD14" s="1230">
        <f t="shared" si="9"/>
        <v>20410955.774410084</v>
      </c>
      <c r="AE14" s="1236">
        <f t="shared" si="33"/>
        <v>22229485</v>
      </c>
      <c r="AF14" s="34">
        <f t="shared" si="10"/>
        <v>994</v>
      </c>
      <c r="AG14" s="275">
        <f t="shared" si="34"/>
        <v>0.52129999999999999</v>
      </c>
      <c r="AH14" s="1236">
        <f t="shared" si="11"/>
        <v>112735976</v>
      </c>
      <c r="AI14" s="34">
        <f t="shared" si="12"/>
        <v>5039</v>
      </c>
      <c r="AJ14" s="1236">
        <f>'3A_Level 3'!J14</f>
        <v>3794553</v>
      </c>
      <c r="AK14" s="34">
        <f t="shared" si="13"/>
        <v>169.60412103875206</v>
      </c>
      <c r="AL14" s="1236">
        <f t="shared" si="35"/>
        <v>116530529</v>
      </c>
      <c r="AM14" s="34">
        <f t="shared" si="14"/>
        <v>5208.5339024717296</v>
      </c>
      <c r="AN14" s="1238">
        <f>'3A_Level 3'!K14</f>
        <v>20031981</v>
      </c>
      <c r="AO14" s="277">
        <f t="shared" si="15"/>
        <v>895.36409958432034</v>
      </c>
      <c r="AP14" s="1236">
        <f t="shared" si="36"/>
        <v>132767957</v>
      </c>
      <c r="AQ14" s="34">
        <f t="shared" si="16"/>
        <v>5934.2938810172973</v>
      </c>
      <c r="AR14" s="34">
        <f>'3A_Level 3'!L14</f>
        <v>3239800.5644983905</v>
      </c>
      <c r="AS14" s="1239">
        <f t="shared" si="17"/>
        <v>136007757.56449839</v>
      </c>
      <c r="AT14" s="34">
        <f t="shared" si="18"/>
        <v>6079.1023807490456</v>
      </c>
      <c r="AU14" s="275">
        <f t="shared" si="37"/>
        <v>0.6368752980366984</v>
      </c>
      <c r="AV14" s="276">
        <f t="shared" si="38"/>
        <v>36</v>
      </c>
      <c r="AW14" s="34">
        <f t="shared" si="19"/>
        <v>77547012.079999998</v>
      </c>
      <c r="AX14" s="34">
        <f t="shared" si="20"/>
        <v>3466.1</v>
      </c>
      <c r="AY14" s="276">
        <f t="shared" si="39"/>
        <v>41</v>
      </c>
      <c r="AZ14" s="275">
        <f t="shared" si="40"/>
        <v>0.36312470196330154</v>
      </c>
      <c r="BA14" s="277">
        <f t="shared" si="41"/>
        <v>213554769.64449841</v>
      </c>
      <c r="BB14" s="277">
        <f t="shared" si="21"/>
        <v>9545.2004489562605</v>
      </c>
      <c r="BC14" s="276">
        <f t="shared" si="42"/>
        <v>43</v>
      </c>
    </row>
    <row r="15" spans="1:55" ht="15.6" customHeight="1" x14ac:dyDescent="0.2">
      <c r="A15" s="605">
        <v>9</v>
      </c>
      <c r="B15" s="271" t="s">
        <v>12</v>
      </c>
      <c r="C15" s="1225">
        <f>'8_2.1.20 SIS'!AV15</f>
        <v>37908</v>
      </c>
      <c r="D15" s="1223">
        <v>27195</v>
      </c>
      <c r="E15" s="1223">
        <f t="shared" si="22"/>
        <v>5982.9</v>
      </c>
      <c r="F15" s="1223">
        <v>11683.5</v>
      </c>
      <c r="G15" s="1223">
        <f t="shared" si="23"/>
        <v>701.01</v>
      </c>
      <c r="H15" s="1223">
        <v>4508</v>
      </c>
      <c r="I15" s="1223">
        <f t="shared" si="24"/>
        <v>6762</v>
      </c>
      <c r="J15" s="1223">
        <v>1908</v>
      </c>
      <c r="K15" s="1223">
        <f t="shared" si="25"/>
        <v>1144.8</v>
      </c>
      <c r="L15" s="1223">
        <f t="shared" si="1"/>
        <v>0</v>
      </c>
      <c r="M15" s="272">
        <f t="shared" si="2"/>
        <v>0</v>
      </c>
      <c r="N15" s="1223">
        <f t="shared" si="3"/>
        <v>0</v>
      </c>
      <c r="O15" s="1223">
        <f t="shared" si="26"/>
        <v>14590.71</v>
      </c>
      <c r="P15" s="1223">
        <f t="shared" si="4"/>
        <v>52498.71</v>
      </c>
      <c r="Q15" s="1230">
        <f t="shared" si="27"/>
        <v>4015</v>
      </c>
      <c r="R15" s="1230">
        <f t="shared" si="5"/>
        <v>210782321</v>
      </c>
      <c r="S15" s="1230">
        <f>'6_Local Deduct Calc'!J15</f>
        <v>66911408</v>
      </c>
      <c r="T15" s="1230">
        <f t="shared" si="28"/>
        <v>66911408</v>
      </c>
      <c r="U15" s="1231">
        <f t="shared" si="29"/>
        <v>143870913</v>
      </c>
      <c r="V15" s="273">
        <f t="shared" si="43"/>
        <v>0.68259999999999998</v>
      </c>
      <c r="W15" s="273">
        <f t="shared" si="30"/>
        <v>0.31740000000000002</v>
      </c>
      <c r="X15" s="274">
        <f t="shared" si="6"/>
        <v>1765.0999261369632</v>
      </c>
      <c r="Y15" s="1230">
        <f>'7_Local Revenue'!AS15</f>
        <v>212723005</v>
      </c>
      <c r="Z15" s="1230">
        <f t="shared" si="31"/>
        <v>145811597</v>
      </c>
      <c r="AA15" s="34">
        <f t="shared" si="32"/>
        <v>0</v>
      </c>
      <c r="AB15" s="34">
        <f t="shared" si="7"/>
        <v>71665989.140000001</v>
      </c>
      <c r="AC15" s="34">
        <f t="shared" si="8"/>
        <v>71665989.140000001</v>
      </c>
      <c r="AD15" s="1230">
        <f t="shared" si="9"/>
        <v>39124470.119221918</v>
      </c>
      <c r="AE15" s="1236">
        <f t="shared" si="33"/>
        <v>32541519</v>
      </c>
      <c r="AF15" s="34">
        <f t="shared" si="10"/>
        <v>858</v>
      </c>
      <c r="AG15" s="275">
        <f t="shared" si="34"/>
        <v>0.4541</v>
      </c>
      <c r="AH15" s="1236">
        <f t="shared" si="11"/>
        <v>176412432</v>
      </c>
      <c r="AI15" s="34">
        <f t="shared" si="12"/>
        <v>4654</v>
      </c>
      <c r="AJ15" s="1236">
        <f>'3A_Level 3'!J15</f>
        <v>6429354</v>
      </c>
      <c r="AK15" s="34">
        <f t="shared" si="13"/>
        <v>169.60414688192466</v>
      </c>
      <c r="AL15" s="1236">
        <f t="shared" si="35"/>
        <v>182841786</v>
      </c>
      <c r="AM15" s="34">
        <f t="shared" si="14"/>
        <v>4823.3034188034189</v>
      </c>
      <c r="AN15" s="1238">
        <f>'3A_Level 3'!K15</f>
        <v>34661716</v>
      </c>
      <c r="AO15" s="277">
        <f t="shared" si="15"/>
        <v>914.36414477155222</v>
      </c>
      <c r="AP15" s="1236">
        <f t="shared" si="36"/>
        <v>211074148</v>
      </c>
      <c r="AQ15" s="34">
        <f t="shared" si="16"/>
        <v>5568.0634166930467</v>
      </c>
      <c r="AR15" s="34">
        <f>'3A_Level 3'!L15</f>
        <v>5002569.7756795418</v>
      </c>
      <c r="AS15" s="1239">
        <f t="shared" si="17"/>
        <v>216076717.77567953</v>
      </c>
      <c r="AT15" s="34">
        <f t="shared" si="18"/>
        <v>5700.0294865379219</v>
      </c>
      <c r="AU15" s="275">
        <f t="shared" si="37"/>
        <v>0.60926042780316436</v>
      </c>
      <c r="AV15" s="276">
        <f t="shared" si="38"/>
        <v>40</v>
      </c>
      <c r="AW15" s="34">
        <f t="shared" si="19"/>
        <v>138577397.13999999</v>
      </c>
      <c r="AX15" s="34">
        <f t="shared" si="20"/>
        <v>3655.62</v>
      </c>
      <c r="AY15" s="276">
        <f t="shared" si="39"/>
        <v>34</v>
      </c>
      <c r="AZ15" s="275">
        <f t="shared" si="40"/>
        <v>0.39073957219683558</v>
      </c>
      <c r="BA15" s="277">
        <f t="shared" si="41"/>
        <v>354654114.91567951</v>
      </c>
      <c r="BB15" s="277">
        <f t="shared" si="21"/>
        <v>9355.6535537532855</v>
      </c>
      <c r="BC15" s="276">
        <f t="shared" si="42"/>
        <v>52</v>
      </c>
    </row>
    <row r="16" spans="1:55" ht="15.6" customHeight="1" x14ac:dyDescent="0.2">
      <c r="A16" s="606">
        <v>10</v>
      </c>
      <c r="B16" s="607" t="s">
        <v>13</v>
      </c>
      <c r="C16" s="1226">
        <f>'8_2.1.20 SIS'!AV16</f>
        <v>32719</v>
      </c>
      <c r="D16" s="1227">
        <v>21362</v>
      </c>
      <c r="E16" s="1227">
        <f t="shared" si="22"/>
        <v>4699.6400000000003</v>
      </c>
      <c r="F16" s="1227">
        <v>10971</v>
      </c>
      <c r="G16" s="1227">
        <f t="shared" si="23"/>
        <v>658.26</v>
      </c>
      <c r="H16" s="1227">
        <v>5448</v>
      </c>
      <c r="I16" s="1227">
        <f t="shared" si="24"/>
        <v>8172</v>
      </c>
      <c r="J16" s="1227">
        <v>941</v>
      </c>
      <c r="K16" s="1227">
        <f t="shared" si="25"/>
        <v>564.6</v>
      </c>
      <c r="L16" s="1227">
        <f t="shared" si="1"/>
        <v>0</v>
      </c>
      <c r="M16" s="608">
        <f t="shared" si="2"/>
        <v>0</v>
      </c>
      <c r="N16" s="1227">
        <f t="shared" si="3"/>
        <v>0</v>
      </c>
      <c r="O16" s="1227">
        <f t="shared" si="26"/>
        <v>14094.500000000002</v>
      </c>
      <c r="P16" s="1229">
        <f t="shared" si="4"/>
        <v>46813.5</v>
      </c>
      <c r="Q16" s="1232">
        <f t="shared" si="27"/>
        <v>4015</v>
      </c>
      <c r="R16" s="1232">
        <f t="shared" si="5"/>
        <v>187956203</v>
      </c>
      <c r="S16" s="1232">
        <f>'6_Local Deduct Calc'!J16</f>
        <v>85775735</v>
      </c>
      <c r="T16" s="1232">
        <f t="shared" si="28"/>
        <v>85775735</v>
      </c>
      <c r="U16" s="1233">
        <f t="shared" si="29"/>
        <v>102180468</v>
      </c>
      <c r="V16" s="609">
        <f t="shared" si="43"/>
        <v>0.54359999999999997</v>
      </c>
      <c r="W16" s="543">
        <f t="shared" si="30"/>
        <v>0.45639999999999997</v>
      </c>
      <c r="X16" s="544">
        <f t="shared" si="6"/>
        <v>2621.5879152785842</v>
      </c>
      <c r="Y16" s="1232">
        <f>'7_Local Revenue'!AS16</f>
        <v>239983571</v>
      </c>
      <c r="Z16" s="1232">
        <f>IF(Y16-T16&gt;0,Y16-T16,0)</f>
        <v>154207836</v>
      </c>
      <c r="AA16" s="610">
        <f t="shared" si="32"/>
        <v>0</v>
      </c>
      <c r="AB16" s="610">
        <f t="shared" si="7"/>
        <v>63905109.020000003</v>
      </c>
      <c r="AC16" s="610">
        <f t="shared" si="8"/>
        <v>63905109.020000003</v>
      </c>
      <c r="AD16" s="1232">
        <f t="shared" si="9"/>
        <v>50166021.821572155</v>
      </c>
      <c r="AE16" s="1237">
        <f t="shared" si="33"/>
        <v>13739087</v>
      </c>
      <c r="AF16" s="610">
        <f t="shared" si="10"/>
        <v>420</v>
      </c>
      <c r="AG16" s="611">
        <f t="shared" si="34"/>
        <v>0.215</v>
      </c>
      <c r="AH16" s="1237">
        <f t="shared" si="11"/>
        <v>115919555</v>
      </c>
      <c r="AI16" s="610">
        <f t="shared" si="12"/>
        <v>3543</v>
      </c>
      <c r="AJ16" s="1237">
        <f>'3A_Level 3'!J16</f>
        <v>5549278</v>
      </c>
      <c r="AK16" s="610">
        <f t="shared" si="13"/>
        <v>169.60414438094074</v>
      </c>
      <c r="AL16" s="1237">
        <f t="shared" si="35"/>
        <v>121468833</v>
      </c>
      <c r="AM16" s="610">
        <f t="shared" si="14"/>
        <v>3712.4861089886608</v>
      </c>
      <c r="AN16" s="1240">
        <f>'3A_Level 3'!K16</f>
        <v>25443739</v>
      </c>
      <c r="AO16" s="613">
        <f t="shared" si="15"/>
        <v>777.64415171612825</v>
      </c>
      <c r="AP16" s="1237">
        <f t="shared" si="36"/>
        <v>141363294</v>
      </c>
      <c r="AQ16" s="610">
        <f t="shared" si="16"/>
        <v>4320.5261163238483</v>
      </c>
      <c r="AR16" s="1241">
        <f>'3A_Level 3'!L16</f>
        <v>5139439.2190973526</v>
      </c>
      <c r="AS16" s="1242">
        <f t="shared" si="17"/>
        <v>146502733.21909735</v>
      </c>
      <c r="AT16" s="1243">
        <f t="shared" si="18"/>
        <v>4477.6042427671182</v>
      </c>
      <c r="AU16" s="611">
        <f t="shared" si="37"/>
        <v>0.49463489699441182</v>
      </c>
      <c r="AV16" s="612">
        <f t="shared" si="38"/>
        <v>56</v>
      </c>
      <c r="AW16" s="610">
        <f t="shared" si="19"/>
        <v>149680844.02000001</v>
      </c>
      <c r="AX16" s="610">
        <f t="shared" si="20"/>
        <v>4574.74</v>
      </c>
      <c r="AY16" s="612">
        <f t="shared" si="39"/>
        <v>15</v>
      </c>
      <c r="AZ16" s="611">
        <f t="shared" si="40"/>
        <v>0.50536510300558812</v>
      </c>
      <c r="BA16" s="613">
        <f t="shared" si="41"/>
        <v>296183577.23909736</v>
      </c>
      <c r="BB16" s="613">
        <f t="shared" si="21"/>
        <v>9052.3419798617724</v>
      </c>
      <c r="BC16" s="612">
        <f t="shared" si="42"/>
        <v>59</v>
      </c>
    </row>
    <row r="17" spans="1:55" ht="15.6" customHeight="1" x14ac:dyDescent="0.2">
      <c r="A17" s="605">
        <v>11</v>
      </c>
      <c r="B17" s="271" t="s">
        <v>14</v>
      </c>
      <c r="C17" s="1223">
        <f>'8_2.1.20 SIS'!AV17</f>
        <v>1545</v>
      </c>
      <c r="D17" s="1223">
        <v>1132</v>
      </c>
      <c r="E17" s="1223">
        <f t="shared" si="22"/>
        <v>249.04</v>
      </c>
      <c r="F17" s="1223">
        <v>945</v>
      </c>
      <c r="G17" s="1223">
        <f t="shared" si="23"/>
        <v>56.699999999999996</v>
      </c>
      <c r="H17" s="1223">
        <v>279</v>
      </c>
      <c r="I17" s="1223">
        <f t="shared" si="24"/>
        <v>418.5</v>
      </c>
      <c r="J17" s="1223">
        <v>50</v>
      </c>
      <c r="K17" s="1223">
        <f t="shared" si="25"/>
        <v>30</v>
      </c>
      <c r="L17" s="1224">
        <f t="shared" si="1"/>
        <v>5955</v>
      </c>
      <c r="M17" s="272">
        <f t="shared" si="2"/>
        <v>0.1588</v>
      </c>
      <c r="N17" s="1223">
        <f t="shared" si="3"/>
        <v>245.346</v>
      </c>
      <c r="O17" s="1223">
        <f t="shared" si="26"/>
        <v>999.58600000000001</v>
      </c>
      <c r="P17" s="1223">
        <f t="shared" si="4"/>
        <v>2544.5860000000002</v>
      </c>
      <c r="Q17" s="1230">
        <f t="shared" si="27"/>
        <v>4015</v>
      </c>
      <c r="R17" s="1230">
        <f t="shared" si="5"/>
        <v>10216513</v>
      </c>
      <c r="S17" s="1230">
        <f>'6_Local Deduct Calc'!J17</f>
        <v>1817670</v>
      </c>
      <c r="T17" s="1234">
        <f t="shared" si="28"/>
        <v>1817670</v>
      </c>
      <c r="U17" s="1231">
        <f t="shared" si="29"/>
        <v>8398843</v>
      </c>
      <c r="V17" s="273">
        <f t="shared" si="43"/>
        <v>0.82210000000000005</v>
      </c>
      <c r="W17" s="273">
        <f t="shared" si="30"/>
        <v>0.1779</v>
      </c>
      <c r="X17" s="274">
        <f t="shared" si="6"/>
        <v>1176.485436893204</v>
      </c>
      <c r="Y17" s="1230">
        <f>'7_Local Revenue'!AS17</f>
        <v>5545746</v>
      </c>
      <c r="Z17" s="1230">
        <f t="shared" si="31"/>
        <v>3728076</v>
      </c>
      <c r="AA17" s="34">
        <f t="shared" si="32"/>
        <v>0</v>
      </c>
      <c r="AB17" s="34">
        <f t="shared" si="7"/>
        <v>3473614.4200000004</v>
      </c>
      <c r="AC17" s="34">
        <f t="shared" si="8"/>
        <v>3473614.4200000004</v>
      </c>
      <c r="AD17" s="1230">
        <f t="shared" si="9"/>
        <v>1062884.3291469601</v>
      </c>
      <c r="AE17" s="1236">
        <f t="shared" si="33"/>
        <v>2410730</v>
      </c>
      <c r="AF17" s="34">
        <f t="shared" si="10"/>
        <v>1560</v>
      </c>
      <c r="AG17" s="275">
        <f t="shared" si="34"/>
        <v>0.69399999999999995</v>
      </c>
      <c r="AH17" s="1236">
        <f t="shared" si="11"/>
        <v>10809573</v>
      </c>
      <c r="AI17" s="34">
        <f t="shared" si="12"/>
        <v>6996</v>
      </c>
      <c r="AJ17" s="1236">
        <f>'3A_Level 3'!J17</f>
        <v>262038</v>
      </c>
      <c r="AK17" s="34">
        <f t="shared" si="13"/>
        <v>169.60388349514562</v>
      </c>
      <c r="AL17" s="1236">
        <f t="shared" si="35"/>
        <v>11071611</v>
      </c>
      <c r="AM17" s="34">
        <f t="shared" si="14"/>
        <v>7166.0912621359221</v>
      </c>
      <c r="AN17" s="1238">
        <f>'3A_Level 3'!K17</f>
        <v>1353658</v>
      </c>
      <c r="AO17" s="277">
        <f t="shared" si="15"/>
        <v>876.15404530744331</v>
      </c>
      <c r="AP17" s="1236">
        <f t="shared" si="36"/>
        <v>12163231</v>
      </c>
      <c r="AQ17" s="34">
        <f t="shared" si="16"/>
        <v>7872.6414239482201</v>
      </c>
      <c r="AR17" s="34">
        <f>'3A_Level 3'!L17</f>
        <v>270406.44034334761</v>
      </c>
      <c r="AS17" s="1239">
        <f t="shared" si="17"/>
        <v>12433637.440343348</v>
      </c>
      <c r="AT17" s="34">
        <f t="shared" si="18"/>
        <v>8047.6617736850149</v>
      </c>
      <c r="AU17" s="275">
        <f t="shared" si="37"/>
        <v>0.70147770118872033</v>
      </c>
      <c r="AV17" s="276">
        <f t="shared" si="38"/>
        <v>15</v>
      </c>
      <c r="AW17" s="34">
        <f t="shared" si="19"/>
        <v>5291284.42</v>
      </c>
      <c r="AX17" s="34">
        <f t="shared" si="20"/>
        <v>3424.78</v>
      </c>
      <c r="AY17" s="276">
        <f t="shared" si="39"/>
        <v>42</v>
      </c>
      <c r="AZ17" s="275">
        <f t="shared" si="40"/>
        <v>0.29852229881127967</v>
      </c>
      <c r="BA17" s="277">
        <f t="shared" si="41"/>
        <v>17724921.860343348</v>
      </c>
      <c r="BB17" s="277">
        <f t="shared" si="21"/>
        <v>11472.441333555566</v>
      </c>
      <c r="BC17" s="276">
        <f t="shared" si="42"/>
        <v>4</v>
      </c>
    </row>
    <row r="18" spans="1:55" ht="15.6" customHeight="1" x14ac:dyDescent="0.2">
      <c r="A18" s="605">
        <v>12</v>
      </c>
      <c r="B18" s="271" t="s">
        <v>15</v>
      </c>
      <c r="C18" s="1225">
        <f>'8_2.1.20 SIS'!AV18</f>
        <v>1282</v>
      </c>
      <c r="D18" s="1223">
        <v>687</v>
      </c>
      <c r="E18" s="1223">
        <f t="shared" si="22"/>
        <v>151.14000000000001</v>
      </c>
      <c r="F18" s="1223">
        <v>583</v>
      </c>
      <c r="G18" s="1223">
        <f t="shared" si="23"/>
        <v>34.979999999999997</v>
      </c>
      <c r="H18" s="1223">
        <v>201</v>
      </c>
      <c r="I18" s="1223">
        <f t="shared" si="24"/>
        <v>301.5</v>
      </c>
      <c r="J18" s="1223">
        <v>75</v>
      </c>
      <c r="K18" s="1223">
        <f t="shared" si="25"/>
        <v>45</v>
      </c>
      <c r="L18" s="1223">
        <f t="shared" si="1"/>
        <v>6218</v>
      </c>
      <c r="M18" s="272">
        <f t="shared" si="2"/>
        <v>0.16581000000000001</v>
      </c>
      <c r="N18" s="1223">
        <f t="shared" si="3"/>
        <v>212.56842</v>
      </c>
      <c r="O18" s="1223">
        <f t="shared" si="26"/>
        <v>745.18841999999995</v>
      </c>
      <c r="P18" s="1223">
        <f t="shared" si="4"/>
        <v>2027.18842</v>
      </c>
      <c r="Q18" s="1230">
        <f t="shared" si="27"/>
        <v>4015</v>
      </c>
      <c r="R18" s="1230">
        <f t="shared" si="5"/>
        <v>8139162</v>
      </c>
      <c r="S18" s="1230">
        <f>'6_Local Deduct Calc'!J18</f>
        <v>6054902</v>
      </c>
      <c r="T18" s="1230">
        <f t="shared" si="28"/>
        <v>6054902</v>
      </c>
      <c r="U18" s="1231">
        <f t="shared" si="29"/>
        <v>2084260</v>
      </c>
      <c r="V18" s="273">
        <f t="shared" si="43"/>
        <v>0.25609999999999999</v>
      </c>
      <c r="W18" s="273">
        <f t="shared" si="30"/>
        <v>0.74390000000000001</v>
      </c>
      <c r="X18" s="274">
        <f t="shared" si="6"/>
        <v>4723.0124804992201</v>
      </c>
      <c r="Y18" s="1230">
        <f>'7_Local Revenue'!AS18</f>
        <v>9681650</v>
      </c>
      <c r="Z18" s="1230">
        <f t="shared" si="31"/>
        <v>3626748</v>
      </c>
      <c r="AA18" s="34">
        <f t="shared" si="32"/>
        <v>0</v>
      </c>
      <c r="AB18" s="34">
        <f t="shared" si="7"/>
        <v>2767315.08</v>
      </c>
      <c r="AC18" s="34">
        <f t="shared" si="8"/>
        <v>2767315.08</v>
      </c>
      <c r="AD18" s="1230">
        <f t="shared" si="9"/>
        <v>3540801.7833806402</v>
      </c>
      <c r="AE18" s="1236">
        <f t="shared" si="33"/>
        <v>0</v>
      </c>
      <c r="AF18" s="34">
        <f t="shared" si="10"/>
        <v>0</v>
      </c>
      <c r="AG18" s="275">
        <f t="shared" si="34"/>
        <v>0</v>
      </c>
      <c r="AH18" s="1236">
        <f t="shared" si="11"/>
        <v>2084260</v>
      </c>
      <c r="AI18" s="34">
        <f t="shared" si="12"/>
        <v>1626</v>
      </c>
      <c r="AJ18" s="1236">
        <f>'3A_Level 3'!J18</f>
        <v>217433</v>
      </c>
      <c r="AK18" s="34">
        <f t="shared" si="13"/>
        <v>169.60452418096725</v>
      </c>
      <c r="AL18" s="1236">
        <f t="shared" si="35"/>
        <v>2301693</v>
      </c>
      <c r="AM18" s="34">
        <f t="shared" si="14"/>
        <v>1795.3923556942277</v>
      </c>
      <c r="AN18" s="1238">
        <f>'3A_Level 3'!K18</f>
        <v>1580596</v>
      </c>
      <c r="AO18" s="277">
        <f t="shared" si="15"/>
        <v>1232.9141965678627</v>
      </c>
      <c r="AP18" s="1236">
        <f t="shared" si="36"/>
        <v>3664856</v>
      </c>
      <c r="AQ18" s="34">
        <f t="shared" si="16"/>
        <v>2858.7020280811234</v>
      </c>
      <c r="AR18" s="34">
        <f>'3A_Level 3'!L18</f>
        <v>271201.12056624668</v>
      </c>
      <c r="AS18" s="1239">
        <f t="shared" si="17"/>
        <v>3936057.1205662466</v>
      </c>
      <c r="AT18" s="34">
        <f t="shared" si="18"/>
        <v>3070.2473639362297</v>
      </c>
      <c r="AU18" s="275">
        <f t="shared" si="37"/>
        <v>0.30851015260289305</v>
      </c>
      <c r="AV18" s="276">
        <f t="shared" si="38"/>
        <v>68</v>
      </c>
      <c r="AW18" s="34">
        <f t="shared" si="19"/>
        <v>8822217.0800000001</v>
      </c>
      <c r="AX18" s="34">
        <f t="shared" si="20"/>
        <v>6881.6</v>
      </c>
      <c r="AY18" s="276">
        <f t="shared" si="39"/>
        <v>1</v>
      </c>
      <c r="AZ18" s="275">
        <f t="shared" si="40"/>
        <v>0.69148984739710684</v>
      </c>
      <c r="BA18" s="277">
        <f t="shared" si="41"/>
        <v>12758274.200566247</v>
      </c>
      <c r="BB18" s="277">
        <f t="shared" si="21"/>
        <v>9951.8519505196928</v>
      </c>
      <c r="BC18" s="276">
        <f t="shared" si="42"/>
        <v>28</v>
      </c>
    </row>
    <row r="19" spans="1:55" ht="15.6" customHeight="1" x14ac:dyDescent="0.2">
      <c r="A19" s="605">
        <v>13</v>
      </c>
      <c r="B19" s="271" t="s">
        <v>16</v>
      </c>
      <c r="C19" s="1225">
        <f>'8_2.1.20 SIS'!AV19</f>
        <v>1202</v>
      </c>
      <c r="D19" s="1223">
        <v>958</v>
      </c>
      <c r="E19" s="1223">
        <f t="shared" si="22"/>
        <v>210.76</v>
      </c>
      <c r="F19" s="1223">
        <v>629.5</v>
      </c>
      <c r="G19" s="1223">
        <f t="shared" si="23"/>
        <v>37.769999999999996</v>
      </c>
      <c r="H19" s="1223">
        <v>167</v>
      </c>
      <c r="I19" s="1223">
        <f t="shared" si="24"/>
        <v>250.5</v>
      </c>
      <c r="J19" s="1223">
        <v>5</v>
      </c>
      <c r="K19" s="1223">
        <f t="shared" si="25"/>
        <v>3</v>
      </c>
      <c r="L19" s="1223">
        <f t="shared" si="1"/>
        <v>6298</v>
      </c>
      <c r="M19" s="272">
        <f t="shared" si="2"/>
        <v>0.16794999999999999</v>
      </c>
      <c r="N19" s="1223">
        <f t="shared" si="3"/>
        <v>201.87589999999997</v>
      </c>
      <c r="O19" s="1223">
        <f t="shared" si="26"/>
        <v>703.90589999999997</v>
      </c>
      <c r="P19" s="1223">
        <f t="shared" si="4"/>
        <v>1905.9059</v>
      </c>
      <c r="Q19" s="1230">
        <f t="shared" si="27"/>
        <v>4015</v>
      </c>
      <c r="R19" s="1230">
        <f t="shared" si="5"/>
        <v>7652212</v>
      </c>
      <c r="S19" s="1230">
        <f>'6_Local Deduct Calc'!J19</f>
        <v>1346928</v>
      </c>
      <c r="T19" s="1230">
        <f t="shared" si="28"/>
        <v>1346928</v>
      </c>
      <c r="U19" s="1231">
        <f t="shared" si="29"/>
        <v>6305284</v>
      </c>
      <c r="V19" s="273">
        <f t="shared" si="43"/>
        <v>0.82399999999999995</v>
      </c>
      <c r="W19" s="273">
        <f t="shared" si="30"/>
        <v>0.17599999999999999</v>
      </c>
      <c r="X19" s="274">
        <f t="shared" si="6"/>
        <v>1120.5723793677205</v>
      </c>
      <c r="Y19" s="1230">
        <f>'7_Local Revenue'!AS19</f>
        <v>3670203</v>
      </c>
      <c r="Z19" s="1230">
        <f t="shared" si="31"/>
        <v>2323275</v>
      </c>
      <c r="AA19" s="34">
        <f t="shared" si="32"/>
        <v>0</v>
      </c>
      <c r="AB19" s="34">
        <f t="shared" si="7"/>
        <v>2601752.08</v>
      </c>
      <c r="AC19" s="34">
        <f t="shared" si="8"/>
        <v>2323275</v>
      </c>
      <c r="AD19" s="1230">
        <f t="shared" si="9"/>
        <v>703301.80799999996</v>
      </c>
      <c r="AE19" s="1236">
        <f t="shared" si="33"/>
        <v>1619973</v>
      </c>
      <c r="AF19" s="34">
        <f t="shared" si="10"/>
        <v>1348</v>
      </c>
      <c r="AG19" s="275">
        <f t="shared" si="34"/>
        <v>0.69730000000000003</v>
      </c>
      <c r="AH19" s="1236">
        <f t="shared" si="11"/>
        <v>7925257</v>
      </c>
      <c r="AI19" s="34">
        <f t="shared" si="12"/>
        <v>6593</v>
      </c>
      <c r="AJ19" s="1236">
        <f>'3A_Level 3'!J19</f>
        <v>203864</v>
      </c>
      <c r="AK19" s="34">
        <f t="shared" si="13"/>
        <v>169.60399334442596</v>
      </c>
      <c r="AL19" s="1236">
        <f t="shared" si="35"/>
        <v>8129121</v>
      </c>
      <c r="AM19" s="34">
        <f t="shared" si="14"/>
        <v>6762.9958402662232</v>
      </c>
      <c r="AN19" s="1238">
        <f>'3A_Level 3'!K19</f>
        <v>1104679</v>
      </c>
      <c r="AO19" s="277">
        <f t="shared" si="15"/>
        <v>919.03410981697175</v>
      </c>
      <c r="AP19" s="1236">
        <f t="shared" si="36"/>
        <v>9029936</v>
      </c>
      <c r="AQ19" s="34">
        <f t="shared" si="16"/>
        <v>7512.4259567387689</v>
      </c>
      <c r="AR19" s="34">
        <f>'3A_Level 3'!L19</f>
        <v>188888.10395747004</v>
      </c>
      <c r="AS19" s="1239">
        <f t="shared" si="17"/>
        <v>9218824.1039574705</v>
      </c>
      <c r="AT19" s="34">
        <f t="shared" si="18"/>
        <v>7669.5708019612903</v>
      </c>
      <c r="AU19" s="275">
        <f t="shared" si="37"/>
        <v>0.71524592427359435</v>
      </c>
      <c r="AV19" s="276">
        <f t="shared" si="38"/>
        <v>10</v>
      </c>
      <c r="AW19" s="34">
        <f t="shared" si="19"/>
        <v>3670203</v>
      </c>
      <c r="AX19" s="34">
        <f t="shared" si="20"/>
        <v>3053.41</v>
      </c>
      <c r="AY19" s="276">
        <f t="shared" si="39"/>
        <v>53</v>
      </c>
      <c r="AZ19" s="275">
        <f t="shared" si="40"/>
        <v>0.2847540757264056</v>
      </c>
      <c r="BA19" s="277">
        <f t="shared" si="41"/>
        <v>12889027.103957471</v>
      </c>
      <c r="BB19" s="277">
        <f t="shared" si="21"/>
        <v>10722.984279498727</v>
      </c>
      <c r="BC19" s="276">
        <f t="shared" si="42"/>
        <v>9</v>
      </c>
    </row>
    <row r="20" spans="1:55" ht="15.6" customHeight="1" x14ac:dyDescent="0.2">
      <c r="A20" s="605">
        <v>14</v>
      </c>
      <c r="B20" s="271" t="s">
        <v>17</v>
      </c>
      <c r="C20" s="1225">
        <f>'8_2.1.20 SIS'!AV20</f>
        <v>1708</v>
      </c>
      <c r="D20" s="1223">
        <v>1419</v>
      </c>
      <c r="E20" s="1223">
        <f t="shared" si="22"/>
        <v>312.18</v>
      </c>
      <c r="F20" s="1223">
        <v>786.5</v>
      </c>
      <c r="G20" s="1223">
        <f t="shared" si="23"/>
        <v>47.19</v>
      </c>
      <c r="H20" s="1223">
        <v>402</v>
      </c>
      <c r="I20" s="1223">
        <f t="shared" si="24"/>
        <v>603</v>
      </c>
      <c r="J20" s="1223">
        <v>147</v>
      </c>
      <c r="K20" s="1223">
        <f t="shared" si="25"/>
        <v>88.2</v>
      </c>
      <c r="L20" s="1223">
        <f t="shared" si="1"/>
        <v>5792</v>
      </c>
      <c r="M20" s="272">
        <f t="shared" si="2"/>
        <v>0.15445</v>
      </c>
      <c r="N20" s="1223">
        <f t="shared" si="3"/>
        <v>263.80060000000003</v>
      </c>
      <c r="O20" s="1223">
        <f t="shared" si="26"/>
        <v>1314.3706</v>
      </c>
      <c r="P20" s="1223">
        <f t="shared" si="4"/>
        <v>3022.3706000000002</v>
      </c>
      <c r="Q20" s="1230">
        <f t="shared" si="27"/>
        <v>4015</v>
      </c>
      <c r="R20" s="1230">
        <f t="shared" si="5"/>
        <v>12134818</v>
      </c>
      <c r="S20" s="1230">
        <f>'6_Local Deduct Calc'!J20</f>
        <v>3007267</v>
      </c>
      <c r="T20" s="1230">
        <f t="shared" si="28"/>
        <v>3007267</v>
      </c>
      <c r="U20" s="1231">
        <f t="shared" si="29"/>
        <v>9127551</v>
      </c>
      <c r="V20" s="273">
        <f t="shared" si="43"/>
        <v>0.75219999999999998</v>
      </c>
      <c r="W20" s="273">
        <f t="shared" si="30"/>
        <v>0.24779999999999999</v>
      </c>
      <c r="X20" s="274">
        <f t="shared" si="6"/>
        <v>1760.6949648711943</v>
      </c>
      <c r="Y20" s="1230">
        <f>'7_Local Revenue'!AS20</f>
        <v>7124038</v>
      </c>
      <c r="Z20" s="1230">
        <f t="shared" si="31"/>
        <v>4116771</v>
      </c>
      <c r="AA20" s="34">
        <f t="shared" si="32"/>
        <v>0</v>
      </c>
      <c r="AB20" s="34">
        <f t="shared" si="7"/>
        <v>4125838.12</v>
      </c>
      <c r="AC20" s="34">
        <f t="shared" si="8"/>
        <v>4116771</v>
      </c>
      <c r="AD20" s="1230">
        <f t="shared" si="9"/>
        <v>1754633.668536</v>
      </c>
      <c r="AE20" s="1236">
        <f t="shared" si="33"/>
        <v>2362137</v>
      </c>
      <c r="AF20" s="34">
        <f t="shared" si="10"/>
        <v>1383</v>
      </c>
      <c r="AG20" s="275">
        <f t="shared" si="34"/>
        <v>0.57379999999999998</v>
      </c>
      <c r="AH20" s="1236">
        <f t="shared" si="11"/>
        <v>11489688</v>
      </c>
      <c r="AI20" s="34">
        <f t="shared" si="12"/>
        <v>6727</v>
      </c>
      <c r="AJ20" s="1236">
        <f>'3A_Level 3'!J20</f>
        <v>289684</v>
      </c>
      <c r="AK20" s="34">
        <f t="shared" si="13"/>
        <v>169.60421545667447</v>
      </c>
      <c r="AL20" s="1236">
        <f t="shared" si="35"/>
        <v>11779372</v>
      </c>
      <c r="AM20" s="34">
        <f t="shared" si="14"/>
        <v>6896.5878220140512</v>
      </c>
      <c r="AN20" s="1238">
        <f>'3A_Level 3'!K20</f>
        <v>1673130</v>
      </c>
      <c r="AO20" s="277">
        <f t="shared" si="15"/>
        <v>979.58430913348946</v>
      </c>
      <c r="AP20" s="1236">
        <f t="shared" si="36"/>
        <v>13162818</v>
      </c>
      <c r="AQ20" s="34">
        <f t="shared" si="16"/>
        <v>7706.5679156908664</v>
      </c>
      <c r="AR20" s="34">
        <f>'3A_Level 3'!L20</f>
        <v>272241.35647589137</v>
      </c>
      <c r="AS20" s="1239">
        <f t="shared" si="17"/>
        <v>13435059.356475892</v>
      </c>
      <c r="AT20" s="34">
        <f t="shared" si="18"/>
        <v>7865.9598105830746</v>
      </c>
      <c r="AU20" s="275">
        <f t="shared" si="37"/>
        <v>0.65348488425947338</v>
      </c>
      <c r="AV20" s="276">
        <f t="shared" si="38"/>
        <v>28</v>
      </c>
      <c r="AW20" s="34">
        <f t="shared" si="19"/>
        <v>7124038</v>
      </c>
      <c r="AX20" s="34">
        <f t="shared" si="20"/>
        <v>4170.9799999999996</v>
      </c>
      <c r="AY20" s="276">
        <f t="shared" si="39"/>
        <v>22</v>
      </c>
      <c r="AZ20" s="275">
        <f t="shared" si="40"/>
        <v>0.34651511574052674</v>
      </c>
      <c r="BA20" s="277">
        <f t="shared" si="41"/>
        <v>20559097.35647589</v>
      </c>
      <c r="BB20" s="277">
        <f t="shared" si="21"/>
        <v>12036.942246180262</v>
      </c>
      <c r="BC20" s="276">
        <f t="shared" si="42"/>
        <v>1</v>
      </c>
    </row>
    <row r="21" spans="1:55" ht="15.6" customHeight="1" x14ac:dyDescent="0.2">
      <c r="A21" s="606">
        <v>15</v>
      </c>
      <c r="B21" s="607" t="s">
        <v>18</v>
      </c>
      <c r="C21" s="1226">
        <f>'8_2.1.20 SIS'!AV21</f>
        <v>3522</v>
      </c>
      <c r="D21" s="1227">
        <v>2869</v>
      </c>
      <c r="E21" s="1227">
        <f t="shared" si="22"/>
        <v>631.17999999999995</v>
      </c>
      <c r="F21" s="1227">
        <v>1849.5</v>
      </c>
      <c r="G21" s="1227">
        <f t="shared" si="23"/>
        <v>110.97</v>
      </c>
      <c r="H21" s="1227">
        <v>431</v>
      </c>
      <c r="I21" s="1227">
        <f t="shared" si="24"/>
        <v>646.5</v>
      </c>
      <c r="J21" s="1227">
        <v>123</v>
      </c>
      <c r="K21" s="1227">
        <f t="shared" si="25"/>
        <v>73.8</v>
      </c>
      <c r="L21" s="1227">
        <f t="shared" si="1"/>
        <v>3978</v>
      </c>
      <c r="M21" s="608">
        <f t="shared" si="2"/>
        <v>0.10607999999999999</v>
      </c>
      <c r="N21" s="1227">
        <f t="shared" si="3"/>
        <v>373.61375999999996</v>
      </c>
      <c r="O21" s="1227">
        <f t="shared" si="26"/>
        <v>1836.06376</v>
      </c>
      <c r="P21" s="1229">
        <f t="shared" si="4"/>
        <v>5358.06376</v>
      </c>
      <c r="Q21" s="1232">
        <f t="shared" si="27"/>
        <v>4015</v>
      </c>
      <c r="R21" s="1232">
        <f t="shared" si="5"/>
        <v>21512626</v>
      </c>
      <c r="S21" s="1232">
        <f>'6_Local Deduct Calc'!J21</f>
        <v>4098326</v>
      </c>
      <c r="T21" s="1232">
        <f t="shared" si="28"/>
        <v>4098326</v>
      </c>
      <c r="U21" s="1233">
        <f t="shared" si="29"/>
        <v>17414300</v>
      </c>
      <c r="V21" s="609">
        <f t="shared" si="43"/>
        <v>0.8095</v>
      </c>
      <c r="W21" s="543">
        <f t="shared" si="30"/>
        <v>0.1905</v>
      </c>
      <c r="X21" s="544">
        <f t="shared" si="6"/>
        <v>1163.6360022714366</v>
      </c>
      <c r="Y21" s="1232">
        <f>'7_Local Revenue'!AS21</f>
        <v>10908378</v>
      </c>
      <c r="Z21" s="1232">
        <f t="shared" si="31"/>
        <v>6810052</v>
      </c>
      <c r="AA21" s="610">
        <f t="shared" si="32"/>
        <v>0</v>
      </c>
      <c r="AB21" s="610">
        <f t="shared" si="7"/>
        <v>7314292.8400000008</v>
      </c>
      <c r="AC21" s="610">
        <f t="shared" si="8"/>
        <v>6810052</v>
      </c>
      <c r="AD21" s="1232">
        <f t="shared" si="9"/>
        <v>2231381.6383199999</v>
      </c>
      <c r="AE21" s="1237">
        <f t="shared" si="33"/>
        <v>4578670</v>
      </c>
      <c r="AF21" s="610">
        <f t="shared" si="10"/>
        <v>1300</v>
      </c>
      <c r="AG21" s="611">
        <f t="shared" si="34"/>
        <v>0.67230000000000001</v>
      </c>
      <c r="AH21" s="1237">
        <f t="shared" si="11"/>
        <v>21992970</v>
      </c>
      <c r="AI21" s="610">
        <f t="shared" si="12"/>
        <v>6244</v>
      </c>
      <c r="AJ21" s="1237">
        <f>'3A_Level 3'!J21</f>
        <v>352200</v>
      </c>
      <c r="AK21" s="610">
        <f t="shared" si="13"/>
        <v>100</v>
      </c>
      <c r="AL21" s="1237">
        <f t="shared" si="35"/>
        <v>22345170</v>
      </c>
      <c r="AM21" s="610">
        <f t="shared" si="14"/>
        <v>6344.4548551959115</v>
      </c>
      <c r="AN21" s="1240">
        <f>'3A_Level 3'!K21</f>
        <v>2302684</v>
      </c>
      <c r="AO21" s="613">
        <f t="shared" si="15"/>
        <v>653.80011357183423</v>
      </c>
      <c r="AP21" s="1237">
        <f t="shared" si="36"/>
        <v>24295654</v>
      </c>
      <c r="AQ21" s="610">
        <f t="shared" si="16"/>
        <v>6898.2549687677456</v>
      </c>
      <c r="AR21" s="1241">
        <f>'3A_Level 3'!L21</f>
        <v>548159.21147976175</v>
      </c>
      <c r="AS21" s="1242">
        <f t="shared" si="17"/>
        <v>24843813.211479761</v>
      </c>
      <c r="AT21" s="1243">
        <f t="shared" si="18"/>
        <v>7053.8935864508121</v>
      </c>
      <c r="AU21" s="611">
        <f t="shared" si="37"/>
        <v>0.69488924649470429</v>
      </c>
      <c r="AV21" s="612">
        <f t="shared" si="38"/>
        <v>19</v>
      </c>
      <c r="AW21" s="610">
        <f t="shared" si="19"/>
        <v>10908378</v>
      </c>
      <c r="AX21" s="610">
        <f t="shared" si="20"/>
        <v>3097.21</v>
      </c>
      <c r="AY21" s="612">
        <f t="shared" si="39"/>
        <v>52</v>
      </c>
      <c r="AZ21" s="611">
        <f t="shared" si="40"/>
        <v>0.30511075350529571</v>
      </c>
      <c r="BA21" s="613">
        <f t="shared" si="41"/>
        <v>35752191.211479761</v>
      </c>
      <c r="BB21" s="613">
        <f t="shared" si="21"/>
        <v>10151.104830062397</v>
      </c>
      <c r="BC21" s="612">
        <f t="shared" si="42"/>
        <v>16</v>
      </c>
    </row>
    <row r="22" spans="1:55" ht="15.6" customHeight="1" x14ac:dyDescent="0.2">
      <c r="A22" s="605">
        <v>16</v>
      </c>
      <c r="B22" s="271" t="s">
        <v>19</v>
      </c>
      <c r="C22" s="1225">
        <f>'8_2.1.20 SIS'!AV22</f>
        <v>4807</v>
      </c>
      <c r="D22" s="1223">
        <v>2906</v>
      </c>
      <c r="E22" s="1223">
        <f t="shared" si="22"/>
        <v>639.32000000000005</v>
      </c>
      <c r="F22" s="1223">
        <v>2410</v>
      </c>
      <c r="G22" s="1223">
        <f t="shared" si="23"/>
        <v>144.6</v>
      </c>
      <c r="H22" s="1223">
        <v>509</v>
      </c>
      <c r="I22" s="1223">
        <f t="shared" si="24"/>
        <v>763.5</v>
      </c>
      <c r="J22" s="1223">
        <v>245</v>
      </c>
      <c r="K22" s="1223">
        <f t="shared" si="25"/>
        <v>147</v>
      </c>
      <c r="L22" s="1224">
        <f t="shared" si="1"/>
        <v>2693</v>
      </c>
      <c r="M22" s="272">
        <f t="shared" si="2"/>
        <v>7.1809999999999999E-2</v>
      </c>
      <c r="N22" s="1223">
        <f t="shared" si="3"/>
        <v>345.19067000000001</v>
      </c>
      <c r="O22" s="1223">
        <f t="shared" si="26"/>
        <v>2039.61067</v>
      </c>
      <c r="P22" s="1223">
        <f t="shared" si="4"/>
        <v>6846.61067</v>
      </c>
      <c r="Q22" s="1230">
        <f t="shared" si="27"/>
        <v>4015</v>
      </c>
      <c r="R22" s="1230">
        <f t="shared" si="5"/>
        <v>27489142</v>
      </c>
      <c r="S22" s="1230">
        <f>'6_Local Deduct Calc'!J22</f>
        <v>19039675</v>
      </c>
      <c r="T22" s="1230">
        <f t="shared" si="28"/>
        <v>19039675</v>
      </c>
      <c r="U22" s="1231">
        <f t="shared" si="29"/>
        <v>8449467</v>
      </c>
      <c r="V22" s="273">
        <f t="shared" si="43"/>
        <v>0.30740000000000001</v>
      </c>
      <c r="W22" s="273">
        <f t="shared" si="30"/>
        <v>0.69259999999999999</v>
      </c>
      <c r="X22" s="274">
        <f t="shared" si="6"/>
        <v>3960.8227584772208</v>
      </c>
      <c r="Y22" s="1230">
        <f>'7_Local Revenue'!AS22</f>
        <v>69784366</v>
      </c>
      <c r="Z22" s="1230">
        <f t="shared" si="31"/>
        <v>50744691</v>
      </c>
      <c r="AA22" s="34">
        <f t="shared" si="32"/>
        <v>0</v>
      </c>
      <c r="AB22" s="34">
        <f t="shared" si="7"/>
        <v>9346308.2800000012</v>
      </c>
      <c r="AC22" s="34">
        <f t="shared" si="8"/>
        <v>9346308.2800000012</v>
      </c>
      <c r="AD22" s="1230">
        <f t="shared" si="9"/>
        <v>11133995.357332161</v>
      </c>
      <c r="AE22" s="1236">
        <f t="shared" si="33"/>
        <v>0</v>
      </c>
      <c r="AF22" s="34">
        <f t="shared" si="10"/>
        <v>0</v>
      </c>
      <c r="AG22" s="275">
        <f t="shared" si="34"/>
        <v>0</v>
      </c>
      <c r="AH22" s="1236">
        <f t="shared" si="11"/>
        <v>8449467</v>
      </c>
      <c r="AI22" s="34">
        <f t="shared" si="12"/>
        <v>1758</v>
      </c>
      <c r="AJ22" s="1236">
        <f>'3A_Level 3'!J22</f>
        <v>815287</v>
      </c>
      <c r="AK22" s="34">
        <f t="shared" si="13"/>
        <v>169.60411899313502</v>
      </c>
      <c r="AL22" s="1236">
        <f t="shared" si="35"/>
        <v>9264754</v>
      </c>
      <c r="AM22" s="34">
        <f t="shared" si="14"/>
        <v>1927.3463698772623</v>
      </c>
      <c r="AN22" s="1238">
        <f>'3A_Level 3'!K22</f>
        <v>4116398</v>
      </c>
      <c r="AO22" s="277">
        <f t="shared" si="15"/>
        <v>856.33409610983983</v>
      </c>
      <c r="AP22" s="1236">
        <f t="shared" si="36"/>
        <v>12565865</v>
      </c>
      <c r="AQ22" s="34">
        <f t="shared" si="16"/>
        <v>2614.076346993967</v>
      </c>
      <c r="AR22" s="34">
        <f>'3A_Level 3'!L22</f>
        <v>721880.7569138949</v>
      </c>
      <c r="AS22" s="1239">
        <f t="shared" si="17"/>
        <v>13287745.756913895</v>
      </c>
      <c r="AT22" s="34">
        <f t="shared" si="18"/>
        <v>2764.249169318472</v>
      </c>
      <c r="AU22" s="275">
        <f t="shared" si="37"/>
        <v>0.31885185376964542</v>
      </c>
      <c r="AV22" s="276">
        <f t="shared" si="38"/>
        <v>67</v>
      </c>
      <c r="AW22" s="34">
        <f t="shared" si="19"/>
        <v>28385983.280000001</v>
      </c>
      <c r="AX22" s="34">
        <f t="shared" si="20"/>
        <v>5905.13</v>
      </c>
      <c r="AY22" s="276">
        <f t="shared" si="39"/>
        <v>6</v>
      </c>
      <c r="AZ22" s="275">
        <f t="shared" si="40"/>
        <v>0.68114814623035469</v>
      </c>
      <c r="BA22" s="277">
        <f t="shared" si="41"/>
        <v>41673729.036913894</v>
      </c>
      <c r="BB22" s="277">
        <f t="shared" si="21"/>
        <v>8669.3840309785501</v>
      </c>
      <c r="BC22" s="276">
        <f t="shared" si="42"/>
        <v>67</v>
      </c>
    </row>
    <row r="23" spans="1:55" ht="15.6" customHeight="1" x14ac:dyDescent="0.2">
      <c r="A23" s="605">
        <v>17</v>
      </c>
      <c r="B23" s="271" t="s">
        <v>20</v>
      </c>
      <c r="C23" s="1225">
        <f>'8_2.1.20 SIS'!AV23</f>
        <v>45208</v>
      </c>
      <c r="D23" s="1223">
        <v>36687</v>
      </c>
      <c r="E23" s="1223">
        <f t="shared" si="22"/>
        <v>8071.14</v>
      </c>
      <c r="F23" s="1223">
        <v>20440.5</v>
      </c>
      <c r="G23" s="1223">
        <f t="shared" si="23"/>
        <v>1226.43</v>
      </c>
      <c r="H23" s="1223">
        <v>5209</v>
      </c>
      <c r="I23" s="1223">
        <f t="shared" si="24"/>
        <v>7813.5</v>
      </c>
      <c r="J23" s="1223">
        <v>1557</v>
      </c>
      <c r="K23" s="1223">
        <f t="shared" si="25"/>
        <v>934.19999999999993</v>
      </c>
      <c r="L23" s="1223">
        <f t="shared" si="1"/>
        <v>0</v>
      </c>
      <c r="M23" s="272">
        <f t="shared" si="2"/>
        <v>0</v>
      </c>
      <c r="N23" s="1223">
        <f t="shared" si="3"/>
        <v>0</v>
      </c>
      <c r="O23" s="1223">
        <f t="shared" si="26"/>
        <v>18045.27</v>
      </c>
      <c r="P23" s="1223">
        <f t="shared" si="4"/>
        <v>63253.270000000004</v>
      </c>
      <c r="Q23" s="1230">
        <f t="shared" si="27"/>
        <v>4015</v>
      </c>
      <c r="R23" s="1230">
        <f t="shared" si="5"/>
        <v>253961879</v>
      </c>
      <c r="S23" s="1230">
        <f>'6_Local Deduct Calc'!J23</f>
        <v>126031509</v>
      </c>
      <c r="T23" s="1230">
        <f t="shared" si="28"/>
        <v>126031509</v>
      </c>
      <c r="U23" s="1231">
        <f t="shared" si="29"/>
        <v>127930370</v>
      </c>
      <c r="V23" s="273">
        <f t="shared" si="43"/>
        <v>0.50370000000000004</v>
      </c>
      <c r="W23" s="273">
        <f t="shared" si="30"/>
        <v>0.49630000000000002</v>
      </c>
      <c r="X23" s="274">
        <f t="shared" si="6"/>
        <v>2787.8143027782694</v>
      </c>
      <c r="Y23" s="1230">
        <f>'7_Local Revenue'!AS23</f>
        <v>350515561</v>
      </c>
      <c r="Z23" s="1230">
        <f t="shared" si="31"/>
        <v>224484052</v>
      </c>
      <c r="AA23" s="34">
        <f t="shared" si="32"/>
        <v>0</v>
      </c>
      <c r="AB23" s="34">
        <f t="shared" si="7"/>
        <v>86347038.859999999</v>
      </c>
      <c r="AC23" s="34">
        <f t="shared" si="8"/>
        <v>86347038.859999999</v>
      </c>
      <c r="AD23" s="1230">
        <f t="shared" si="9"/>
        <v>73708940.864294961</v>
      </c>
      <c r="AE23" s="1236">
        <f t="shared" si="33"/>
        <v>12638098</v>
      </c>
      <c r="AF23" s="34">
        <f t="shared" si="10"/>
        <v>280</v>
      </c>
      <c r="AG23" s="275">
        <f t="shared" si="34"/>
        <v>0.1464</v>
      </c>
      <c r="AH23" s="1236">
        <f t="shared" si="11"/>
        <v>140568468</v>
      </c>
      <c r="AI23" s="34">
        <f t="shared" si="12"/>
        <v>3109</v>
      </c>
      <c r="AJ23" s="1236">
        <f>'3A_Level 3'!J23</f>
        <v>18101492</v>
      </c>
      <c r="AK23" s="34">
        <f t="shared" si="13"/>
        <v>400.40461865156607</v>
      </c>
      <c r="AL23" s="1236">
        <f t="shared" si="35"/>
        <v>158669960</v>
      </c>
      <c r="AM23" s="34">
        <f t="shared" si="14"/>
        <v>3509.7761458148998</v>
      </c>
      <c r="AN23" s="1238">
        <f>'3A_Level 3'!K23</f>
        <v>54334800</v>
      </c>
      <c r="AO23" s="277">
        <f t="shared" si="15"/>
        <v>1201.8846221907627</v>
      </c>
      <c r="AP23" s="1236">
        <f t="shared" si="36"/>
        <v>194903268</v>
      </c>
      <c r="AQ23" s="34">
        <f t="shared" si="16"/>
        <v>4311.256149354097</v>
      </c>
      <c r="AR23" s="34">
        <f>'3A_Level 3'!L23</f>
        <v>6888788.3998919819</v>
      </c>
      <c r="AS23" s="1239">
        <f t="shared" si="17"/>
        <v>201792056.39989197</v>
      </c>
      <c r="AT23" s="34">
        <f t="shared" si="18"/>
        <v>4463.6360024750484</v>
      </c>
      <c r="AU23" s="275">
        <f t="shared" si="37"/>
        <v>0.4872196489185589</v>
      </c>
      <c r="AV23" s="276">
        <f t="shared" si="38"/>
        <v>57</v>
      </c>
      <c r="AW23" s="34">
        <f t="shared" si="19"/>
        <v>212378547.86000001</v>
      </c>
      <c r="AX23" s="34">
        <f t="shared" si="20"/>
        <v>4697.8100000000004</v>
      </c>
      <c r="AY23" s="276">
        <f t="shared" si="39"/>
        <v>14</v>
      </c>
      <c r="AZ23" s="275">
        <f t="shared" si="40"/>
        <v>0.51278035108144104</v>
      </c>
      <c r="BA23" s="277">
        <f t="shared" si="41"/>
        <v>414170604.25989199</v>
      </c>
      <c r="BB23" s="277">
        <f t="shared" si="21"/>
        <v>9161.444971241639</v>
      </c>
      <c r="BC23" s="276">
        <f t="shared" si="42"/>
        <v>57</v>
      </c>
    </row>
    <row r="24" spans="1:55" ht="15.6" customHeight="1" x14ac:dyDescent="0.2">
      <c r="A24" s="605">
        <v>18</v>
      </c>
      <c r="B24" s="271" t="s">
        <v>21</v>
      </c>
      <c r="C24" s="1225">
        <f>'8_2.1.20 SIS'!AV24</f>
        <v>879</v>
      </c>
      <c r="D24" s="1223">
        <v>850</v>
      </c>
      <c r="E24" s="1223">
        <f t="shared" si="22"/>
        <v>187</v>
      </c>
      <c r="F24" s="1223">
        <v>540</v>
      </c>
      <c r="G24" s="1223">
        <f t="shared" si="23"/>
        <v>32.4</v>
      </c>
      <c r="H24" s="1223">
        <v>104</v>
      </c>
      <c r="I24" s="1223">
        <f t="shared" si="24"/>
        <v>156</v>
      </c>
      <c r="J24" s="1223">
        <v>0</v>
      </c>
      <c r="K24" s="1223">
        <f t="shared" si="25"/>
        <v>0</v>
      </c>
      <c r="L24" s="1223">
        <f t="shared" si="1"/>
        <v>6621</v>
      </c>
      <c r="M24" s="272">
        <f t="shared" si="2"/>
        <v>0.17655999999999999</v>
      </c>
      <c r="N24" s="1223">
        <f t="shared" si="3"/>
        <v>155.19623999999999</v>
      </c>
      <c r="O24" s="1223">
        <f t="shared" si="26"/>
        <v>530.59623999999997</v>
      </c>
      <c r="P24" s="1223">
        <f t="shared" si="4"/>
        <v>1409.5962399999999</v>
      </c>
      <c r="Q24" s="1230">
        <f t="shared" si="27"/>
        <v>4015</v>
      </c>
      <c r="R24" s="1230">
        <f t="shared" si="5"/>
        <v>5659529</v>
      </c>
      <c r="S24" s="1230">
        <f>'6_Local Deduct Calc'!J24</f>
        <v>1270561</v>
      </c>
      <c r="T24" s="1230">
        <f t="shared" si="28"/>
        <v>1270561</v>
      </c>
      <c r="U24" s="1231">
        <f t="shared" si="29"/>
        <v>4388968</v>
      </c>
      <c r="V24" s="273">
        <f t="shared" si="43"/>
        <v>0.77549999999999997</v>
      </c>
      <c r="W24" s="273">
        <f t="shared" si="30"/>
        <v>0.22450000000000001</v>
      </c>
      <c r="X24" s="274">
        <f t="shared" si="6"/>
        <v>1445.4618885096702</v>
      </c>
      <c r="Y24" s="1230">
        <f>'7_Local Revenue'!AS24</f>
        <v>2652311</v>
      </c>
      <c r="Z24" s="1230">
        <f t="shared" si="31"/>
        <v>1381750</v>
      </c>
      <c r="AA24" s="34">
        <f t="shared" si="32"/>
        <v>0</v>
      </c>
      <c r="AB24" s="34">
        <f t="shared" si="7"/>
        <v>1924239.86</v>
      </c>
      <c r="AC24" s="34">
        <f t="shared" si="8"/>
        <v>1381750</v>
      </c>
      <c r="AD24" s="1230">
        <f t="shared" si="9"/>
        <v>533548.94499999995</v>
      </c>
      <c r="AE24" s="1236">
        <f t="shared" si="33"/>
        <v>848201</v>
      </c>
      <c r="AF24" s="34">
        <f t="shared" si="10"/>
        <v>965</v>
      </c>
      <c r="AG24" s="275">
        <f t="shared" si="34"/>
        <v>0.6139</v>
      </c>
      <c r="AH24" s="1236">
        <f t="shared" si="11"/>
        <v>5237169</v>
      </c>
      <c r="AI24" s="34">
        <f t="shared" si="12"/>
        <v>5958</v>
      </c>
      <c r="AJ24" s="1236">
        <f>'3A_Level 3'!J24</f>
        <v>149082</v>
      </c>
      <c r="AK24" s="34">
        <f t="shared" si="13"/>
        <v>169.60409556313994</v>
      </c>
      <c r="AL24" s="1236">
        <f t="shared" si="35"/>
        <v>5386251</v>
      </c>
      <c r="AM24" s="34">
        <f t="shared" si="14"/>
        <v>6127.7030716723548</v>
      </c>
      <c r="AN24" s="1238">
        <f>'3A_Level 3'!K24</f>
        <v>892672</v>
      </c>
      <c r="AO24" s="277">
        <f t="shared" si="15"/>
        <v>1015.5540386803185</v>
      </c>
      <c r="AP24" s="1236">
        <f t="shared" si="36"/>
        <v>6129841</v>
      </c>
      <c r="AQ24" s="34">
        <f t="shared" si="16"/>
        <v>6973.6530147895337</v>
      </c>
      <c r="AR24" s="34">
        <f>'3A_Level 3'!L24</f>
        <v>138447.59862750358</v>
      </c>
      <c r="AS24" s="1239">
        <f t="shared" si="17"/>
        <v>6268288.598627504</v>
      </c>
      <c r="AT24" s="34">
        <f t="shared" si="18"/>
        <v>7131.1588152758859</v>
      </c>
      <c r="AU24" s="275">
        <f t="shared" si="37"/>
        <v>0.70267570350225372</v>
      </c>
      <c r="AV24" s="276">
        <f t="shared" si="38"/>
        <v>14</v>
      </c>
      <c r="AW24" s="34">
        <f t="shared" si="19"/>
        <v>2652311</v>
      </c>
      <c r="AX24" s="34">
        <f t="shared" si="20"/>
        <v>3017.42</v>
      </c>
      <c r="AY24" s="276">
        <f t="shared" si="39"/>
        <v>55</v>
      </c>
      <c r="AZ24" s="275">
        <f t="shared" si="40"/>
        <v>0.29732429649774622</v>
      </c>
      <c r="BA24" s="277">
        <f t="shared" si="41"/>
        <v>8920599.598627504</v>
      </c>
      <c r="BB24" s="277">
        <f t="shared" si="21"/>
        <v>10148.577472841302</v>
      </c>
      <c r="BC24" s="276">
        <f t="shared" si="42"/>
        <v>17</v>
      </c>
    </row>
    <row r="25" spans="1:55" ht="15.6" customHeight="1" x14ac:dyDescent="0.2">
      <c r="A25" s="605">
        <v>19</v>
      </c>
      <c r="B25" s="271" t="s">
        <v>22</v>
      </c>
      <c r="C25" s="1225">
        <f>'8_2.1.20 SIS'!AV25</f>
        <v>1791</v>
      </c>
      <c r="D25" s="1223">
        <v>1588</v>
      </c>
      <c r="E25" s="1223">
        <f t="shared" si="22"/>
        <v>349.36</v>
      </c>
      <c r="F25" s="1223">
        <v>571</v>
      </c>
      <c r="G25" s="1223">
        <f t="shared" si="23"/>
        <v>34.26</v>
      </c>
      <c r="H25" s="1223">
        <v>228</v>
      </c>
      <c r="I25" s="1223">
        <f t="shared" si="24"/>
        <v>342</v>
      </c>
      <c r="J25" s="1223">
        <v>39</v>
      </c>
      <c r="K25" s="1223">
        <f t="shared" si="25"/>
        <v>23.4</v>
      </c>
      <c r="L25" s="1223">
        <f t="shared" si="1"/>
        <v>5709</v>
      </c>
      <c r="M25" s="272">
        <f t="shared" si="2"/>
        <v>0.15223999999999999</v>
      </c>
      <c r="N25" s="1223">
        <f t="shared" si="3"/>
        <v>272.66183999999998</v>
      </c>
      <c r="O25" s="1223">
        <f t="shared" si="26"/>
        <v>1021.68184</v>
      </c>
      <c r="P25" s="1223">
        <f t="shared" si="4"/>
        <v>2812.6818400000002</v>
      </c>
      <c r="Q25" s="1230">
        <f t="shared" si="27"/>
        <v>4015</v>
      </c>
      <c r="R25" s="1230">
        <f t="shared" si="5"/>
        <v>11292918</v>
      </c>
      <c r="S25" s="1230">
        <f>'6_Local Deduct Calc'!J25</f>
        <v>3910947</v>
      </c>
      <c r="T25" s="1230">
        <f t="shared" si="28"/>
        <v>3910947</v>
      </c>
      <c r="U25" s="1231">
        <f t="shared" si="29"/>
        <v>7381971</v>
      </c>
      <c r="V25" s="273">
        <f t="shared" si="43"/>
        <v>0.65369999999999995</v>
      </c>
      <c r="W25" s="273">
        <f t="shared" si="30"/>
        <v>0.3463</v>
      </c>
      <c r="X25" s="274">
        <f t="shared" si="6"/>
        <v>2183.6666666666665</v>
      </c>
      <c r="Y25" s="1230">
        <f>'7_Local Revenue'!AS25</f>
        <v>7558955</v>
      </c>
      <c r="Z25" s="1230">
        <f t="shared" si="31"/>
        <v>3648008</v>
      </c>
      <c r="AA25" s="34">
        <f t="shared" si="32"/>
        <v>0</v>
      </c>
      <c r="AB25" s="34">
        <f t="shared" si="7"/>
        <v>3839592.12</v>
      </c>
      <c r="AC25" s="34">
        <f t="shared" si="8"/>
        <v>3648008</v>
      </c>
      <c r="AD25" s="1230">
        <f t="shared" si="9"/>
        <v>2172884.8930879999</v>
      </c>
      <c r="AE25" s="1236">
        <f t="shared" si="33"/>
        <v>1475123</v>
      </c>
      <c r="AF25" s="34">
        <f t="shared" si="10"/>
        <v>824</v>
      </c>
      <c r="AG25" s="275">
        <f t="shared" si="34"/>
        <v>0.40439999999999998</v>
      </c>
      <c r="AH25" s="1236">
        <f t="shared" si="11"/>
        <v>8857094</v>
      </c>
      <c r="AI25" s="34">
        <f t="shared" si="12"/>
        <v>4945</v>
      </c>
      <c r="AJ25" s="1236">
        <f>'3A_Level 3'!J25</f>
        <v>303761</v>
      </c>
      <c r="AK25" s="34">
        <f t="shared" si="13"/>
        <v>169.60413176996093</v>
      </c>
      <c r="AL25" s="1236">
        <f t="shared" si="35"/>
        <v>9160855</v>
      </c>
      <c r="AM25" s="34">
        <f t="shared" si="14"/>
        <v>5114.9385817978782</v>
      </c>
      <c r="AN25" s="1238">
        <f>'3A_Level 3'!K25</f>
        <v>1925386</v>
      </c>
      <c r="AO25" s="277">
        <f t="shared" si="15"/>
        <v>1075.034059184813</v>
      </c>
      <c r="AP25" s="1236">
        <f t="shared" si="36"/>
        <v>10782480</v>
      </c>
      <c r="AQ25" s="34">
        <f t="shared" si="16"/>
        <v>6020.3685092127307</v>
      </c>
      <c r="AR25" s="34">
        <f>'3A_Level 3'!L25</f>
        <v>284439.60580476059</v>
      </c>
      <c r="AS25" s="1239">
        <f t="shared" si="17"/>
        <v>11066919.60580476</v>
      </c>
      <c r="AT25" s="34">
        <f t="shared" si="18"/>
        <v>6179.1845928558123</v>
      </c>
      <c r="AU25" s="275">
        <f t="shared" si="37"/>
        <v>0.59416912440480785</v>
      </c>
      <c r="AV25" s="276">
        <f t="shared" si="38"/>
        <v>45</v>
      </c>
      <c r="AW25" s="34">
        <f t="shared" si="19"/>
        <v>7558955</v>
      </c>
      <c r="AX25" s="34">
        <f t="shared" si="20"/>
        <v>4220.5200000000004</v>
      </c>
      <c r="AY25" s="276">
        <f t="shared" si="39"/>
        <v>20</v>
      </c>
      <c r="AZ25" s="275">
        <f t="shared" si="40"/>
        <v>0.40583087559519215</v>
      </c>
      <c r="BA25" s="277">
        <f t="shared" si="41"/>
        <v>18625874.60580476</v>
      </c>
      <c r="BB25" s="277">
        <f t="shared" si="21"/>
        <v>10399.706647573847</v>
      </c>
      <c r="BC25" s="276">
        <f t="shared" si="42"/>
        <v>11</v>
      </c>
    </row>
    <row r="26" spans="1:55" ht="15.6" customHeight="1" x14ac:dyDescent="0.2">
      <c r="A26" s="606">
        <v>20</v>
      </c>
      <c r="B26" s="607" t="s">
        <v>23</v>
      </c>
      <c r="C26" s="1226">
        <f>'8_2.1.20 SIS'!AV26</f>
        <v>5560</v>
      </c>
      <c r="D26" s="1227">
        <v>4139</v>
      </c>
      <c r="E26" s="1227">
        <f t="shared" si="22"/>
        <v>910.58</v>
      </c>
      <c r="F26" s="1227">
        <v>2260</v>
      </c>
      <c r="G26" s="1227">
        <f t="shared" si="23"/>
        <v>135.6</v>
      </c>
      <c r="H26" s="1227">
        <v>867</v>
      </c>
      <c r="I26" s="1227">
        <f t="shared" si="24"/>
        <v>1300.5</v>
      </c>
      <c r="J26" s="1227">
        <v>131</v>
      </c>
      <c r="K26" s="1227">
        <f t="shared" si="25"/>
        <v>78.599999999999994</v>
      </c>
      <c r="L26" s="1227">
        <f t="shared" si="1"/>
        <v>1940</v>
      </c>
      <c r="M26" s="608">
        <f t="shared" si="2"/>
        <v>5.1729999999999998E-2</v>
      </c>
      <c r="N26" s="1227">
        <f t="shared" si="3"/>
        <v>287.61879999999996</v>
      </c>
      <c r="O26" s="1227">
        <f t="shared" si="26"/>
        <v>2712.8987999999999</v>
      </c>
      <c r="P26" s="1229">
        <f t="shared" si="4"/>
        <v>8272.898799999999</v>
      </c>
      <c r="Q26" s="1232">
        <f t="shared" si="27"/>
        <v>4015</v>
      </c>
      <c r="R26" s="1232">
        <f t="shared" si="5"/>
        <v>33215689</v>
      </c>
      <c r="S26" s="1232">
        <f>'6_Local Deduct Calc'!J26</f>
        <v>6705799</v>
      </c>
      <c r="T26" s="1232">
        <f t="shared" si="28"/>
        <v>6705799</v>
      </c>
      <c r="U26" s="1233">
        <f t="shared" si="29"/>
        <v>26509890</v>
      </c>
      <c r="V26" s="609">
        <f t="shared" si="43"/>
        <v>0.79810000000000003</v>
      </c>
      <c r="W26" s="543">
        <f t="shared" si="30"/>
        <v>0.2019</v>
      </c>
      <c r="X26" s="544">
        <f t="shared" si="6"/>
        <v>1206.0789568345324</v>
      </c>
      <c r="Y26" s="1232">
        <f>'7_Local Revenue'!AS26</f>
        <v>15158989</v>
      </c>
      <c r="Z26" s="1232">
        <f t="shared" si="31"/>
        <v>8453190</v>
      </c>
      <c r="AA26" s="610">
        <f t="shared" si="32"/>
        <v>0</v>
      </c>
      <c r="AB26" s="610">
        <f t="shared" si="7"/>
        <v>11293334.260000002</v>
      </c>
      <c r="AC26" s="610">
        <f t="shared" si="8"/>
        <v>8453190</v>
      </c>
      <c r="AD26" s="1232">
        <f t="shared" si="9"/>
        <v>2935522.3849199996</v>
      </c>
      <c r="AE26" s="1237">
        <f t="shared" si="33"/>
        <v>5517668</v>
      </c>
      <c r="AF26" s="610">
        <f t="shared" si="10"/>
        <v>992</v>
      </c>
      <c r="AG26" s="611">
        <f t="shared" si="34"/>
        <v>0.65269999999999995</v>
      </c>
      <c r="AH26" s="1237">
        <f t="shared" si="11"/>
        <v>32027558</v>
      </c>
      <c r="AI26" s="610">
        <f t="shared" si="12"/>
        <v>5760</v>
      </c>
      <c r="AJ26" s="1237">
        <f>'3A_Level 3'!J26</f>
        <v>556000</v>
      </c>
      <c r="AK26" s="610">
        <f t="shared" si="13"/>
        <v>100</v>
      </c>
      <c r="AL26" s="1237">
        <f t="shared" si="35"/>
        <v>32583558</v>
      </c>
      <c r="AM26" s="610">
        <f t="shared" si="14"/>
        <v>5860.3521582733811</v>
      </c>
      <c r="AN26" s="1240">
        <f>'3A_Level 3'!K26</f>
        <v>3815105</v>
      </c>
      <c r="AO26" s="613">
        <f t="shared" si="15"/>
        <v>686.16996402877703</v>
      </c>
      <c r="AP26" s="1237">
        <f t="shared" si="36"/>
        <v>35842663</v>
      </c>
      <c r="AQ26" s="610">
        <f t="shared" si="16"/>
        <v>6446.5221223021581</v>
      </c>
      <c r="AR26" s="1241">
        <f>'3A_Level 3'!L26</f>
        <v>777889.53680812917</v>
      </c>
      <c r="AS26" s="1242">
        <f t="shared" si="17"/>
        <v>36620552.536808126</v>
      </c>
      <c r="AT26" s="1243">
        <f t="shared" si="18"/>
        <v>6586.4303123755626</v>
      </c>
      <c r="AU26" s="611">
        <f t="shared" si="37"/>
        <v>0.70723979876832155</v>
      </c>
      <c r="AV26" s="612">
        <f t="shared" si="38"/>
        <v>12</v>
      </c>
      <c r="AW26" s="610">
        <f t="shared" si="19"/>
        <v>15158989</v>
      </c>
      <c r="AX26" s="610">
        <f t="shared" si="20"/>
        <v>2726.44</v>
      </c>
      <c r="AY26" s="612">
        <f t="shared" si="39"/>
        <v>60</v>
      </c>
      <c r="AZ26" s="611">
        <f t="shared" si="40"/>
        <v>0.29276020123167845</v>
      </c>
      <c r="BA26" s="613">
        <f t="shared" si="41"/>
        <v>51779541.536808126</v>
      </c>
      <c r="BB26" s="613">
        <f t="shared" si="21"/>
        <v>9312.8671828791594</v>
      </c>
      <c r="BC26" s="612">
        <f t="shared" si="42"/>
        <v>54</v>
      </c>
    </row>
    <row r="27" spans="1:55" ht="15.6" customHeight="1" x14ac:dyDescent="0.2">
      <c r="A27" s="605">
        <v>21</v>
      </c>
      <c r="B27" s="271" t="s">
        <v>24</v>
      </c>
      <c r="C27" s="1223">
        <f>'8_2.1.20 SIS'!AV27</f>
        <v>2878</v>
      </c>
      <c r="D27" s="1223">
        <v>2389</v>
      </c>
      <c r="E27" s="1223">
        <f t="shared" si="22"/>
        <v>525.58000000000004</v>
      </c>
      <c r="F27" s="1223">
        <v>1134</v>
      </c>
      <c r="G27" s="1223">
        <f t="shared" si="23"/>
        <v>68.039999999999992</v>
      </c>
      <c r="H27" s="1223">
        <v>532</v>
      </c>
      <c r="I27" s="1223">
        <f t="shared" si="24"/>
        <v>798</v>
      </c>
      <c r="J27" s="1223">
        <v>117</v>
      </c>
      <c r="K27" s="1223">
        <f t="shared" si="25"/>
        <v>70.2</v>
      </c>
      <c r="L27" s="1224">
        <f t="shared" si="1"/>
        <v>4622</v>
      </c>
      <c r="M27" s="272">
        <f t="shared" si="2"/>
        <v>0.12325</v>
      </c>
      <c r="N27" s="1223">
        <f t="shared" si="3"/>
        <v>354.71350000000001</v>
      </c>
      <c r="O27" s="1223">
        <f t="shared" si="26"/>
        <v>1816.5335</v>
      </c>
      <c r="P27" s="1223">
        <f t="shared" si="4"/>
        <v>4694.5334999999995</v>
      </c>
      <c r="Q27" s="1230">
        <f t="shared" si="27"/>
        <v>4015</v>
      </c>
      <c r="R27" s="1230">
        <f t="shared" si="5"/>
        <v>18848552</v>
      </c>
      <c r="S27" s="1230">
        <f>'6_Local Deduct Calc'!J27</f>
        <v>3557822</v>
      </c>
      <c r="T27" s="1230">
        <f t="shared" si="28"/>
        <v>3557822</v>
      </c>
      <c r="U27" s="1231">
        <f t="shared" si="29"/>
        <v>15290730</v>
      </c>
      <c r="V27" s="273">
        <f t="shared" si="43"/>
        <v>0.81120000000000003</v>
      </c>
      <c r="W27" s="273">
        <f t="shared" si="30"/>
        <v>0.1888</v>
      </c>
      <c r="X27" s="274">
        <f t="shared" si="6"/>
        <v>1236.2133425990271</v>
      </c>
      <c r="Y27" s="1230">
        <f>'7_Local Revenue'!AS27</f>
        <v>7854161</v>
      </c>
      <c r="Z27" s="1230">
        <f t="shared" si="31"/>
        <v>4296339</v>
      </c>
      <c r="AA27" s="34">
        <f t="shared" si="32"/>
        <v>0</v>
      </c>
      <c r="AB27" s="34">
        <f t="shared" si="7"/>
        <v>6408507.6800000006</v>
      </c>
      <c r="AC27" s="34">
        <f t="shared" si="8"/>
        <v>4296339</v>
      </c>
      <c r="AD27" s="1230">
        <f t="shared" si="9"/>
        <v>1395175.9415039998</v>
      </c>
      <c r="AE27" s="1236">
        <f t="shared" si="33"/>
        <v>2901163</v>
      </c>
      <c r="AF27" s="34">
        <f t="shared" si="10"/>
        <v>1008</v>
      </c>
      <c r="AG27" s="275">
        <f t="shared" si="34"/>
        <v>0.67530000000000001</v>
      </c>
      <c r="AH27" s="1236">
        <f t="shared" si="11"/>
        <v>18191893</v>
      </c>
      <c r="AI27" s="34">
        <f t="shared" si="12"/>
        <v>6321</v>
      </c>
      <c r="AJ27" s="1236">
        <f>'3A_Level 3'!J27</f>
        <v>488121</v>
      </c>
      <c r="AK27" s="34">
        <f t="shared" si="13"/>
        <v>169.60423905489924</v>
      </c>
      <c r="AL27" s="1236">
        <f t="shared" si="35"/>
        <v>18680014</v>
      </c>
      <c r="AM27" s="34">
        <f t="shared" si="14"/>
        <v>6490.6233495482975</v>
      </c>
      <c r="AN27" s="1238">
        <f>'3A_Level 3'!K27</f>
        <v>2244708</v>
      </c>
      <c r="AO27" s="277">
        <f t="shared" si="15"/>
        <v>779.95413481584433</v>
      </c>
      <c r="AP27" s="1236">
        <f t="shared" si="36"/>
        <v>20436601</v>
      </c>
      <c r="AQ27" s="34">
        <f t="shared" si="16"/>
        <v>7100.9732453092429</v>
      </c>
      <c r="AR27" s="34">
        <f>'3A_Level 3'!L27</f>
        <v>449089.89814482513</v>
      </c>
      <c r="AS27" s="1239">
        <f t="shared" si="17"/>
        <v>20885690.898144826</v>
      </c>
      <c r="AT27" s="34">
        <f t="shared" si="18"/>
        <v>7257.0156004672781</v>
      </c>
      <c r="AU27" s="275">
        <f t="shared" si="37"/>
        <v>0.72671532797609895</v>
      </c>
      <c r="AV27" s="276">
        <f t="shared" si="38"/>
        <v>7</v>
      </c>
      <c r="AW27" s="34">
        <f t="shared" si="19"/>
        <v>7854161</v>
      </c>
      <c r="AX27" s="34">
        <f t="shared" si="20"/>
        <v>2729.03</v>
      </c>
      <c r="AY27" s="276">
        <f t="shared" si="39"/>
        <v>59</v>
      </c>
      <c r="AZ27" s="275">
        <f t="shared" si="40"/>
        <v>0.27328467202390111</v>
      </c>
      <c r="BA27" s="277">
        <f t="shared" si="41"/>
        <v>28739851.898144826</v>
      </c>
      <c r="BB27" s="277">
        <f t="shared" si="21"/>
        <v>9986.0499993553949</v>
      </c>
      <c r="BC27" s="276">
        <f t="shared" si="42"/>
        <v>25</v>
      </c>
    </row>
    <row r="28" spans="1:55" ht="15.6" customHeight="1" x14ac:dyDescent="0.2">
      <c r="A28" s="605">
        <v>22</v>
      </c>
      <c r="B28" s="271" t="s">
        <v>25</v>
      </c>
      <c r="C28" s="1225">
        <f>'8_2.1.20 SIS'!AV28</f>
        <v>2843</v>
      </c>
      <c r="D28" s="1223">
        <v>2147</v>
      </c>
      <c r="E28" s="1223">
        <f t="shared" si="22"/>
        <v>472.34</v>
      </c>
      <c r="F28" s="1223">
        <v>1606.5</v>
      </c>
      <c r="G28" s="1223">
        <f t="shared" si="23"/>
        <v>96.39</v>
      </c>
      <c r="H28" s="1223">
        <v>580</v>
      </c>
      <c r="I28" s="1223">
        <f t="shared" si="24"/>
        <v>870</v>
      </c>
      <c r="J28" s="1223">
        <v>19</v>
      </c>
      <c r="K28" s="1223">
        <f t="shared" si="25"/>
        <v>11.4</v>
      </c>
      <c r="L28" s="1223">
        <f t="shared" si="1"/>
        <v>4657</v>
      </c>
      <c r="M28" s="272">
        <f t="shared" si="2"/>
        <v>0.12418999999999999</v>
      </c>
      <c r="N28" s="1223">
        <f t="shared" si="3"/>
        <v>353.07216999999997</v>
      </c>
      <c r="O28" s="1223">
        <f t="shared" si="26"/>
        <v>1803.20217</v>
      </c>
      <c r="P28" s="1223">
        <f t="shared" si="4"/>
        <v>4646.2021700000005</v>
      </c>
      <c r="Q28" s="1230">
        <f t="shared" si="27"/>
        <v>4015</v>
      </c>
      <c r="R28" s="1230">
        <f t="shared" si="5"/>
        <v>18654502</v>
      </c>
      <c r="S28" s="1230">
        <f>'6_Local Deduct Calc'!J28</f>
        <v>2220656</v>
      </c>
      <c r="T28" s="1230">
        <f t="shared" si="28"/>
        <v>2220656</v>
      </c>
      <c r="U28" s="1231">
        <f t="shared" si="29"/>
        <v>16433846</v>
      </c>
      <c r="V28" s="273">
        <f t="shared" si="43"/>
        <v>0.88100000000000001</v>
      </c>
      <c r="W28" s="273">
        <f t="shared" si="30"/>
        <v>0.11899999999999999</v>
      </c>
      <c r="X28" s="274">
        <f t="shared" si="6"/>
        <v>781.09602532536053</v>
      </c>
      <c r="Y28" s="1230">
        <f>'7_Local Revenue'!AS28</f>
        <v>6341541</v>
      </c>
      <c r="Z28" s="1230">
        <f t="shared" si="31"/>
        <v>4120885</v>
      </c>
      <c r="AA28" s="34">
        <f t="shared" si="32"/>
        <v>0</v>
      </c>
      <c r="AB28" s="34">
        <f t="shared" si="7"/>
        <v>6342530.6800000006</v>
      </c>
      <c r="AC28" s="34">
        <f t="shared" si="8"/>
        <v>4120885</v>
      </c>
      <c r="AD28" s="1230">
        <f t="shared" si="9"/>
        <v>843462.74179999996</v>
      </c>
      <c r="AE28" s="1236">
        <f t="shared" si="33"/>
        <v>3277422</v>
      </c>
      <c r="AF28" s="34">
        <f t="shared" si="10"/>
        <v>1153</v>
      </c>
      <c r="AG28" s="275">
        <f t="shared" si="34"/>
        <v>0.79530000000000001</v>
      </c>
      <c r="AH28" s="1236">
        <f t="shared" si="11"/>
        <v>19711268</v>
      </c>
      <c r="AI28" s="34">
        <f t="shared" si="12"/>
        <v>6933</v>
      </c>
      <c r="AJ28" s="1236">
        <f>'3A_Level 3'!J28</f>
        <v>482185</v>
      </c>
      <c r="AK28" s="34">
        <f t="shared" si="13"/>
        <v>169.60429124164614</v>
      </c>
      <c r="AL28" s="1236">
        <f t="shared" si="35"/>
        <v>20193453</v>
      </c>
      <c r="AM28" s="34">
        <f t="shared" si="14"/>
        <v>7102.8677453394303</v>
      </c>
      <c r="AN28" s="1238">
        <f>'3A_Level 3'!K28</f>
        <v>1893336</v>
      </c>
      <c r="AO28" s="277">
        <f t="shared" si="15"/>
        <v>665.96412240590928</v>
      </c>
      <c r="AP28" s="1236">
        <f t="shared" si="36"/>
        <v>21604604</v>
      </c>
      <c r="AQ28" s="34">
        <f t="shared" si="16"/>
        <v>7599.2275765036929</v>
      </c>
      <c r="AR28" s="34">
        <f>'3A_Level 3'!L28</f>
        <v>427098.82798640913</v>
      </c>
      <c r="AS28" s="1239">
        <f t="shared" si="17"/>
        <v>22031702.827986408</v>
      </c>
      <c r="AT28" s="34">
        <f t="shared" si="18"/>
        <v>7749.4557959853701</v>
      </c>
      <c r="AU28" s="275">
        <f t="shared" si="37"/>
        <v>0.77649573526221494</v>
      </c>
      <c r="AV28" s="276">
        <f t="shared" si="38"/>
        <v>2</v>
      </c>
      <c r="AW28" s="34">
        <f t="shared" si="19"/>
        <v>6341541</v>
      </c>
      <c r="AX28" s="34">
        <f t="shared" si="20"/>
        <v>2230.58</v>
      </c>
      <c r="AY28" s="276">
        <f t="shared" si="39"/>
        <v>68</v>
      </c>
      <c r="AZ28" s="275">
        <f t="shared" si="40"/>
        <v>0.22350426473778506</v>
      </c>
      <c r="BA28" s="277">
        <f t="shared" si="41"/>
        <v>28373243.827986408</v>
      </c>
      <c r="BB28" s="277">
        <f t="shared" si="21"/>
        <v>9980.0365205720755</v>
      </c>
      <c r="BC28" s="276">
        <f t="shared" si="42"/>
        <v>26</v>
      </c>
    </row>
    <row r="29" spans="1:55" ht="15.6" customHeight="1" x14ac:dyDescent="0.2">
      <c r="A29" s="605">
        <v>23</v>
      </c>
      <c r="B29" s="271" t="s">
        <v>26</v>
      </c>
      <c r="C29" s="1225">
        <f>'8_2.1.20 SIS'!AV29</f>
        <v>12047</v>
      </c>
      <c r="D29" s="1223">
        <v>8955</v>
      </c>
      <c r="E29" s="1223">
        <f t="shared" si="22"/>
        <v>1970.1</v>
      </c>
      <c r="F29" s="1223">
        <v>6521</v>
      </c>
      <c r="G29" s="1223">
        <f t="shared" si="23"/>
        <v>391.26</v>
      </c>
      <c r="H29" s="1223">
        <v>1758</v>
      </c>
      <c r="I29" s="1223">
        <f t="shared" si="24"/>
        <v>2637</v>
      </c>
      <c r="J29" s="1223">
        <v>397</v>
      </c>
      <c r="K29" s="1223">
        <f t="shared" si="25"/>
        <v>238.2</v>
      </c>
      <c r="L29" s="1223">
        <f t="shared" si="1"/>
        <v>0</v>
      </c>
      <c r="M29" s="272">
        <f t="shared" si="2"/>
        <v>0</v>
      </c>
      <c r="N29" s="1223">
        <f t="shared" si="3"/>
        <v>0</v>
      </c>
      <c r="O29" s="1223">
        <f t="shared" si="26"/>
        <v>5236.5599999999995</v>
      </c>
      <c r="P29" s="1223">
        <f t="shared" si="4"/>
        <v>17283.559999999998</v>
      </c>
      <c r="Q29" s="1230">
        <f t="shared" si="27"/>
        <v>4015</v>
      </c>
      <c r="R29" s="1230">
        <f t="shared" si="5"/>
        <v>69393493</v>
      </c>
      <c r="S29" s="1230">
        <f>'6_Local Deduct Calc'!J29</f>
        <v>18915286</v>
      </c>
      <c r="T29" s="1230">
        <f t="shared" si="28"/>
        <v>18915286</v>
      </c>
      <c r="U29" s="1231">
        <f t="shared" si="29"/>
        <v>50478207</v>
      </c>
      <c r="V29" s="273">
        <f t="shared" si="43"/>
        <v>0.72740000000000005</v>
      </c>
      <c r="W29" s="273">
        <f t="shared" si="30"/>
        <v>0.27260000000000001</v>
      </c>
      <c r="X29" s="274">
        <f t="shared" si="6"/>
        <v>1570.1241802938491</v>
      </c>
      <c r="Y29" s="1230">
        <f>'7_Local Revenue'!AS29</f>
        <v>45913153</v>
      </c>
      <c r="Z29" s="1230">
        <f t="shared" si="31"/>
        <v>26997867</v>
      </c>
      <c r="AA29" s="34">
        <f t="shared" si="32"/>
        <v>0</v>
      </c>
      <c r="AB29" s="34">
        <f t="shared" si="7"/>
        <v>23593787.620000001</v>
      </c>
      <c r="AC29" s="34">
        <f t="shared" si="8"/>
        <v>23593787.620000001</v>
      </c>
      <c r="AD29" s="1230">
        <f t="shared" si="9"/>
        <v>11062466.38896464</v>
      </c>
      <c r="AE29" s="1236">
        <f t="shared" si="33"/>
        <v>12531321</v>
      </c>
      <c r="AF29" s="34">
        <f t="shared" si="10"/>
        <v>1040</v>
      </c>
      <c r="AG29" s="275">
        <f t="shared" si="34"/>
        <v>0.53110000000000002</v>
      </c>
      <c r="AH29" s="1236">
        <f t="shared" si="11"/>
        <v>63009528</v>
      </c>
      <c r="AI29" s="34">
        <f t="shared" si="12"/>
        <v>5230</v>
      </c>
      <c r="AJ29" s="1236">
        <f>'3A_Level 3'!J29</f>
        <v>2043221</v>
      </c>
      <c r="AK29" s="34">
        <f t="shared" si="13"/>
        <v>169.60413380924712</v>
      </c>
      <c r="AL29" s="1236">
        <f t="shared" si="35"/>
        <v>65052749</v>
      </c>
      <c r="AM29" s="34">
        <f t="shared" si="14"/>
        <v>5399.912758363078</v>
      </c>
      <c r="AN29" s="1238">
        <f>'3A_Level 3'!K29</f>
        <v>10338544</v>
      </c>
      <c r="AO29" s="277">
        <f t="shared" si="15"/>
        <v>858.18411222711052</v>
      </c>
      <c r="AP29" s="1236">
        <f t="shared" si="36"/>
        <v>73348072</v>
      </c>
      <c r="AQ29" s="34">
        <f t="shared" si="16"/>
        <v>6088.4927367809414</v>
      </c>
      <c r="AR29" s="34">
        <f>'3A_Level 3'!L29</f>
        <v>1686430.2242927244</v>
      </c>
      <c r="AS29" s="1239">
        <f t="shared" si="17"/>
        <v>75034502.224292725</v>
      </c>
      <c r="AT29" s="34">
        <f t="shared" si="18"/>
        <v>6228.480304166409</v>
      </c>
      <c r="AU29" s="275">
        <f t="shared" si="37"/>
        <v>0.63835476915973022</v>
      </c>
      <c r="AV29" s="276">
        <f t="shared" si="38"/>
        <v>35</v>
      </c>
      <c r="AW29" s="34">
        <f t="shared" si="19"/>
        <v>42509073.619999997</v>
      </c>
      <c r="AX29" s="34">
        <f t="shared" si="20"/>
        <v>3528.6</v>
      </c>
      <c r="AY29" s="276">
        <f t="shared" si="39"/>
        <v>38</v>
      </c>
      <c r="AZ29" s="275">
        <f t="shared" si="40"/>
        <v>0.36164523084026973</v>
      </c>
      <c r="BA29" s="277">
        <f t="shared" si="41"/>
        <v>117543575.84429273</v>
      </c>
      <c r="BB29" s="277">
        <f t="shared" si="21"/>
        <v>9757.0827462681773</v>
      </c>
      <c r="BC29" s="276">
        <f t="shared" si="42"/>
        <v>37</v>
      </c>
    </row>
    <row r="30" spans="1:55" ht="15.6" customHeight="1" x14ac:dyDescent="0.2">
      <c r="A30" s="605">
        <v>24</v>
      </c>
      <c r="B30" s="271" t="s">
        <v>27</v>
      </c>
      <c r="C30" s="1225">
        <f>'8_2.1.20 SIS'!AV30</f>
        <v>4363</v>
      </c>
      <c r="D30" s="1223">
        <v>3449</v>
      </c>
      <c r="E30" s="1223">
        <f t="shared" si="22"/>
        <v>758.78</v>
      </c>
      <c r="F30" s="1223">
        <v>1824</v>
      </c>
      <c r="G30" s="1223">
        <f t="shared" si="23"/>
        <v>109.44</v>
      </c>
      <c r="H30" s="1223">
        <v>491</v>
      </c>
      <c r="I30" s="1223">
        <f t="shared" si="24"/>
        <v>736.5</v>
      </c>
      <c r="J30" s="1223">
        <v>149</v>
      </c>
      <c r="K30" s="1223">
        <f t="shared" si="25"/>
        <v>89.399999999999991</v>
      </c>
      <c r="L30" s="1223">
        <f t="shared" si="1"/>
        <v>3137</v>
      </c>
      <c r="M30" s="272">
        <f t="shared" si="2"/>
        <v>8.3650000000000002E-2</v>
      </c>
      <c r="N30" s="1223">
        <f t="shared" si="3"/>
        <v>364.96494999999999</v>
      </c>
      <c r="O30" s="1223">
        <f t="shared" si="26"/>
        <v>2059.0849499999999</v>
      </c>
      <c r="P30" s="1223">
        <f t="shared" si="4"/>
        <v>6422.0849500000004</v>
      </c>
      <c r="Q30" s="1230">
        <f t="shared" si="27"/>
        <v>4015</v>
      </c>
      <c r="R30" s="1230">
        <f t="shared" si="5"/>
        <v>25784671</v>
      </c>
      <c r="S30" s="1230">
        <f>'6_Local Deduct Calc'!J30</f>
        <v>18414340</v>
      </c>
      <c r="T30" s="1230">
        <f t="shared" si="28"/>
        <v>18414340</v>
      </c>
      <c r="U30" s="1231">
        <f t="shared" si="29"/>
        <v>7370331</v>
      </c>
      <c r="V30" s="273">
        <f t="shared" si="43"/>
        <v>0.2858</v>
      </c>
      <c r="W30" s="273">
        <f t="shared" si="30"/>
        <v>0.71419999999999995</v>
      </c>
      <c r="X30" s="274">
        <f t="shared" si="6"/>
        <v>4220.5684162273665</v>
      </c>
      <c r="Y30" s="1230">
        <f>'7_Local Revenue'!AS30</f>
        <v>60371390</v>
      </c>
      <c r="Z30" s="1230">
        <f t="shared" si="31"/>
        <v>41957050</v>
      </c>
      <c r="AA30" s="34">
        <f t="shared" si="32"/>
        <v>0</v>
      </c>
      <c r="AB30" s="34">
        <f t="shared" si="7"/>
        <v>8766788.1400000006</v>
      </c>
      <c r="AC30" s="34">
        <f t="shared" si="8"/>
        <v>8766788.1400000006</v>
      </c>
      <c r="AD30" s="1230">
        <f t="shared" si="9"/>
        <v>10769332.954091361</v>
      </c>
      <c r="AE30" s="1236">
        <f t="shared" si="33"/>
        <v>0</v>
      </c>
      <c r="AF30" s="34">
        <f t="shared" si="10"/>
        <v>0</v>
      </c>
      <c r="AG30" s="275">
        <f t="shared" si="34"/>
        <v>0</v>
      </c>
      <c r="AH30" s="1236">
        <f t="shared" si="11"/>
        <v>7370331</v>
      </c>
      <c r="AI30" s="34">
        <f t="shared" si="12"/>
        <v>1689</v>
      </c>
      <c r="AJ30" s="1236">
        <f>'3A_Level 3'!J30</f>
        <v>2091034</v>
      </c>
      <c r="AK30" s="34">
        <f t="shared" si="13"/>
        <v>479.26518450607381</v>
      </c>
      <c r="AL30" s="1236">
        <f t="shared" si="35"/>
        <v>9461365</v>
      </c>
      <c r="AM30" s="34">
        <f t="shared" si="14"/>
        <v>2168.5457254182902</v>
      </c>
      <c r="AN30" s="1238">
        <f>'3A_Level 3'!K30</f>
        <v>5818127</v>
      </c>
      <c r="AO30" s="277">
        <f t="shared" si="15"/>
        <v>1333.5152418060968</v>
      </c>
      <c r="AP30" s="1236">
        <f t="shared" si="36"/>
        <v>13188458</v>
      </c>
      <c r="AQ30" s="34">
        <f t="shared" si="16"/>
        <v>3022.7957827183131</v>
      </c>
      <c r="AR30" s="34">
        <f>'3A_Level 3'!L30</f>
        <v>801630.98046860669</v>
      </c>
      <c r="AS30" s="1239">
        <f t="shared" si="17"/>
        <v>13990088.980468607</v>
      </c>
      <c r="AT30" s="34">
        <f t="shared" si="18"/>
        <v>3206.5296769352753</v>
      </c>
      <c r="AU30" s="275">
        <f t="shared" si="37"/>
        <v>0.33980265726740733</v>
      </c>
      <c r="AV30" s="276">
        <f t="shared" si="38"/>
        <v>65</v>
      </c>
      <c r="AW30" s="34">
        <f t="shared" si="19"/>
        <v>27181128.140000001</v>
      </c>
      <c r="AX30" s="34">
        <f t="shared" si="20"/>
        <v>6229.92</v>
      </c>
      <c r="AY30" s="276">
        <f t="shared" si="39"/>
        <v>5</v>
      </c>
      <c r="AZ30" s="275">
        <f t="shared" si="40"/>
        <v>0.66019734273259267</v>
      </c>
      <c r="BA30" s="277">
        <f t="shared" si="41"/>
        <v>41171217.120468609</v>
      </c>
      <c r="BB30" s="277">
        <f t="shared" si="21"/>
        <v>9436.4467385901007</v>
      </c>
      <c r="BC30" s="276">
        <f t="shared" si="42"/>
        <v>49</v>
      </c>
    </row>
    <row r="31" spans="1:55" ht="15.6" customHeight="1" x14ac:dyDescent="0.2">
      <c r="A31" s="606">
        <v>25</v>
      </c>
      <c r="B31" s="607" t="s">
        <v>28</v>
      </c>
      <c r="C31" s="1226">
        <f>'8_2.1.20 SIS'!AV31</f>
        <v>2209</v>
      </c>
      <c r="D31" s="1227">
        <v>1586</v>
      </c>
      <c r="E31" s="1227">
        <f t="shared" si="22"/>
        <v>348.92</v>
      </c>
      <c r="F31" s="1227">
        <v>1643.5</v>
      </c>
      <c r="G31" s="1227">
        <f t="shared" si="23"/>
        <v>98.61</v>
      </c>
      <c r="H31" s="1227">
        <v>217</v>
      </c>
      <c r="I31" s="1227">
        <f t="shared" si="24"/>
        <v>325.5</v>
      </c>
      <c r="J31" s="1227">
        <v>84</v>
      </c>
      <c r="K31" s="1227">
        <f t="shared" si="25"/>
        <v>50.4</v>
      </c>
      <c r="L31" s="1227">
        <f t="shared" si="1"/>
        <v>5291</v>
      </c>
      <c r="M31" s="608">
        <f t="shared" si="2"/>
        <v>0.14108999999999999</v>
      </c>
      <c r="N31" s="1227">
        <f t="shared" si="3"/>
        <v>311.66780999999997</v>
      </c>
      <c r="O31" s="1227">
        <f t="shared" si="26"/>
        <v>1135.09781</v>
      </c>
      <c r="P31" s="1229">
        <f t="shared" si="4"/>
        <v>3344.0978100000002</v>
      </c>
      <c r="Q31" s="1232">
        <f t="shared" si="27"/>
        <v>4015</v>
      </c>
      <c r="R31" s="1232">
        <f t="shared" si="5"/>
        <v>13426553</v>
      </c>
      <c r="S31" s="1232">
        <f>'6_Local Deduct Calc'!J31</f>
        <v>4483722</v>
      </c>
      <c r="T31" s="1232">
        <f t="shared" si="28"/>
        <v>4483722</v>
      </c>
      <c r="U31" s="1233">
        <f t="shared" si="29"/>
        <v>8942831</v>
      </c>
      <c r="V31" s="609">
        <f t="shared" si="43"/>
        <v>0.66610000000000003</v>
      </c>
      <c r="W31" s="543">
        <f t="shared" si="30"/>
        <v>0.33389999999999997</v>
      </c>
      <c r="X31" s="544">
        <f t="shared" si="6"/>
        <v>2029.7519239474875</v>
      </c>
      <c r="Y31" s="1232">
        <f>'7_Local Revenue'!AS31</f>
        <v>10760225</v>
      </c>
      <c r="Z31" s="1232">
        <f t="shared" si="31"/>
        <v>6276503</v>
      </c>
      <c r="AA31" s="610">
        <f t="shared" si="32"/>
        <v>0</v>
      </c>
      <c r="AB31" s="610">
        <f t="shared" si="7"/>
        <v>4565028.0200000005</v>
      </c>
      <c r="AC31" s="610">
        <f t="shared" si="8"/>
        <v>4565028.0200000005</v>
      </c>
      <c r="AD31" s="1232">
        <f t="shared" si="9"/>
        <v>2621732.1121101598</v>
      </c>
      <c r="AE31" s="1237">
        <f t="shared" si="33"/>
        <v>1943296</v>
      </c>
      <c r="AF31" s="610">
        <f t="shared" si="10"/>
        <v>880</v>
      </c>
      <c r="AG31" s="611">
        <f t="shared" si="34"/>
        <v>0.42570000000000002</v>
      </c>
      <c r="AH31" s="1237">
        <f t="shared" si="11"/>
        <v>10886127</v>
      </c>
      <c r="AI31" s="610">
        <f t="shared" si="12"/>
        <v>4928</v>
      </c>
      <c r="AJ31" s="1237">
        <f>'3A_Level 3'!J31</f>
        <v>374656</v>
      </c>
      <c r="AK31" s="610">
        <f t="shared" si="13"/>
        <v>169.60434585785424</v>
      </c>
      <c r="AL31" s="1237">
        <f t="shared" si="35"/>
        <v>11260783</v>
      </c>
      <c r="AM31" s="610">
        <f t="shared" si="14"/>
        <v>5097.683567224989</v>
      </c>
      <c r="AN31" s="1240">
        <f>'3A_Level 3'!K31</f>
        <v>1818746</v>
      </c>
      <c r="AO31" s="613">
        <f t="shared" si="15"/>
        <v>823.33454051607066</v>
      </c>
      <c r="AP31" s="1237">
        <f t="shared" si="36"/>
        <v>12704873</v>
      </c>
      <c r="AQ31" s="610">
        <f t="shared" si="16"/>
        <v>5751.4137618832046</v>
      </c>
      <c r="AR31" s="1241">
        <f>'3A_Level 3'!L31</f>
        <v>341675.93370564963</v>
      </c>
      <c r="AS31" s="1242">
        <f t="shared" si="17"/>
        <v>13046548.93370565</v>
      </c>
      <c r="AT31" s="1243">
        <f t="shared" si="18"/>
        <v>5906.0882452266414</v>
      </c>
      <c r="AU31" s="611">
        <f t="shared" si="37"/>
        <v>0.59046718313433755</v>
      </c>
      <c r="AV31" s="612">
        <f t="shared" si="38"/>
        <v>48</v>
      </c>
      <c r="AW31" s="610">
        <f t="shared" si="19"/>
        <v>9048750.0199999996</v>
      </c>
      <c r="AX31" s="610">
        <f t="shared" si="20"/>
        <v>4096.3100000000004</v>
      </c>
      <c r="AY31" s="612">
        <f t="shared" si="39"/>
        <v>25</v>
      </c>
      <c r="AZ31" s="611">
        <f t="shared" si="40"/>
        <v>0.40953281686566245</v>
      </c>
      <c r="BA31" s="613">
        <f t="shared" si="41"/>
        <v>22095298.95370565</v>
      </c>
      <c r="BB31" s="613">
        <f t="shared" si="21"/>
        <v>10002.398802039679</v>
      </c>
      <c r="BC31" s="612">
        <f t="shared" si="42"/>
        <v>24</v>
      </c>
    </row>
    <row r="32" spans="1:55" ht="15.6" customHeight="1" x14ac:dyDescent="0.2">
      <c r="A32" s="605">
        <v>26</v>
      </c>
      <c r="B32" s="271" t="s">
        <v>29</v>
      </c>
      <c r="C32" s="1223">
        <f>'8_2.1.20 SIS'!AV32</f>
        <v>50879</v>
      </c>
      <c r="D32" s="1223">
        <v>41252</v>
      </c>
      <c r="E32" s="1223">
        <f t="shared" si="22"/>
        <v>9075.44</v>
      </c>
      <c r="F32" s="1223">
        <v>17818.5</v>
      </c>
      <c r="G32" s="1223">
        <f t="shared" si="23"/>
        <v>1069.1099999999999</v>
      </c>
      <c r="H32" s="1223">
        <v>6794</v>
      </c>
      <c r="I32" s="1223">
        <f t="shared" si="24"/>
        <v>10191</v>
      </c>
      <c r="J32" s="1223">
        <v>3023</v>
      </c>
      <c r="K32" s="1223">
        <f t="shared" si="25"/>
        <v>1813.8</v>
      </c>
      <c r="L32" s="1224">
        <f t="shared" si="1"/>
        <v>0</v>
      </c>
      <c r="M32" s="272">
        <f t="shared" si="2"/>
        <v>0</v>
      </c>
      <c r="N32" s="1223">
        <f t="shared" si="3"/>
        <v>0</v>
      </c>
      <c r="O32" s="1223">
        <f t="shared" si="26"/>
        <v>22149.350000000002</v>
      </c>
      <c r="P32" s="1223">
        <f t="shared" si="4"/>
        <v>73028.350000000006</v>
      </c>
      <c r="Q32" s="1230">
        <f t="shared" si="27"/>
        <v>4015</v>
      </c>
      <c r="R32" s="1230">
        <f t="shared" si="5"/>
        <v>293208825</v>
      </c>
      <c r="S32" s="1230">
        <f>'6_Local Deduct Calc'!J32</f>
        <v>131314008</v>
      </c>
      <c r="T32" s="1230">
        <f t="shared" si="28"/>
        <v>131314008</v>
      </c>
      <c r="U32" s="1231">
        <f t="shared" si="29"/>
        <v>161894817</v>
      </c>
      <c r="V32" s="273">
        <f t="shared" si="43"/>
        <v>0.55210000000000004</v>
      </c>
      <c r="W32" s="273">
        <f t="shared" si="30"/>
        <v>0.44790000000000002</v>
      </c>
      <c r="X32" s="274">
        <f t="shared" si="6"/>
        <v>2580.9078008608658</v>
      </c>
      <c r="Y32" s="1230">
        <f>'7_Local Revenue'!AS32</f>
        <v>291611521</v>
      </c>
      <c r="Z32" s="1230">
        <f t="shared" si="31"/>
        <v>160297513</v>
      </c>
      <c r="AA32" s="34">
        <f t="shared" si="32"/>
        <v>0</v>
      </c>
      <c r="AB32" s="34">
        <f t="shared" si="7"/>
        <v>99691000.5</v>
      </c>
      <c r="AC32" s="34">
        <f t="shared" si="8"/>
        <v>99691000.5</v>
      </c>
      <c r="AD32" s="1230">
        <f t="shared" si="9"/>
        <v>76800750.493194014</v>
      </c>
      <c r="AE32" s="1236">
        <f t="shared" si="33"/>
        <v>22890250</v>
      </c>
      <c r="AF32" s="34">
        <f t="shared" si="10"/>
        <v>450</v>
      </c>
      <c r="AG32" s="275">
        <f t="shared" si="34"/>
        <v>0.2296</v>
      </c>
      <c r="AH32" s="1236">
        <f t="shared" si="11"/>
        <v>184785067</v>
      </c>
      <c r="AI32" s="34">
        <f t="shared" si="12"/>
        <v>3632</v>
      </c>
      <c r="AJ32" s="1236">
        <f>'3A_Level 3'!J32</f>
        <v>19985647</v>
      </c>
      <c r="AK32" s="34">
        <f t="shared" si="13"/>
        <v>392.80738615145737</v>
      </c>
      <c r="AL32" s="1236">
        <f t="shared" si="35"/>
        <v>204770714</v>
      </c>
      <c r="AM32" s="34">
        <f t="shared" si="14"/>
        <v>4024.6607441183987</v>
      </c>
      <c r="AN32" s="1238">
        <f>'3A_Level 3'!K32</f>
        <v>62562721</v>
      </c>
      <c r="AO32" s="277">
        <f t="shared" si="15"/>
        <v>1229.6373946028814</v>
      </c>
      <c r="AP32" s="1236">
        <f t="shared" si="36"/>
        <v>247347788</v>
      </c>
      <c r="AQ32" s="34">
        <f t="shared" si="16"/>
        <v>4861.4907525698227</v>
      </c>
      <c r="AR32" s="34">
        <f>'3A_Level 3'!L32</f>
        <v>6992363.4827537294</v>
      </c>
      <c r="AS32" s="1239">
        <f t="shared" si="17"/>
        <v>254340151.48275372</v>
      </c>
      <c r="AT32" s="34">
        <f t="shared" si="18"/>
        <v>4998.9219812251367</v>
      </c>
      <c r="AU32" s="275">
        <f t="shared" si="37"/>
        <v>0.52403974007238774</v>
      </c>
      <c r="AV32" s="276">
        <f t="shared" si="38"/>
        <v>54</v>
      </c>
      <c r="AW32" s="34">
        <f t="shared" si="19"/>
        <v>231005008.5</v>
      </c>
      <c r="AX32" s="34">
        <f t="shared" si="20"/>
        <v>4540.28</v>
      </c>
      <c r="AY32" s="276">
        <f t="shared" si="39"/>
        <v>16</v>
      </c>
      <c r="AZ32" s="275">
        <f t="shared" si="40"/>
        <v>0.47596025992761221</v>
      </c>
      <c r="BA32" s="277">
        <f t="shared" si="41"/>
        <v>485345159.98275375</v>
      </c>
      <c r="BB32" s="277">
        <f t="shared" si="21"/>
        <v>9539.2039934502209</v>
      </c>
      <c r="BC32" s="276">
        <f t="shared" si="42"/>
        <v>44</v>
      </c>
    </row>
    <row r="33" spans="1:55" ht="15.6" customHeight="1" x14ac:dyDescent="0.2">
      <c r="A33" s="605">
        <v>27</v>
      </c>
      <c r="B33" s="271" t="s">
        <v>30</v>
      </c>
      <c r="C33" s="1225">
        <f>'8_2.1.20 SIS'!AV33</f>
        <v>5489</v>
      </c>
      <c r="D33" s="1223">
        <v>3562</v>
      </c>
      <c r="E33" s="1223">
        <f t="shared" si="22"/>
        <v>783.64</v>
      </c>
      <c r="F33" s="1223">
        <v>3100</v>
      </c>
      <c r="G33" s="1223">
        <f t="shared" si="23"/>
        <v>186</v>
      </c>
      <c r="H33" s="1223">
        <v>775</v>
      </c>
      <c r="I33" s="1223">
        <f t="shared" si="24"/>
        <v>1162.5</v>
      </c>
      <c r="J33" s="1223">
        <v>133</v>
      </c>
      <c r="K33" s="1223">
        <f t="shared" si="25"/>
        <v>79.8</v>
      </c>
      <c r="L33" s="1223">
        <f t="shared" si="1"/>
        <v>2011</v>
      </c>
      <c r="M33" s="272">
        <f t="shared" si="2"/>
        <v>5.3629999999999997E-2</v>
      </c>
      <c r="N33" s="1223">
        <f t="shared" si="3"/>
        <v>294.37506999999999</v>
      </c>
      <c r="O33" s="1223">
        <f t="shared" si="26"/>
        <v>2506.3150700000001</v>
      </c>
      <c r="P33" s="1223">
        <f t="shared" si="4"/>
        <v>7995.3150700000006</v>
      </c>
      <c r="Q33" s="1230">
        <f t="shared" si="27"/>
        <v>4015</v>
      </c>
      <c r="R33" s="1230">
        <f t="shared" si="5"/>
        <v>32101190</v>
      </c>
      <c r="S33" s="1230">
        <f>'6_Local Deduct Calc'!J33</f>
        <v>6892772</v>
      </c>
      <c r="T33" s="1230">
        <f t="shared" si="28"/>
        <v>6892772</v>
      </c>
      <c r="U33" s="1231">
        <f t="shared" si="29"/>
        <v>25208418</v>
      </c>
      <c r="V33" s="273">
        <f t="shared" si="43"/>
        <v>0.7853</v>
      </c>
      <c r="W33" s="273">
        <f t="shared" si="30"/>
        <v>0.2147</v>
      </c>
      <c r="X33" s="274">
        <f t="shared" si="6"/>
        <v>1255.7427582437601</v>
      </c>
      <c r="Y33" s="1230">
        <f>'7_Local Revenue'!AS33</f>
        <v>20283638</v>
      </c>
      <c r="Z33" s="1230">
        <f t="shared" si="31"/>
        <v>13390866</v>
      </c>
      <c r="AA33" s="34">
        <f t="shared" si="32"/>
        <v>0</v>
      </c>
      <c r="AB33" s="34">
        <f t="shared" si="7"/>
        <v>10914404.600000001</v>
      </c>
      <c r="AC33" s="34">
        <f t="shared" si="8"/>
        <v>10914404.600000001</v>
      </c>
      <c r="AD33" s="1230">
        <f t="shared" si="9"/>
        <v>4030514.9883064004</v>
      </c>
      <c r="AE33" s="1236">
        <f t="shared" si="33"/>
        <v>6883890</v>
      </c>
      <c r="AF33" s="34">
        <f t="shared" si="10"/>
        <v>1254</v>
      </c>
      <c r="AG33" s="275">
        <f t="shared" si="34"/>
        <v>0.63070000000000004</v>
      </c>
      <c r="AH33" s="1236">
        <f t="shared" si="11"/>
        <v>32092308</v>
      </c>
      <c r="AI33" s="34">
        <f t="shared" si="12"/>
        <v>5847</v>
      </c>
      <c r="AJ33" s="1236">
        <f>'3A_Level 3'!J33</f>
        <v>930957</v>
      </c>
      <c r="AK33" s="34">
        <f t="shared" si="13"/>
        <v>169.60411732556022</v>
      </c>
      <c r="AL33" s="1236">
        <f t="shared" si="35"/>
        <v>33023265</v>
      </c>
      <c r="AM33" s="34">
        <f t="shared" si="14"/>
        <v>6016.2625250501005</v>
      </c>
      <c r="AN33" s="1238">
        <f>'3A_Level 3'!K33</f>
        <v>4735163</v>
      </c>
      <c r="AO33" s="277">
        <f t="shared" si="15"/>
        <v>862.66405538349431</v>
      </c>
      <c r="AP33" s="1236">
        <f t="shared" si="36"/>
        <v>36827471</v>
      </c>
      <c r="AQ33" s="34">
        <f t="shared" si="16"/>
        <v>6709.3224631080338</v>
      </c>
      <c r="AR33" s="34">
        <f>'3A_Level 3'!L33</f>
        <v>766273.72029098216</v>
      </c>
      <c r="AS33" s="1239">
        <f t="shared" si="17"/>
        <v>37593744.720290981</v>
      </c>
      <c r="AT33" s="34">
        <f t="shared" si="18"/>
        <v>6848.9241611023836</v>
      </c>
      <c r="AU33" s="275">
        <f t="shared" si="37"/>
        <v>0.6785761648790849</v>
      </c>
      <c r="AV33" s="276">
        <f t="shared" si="38"/>
        <v>23</v>
      </c>
      <c r="AW33" s="34">
        <f t="shared" si="19"/>
        <v>17807176.600000001</v>
      </c>
      <c r="AX33" s="34">
        <f t="shared" si="20"/>
        <v>3244.16</v>
      </c>
      <c r="AY33" s="276">
        <f t="shared" si="39"/>
        <v>49</v>
      </c>
      <c r="AZ33" s="275">
        <f t="shared" si="40"/>
        <v>0.32142383512091516</v>
      </c>
      <c r="BA33" s="277">
        <f t="shared" si="41"/>
        <v>55400921.320290983</v>
      </c>
      <c r="BB33" s="277">
        <f t="shared" si="21"/>
        <v>10093.080947402255</v>
      </c>
      <c r="BC33" s="276">
        <f t="shared" si="42"/>
        <v>21</v>
      </c>
    </row>
    <row r="34" spans="1:55" ht="15.6" customHeight="1" x14ac:dyDescent="0.2">
      <c r="A34" s="605">
        <v>28</v>
      </c>
      <c r="B34" s="271" t="s">
        <v>31</v>
      </c>
      <c r="C34" s="1225">
        <f>'8_2.1.20 SIS'!AV34</f>
        <v>33329</v>
      </c>
      <c r="D34" s="1223">
        <v>21724</v>
      </c>
      <c r="E34" s="1223">
        <f t="shared" si="22"/>
        <v>4779.28</v>
      </c>
      <c r="F34" s="1223">
        <v>13986</v>
      </c>
      <c r="G34" s="1223">
        <f t="shared" si="23"/>
        <v>839.16</v>
      </c>
      <c r="H34" s="1223">
        <v>3296</v>
      </c>
      <c r="I34" s="1223">
        <f t="shared" si="24"/>
        <v>4944</v>
      </c>
      <c r="J34" s="1223">
        <v>1470</v>
      </c>
      <c r="K34" s="1223">
        <f t="shared" si="25"/>
        <v>882</v>
      </c>
      <c r="L34" s="1223">
        <f t="shared" si="1"/>
        <v>0</v>
      </c>
      <c r="M34" s="272">
        <f t="shared" si="2"/>
        <v>0</v>
      </c>
      <c r="N34" s="1223">
        <f t="shared" si="3"/>
        <v>0</v>
      </c>
      <c r="O34" s="1223">
        <f t="shared" si="26"/>
        <v>11444.439999999999</v>
      </c>
      <c r="P34" s="1223">
        <f t="shared" si="4"/>
        <v>44773.440000000002</v>
      </c>
      <c r="Q34" s="1230">
        <f t="shared" si="27"/>
        <v>4015</v>
      </c>
      <c r="R34" s="1230">
        <f t="shared" si="5"/>
        <v>179765362</v>
      </c>
      <c r="S34" s="1230">
        <f>'6_Local Deduct Calc'!J34</f>
        <v>79106551</v>
      </c>
      <c r="T34" s="1230">
        <f t="shared" si="28"/>
        <v>79106551</v>
      </c>
      <c r="U34" s="1231">
        <f t="shared" si="29"/>
        <v>100658811</v>
      </c>
      <c r="V34" s="273">
        <f t="shared" si="43"/>
        <v>0.55989999999999995</v>
      </c>
      <c r="W34" s="273">
        <f t="shared" si="30"/>
        <v>0.44009999999999999</v>
      </c>
      <c r="X34" s="274">
        <f t="shared" si="6"/>
        <v>2373.505085661136</v>
      </c>
      <c r="Y34" s="1230">
        <f>'7_Local Revenue'!AS34</f>
        <v>194228331</v>
      </c>
      <c r="Z34" s="1230">
        <f t="shared" si="31"/>
        <v>115121780</v>
      </c>
      <c r="AA34" s="34">
        <f t="shared" si="32"/>
        <v>0</v>
      </c>
      <c r="AB34" s="34">
        <f t="shared" si="7"/>
        <v>61120223.080000006</v>
      </c>
      <c r="AC34" s="34">
        <f t="shared" si="8"/>
        <v>61120223.080000006</v>
      </c>
      <c r="AD34" s="1230">
        <f t="shared" si="9"/>
        <v>46266297.505313762</v>
      </c>
      <c r="AE34" s="1236">
        <f t="shared" si="33"/>
        <v>14853926</v>
      </c>
      <c r="AF34" s="34">
        <f t="shared" si="10"/>
        <v>446</v>
      </c>
      <c r="AG34" s="275">
        <f t="shared" si="34"/>
        <v>0.24299999999999999</v>
      </c>
      <c r="AH34" s="1236">
        <f t="shared" si="11"/>
        <v>115512737</v>
      </c>
      <c r="AI34" s="34">
        <f t="shared" si="12"/>
        <v>3466</v>
      </c>
      <c r="AJ34" s="1236">
        <f>'3A_Level 3'!J34</f>
        <v>7649113</v>
      </c>
      <c r="AK34" s="34">
        <f t="shared" si="13"/>
        <v>229.5032254193045</v>
      </c>
      <c r="AL34" s="1236">
        <f t="shared" si="35"/>
        <v>123161850</v>
      </c>
      <c r="AM34" s="34">
        <f t="shared" si="14"/>
        <v>3695.3358936661766</v>
      </c>
      <c r="AN34" s="1238">
        <f>'3A_Level 3'!K34</f>
        <v>30792771</v>
      </c>
      <c r="AO34" s="277">
        <f t="shared" si="15"/>
        <v>923.90323742086468</v>
      </c>
      <c r="AP34" s="1236">
        <f t="shared" si="36"/>
        <v>146305508</v>
      </c>
      <c r="AQ34" s="34">
        <f t="shared" si="16"/>
        <v>4389.7359056677369</v>
      </c>
      <c r="AR34" s="34">
        <f>'3A_Level 3'!L34</f>
        <v>4542280.9368145242</v>
      </c>
      <c r="AS34" s="1239">
        <f t="shared" si="17"/>
        <v>150847788.93681452</v>
      </c>
      <c r="AT34" s="34">
        <f t="shared" si="18"/>
        <v>4526.0220509710616</v>
      </c>
      <c r="AU34" s="275">
        <f t="shared" si="37"/>
        <v>0.51824449162911046</v>
      </c>
      <c r="AV34" s="276">
        <f t="shared" si="38"/>
        <v>55</v>
      </c>
      <c r="AW34" s="34">
        <f t="shared" si="19"/>
        <v>140226774.08000001</v>
      </c>
      <c r="AX34" s="34">
        <f t="shared" si="20"/>
        <v>4207.3500000000004</v>
      </c>
      <c r="AY34" s="276">
        <f t="shared" si="39"/>
        <v>21</v>
      </c>
      <c r="AZ34" s="275">
        <f t="shared" si="40"/>
        <v>0.48175550837088954</v>
      </c>
      <c r="BA34" s="277">
        <f t="shared" si="41"/>
        <v>291074563.01681453</v>
      </c>
      <c r="BB34" s="277">
        <f t="shared" si="21"/>
        <v>8733.3722288941917</v>
      </c>
      <c r="BC34" s="276">
        <f t="shared" si="42"/>
        <v>65</v>
      </c>
    </row>
    <row r="35" spans="1:55" ht="15.6" customHeight="1" x14ac:dyDescent="0.2">
      <c r="A35" s="605">
        <v>29</v>
      </c>
      <c r="B35" s="271" t="s">
        <v>32</v>
      </c>
      <c r="C35" s="1225">
        <f>'8_2.1.20 SIS'!AV35</f>
        <v>14106</v>
      </c>
      <c r="D35" s="1223">
        <v>9394</v>
      </c>
      <c r="E35" s="1223">
        <f t="shared" si="22"/>
        <v>2066.6799999999998</v>
      </c>
      <c r="F35" s="1223">
        <v>8872.5</v>
      </c>
      <c r="G35" s="1223">
        <f t="shared" si="23"/>
        <v>532.35</v>
      </c>
      <c r="H35" s="1223">
        <v>1361</v>
      </c>
      <c r="I35" s="1223">
        <f t="shared" si="24"/>
        <v>2041.5</v>
      </c>
      <c r="J35" s="1223">
        <v>302</v>
      </c>
      <c r="K35" s="1223">
        <f t="shared" si="25"/>
        <v>181.2</v>
      </c>
      <c r="L35" s="1223">
        <f t="shared" si="1"/>
        <v>0</v>
      </c>
      <c r="M35" s="272">
        <f t="shared" si="2"/>
        <v>0</v>
      </c>
      <c r="N35" s="1223">
        <f t="shared" si="3"/>
        <v>0</v>
      </c>
      <c r="O35" s="1223">
        <f t="shared" si="26"/>
        <v>4821.7299999999996</v>
      </c>
      <c r="P35" s="1223">
        <f t="shared" si="4"/>
        <v>18927.73</v>
      </c>
      <c r="Q35" s="1230">
        <f t="shared" si="27"/>
        <v>4015</v>
      </c>
      <c r="R35" s="1230">
        <f t="shared" si="5"/>
        <v>75994836</v>
      </c>
      <c r="S35" s="1230">
        <f>'6_Local Deduct Calc'!J35</f>
        <v>25910836</v>
      </c>
      <c r="T35" s="1230">
        <f t="shared" si="28"/>
        <v>25910836</v>
      </c>
      <c r="U35" s="1231">
        <f t="shared" si="29"/>
        <v>50084000</v>
      </c>
      <c r="V35" s="273">
        <f t="shared" si="43"/>
        <v>0.65900000000000003</v>
      </c>
      <c r="W35" s="273">
        <f t="shared" si="30"/>
        <v>0.34100000000000003</v>
      </c>
      <c r="X35" s="274">
        <f t="shared" si="6"/>
        <v>1836.8662980292074</v>
      </c>
      <c r="Y35" s="1230">
        <f>'7_Local Revenue'!AS35</f>
        <v>71927013</v>
      </c>
      <c r="Z35" s="1230">
        <f t="shared" si="31"/>
        <v>46016177</v>
      </c>
      <c r="AA35" s="34">
        <f t="shared" si="32"/>
        <v>0</v>
      </c>
      <c r="AB35" s="34">
        <f t="shared" si="7"/>
        <v>25838244.240000002</v>
      </c>
      <c r="AC35" s="34">
        <f t="shared" si="8"/>
        <v>25838244.240000002</v>
      </c>
      <c r="AD35" s="1230">
        <f t="shared" si="9"/>
        <v>15154647.011644803</v>
      </c>
      <c r="AE35" s="1236">
        <f t="shared" si="33"/>
        <v>10683597</v>
      </c>
      <c r="AF35" s="34">
        <f t="shared" si="10"/>
        <v>757</v>
      </c>
      <c r="AG35" s="275">
        <f t="shared" si="34"/>
        <v>0.41349999999999998</v>
      </c>
      <c r="AH35" s="1236">
        <f t="shared" si="11"/>
        <v>60767597</v>
      </c>
      <c r="AI35" s="34">
        <f t="shared" si="12"/>
        <v>4308</v>
      </c>
      <c r="AJ35" s="1236">
        <f>'3A_Level 3'!J35</f>
        <v>2392436</v>
      </c>
      <c r="AK35" s="34">
        <f t="shared" si="13"/>
        <v>169.60414008223452</v>
      </c>
      <c r="AL35" s="1236">
        <f t="shared" si="35"/>
        <v>63160033</v>
      </c>
      <c r="AM35" s="34">
        <f t="shared" si="14"/>
        <v>4477.5296327803771</v>
      </c>
      <c r="AN35" s="1238">
        <f>'3A_Level 3'!K35</f>
        <v>13041761</v>
      </c>
      <c r="AO35" s="277">
        <f t="shared" si="15"/>
        <v>924.5541613497802</v>
      </c>
      <c r="AP35" s="1236">
        <f t="shared" si="36"/>
        <v>73809358</v>
      </c>
      <c r="AQ35" s="34">
        <f t="shared" si="16"/>
        <v>5232.4796540479228</v>
      </c>
      <c r="AR35" s="34">
        <f>'3A_Level 3'!L35</f>
        <v>1876796.6625128065</v>
      </c>
      <c r="AS35" s="1239">
        <f t="shared" si="17"/>
        <v>75686154.662512809</v>
      </c>
      <c r="AT35" s="34">
        <f t="shared" si="18"/>
        <v>5365.5291835043818</v>
      </c>
      <c r="AU35" s="275">
        <f t="shared" si="37"/>
        <v>0.59391858711927092</v>
      </c>
      <c r="AV35" s="276">
        <f t="shared" si="38"/>
        <v>46</v>
      </c>
      <c r="AW35" s="34">
        <f t="shared" si="19"/>
        <v>51749080.240000002</v>
      </c>
      <c r="AX35" s="34">
        <f t="shared" si="20"/>
        <v>3668.59</v>
      </c>
      <c r="AY35" s="276">
        <f t="shared" si="39"/>
        <v>33</v>
      </c>
      <c r="AZ35" s="275">
        <f t="shared" si="40"/>
        <v>0.40608141288072908</v>
      </c>
      <c r="BA35" s="277">
        <f t="shared" si="41"/>
        <v>127435234.90251282</v>
      </c>
      <c r="BB35" s="277">
        <f t="shared" si="21"/>
        <v>9034.1156176458826</v>
      </c>
      <c r="BC35" s="276">
        <f t="shared" si="42"/>
        <v>60</v>
      </c>
    </row>
    <row r="36" spans="1:55" ht="15.6" customHeight="1" x14ac:dyDescent="0.2">
      <c r="A36" s="606">
        <v>30</v>
      </c>
      <c r="B36" s="607" t="s">
        <v>33</v>
      </c>
      <c r="C36" s="1226">
        <f>'8_2.1.20 SIS'!AV36</f>
        <v>2512</v>
      </c>
      <c r="D36" s="1227">
        <v>1473</v>
      </c>
      <c r="E36" s="1227">
        <f t="shared" si="22"/>
        <v>324.06</v>
      </c>
      <c r="F36" s="1227">
        <v>825</v>
      </c>
      <c r="G36" s="1227">
        <f t="shared" si="23"/>
        <v>49.5</v>
      </c>
      <c r="H36" s="1227">
        <v>281</v>
      </c>
      <c r="I36" s="1227">
        <f t="shared" si="24"/>
        <v>421.5</v>
      </c>
      <c r="J36" s="1227">
        <v>44</v>
      </c>
      <c r="K36" s="1227">
        <f t="shared" si="25"/>
        <v>26.4</v>
      </c>
      <c r="L36" s="1227">
        <f t="shared" si="1"/>
        <v>4988</v>
      </c>
      <c r="M36" s="608">
        <f t="shared" si="2"/>
        <v>0.13300999999999999</v>
      </c>
      <c r="N36" s="1227">
        <f t="shared" si="3"/>
        <v>334.12111999999996</v>
      </c>
      <c r="O36" s="1227">
        <f t="shared" si="26"/>
        <v>1155.5811199999998</v>
      </c>
      <c r="P36" s="1229">
        <f t="shared" si="4"/>
        <v>3667.5811199999998</v>
      </c>
      <c r="Q36" s="1232">
        <f t="shared" si="27"/>
        <v>4015</v>
      </c>
      <c r="R36" s="1232">
        <f t="shared" si="5"/>
        <v>14725338</v>
      </c>
      <c r="S36" s="1232">
        <f>'6_Local Deduct Calc'!J36</f>
        <v>3241314</v>
      </c>
      <c r="T36" s="1232">
        <f t="shared" si="28"/>
        <v>3241314</v>
      </c>
      <c r="U36" s="1233">
        <f t="shared" si="29"/>
        <v>11484024</v>
      </c>
      <c r="V36" s="609">
        <f t="shared" si="43"/>
        <v>0.77990000000000004</v>
      </c>
      <c r="W36" s="543">
        <f t="shared" si="30"/>
        <v>0.22009999999999999</v>
      </c>
      <c r="X36" s="544">
        <f t="shared" si="6"/>
        <v>1290.3320063694268</v>
      </c>
      <c r="Y36" s="1232">
        <f>'7_Local Revenue'!AS36</f>
        <v>12687667</v>
      </c>
      <c r="Z36" s="1232">
        <f t="shared" si="31"/>
        <v>9446353</v>
      </c>
      <c r="AA36" s="610">
        <f t="shared" si="32"/>
        <v>0</v>
      </c>
      <c r="AB36" s="610">
        <f t="shared" si="7"/>
        <v>5006614.92</v>
      </c>
      <c r="AC36" s="610">
        <f t="shared" si="8"/>
        <v>5006614.92</v>
      </c>
      <c r="AD36" s="1232">
        <f t="shared" si="9"/>
        <v>1895364.2234942398</v>
      </c>
      <c r="AE36" s="1237">
        <f t="shared" si="33"/>
        <v>3111251</v>
      </c>
      <c r="AF36" s="610">
        <f t="shared" si="10"/>
        <v>1239</v>
      </c>
      <c r="AG36" s="611">
        <f t="shared" si="34"/>
        <v>0.62139999999999995</v>
      </c>
      <c r="AH36" s="1237">
        <f t="shared" si="11"/>
        <v>14595275</v>
      </c>
      <c r="AI36" s="610">
        <f t="shared" si="12"/>
        <v>5810</v>
      </c>
      <c r="AJ36" s="1237">
        <f>'3A_Level 3'!J36</f>
        <v>426046</v>
      </c>
      <c r="AK36" s="610">
        <f t="shared" si="13"/>
        <v>169.60429936305732</v>
      </c>
      <c r="AL36" s="1237">
        <f t="shared" si="35"/>
        <v>15021321</v>
      </c>
      <c r="AM36" s="610">
        <f t="shared" si="14"/>
        <v>5979.8252388535029</v>
      </c>
      <c r="AN36" s="1240">
        <f>'3A_Level 3'!K36</f>
        <v>2252697</v>
      </c>
      <c r="AO36" s="613">
        <f t="shared" si="15"/>
        <v>896.77428343949043</v>
      </c>
      <c r="AP36" s="1237">
        <f t="shared" si="36"/>
        <v>16847972</v>
      </c>
      <c r="AQ36" s="610">
        <f t="shared" si="16"/>
        <v>6706.9952229299361</v>
      </c>
      <c r="AR36" s="1241">
        <f>'3A_Level 3'!L36</f>
        <v>382301.09630945994</v>
      </c>
      <c r="AS36" s="1242">
        <f t="shared" si="17"/>
        <v>17230273.096309461</v>
      </c>
      <c r="AT36" s="1243">
        <f t="shared" si="18"/>
        <v>6859.1851498047217</v>
      </c>
      <c r="AU36" s="611">
        <f t="shared" si="37"/>
        <v>0.67627507958684752</v>
      </c>
      <c r="AV36" s="612">
        <f t="shared" si="38"/>
        <v>24</v>
      </c>
      <c r="AW36" s="610">
        <f t="shared" si="19"/>
        <v>8247928.9199999999</v>
      </c>
      <c r="AX36" s="610">
        <f t="shared" si="20"/>
        <v>3283.41</v>
      </c>
      <c r="AY36" s="612">
        <f t="shared" si="39"/>
        <v>48</v>
      </c>
      <c r="AZ36" s="611">
        <f t="shared" si="40"/>
        <v>0.32372492041315243</v>
      </c>
      <c r="BA36" s="613">
        <f t="shared" si="41"/>
        <v>25478202.016309462</v>
      </c>
      <c r="BB36" s="613">
        <f t="shared" si="21"/>
        <v>10142.596344072239</v>
      </c>
      <c r="BC36" s="612">
        <f t="shared" si="42"/>
        <v>19</v>
      </c>
    </row>
    <row r="37" spans="1:55" ht="15.6" customHeight="1" x14ac:dyDescent="0.2">
      <c r="A37" s="605">
        <v>31</v>
      </c>
      <c r="B37" s="271" t="s">
        <v>34</v>
      </c>
      <c r="C37" s="1223">
        <f>'8_2.1.20 SIS'!AV37</f>
        <v>6173</v>
      </c>
      <c r="D37" s="1223">
        <v>3940</v>
      </c>
      <c r="E37" s="1223">
        <f t="shared" si="22"/>
        <v>866.8</v>
      </c>
      <c r="F37" s="1223">
        <v>2936.5</v>
      </c>
      <c r="G37" s="1223">
        <f t="shared" si="23"/>
        <v>176.19</v>
      </c>
      <c r="H37" s="1223">
        <v>1116</v>
      </c>
      <c r="I37" s="1223">
        <f t="shared" si="24"/>
        <v>1674</v>
      </c>
      <c r="J37" s="1223">
        <v>273</v>
      </c>
      <c r="K37" s="1223">
        <f t="shared" si="25"/>
        <v>163.79999999999998</v>
      </c>
      <c r="L37" s="1224">
        <f t="shared" si="1"/>
        <v>1327</v>
      </c>
      <c r="M37" s="272">
        <f t="shared" si="2"/>
        <v>3.5389999999999998E-2</v>
      </c>
      <c r="N37" s="1223">
        <f t="shared" si="3"/>
        <v>218.46247</v>
      </c>
      <c r="O37" s="1223">
        <f t="shared" si="26"/>
        <v>3099.2524699999999</v>
      </c>
      <c r="P37" s="1223">
        <f t="shared" si="4"/>
        <v>9272.2524699999994</v>
      </c>
      <c r="Q37" s="1230">
        <f t="shared" si="27"/>
        <v>4015</v>
      </c>
      <c r="R37" s="1230">
        <f t="shared" si="5"/>
        <v>37228094</v>
      </c>
      <c r="S37" s="1230">
        <f>'6_Local Deduct Calc'!J37</f>
        <v>13762631</v>
      </c>
      <c r="T37" s="1230">
        <f t="shared" si="28"/>
        <v>13762631</v>
      </c>
      <c r="U37" s="1231">
        <f t="shared" si="29"/>
        <v>23465463</v>
      </c>
      <c r="V37" s="273">
        <f t="shared" si="43"/>
        <v>0.63029999999999997</v>
      </c>
      <c r="W37" s="273">
        <f t="shared" si="30"/>
        <v>0.36969999999999997</v>
      </c>
      <c r="X37" s="274">
        <f t="shared" si="6"/>
        <v>2229.4882553053621</v>
      </c>
      <c r="Y37" s="1230">
        <f>'7_Local Revenue'!AS37</f>
        <v>38242568</v>
      </c>
      <c r="Z37" s="1230">
        <f t="shared" si="31"/>
        <v>24479937</v>
      </c>
      <c r="AA37" s="34">
        <f t="shared" si="32"/>
        <v>0</v>
      </c>
      <c r="AB37" s="34">
        <f t="shared" si="7"/>
        <v>12657551.960000001</v>
      </c>
      <c r="AC37" s="34">
        <f t="shared" si="8"/>
        <v>12657551.960000001</v>
      </c>
      <c r="AD37" s="1230">
        <f t="shared" si="9"/>
        <v>8048734.7705326388</v>
      </c>
      <c r="AE37" s="1236">
        <f t="shared" si="33"/>
        <v>4608817</v>
      </c>
      <c r="AF37" s="34">
        <f t="shared" si="10"/>
        <v>747</v>
      </c>
      <c r="AG37" s="275">
        <f t="shared" si="34"/>
        <v>0.36409999999999998</v>
      </c>
      <c r="AH37" s="1236">
        <f t="shared" si="11"/>
        <v>28074280</v>
      </c>
      <c r="AI37" s="34">
        <f t="shared" si="12"/>
        <v>4548</v>
      </c>
      <c r="AJ37" s="1236">
        <f>'3A_Level 3'!J37</f>
        <v>1046966</v>
      </c>
      <c r="AK37" s="34">
        <f t="shared" si="13"/>
        <v>169.60408229386036</v>
      </c>
      <c r="AL37" s="1236">
        <f t="shared" si="35"/>
        <v>29121246</v>
      </c>
      <c r="AM37" s="34">
        <f t="shared" si="14"/>
        <v>4717.5191965008908</v>
      </c>
      <c r="AN37" s="1238">
        <f>'3A_Level 3'!K37</f>
        <v>4879350</v>
      </c>
      <c r="AO37" s="277">
        <f t="shared" si="15"/>
        <v>790.43414871213349</v>
      </c>
      <c r="AP37" s="1236">
        <f t="shared" si="36"/>
        <v>32953630</v>
      </c>
      <c r="AQ37" s="34">
        <f t="shared" si="16"/>
        <v>5338.3492629191642</v>
      </c>
      <c r="AR37" s="34">
        <f>'3A_Level 3'!L37</f>
        <v>984960.18628908077</v>
      </c>
      <c r="AS37" s="1239">
        <f t="shared" si="17"/>
        <v>33938590.186289079</v>
      </c>
      <c r="AT37" s="34">
        <f t="shared" si="18"/>
        <v>5497.9086645535526</v>
      </c>
      <c r="AU37" s="275">
        <f t="shared" si="37"/>
        <v>0.56228098115966529</v>
      </c>
      <c r="AV37" s="276">
        <f t="shared" si="38"/>
        <v>51</v>
      </c>
      <c r="AW37" s="34">
        <f t="shared" si="19"/>
        <v>26420182.960000001</v>
      </c>
      <c r="AX37" s="34">
        <f t="shared" si="20"/>
        <v>4279.96</v>
      </c>
      <c r="AY37" s="276">
        <f t="shared" si="39"/>
        <v>19</v>
      </c>
      <c r="AZ37" s="275">
        <f t="shared" si="40"/>
        <v>0.43771901884033476</v>
      </c>
      <c r="BA37" s="277">
        <f t="shared" si="41"/>
        <v>60358773.14628908</v>
      </c>
      <c r="BB37" s="277">
        <f t="shared" si="21"/>
        <v>9777.8670251561762</v>
      </c>
      <c r="BC37" s="276">
        <f t="shared" si="42"/>
        <v>35</v>
      </c>
    </row>
    <row r="38" spans="1:55" ht="15.6" customHeight="1" x14ac:dyDescent="0.2">
      <c r="A38" s="605">
        <v>32</v>
      </c>
      <c r="B38" s="271" t="s">
        <v>35</v>
      </c>
      <c r="C38" s="1225">
        <f>'8_2.1.20 SIS'!AV38</f>
        <v>25922</v>
      </c>
      <c r="D38" s="1223">
        <v>14515</v>
      </c>
      <c r="E38" s="1223">
        <f t="shared" si="22"/>
        <v>3193.3</v>
      </c>
      <c r="F38" s="1223">
        <v>13059.5</v>
      </c>
      <c r="G38" s="1223">
        <f t="shared" si="23"/>
        <v>783.56999999999994</v>
      </c>
      <c r="H38" s="1223">
        <v>3483</v>
      </c>
      <c r="I38" s="1223">
        <f t="shared" si="24"/>
        <v>5224.5</v>
      </c>
      <c r="J38" s="1223">
        <v>1025</v>
      </c>
      <c r="K38" s="1223">
        <f t="shared" si="25"/>
        <v>615</v>
      </c>
      <c r="L38" s="1223">
        <f t="shared" si="1"/>
        <v>0</v>
      </c>
      <c r="M38" s="272">
        <f t="shared" si="2"/>
        <v>0</v>
      </c>
      <c r="N38" s="1223">
        <f t="shared" si="3"/>
        <v>0</v>
      </c>
      <c r="O38" s="1223">
        <f t="shared" si="26"/>
        <v>9816.369999999999</v>
      </c>
      <c r="P38" s="1223">
        <f t="shared" si="4"/>
        <v>35738.369999999995</v>
      </c>
      <c r="Q38" s="1230">
        <f t="shared" si="27"/>
        <v>4015</v>
      </c>
      <c r="R38" s="1230">
        <f t="shared" si="5"/>
        <v>143489556</v>
      </c>
      <c r="S38" s="1230">
        <f>'6_Local Deduct Calc'!J38</f>
        <v>23611062</v>
      </c>
      <c r="T38" s="1230">
        <f t="shared" si="28"/>
        <v>23611062</v>
      </c>
      <c r="U38" s="1231">
        <f t="shared" si="29"/>
        <v>119878494</v>
      </c>
      <c r="V38" s="273">
        <f t="shared" si="43"/>
        <v>0.83550000000000002</v>
      </c>
      <c r="W38" s="273">
        <f t="shared" si="30"/>
        <v>0.16450000000000001</v>
      </c>
      <c r="X38" s="274">
        <f t="shared" si="6"/>
        <v>910.85032019134326</v>
      </c>
      <c r="Y38" s="1230">
        <f>'7_Local Revenue'!AS38</f>
        <v>69539920</v>
      </c>
      <c r="Z38" s="1234">
        <f>IF(Y38-T38&gt;0,Y38-T38,0)-Z78</f>
        <v>44219589</v>
      </c>
      <c r="AA38" s="34">
        <f t="shared" si="32"/>
        <v>0</v>
      </c>
      <c r="AB38" s="34">
        <f t="shared" si="7"/>
        <v>48786449.040000007</v>
      </c>
      <c r="AC38" s="34">
        <f t="shared" si="8"/>
        <v>44219589</v>
      </c>
      <c r="AD38" s="1230">
        <f t="shared" si="9"/>
        <v>12511490.51166</v>
      </c>
      <c r="AE38" s="1236">
        <f t="shared" si="33"/>
        <v>31708098</v>
      </c>
      <c r="AF38" s="34">
        <f t="shared" si="10"/>
        <v>1223</v>
      </c>
      <c r="AG38" s="275">
        <f t="shared" si="34"/>
        <v>0.71709999999999996</v>
      </c>
      <c r="AH38" s="1236">
        <f t="shared" si="11"/>
        <v>151586592</v>
      </c>
      <c r="AI38" s="34">
        <f t="shared" si="12"/>
        <v>5848</v>
      </c>
      <c r="AJ38" s="1236">
        <f>'3A_Level 3'!J38</f>
        <v>4396479</v>
      </c>
      <c r="AK38" s="34">
        <f t="shared" si="13"/>
        <v>169.60415862973537</v>
      </c>
      <c r="AL38" s="1236">
        <f t="shared" si="35"/>
        <v>155983071</v>
      </c>
      <c r="AM38" s="34">
        <f t="shared" si="14"/>
        <v>6017.4010878790214</v>
      </c>
      <c r="AN38" s="1238">
        <f>'3A_Level 3'!K38</f>
        <v>18906837</v>
      </c>
      <c r="AO38" s="277">
        <f t="shared" si="15"/>
        <v>729.37416094437162</v>
      </c>
      <c r="AP38" s="1236">
        <f t="shared" si="36"/>
        <v>170493429</v>
      </c>
      <c r="AQ38" s="34">
        <f t="shared" si="16"/>
        <v>6577.1710901936576</v>
      </c>
      <c r="AR38" s="34">
        <f>'3A_Level 3'!L38</f>
        <v>3653497.4297805349</v>
      </c>
      <c r="AS38" s="1239">
        <f t="shared" si="17"/>
        <v>174146926.42978054</v>
      </c>
      <c r="AT38" s="34">
        <f t="shared" si="18"/>
        <v>6718.1130479816584</v>
      </c>
      <c r="AU38" s="275">
        <f t="shared" si="37"/>
        <v>0.71968208079244955</v>
      </c>
      <c r="AV38" s="276">
        <f t="shared" si="38"/>
        <v>8</v>
      </c>
      <c r="AW38" s="34">
        <f t="shared" si="19"/>
        <v>67830651</v>
      </c>
      <c r="AX38" s="34">
        <f t="shared" si="20"/>
        <v>2616.7199999999998</v>
      </c>
      <c r="AY38" s="276">
        <f t="shared" si="39"/>
        <v>62</v>
      </c>
      <c r="AZ38" s="275">
        <f t="shared" si="40"/>
        <v>0.28031791920755045</v>
      </c>
      <c r="BA38" s="277">
        <f t="shared" si="41"/>
        <v>241977577.42978054</v>
      </c>
      <c r="BB38" s="277">
        <f t="shared" si="21"/>
        <v>9334.8344043584802</v>
      </c>
      <c r="BC38" s="276">
        <f t="shared" si="42"/>
        <v>53</v>
      </c>
    </row>
    <row r="39" spans="1:55" ht="15.6" customHeight="1" x14ac:dyDescent="0.2">
      <c r="A39" s="605">
        <v>33</v>
      </c>
      <c r="B39" s="271" t="s">
        <v>36</v>
      </c>
      <c r="C39" s="1225">
        <f>'8_2.1.20 SIS'!AV39</f>
        <v>1412</v>
      </c>
      <c r="D39" s="1223">
        <v>1385</v>
      </c>
      <c r="E39" s="1223">
        <f t="shared" si="22"/>
        <v>304.7</v>
      </c>
      <c r="F39" s="1223">
        <v>947</v>
      </c>
      <c r="G39" s="1223">
        <f t="shared" si="23"/>
        <v>56.82</v>
      </c>
      <c r="H39" s="1223">
        <v>200</v>
      </c>
      <c r="I39" s="1223">
        <f t="shared" si="24"/>
        <v>300</v>
      </c>
      <c r="J39" s="1223">
        <v>9</v>
      </c>
      <c r="K39" s="1223">
        <f t="shared" si="25"/>
        <v>5.3999999999999995</v>
      </c>
      <c r="L39" s="1223">
        <f t="shared" ref="L39:L75" si="44">IF(C39&lt;$L$1,$L$1-C39,0)</f>
        <v>6088</v>
      </c>
      <c r="M39" s="272">
        <f t="shared" ref="M39:M70" si="45">ROUND(L39/$M$1,5)</f>
        <v>0.16234999999999999</v>
      </c>
      <c r="N39" s="1223">
        <f t="shared" si="3"/>
        <v>229.23820000000001</v>
      </c>
      <c r="O39" s="1223">
        <f t="shared" si="26"/>
        <v>896.15819999999997</v>
      </c>
      <c r="P39" s="1223">
        <f t="shared" ref="P39:P70" si="46">O39+C39</f>
        <v>2308.1581999999999</v>
      </c>
      <c r="Q39" s="1230">
        <f t="shared" si="27"/>
        <v>4015</v>
      </c>
      <c r="R39" s="1230">
        <f t="shared" ref="R39:R70" si="47">ROUND(P39*Q39,0)</f>
        <v>9267255</v>
      </c>
      <c r="S39" s="1230">
        <f>'6_Local Deduct Calc'!J39</f>
        <v>2628767</v>
      </c>
      <c r="T39" s="1230">
        <f t="shared" si="28"/>
        <v>2628767</v>
      </c>
      <c r="U39" s="1231">
        <f t="shared" si="29"/>
        <v>6638488</v>
      </c>
      <c r="V39" s="273">
        <f t="shared" si="43"/>
        <v>0.71630000000000005</v>
      </c>
      <c r="W39" s="273">
        <f t="shared" si="30"/>
        <v>0.28370000000000001</v>
      </c>
      <c r="X39" s="274">
        <f t="shared" ref="X39:X70" si="48">T39/C39</f>
        <v>1861.7330028328613</v>
      </c>
      <c r="Y39" s="1230">
        <f>'7_Local Revenue'!AS39</f>
        <v>5718661</v>
      </c>
      <c r="Z39" s="1230">
        <f t="shared" si="31"/>
        <v>3089894</v>
      </c>
      <c r="AA39" s="34">
        <f t="shared" si="32"/>
        <v>0</v>
      </c>
      <c r="AB39" s="34">
        <f t="shared" ref="AB39:AB75" si="49">R39*$AB$1</f>
        <v>3150866.7</v>
      </c>
      <c r="AC39" s="34">
        <f t="shared" ref="AC39:AC70" si="50">IF(Z39&lt;AB39,Z39,AB39)</f>
        <v>3089894</v>
      </c>
      <c r="AD39" s="1230">
        <f t="shared" ref="AD39:AD70" si="51">IF(AC39&gt;0,AC39*(W39*$AD$1),0)</f>
        <v>1507757.0358160001</v>
      </c>
      <c r="AE39" s="1236">
        <f t="shared" si="33"/>
        <v>1582137</v>
      </c>
      <c r="AF39" s="34">
        <f t="shared" ref="AF39:AF70" si="52">ROUND(AE39/C39,0)</f>
        <v>1120</v>
      </c>
      <c r="AG39" s="275">
        <f t="shared" si="34"/>
        <v>0.51200000000000001</v>
      </c>
      <c r="AH39" s="1236">
        <f t="shared" ref="AH39:AH75" si="53">U39+AE39</f>
        <v>8220625</v>
      </c>
      <c r="AI39" s="34">
        <f t="shared" ref="AI39:AI70" si="54">ROUND(AH39/C39,0)</f>
        <v>5822</v>
      </c>
      <c r="AJ39" s="1236">
        <f>'3A_Level 3'!J39</f>
        <v>239481</v>
      </c>
      <c r="AK39" s="34">
        <f t="shared" ref="AK39:AK70" si="55">AJ39/C39</f>
        <v>169.6041076487252</v>
      </c>
      <c r="AL39" s="1236">
        <f t="shared" si="35"/>
        <v>8460106</v>
      </c>
      <c r="AM39" s="34">
        <f t="shared" ref="AM39:AM70" si="56">AL39/C39</f>
        <v>5991.5764872521249</v>
      </c>
      <c r="AN39" s="1238">
        <f>'3A_Level 3'!K39</f>
        <v>1164779</v>
      </c>
      <c r="AO39" s="277">
        <f t="shared" ref="AO39:AO70" si="57">AN39/C39</f>
        <v>824.91430594900851</v>
      </c>
      <c r="AP39" s="1236">
        <f t="shared" si="36"/>
        <v>9385404</v>
      </c>
      <c r="AQ39" s="34">
        <f t="shared" ref="AQ39:AQ70" si="58">AP39/C39</f>
        <v>6646.8866855524084</v>
      </c>
      <c r="AR39" s="34">
        <f>'3A_Level 3'!L39</f>
        <v>218702.65768285049</v>
      </c>
      <c r="AS39" s="1239">
        <f t="shared" ref="AS39:AS70" si="59">AP39+AR39</f>
        <v>9604106.657682851</v>
      </c>
      <c r="AT39" s="34">
        <f t="shared" ref="AT39:AT70" si="60">AS39/C39</f>
        <v>6801.7752533164667</v>
      </c>
      <c r="AU39" s="275">
        <f t="shared" si="37"/>
        <v>0.6267866792894522</v>
      </c>
      <c r="AV39" s="276">
        <f t="shared" si="38"/>
        <v>39</v>
      </c>
      <c r="AW39" s="34">
        <f t="shared" ref="AW39:AW75" si="61">ROUND(AC39+T39,2)</f>
        <v>5718661</v>
      </c>
      <c r="AX39" s="34">
        <f t="shared" ref="AX39:AX70" si="62">ROUND(AW39/C39,2)</f>
        <v>4050.04</v>
      </c>
      <c r="AY39" s="276">
        <f t="shared" si="39"/>
        <v>26</v>
      </c>
      <c r="AZ39" s="275">
        <f t="shared" si="40"/>
        <v>0.37321332071054786</v>
      </c>
      <c r="BA39" s="277">
        <f t="shared" si="41"/>
        <v>15322767.657682851</v>
      </c>
      <c r="BB39" s="277">
        <f t="shared" ref="BB39:BB70" si="63">BA39/C39</f>
        <v>10851.818454449611</v>
      </c>
      <c r="BC39" s="276">
        <f t="shared" si="42"/>
        <v>8</v>
      </c>
    </row>
    <row r="40" spans="1:55" ht="15.6" customHeight="1" x14ac:dyDescent="0.2">
      <c r="A40" s="605">
        <v>34</v>
      </c>
      <c r="B40" s="271" t="s">
        <v>37</v>
      </c>
      <c r="C40" s="1225">
        <f>'8_2.1.20 SIS'!AV40</f>
        <v>3591</v>
      </c>
      <c r="D40" s="1223">
        <v>3018</v>
      </c>
      <c r="E40" s="1223">
        <f t="shared" si="22"/>
        <v>663.96</v>
      </c>
      <c r="F40" s="1223">
        <v>2018.5</v>
      </c>
      <c r="G40" s="1223">
        <f t="shared" si="23"/>
        <v>121.11</v>
      </c>
      <c r="H40" s="1223">
        <v>614</v>
      </c>
      <c r="I40" s="1223">
        <f t="shared" si="24"/>
        <v>921</v>
      </c>
      <c r="J40" s="1223">
        <v>20</v>
      </c>
      <c r="K40" s="1223">
        <f t="shared" si="25"/>
        <v>12</v>
      </c>
      <c r="L40" s="1223">
        <f t="shared" si="44"/>
        <v>3909</v>
      </c>
      <c r="M40" s="272">
        <f t="shared" si="45"/>
        <v>0.10424</v>
      </c>
      <c r="N40" s="1223">
        <f t="shared" si="3"/>
        <v>374.32583999999997</v>
      </c>
      <c r="O40" s="1223">
        <f t="shared" si="26"/>
        <v>2092.3958400000001</v>
      </c>
      <c r="P40" s="1223">
        <f t="shared" si="46"/>
        <v>5683.3958400000001</v>
      </c>
      <c r="Q40" s="1230">
        <f t="shared" si="27"/>
        <v>4015</v>
      </c>
      <c r="R40" s="1230">
        <f t="shared" si="47"/>
        <v>22818834</v>
      </c>
      <c r="S40" s="1230">
        <f>'6_Local Deduct Calc'!J40</f>
        <v>4551363</v>
      </c>
      <c r="T40" s="1230">
        <f t="shared" si="28"/>
        <v>4551363</v>
      </c>
      <c r="U40" s="1231">
        <f t="shared" si="29"/>
        <v>18267471</v>
      </c>
      <c r="V40" s="273">
        <f t="shared" si="43"/>
        <v>0.80049999999999999</v>
      </c>
      <c r="W40" s="273">
        <f t="shared" si="30"/>
        <v>0.19950000000000001</v>
      </c>
      <c r="X40" s="274">
        <f t="shared" si="48"/>
        <v>1267.4360902255639</v>
      </c>
      <c r="Y40" s="1230">
        <f>'7_Local Revenue'!AS40</f>
        <v>11804207</v>
      </c>
      <c r="Z40" s="1230">
        <f t="shared" si="31"/>
        <v>7252844</v>
      </c>
      <c r="AA40" s="34">
        <f t="shared" si="32"/>
        <v>0</v>
      </c>
      <c r="AB40" s="34">
        <f t="shared" si="49"/>
        <v>7758403.5600000005</v>
      </c>
      <c r="AC40" s="34">
        <f t="shared" si="50"/>
        <v>7252844</v>
      </c>
      <c r="AD40" s="1230">
        <f t="shared" si="51"/>
        <v>2488740.89016</v>
      </c>
      <c r="AE40" s="1236">
        <f t="shared" si="33"/>
        <v>4764103</v>
      </c>
      <c r="AF40" s="34">
        <f t="shared" si="52"/>
        <v>1327</v>
      </c>
      <c r="AG40" s="275">
        <f t="shared" si="34"/>
        <v>0.65690000000000004</v>
      </c>
      <c r="AH40" s="1236">
        <f t="shared" si="53"/>
        <v>23031574</v>
      </c>
      <c r="AI40" s="34">
        <f t="shared" si="54"/>
        <v>6414</v>
      </c>
      <c r="AJ40" s="1236">
        <f>'3A_Level 3'!J40</f>
        <v>609048</v>
      </c>
      <c r="AK40" s="34">
        <f t="shared" si="55"/>
        <v>169.60401002506265</v>
      </c>
      <c r="AL40" s="1236">
        <f t="shared" si="35"/>
        <v>23640622</v>
      </c>
      <c r="AM40" s="34">
        <f t="shared" si="56"/>
        <v>6583.2976886661099</v>
      </c>
      <c r="AN40" s="1238">
        <f>'3A_Level 3'!K40</f>
        <v>2922047</v>
      </c>
      <c r="AO40" s="277">
        <f t="shared" si="57"/>
        <v>813.71400724032299</v>
      </c>
      <c r="AP40" s="1236">
        <f t="shared" si="36"/>
        <v>25953621</v>
      </c>
      <c r="AQ40" s="34">
        <f t="shared" si="58"/>
        <v>7227.4076858813705</v>
      </c>
      <c r="AR40" s="34">
        <f>'3A_Level 3'!L40</f>
        <v>475470.07494720339</v>
      </c>
      <c r="AS40" s="1239">
        <f t="shared" si="59"/>
        <v>26429091.074947204</v>
      </c>
      <c r="AT40" s="34">
        <f t="shared" si="60"/>
        <v>7359.8137217898093</v>
      </c>
      <c r="AU40" s="275">
        <f t="shared" si="37"/>
        <v>0.69125846855113859</v>
      </c>
      <c r="AV40" s="276">
        <f t="shared" si="38"/>
        <v>20</v>
      </c>
      <c r="AW40" s="34">
        <f t="shared" si="61"/>
        <v>11804207</v>
      </c>
      <c r="AX40" s="34">
        <f t="shared" si="62"/>
        <v>3287.16</v>
      </c>
      <c r="AY40" s="276">
        <f t="shared" si="39"/>
        <v>47</v>
      </c>
      <c r="AZ40" s="275">
        <f t="shared" si="40"/>
        <v>0.30874153144886124</v>
      </c>
      <c r="BA40" s="277">
        <f t="shared" si="41"/>
        <v>38233298.074947208</v>
      </c>
      <c r="BB40" s="277">
        <f t="shared" si="63"/>
        <v>10646.978021427794</v>
      </c>
      <c r="BC40" s="276">
        <f t="shared" si="42"/>
        <v>10</v>
      </c>
    </row>
    <row r="41" spans="1:55" ht="15.6" customHeight="1" x14ac:dyDescent="0.2">
      <c r="A41" s="606">
        <v>35</v>
      </c>
      <c r="B41" s="607" t="s">
        <v>38</v>
      </c>
      <c r="C41" s="1226">
        <f>'8_2.1.20 SIS'!AV41</f>
        <v>5611</v>
      </c>
      <c r="D41" s="1227">
        <v>4127</v>
      </c>
      <c r="E41" s="1227">
        <f t="shared" si="22"/>
        <v>907.94</v>
      </c>
      <c r="F41" s="1227">
        <v>2844.5</v>
      </c>
      <c r="G41" s="1227">
        <f t="shared" si="23"/>
        <v>170.67</v>
      </c>
      <c r="H41" s="1227">
        <v>681</v>
      </c>
      <c r="I41" s="1227">
        <f t="shared" si="24"/>
        <v>1021.5</v>
      </c>
      <c r="J41" s="1227">
        <v>219</v>
      </c>
      <c r="K41" s="1227">
        <f t="shared" si="25"/>
        <v>131.4</v>
      </c>
      <c r="L41" s="1227">
        <f t="shared" si="44"/>
        <v>1889</v>
      </c>
      <c r="M41" s="608">
        <f t="shared" si="45"/>
        <v>5.0369999999999998E-2</v>
      </c>
      <c r="N41" s="1227">
        <f t="shared" si="3"/>
        <v>282.62606999999997</v>
      </c>
      <c r="O41" s="1227">
        <f t="shared" si="26"/>
        <v>2514.13607</v>
      </c>
      <c r="P41" s="1229">
        <f t="shared" si="46"/>
        <v>8125.1360700000005</v>
      </c>
      <c r="Q41" s="1232">
        <f t="shared" si="27"/>
        <v>4015</v>
      </c>
      <c r="R41" s="1232">
        <f t="shared" si="47"/>
        <v>32622421</v>
      </c>
      <c r="S41" s="1232">
        <f>'6_Local Deduct Calc'!J41</f>
        <v>10480463</v>
      </c>
      <c r="T41" s="1232">
        <f t="shared" si="28"/>
        <v>10480463</v>
      </c>
      <c r="U41" s="1233">
        <f t="shared" si="29"/>
        <v>22141958</v>
      </c>
      <c r="V41" s="609">
        <f t="shared" si="43"/>
        <v>0.67869999999999997</v>
      </c>
      <c r="W41" s="543">
        <f t="shared" si="30"/>
        <v>0.32129999999999997</v>
      </c>
      <c r="X41" s="544">
        <f t="shared" si="48"/>
        <v>1867.8422741044378</v>
      </c>
      <c r="Y41" s="1232">
        <f>'7_Local Revenue'!AS41</f>
        <v>25786185</v>
      </c>
      <c r="Z41" s="1232">
        <f t="shared" si="31"/>
        <v>15305722</v>
      </c>
      <c r="AA41" s="610">
        <f t="shared" si="32"/>
        <v>0</v>
      </c>
      <c r="AB41" s="610">
        <f t="shared" si="49"/>
        <v>11091623.140000001</v>
      </c>
      <c r="AC41" s="610">
        <f t="shared" si="50"/>
        <v>11091623.140000001</v>
      </c>
      <c r="AD41" s="1232">
        <f t="shared" si="51"/>
        <v>6129630.2455970393</v>
      </c>
      <c r="AE41" s="1237">
        <f t="shared" si="33"/>
        <v>4961993</v>
      </c>
      <c r="AF41" s="610">
        <f t="shared" si="52"/>
        <v>884</v>
      </c>
      <c r="AG41" s="611">
        <f t="shared" si="34"/>
        <v>0.44740000000000002</v>
      </c>
      <c r="AH41" s="1237">
        <f t="shared" si="53"/>
        <v>27103951</v>
      </c>
      <c r="AI41" s="610">
        <f t="shared" si="54"/>
        <v>4831</v>
      </c>
      <c r="AJ41" s="1237">
        <f>'3A_Level 3'!J41</f>
        <v>951649</v>
      </c>
      <c r="AK41" s="610">
        <f t="shared" si="55"/>
        <v>169.60417037961147</v>
      </c>
      <c r="AL41" s="1237">
        <f t="shared" si="35"/>
        <v>28055600</v>
      </c>
      <c r="AM41" s="610">
        <f t="shared" si="56"/>
        <v>5000.1069328105505</v>
      </c>
      <c r="AN41" s="1240">
        <f>'3A_Level 3'!K41</f>
        <v>3970143</v>
      </c>
      <c r="AO41" s="613">
        <f t="shared" si="57"/>
        <v>707.56424879700592</v>
      </c>
      <c r="AP41" s="1237">
        <f t="shared" si="36"/>
        <v>31074094</v>
      </c>
      <c r="AQ41" s="610">
        <f t="shared" si="58"/>
        <v>5538.0670112279449</v>
      </c>
      <c r="AR41" s="1241">
        <f>'3A_Level 3'!L41</f>
        <v>835772.96567417739</v>
      </c>
      <c r="AS41" s="1242">
        <f t="shared" si="59"/>
        <v>31909866.965674177</v>
      </c>
      <c r="AT41" s="1243">
        <f t="shared" si="60"/>
        <v>5687.0195982310061</v>
      </c>
      <c r="AU41" s="611">
        <f t="shared" si="37"/>
        <v>0.59664737566004655</v>
      </c>
      <c r="AV41" s="612">
        <f t="shared" si="38"/>
        <v>44</v>
      </c>
      <c r="AW41" s="610">
        <f t="shared" si="61"/>
        <v>21572086.140000001</v>
      </c>
      <c r="AX41" s="610">
        <f t="shared" si="62"/>
        <v>3844.61</v>
      </c>
      <c r="AY41" s="612">
        <f t="shared" si="39"/>
        <v>29</v>
      </c>
      <c r="AZ41" s="611">
        <f t="shared" si="40"/>
        <v>0.40335262433995339</v>
      </c>
      <c r="BA41" s="613">
        <f t="shared" si="41"/>
        <v>53481953.105674177</v>
      </c>
      <c r="BB41" s="613">
        <f t="shared" si="63"/>
        <v>9531.6259322178175</v>
      </c>
      <c r="BC41" s="612">
        <f t="shared" si="42"/>
        <v>45</v>
      </c>
    </row>
    <row r="42" spans="1:55" ht="15.6" customHeight="1" x14ac:dyDescent="0.2">
      <c r="A42" s="605">
        <v>36</v>
      </c>
      <c r="B42" s="271" t="s">
        <v>39</v>
      </c>
      <c r="C42" s="1223">
        <f>'8_2.1.20 SIS'!AV42</f>
        <v>46775</v>
      </c>
      <c r="D42" s="1223">
        <v>38988</v>
      </c>
      <c r="E42" s="1223">
        <f t="shared" si="22"/>
        <v>8577.36</v>
      </c>
      <c r="F42" s="1223">
        <v>13336.5</v>
      </c>
      <c r="G42" s="1223">
        <f t="shared" si="23"/>
        <v>800.18999999999994</v>
      </c>
      <c r="H42" s="1223">
        <v>7020</v>
      </c>
      <c r="I42" s="1223">
        <f t="shared" si="24"/>
        <v>10530</v>
      </c>
      <c r="J42" s="1223">
        <v>2725</v>
      </c>
      <c r="K42" s="1223">
        <f t="shared" si="25"/>
        <v>1635</v>
      </c>
      <c r="L42" s="1224">
        <f t="shared" si="44"/>
        <v>0</v>
      </c>
      <c r="M42" s="272">
        <f t="shared" si="45"/>
        <v>0</v>
      </c>
      <c r="N42" s="1223">
        <f t="shared" si="3"/>
        <v>0</v>
      </c>
      <c r="O42" s="1223">
        <f t="shared" si="26"/>
        <v>21542.550000000003</v>
      </c>
      <c r="P42" s="1223">
        <f t="shared" si="46"/>
        <v>68317.55</v>
      </c>
      <c r="Q42" s="1230">
        <f t="shared" si="27"/>
        <v>4015</v>
      </c>
      <c r="R42" s="1230">
        <f t="shared" si="47"/>
        <v>274294963</v>
      </c>
      <c r="S42" s="1230">
        <f>'6_Local Deduct Calc'!J42</f>
        <v>131848043</v>
      </c>
      <c r="T42" s="1230">
        <f t="shared" si="28"/>
        <v>131848043</v>
      </c>
      <c r="U42" s="1231">
        <f t="shared" si="29"/>
        <v>142446920</v>
      </c>
      <c r="V42" s="273">
        <f t="shared" si="43"/>
        <v>0.51929999999999998</v>
      </c>
      <c r="W42" s="273">
        <f t="shared" si="30"/>
        <v>0.48070000000000002</v>
      </c>
      <c r="X42" s="274">
        <f t="shared" si="48"/>
        <v>2818.7716301443079</v>
      </c>
      <c r="Y42" s="1230">
        <f>'7_Local Revenue'!AS42</f>
        <v>324357057</v>
      </c>
      <c r="Z42" s="1230">
        <f t="shared" si="31"/>
        <v>192509014</v>
      </c>
      <c r="AA42" s="34">
        <f t="shared" si="32"/>
        <v>0</v>
      </c>
      <c r="AB42" s="34">
        <f t="shared" si="49"/>
        <v>93260287.420000002</v>
      </c>
      <c r="AC42" s="34">
        <f t="shared" si="50"/>
        <v>93260287.420000002</v>
      </c>
      <c r="AD42" s="1230">
        <f t="shared" si="51"/>
        <v>77107978.680005684</v>
      </c>
      <c r="AE42" s="1236">
        <f t="shared" si="33"/>
        <v>16152309</v>
      </c>
      <c r="AF42" s="34">
        <f t="shared" si="52"/>
        <v>345</v>
      </c>
      <c r="AG42" s="275">
        <f t="shared" si="34"/>
        <v>0.17319999999999999</v>
      </c>
      <c r="AH42" s="1236">
        <f t="shared" si="53"/>
        <v>158599229</v>
      </c>
      <c r="AI42" s="34">
        <f t="shared" si="54"/>
        <v>3391</v>
      </c>
      <c r="AJ42" s="1236">
        <f>'3A_Level 3'!J42</f>
        <v>7933234</v>
      </c>
      <c r="AK42" s="34">
        <f t="shared" si="55"/>
        <v>169.60414751469801</v>
      </c>
      <c r="AL42" s="1236">
        <f t="shared" si="35"/>
        <v>166532463</v>
      </c>
      <c r="AM42" s="34">
        <f t="shared" si="56"/>
        <v>3560.2878246926775</v>
      </c>
      <c r="AN42" s="1238">
        <f>'3A_Level 3'!K42</f>
        <v>42218124</v>
      </c>
      <c r="AO42" s="277">
        <f t="shared" si="57"/>
        <v>902.5788134687333</v>
      </c>
      <c r="AP42" s="1236">
        <f t="shared" si="36"/>
        <v>200817353</v>
      </c>
      <c r="AQ42" s="34">
        <f t="shared" si="58"/>
        <v>4293.2624906467126</v>
      </c>
      <c r="AR42" s="34">
        <f>'3A_Level 3'!L42</f>
        <v>6691959.3656563396</v>
      </c>
      <c r="AS42" s="1239">
        <f t="shared" si="59"/>
        <v>207509312.36565635</v>
      </c>
      <c r="AT42" s="34">
        <f t="shared" si="60"/>
        <v>4436.3295000674798</v>
      </c>
      <c r="AU42" s="275">
        <f t="shared" si="37"/>
        <v>0.47965984704065434</v>
      </c>
      <c r="AV42" s="276">
        <f t="shared" si="38"/>
        <v>58</v>
      </c>
      <c r="AW42" s="34">
        <f t="shared" si="61"/>
        <v>225108330.41999999</v>
      </c>
      <c r="AX42" s="34">
        <f t="shared" si="62"/>
        <v>4812.58</v>
      </c>
      <c r="AY42" s="276">
        <f t="shared" si="39"/>
        <v>13</v>
      </c>
      <c r="AZ42" s="275">
        <f t="shared" si="40"/>
        <v>0.52034015295934566</v>
      </c>
      <c r="BA42" s="277">
        <f t="shared" si="41"/>
        <v>432617642.78565633</v>
      </c>
      <c r="BB42" s="277">
        <f t="shared" si="63"/>
        <v>9248.9073818419311</v>
      </c>
      <c r="BC42" s="276">
        <f t="shared" si="42"/>
        <v>56</v>
      </c>
    </row>
    <row r="43" spans="1:55" ht="15.6" customHeight="1" x14ac:dyDescent="0.2">
      <c r="A43" s="605">
        <v>37</v>
      </c>
      <c r="B43" s="271" t="s">
        <v>40</v>
      </c>
      <c r="C43" s="1225">
        <f>'8_2.1.20 SIS'!AV43</f>
        <v>18614</v>
      </c>
      <c r="D43" s="1223">
        <v>12383</v>
      </c>
      <c r="E43" s="1223">
        <f t="shared" si="22"/>
        <v>2724.26</v>
      </c>
      <c r="F43" s="1223">
        <v>7384.5</v>
      </c>
      <c r="G43" s="1223">
        <f t="shared" si="23"/>
        <v>443.07</v>
      </c>
      <c r="H43" s="1223">
        <v>2623</v>
      </c>
      <c r="I43" s="1223">
        <f t="shared" si="24"/>
        <v>3934.5</v>
      </c>
      <c r="J43" s="1223">
        <v>850</v>
      </c>
      <c r="K43" s="1223">
        <f t="shared" si="25"/>
        <v>510</v>
      </c>
      <c r="L43" s="1223">
        <f t="shared" si="44"/>
        <v>0</v>
      </c>
      <c r="M43" s="272">
        <f t="shared" si="45"/>
        <v>0</v>
      </c>
      <c r="N43" s="1223">
        <f t="shared" si="3"/>
        <v>0</v>
      </c>
      <c r="O43" s="1223">
        <f t="shared" si="26"/>
        <v>7611.83</v>
      </c>
      <c r="P43" s="1223">
        <f t="shared" si="46"/>
        <v>26225.83</v>
      </c>
      <c r="Q43" s="1230">
        <f t="shared" si="27"/>
        <v>4015</v>
      </c>
      <c r="R43" s="1230">
        <f t="shared" si="47"/>
        <v>105296707</v>
      </c>
      <c r="S43" s="1230">
        <f>'6_Local Deduct Calc'!J43</f>
        <v>22522858</v>
      </c>
      <c r="T43" s="1230">
        <f t="shared" si="28"/>
        <v>22522858</v>
      </c>
      <c r="U43" s="1231">
        <f t="shared" si="29"/>
        <v>82773849</v>
      </c>
      <c r="V43" s="273">
        <f t="shared" si="43"/>
        <v>0.78610000000000002</v>
      </c>
      <c r="W43" s="273">
        <f t="shared" si="30"/>
        <v>0.21390000000000001</v>
      </c>
      <c r="X43" s="274">
        <f t="shared" si="48"/>
        <v>1209.9955947136564</v>
      </c>
      <c r="Y43" s="1230">
        <f>'7_Local Revenue'!AS43</f>
        <v>75571104</v>
      </c>
      <c r="Z43" s="1230">
        <f t="shared" si="31"/>
        <v>53048246</v>
      </c>
      <c r="AA43" s="34">
        <f t="shared" si="32"/>
        <v>0</v>
      </c>
      <c r="AB43" s="34">
        <f t="shared" si="49"/>
        <v>35800880.380000003</v>
      </c>
      <c r="AC43" s="34">
        <f t="shared" si="50"/>
        <v>35800880.380000003</v>
      </c>
      <c r="AD43" s="1230">
        <f t="shared" si="51"/>
        <v>13171430.298845042</v>
      </c>
      <c r="AE43" s="1236">
        <f t="shared" si="33"/>
        <v>22629450</v>
      </c>
      <c r="AF43" s="34">
        <f t="shared" si="52"/>
        <v>1216</v>
      </c>
      <c r="AG43" s="275">
        <f t="shared" si="34"/>
        <v>0.6321</v>
      </c>
      <c r="AH43" s="1236">
        <f t="shared" si="53"/>
        <v>105403299</v>
      </c>
      <c r="AI43" s="34">
        <f t="shared" si="54"/>
        <v>5663</v>
      </c>
      <c r="AJ43" s="1236">
        <f>'3A_Level 3'!J43</f>
        <v>3157012</v>
      </c>
      <c r="AK43" s="34">
        <f t="shared" si="55"/>
        <v>169.60416890512516</v>
      </c>
      <c r="AL43" s="1236">
        <f t="shared" si="35"/>
        <v>108560311</v>
      </c>
      <c r="AM43" s="34">
        <f t="shared" si="56"/>
        <v>5832.1860427635111</v>
      </c>
      <c r="AN43" s="1238">
        <f>'3A_Level 3'!K43</f>
        <v>15323309</v>
      </c>
      <c r="AO43" s="277">
        <f t="shared" si="57"/>
        <v>823.21419361770711</v>
      </c>
      <c r="AP43" s="1236">
        <f t="shared" si="36"/>
        <v>120726608</v>
      </c>
      <c r="AQ43" s="34">
        <f t="shared" si="58"/>
        <v>6485.7960674760934</v>
      </c>
      <c r="AR43" s="34">
        <f>'3A_Level 3'!L43</f>
        <v>2829394.6178921065</v>
      </c>
      <c r="AS43" s="1239">
        <f t="shared" si="59"/>
        <v>123556002.6178921</v>
      </c>
      <c r="AT43" s="34">
        <f t="shared" si="60"/>
        <v>6637.7996463893896</v>
      </c>
      <c r="AU43" s="275">
        <f t="shared" si="37"/>
        <v>0.67932801058543435</v>
      </c>
      <c r="AV43" s="276">
        <f t="shared" si="38"/>
        <v>22</v>
      </c>
      <c r="AW43" s="34">
        <f t="shared" si="61"/>
        <v>58323738.380000003</v>
      </c>
      <c r="AX43" s="34">
        <f t="shared" si="62"/>
        <v>3133.33</v>
      </c>
      <c r="AY43" s="276">
        <f t="shared" si="39"/>
        <v>51</v>
      </c>
      <c r="AZ43" s="275">
        <f t="shared" si="40"/>
        <v>0.32067198941456565</v>
      </c>
      <c r="BA43" s="277">
        <f t="shared" si="41"/>
        <v>181879740.99789211</v>
      </c>
      <c r="BB43" s="277">
        <f t="shared" si="63"/>
        <v>9771.1260877775931</v>
      </c>
      <c r="BC43" s="276">
        <f t="shared" si="42"/>
        <v>36</v>
      </c>
    </row>
    <row r="44" spans="1:55" ht="15.6" customHeight="1" x14ac:dyDescent="0.2">
      <c r="A44" s="605">
        <v>38</v>
      </c>
      <c r="B44" s="271" t="s">
        <v>41</v>
      </c>
      <c r="C44" s="1225">
        <f>'8_2.1.20 SIS'!AV44</f>
        <v>3879</v>
      </c>
      <c r="D44" s="1223">
        <v>2750</v>
      </c>
      <c r="E44" s="1223">
        <f t="shared" si="22"/>
        <v>605</v>
      </c>
      <c r="F44" s="1223">
        <v>2101.5</v>
      </c>
      <c r="G44" s="1223">
        <f t="shared" si="23"/>
        <v>126.08999999999999</v>
      </c>
      <c r="H44" s="1223">
        <v>603</v>
      </c>
      <c r="I44" s="1223">
        <f t="shared" si="24"/>
        <v>904.5</v>
      </c>
      <c r="J44" s="1223">
        <v>260</v>
      </c>
      <c r="K44" s="1223">
        <f t="shared" si="25"/>
        <v>156</v>
      </c>
      <c r="L44" s="1223">
        <f t="shared" si="44"/>
        <v>3621</v>
      </c>
      <c r="M44" s="272">
        <f t="shared" si="45"/>
        <v>9.6560000000000007E-2</v>
      </c>
      <c r="N44" s="1223">
        <f t="shared" si="3"/>
        <v>374.55624</v>
      </c>
      <c r="O44" s="1223">
        <f t="shared" si="26"/>
        <v>2166.14624</v>
      </c>
      <c r="P44" s="1223">
        <f t="shared" si="46"/>
        <v>6045.14624</v>
      </c>
      <c r="Q44" s="1230">
        <f t="shared" si="27"/>
        <v>4015</v>
      </c>
      <c r="R44" s="1230">
        <f t="shared" si="47"/>
        <v>24271262</v>
      </c>
      <c r="S44" s="1230">
        <f>'6_Local Deduct Calc'!J44</f>
        <v>19556550</v>
      </c>
      <c r="T44" s="1230">
        <f t="shared" si="28"/>
        <v>18203447</v>
      </c>
      <c r="U44" s="1231">
        <f t="shared" si="29"/>
        <v>6067815</v>
      </c>
      <c r="V44" s="273">
        <f t="shared" si="43"/>
        <v>0.25</v>
      </c>
      <c r="W44" s="273">
        <f t="shared" si="30"/>
        <v>0.75</v>
      </c>
      <c r="X44" s="274">
        <f t="shared" si="48"/>
        <v>4692.8195411188453</v>
      </c>
      <c r="Y44" s="1230">
        <f>'7_Local Revenue'!AS44</f>
        <v>42958148</v>
      </c>
      <c r="Z44" s="1230">
        <f t="shared" si="31"/>
        <v>24754701</v>
      </c>
      <c r="AA44" s="34">
        <f t="shared" si="32"/>
        <v>0</v>
      </c>
      <c r="AB44" s="34">
        <f t="shared" si="49"/>
        <v>8252229.080000001</v>
      </c>
      <c r="AC44" s="34">
        <f t="shared" si="50"/>
        <v>8252229.080000001</v>
      </c>
      <c r="AD44" s="1230">
        <f t="shared" si="51"/>
        <v>10645375.513200002</v>
      </c>
      <c r="AE44" s="1236">
        <f t="shared" si="33"/>
        <v>0</v>
      </c>
      <c r="AF44" s="34">
        <f t="shared" si="52"/>
        <v>0</v>
      </c>
      <c r="AG44" s="275">
        <f t="shared" si="34"/>
        <v>0</v>
      </c>
      <c r="AH44" s="1236">
        <f t="shared" si="53"/>
        <v>6067815</v>
      </c>
      <c r="AI44" s="34">
        <f t="shared" si="54"/>
        <v>1564</v>
      </c>
      <c r="AJ44" s="1236">
        <f>'3A_Level 3'!J44</f>
        <v>1645924</v>
      </c>
      <c r="AK44" s="34">
        <f t="shared" si="55"/>
        <v>424.3165764372261</v>
      </c>
      <c r="AL44" s="1236">
        <f t="shared" si="35"/>
        <v>7713739</v>
      </c>
      <c r="AM44" s="34">
        <f t="shared" si="56"/>
        <v>1988.5895849445733</v>
      </c>
      <c r="AN44" s="1238">
        <f>'3A_Level 3'!K44</f>
        <v>4865184</v>
      </c>
      <c r="AO44" s="277">
        <f t="shared" si="57"/>
        <v>1254.2366589327146</v>
      </c>
      <c r="AP44" s="1236">
        <f t="shared" si="36"/>
        <v>10932999</v>
      </c>
      <c r="AQ44" s="34">
        <f t="shared" si="58"/>
        <v>2818.509667440062</v>
      </c>
      <c r="AR44" s="34">
        <f>'3A_Level 3'!L44</f>
        <v>642046.30920598691</v>
      </c>
      <c r="AS44" s="1239">
        <f t="shared" si="59"/>
        <v>11575045.309205987</v>
      </c>
      <c r="AT44" s="34">
        <f t="shared" si="60"/>
        <v>2984.0281797385887</v>
      </c>
      <c r="AU44" s="275">
        <f t="shared" si="37"/>
        <v>0.30436039302928547</v>
      </c>
      <c r="AV44" s="276">
        <f t="shared" si="38"/>
        <v>69</v>
      </c>
      <c r="AW44" s="34">
        <f t="shared" si="61"/>
        <v>26455676.079999998</v>
      </c>
      <c r="AX44" s="34">
        <f t="shared" si="62"/>
        <v>6820.23</v>
      </c>
      <c r="AY44" s="276">
        <f t="shared" si="39"/>
        <v>2</v>
      </c>
      <c r="AZ44" s="275">
        <f t="shared" si="40"/>
        <v>0.69563960697071459</v>
      </c>
      <c r="BA44" s="277">
        <f t="shared" si="41"/>
        <v>38030721.389205985</v>
      </c>
      <c r="BB44" s="277">
        <f t="shared" si="63"/>
        <v>9804.2591877303385</v>
      </c>
      <c r="BC44" s="276">
        <f t="shared" si="42"/>
        <v>34</v>
      </c>
    </row>
    <row r="45" spans="1:55" ht="15.6" customHeight="1" x14ac:dyDescent="0.2">
      <c r="A45" s="605">
        <v>39</v>
      </c>
      <c r="B45" s="271" t="s">
        <v>42</v>
      </c>
      <c r="C45" s="1225">
        <f>'8_2.1.20 SIS'!AV45</f>
        <v>2641</v>
      </c>
      <c r="D45" s="1223">
        <v>2000</v>
      </c>
      <c r="E45" s="1223">
        <f t="shared" si="22"/>
        <v>440</v>
      </c>
      <c r="F45" s="1223">
        <v>1096</v>
      </c>
      <c r="G45" s="1223">
        <f t="shared" si="23"/>
        <v>65.759999999999991</v>
      </c>
      <c r="H45" s="1223">
        <v>476</v>
      </c>
      <c r="I45" s="1223">
        <f t="shared" si="24"/>
        <v>714</v>
      </c>
      <c r="J45" s="1223">
        <v>49</v>
      </c>
      <c r="K45" s="1223">
        <f t="shared" si="25"/>
        <v>29.4</v>
      </c>
      <c r="L45" s="1223">
        <f t="shared" si="44"/>
        <v>4859</v>
      </c>
      <c r="M45" s="272">
        <f t="shared" si="45"/>
        <v>0.12956999999999999</v>
      </c>
      <c r="N45" s="1223">
        <f t="shared" si="3"/>
        <v>342.19436999999999</v>
      </c>
      <c r="O45" s="1223">
        <f t="shared" si="26"/>
        <v>1591.35437</v>
      </c>
      <c r="P45" s="1223">
        <f t="shared" si="46"/>
        <v>4232.35437</v>
      </c>
      <c r="Q45" s="1230">
        <f t="shared" si="27"/>
        <v>4015</v>
      </c>
      <c r="R45" s="1230">
        <f t="shared" si="47"/>
        <v>16992903</v>
      </c>
      <c r="S45" s="1230">
        <f>'6_Local Deduct Calc'!J45</f>
        <v>9980212</v>
      </c>
      <c r="T45" s="1230">
        <f t="shared" si="28"/>
        <v>9980212</v>
      </c>
      <c r="U45" s="1231">
        <f t="shared" si="29"/>
        <v>7012691</v>
      </c>
      <c r="V45" s="273">
        <f t="shared" si="43"/>
        <v>0.41270000000000001</v>
      </c>
      <c r="W45" s="273">
        <f t="shared" si="30"/>
        <v>0.58730000000000004</v>
      </c>
      <c r="X45" s="274">
        <f t="shared" si="48"/>
        <v>3778.9519121544868</v>
      </c>
      <c r="Y45" s="1230">
        <f>'7_Local Revenue'!AS45</f>
        <v>15277010</v>
      </c>
      <c r="Z45" s="1230">
        <f t="shared" si="31"/>
        <v>5296798</v>
      </c>
      <c r="AA45" s="34">
        <f t="shared" si="32"/>
        <v>0</v>
      </c>
      <c r="AB45" s="34">
        <f t="shared" si="49"/>
        <v>5777587.0200000005</v>
      </c>
      <c r="AC45" s="34">
        <f t="shared" si="50"/>
        <v>5296798</v>
      </c>
      <c r="AD45" s="1230">
        <f t="shared" si="51"/>
        <v>5350592.2804880003</v>
      </c>
      <c r="AE45" s="1236">
        <f t="shared" si="33"/>
        <v>0</v>
      </c>
      <c r="AF45" s="34">
        <f t="shared" si="52"/>
        <v>0</v>
      </c>
      <c r="AG45" s="275">
        <f t="shared" si="34"/>
        <v>0</v>
      </c>
      <c r="AH45" s="1236">
        <f t="shared" si="53"/>
        <v>7012691</v>
      </c>
      <c r="AI45" s="34">
        <f t="shared" si="54"/>
        <v>2655</v>
      </c>
      <c r="AJ45" s="1236">
        <f>'3A_Level 3'!J45</f>
        <v>772613</v>
      </c>
      <c r="AK45" s="34">
        <f t="shared" si="55"/>
        <v>292.54562665656948</v>
      </c>
      <c r="AL45" s="1236">
        <f t="shared" si="35"/>
        <v>7785304</v>
      </c>
      <c r="AM45" s="34">
        <f t="shared" si="56"/>
        <v>2947.8621734191593</v>
      </c>
      <c r="AN45" s="1238">
        <f>'3A_Level 3'!K45</f>
        <v>2831695</v>
      </c>
      <c r="AO45" s="277">
        <f t="shared" si="57"/>
        <v>1072.2056039379022</v>
      </c>
      <c r="AP45" s="1236">
        <f t="shared" si="36"/>
        <v>9844386</v>
      </c>
      <c r="AQ45" s="34">
        <f t="shared" si="58"/>
        <v>3727.5221507004921</v>
      </c>
      <c r="AR45" s="34">
        <f>'3A_Level 3'!L45</f>
        <v>281953.00363011891</v>
      </c>
      <c r="AS45" s="1239">
        <f t="shared" si="59"/>
        <v>10126339.003630118</v>
      </c>
      <c r="AT45" s="34">
        <f t="shared" si="60"/>
        <v>3834.2820914919039</v>
      </c>
      <c r="AU45" s="275">
        <f t="shared" si="37"/>
        <v>0.39862220537075932</v>
      </c>
      <c r="AV45" s="276">
        <f t="shared" si="38"/>
        <v>62</v>
      </c>
      <c r="AW45" s="34">
        <f t="shared" si="61"/>
        <v>15277010</v>
      </c>
      <c r="AX45" s="34">
        <f t="shared" si="62"/>
        <v>5784.56</v>
      </c>
      <c r="AY45" s="276">
        <f t="shared" si="39"/>
        <v>7</v>
      </c>
      <c r="AZ45" s="275">
        <f t="shared" si="40"/>
        <v>0.60137779462924079</v>
      </c>
      <c r="BA45" s="277">
        <f t="shared" si="41"/>
        <v>25403349.003630117</v>
      </c>
      <c r="BB45" s="277">
        <f t="shared" si="63"/>
        <v>9618.8371842597935</v>
      </c>
      <c r="BC45" s="276">
        <f t="shared" si="42"/>
        <v>41</v>
      </c>
    </row>
    <row r="46" spans="1:55" ht="15.6" customHeight="1" x14ac:dyDescent="0.2">
      <c r="A46" s="606">
        <v>40</v>
      </c>
      <c r="B46" s="607" t="s">
        <v>43</v>
      </c>
      <c r="C46" s="1226">
        <f>'8_2.1.20 SIS'!AV46</f>
        <v>21834</v>
      </c>
      <c r="D46" s="1227">
        <v>15462</v>
      </c>
      <c r="E46" s="1227">
        <f t="shared" si="22"/>
        <v>3401.64</v>
      </c>
      <c r="F46" s="1227">
        <v>11182</v>
      </c>
      <c r="G46" s="1227">
        <f t="shared" si="23"/>
        <v>670.92</v>
      </c>
      <c r="H46" s="1227">
        <v>3065</v>
      </c>
      <c r="I46" s="1227">
        <f t="shared" si="24"/>
        <v>4597.5</v>
      </c>
      <c r="J46" s="1227">
        <v>462</v>
      </c>
      <c r="K46" s="1227">
        <f t="shared" si="25"/>
        <v>277.2</v>
      </c>
      <c r="L46" s="1227">
        <f t="shared" si="44"/>
        <v>0</v>
      </c>
      <c r="M46" s="608">
        <f t="shared" si="45"/>
        <v>0</v>
      </c>
      <c r="N46" s="1227">
        <f t="shared" si="3"/>
        <v>0</v>
      </c>
      <c r="O46" s="1227">
        <f t="shared" si="26"/>
        <v>8947.26</v>
      </c>
      <c r="P46" s="1229">
        <f t="shared" si="46"/>
        <v>30781.260000000002</v>
      </c>
      <c r="Q46" s="1232">
        <f t="shared" si="27"/>
        <v>4015</v>
      </c>
      <c r="R46" s="1232">
        <f t="shared" si="47"/>
        <v>123586759</v>
      </c>
      <c r="S46" s="1232">
        <f>'6_Local Deduct Calc'!J46</f>
        <v>32394012</v>
      </c>
      <c r="T46" s="1232">
        <f t="shared" si="28"/>
        <v>32394012</v>
      </c>
      <c r="U46" s="1233">
        <f t="shared" si="29"/>
        <v>91192747</v>
      </c>
      <c r="V46" s="609">
        <f t="shared" si="43"/>
        <v>0.7379</v>
      </c>
      <c r="W46" s="543">
        <f t="shared" si="30"/>
        <v>0.2621</v>
      </c>
      <c r="X46" s="544">
        <f t="shared" si="48"/>
        <v>1483.6499038197308</v>
      </c>
      <c r="Y46" s="1232">
        <f>'7_Local Revenue'!AS46</f>
        <v>93277806</v>
      </c>
      <c r="Z46" s="1232">
        <f t="shared" si="31"/>
        <v>60883794</v>
      </c>
      <c r="AA46" s="610">
        <f t="shared" si="32"/>
        <v>0</v>
      </c>
      <c r="AB46" s="610">
        <f t="shared" si="49"/>
        <v>42019498.060000002</v>
      </c>
      <c r="AC46" s="610">
        <f t="shared" si="50"/>
        <v>42019498.060000002</v>
      </c>
      <c r="AD46" s="1232">
        <f t="shared" si="51"/>
        <v>18942893.959424719</v>
      </c>
      <c r="AE46" s="1237">
        <f t="shared" si="33"/>
        <v>23076604</v>
      </c>
      <c r="AF46" s="610">
        <f t="shared" si="52"/>
        <v>1057</v>
      </c>
      <c r="AG46" s="611">
        <f t="shared" si="34"/>
        <v>0.54920000000000002</v>
      </c>
      <c r="AH46" s="1237">
        <f t="shared" si="53"/>
        <v>114269351</v>
      </c>
      <c r="AI46" s="610">
        <f t="shared" si="54"/>
        <v>5234</v>
      </c>
      <c r="AJ46" s="1237">
        <f>'3A_Level 3'!J46</f>
        <v>3703137</v>
      </c>
      <c r="AK46" s="610">
        <f t="shared" si="55"/>
        <v>169.60414949161859</v>
      </c>
      <c r="AL46" s="1237">
        <f t="shared" si="35"/>
        <v>117972488</v>
      </c>
      <c r="AM46" s="610">
        <f t="shared" si="56"/>
        <v>5403.1550792342223</v>
      </c>
      <c r="AN46" s="1240">
        <f>'3A_Level 3'!K46</f>
        <v>18992832</v>
      </c>
      <c r="AO46" s="613">
        <f t="shared" si="57"/>
        <v>869.8741412475955</v>
      </c>
      <c r="AP46" s="1237">
        <f t="shared" si="36"/>
        <v>133262183</v>
      </c>
      <c r="AQ46" s="610">
        <f t="shared" si="58"/>
        <v>6103.4250709901989</v>
      </c>
      <c r="AR46" s="1241">
        <f>'3A_Level 3'!L46</f>
        <v>3250785.8904649764</v>
      </c>
      <c r="AS46" s="1242">
        <f t="shared" si="59"/>
        <v>136512968.89046496</v>
      </c>
      <c r="AT46" s="1243">
        <f t="shared" si="60"/>
        <v>6252.3114816554435</v>
      </c>
      <c r="AU46" s="611">
        <f t="shared" si="37"/>
        <v>0.64720640845915012</v>
      </c>
      <c r="AV46" s="612">
        <f t="shared" si="38"/>
        <v>33</v>
      </c>
      <c r="AW46" s="610">
        <f t="shared" si="61"/>
        <v>74413510.060000002</v>
      </c>
      <c r="AX46" s="610">
        <f t="shared" si="62"/>
        <v>3408.15</v>
      </c>
      <c r="AY46" s="612">
        <f t="shared" si="39"/>
        <v>43</v>
      </c>
      <c r="AZ46" s="611">
        <f t="shared" si="40"/>
        <v>0.35279359154084988</v>
      </c>
      <c r="BA46" s="613">
        <f t="shared" si="41"/>
        <v>210926478.95046496</v>
      </c>
      <c r="BB46" s="613">
        <f t="shared" si="63"/>
        <v>9660.4597852186944</v>
      </c>
      <c r="BC46" s="612">
        <f t="shared" si="42"/>
        <v>40</v>
      </c>
    </row>
    <row r="47" spans="1:55" ht="15.6" customHeight="1" x14ac:dyDescent="0.2">
      <c r="A47" s="605">
        <v>41</v>
      </c>
      <c r="B47" s="271" t="s">
        <v>44</v>
      </c>
      <c r="C47" s="1223">
        <f>'8_2.1.20 SIS'!AV47</f>
        <v>1295</v>
      </c>
      <c r="D47" s="1223">
        <v>1108</v>
      </c>
      <c r="E47" s="1223">
        <f t="shared" si="22"/>
        <v>243.76</v>
      </c>
      <c r="F47" s="1223">
        <v>1086</v>
      </c>
      <c r="G47" s="1223">
        <f t="shared" si="23"/>
        <v>65.16</v>
      </c>
      <c r="H47" s="1223">
        <v>182</v>
      </c>
      <c r="I47" s="1223">
        <f t="shared" si="24"/>
        <v>273</v>
      </c>
      <c r="J47" s="1223">
        <v>20</v>
      </c>
      <c r="K47" s="1223">
        <f t="shared" si="25"/>
        <v>12</v>
      </c>
      <c r="L47" s="1224">
        <f t="shared" si="44"/>
        <v>6205</v>
      </c>
      <c r="M47" s="272">
        <f t="shared" si="45"/>
        <v>0.16547000000000001</v>
      </c>
      <c r="N47" s="1223">
        <f t="shared" si="3"/>
        <v>214.28364999999999</v>
      </c>
      <c r="O47" s="1223">
        <f t="shared" si="26"/>
        <v>808.20364999999993</v>
      </c>
      <c r="P47" s="1223">
        <f t="shared" si="46"/>
        <v>2103.2036499999999</v>
      </c>
      <c r="Q47" s="1230">
        <f t="shared" si="27"/>
        <v>4015</v>
      </c>
      <c r="R47" s="1230">
        <f t="shared" si="47"/>
        <v>8444363</v>
      </c>
      <c r="S47" s="1230">
        <f>'6_Local Deduct Calc'!J47</f>
        <v>5245839</v>
      </c>
      <c r="T47" s="1230">
        <f t="shared" si="28"/>
        <v>5245839</v>
      </c>
      <c r="U47" s="1231">
        <f t="shared" si="29"/>
        <v>3198524</v>
      </c>
      <c r="V47" s="273">
        <f t="shared" si="43"/>
        <v>0.37880000000000003</v>
      </c>
      <c r="W47" s="273">
        <f t="shared" si="30"/>
        <v>0.62119999999999997</v>
      </c>
      <c r="X47" s="274">
        <f t="shared" si="48"/>
        <v>4050.8409266409267</v>
      </c>
      <c r="Y47" s="1230">
        <f>'7_Local Revenue'!AS47</f>
        <v>17070214</v>
      </c>
      <c r="Z47" s="1230">
        <f t="shared" si="31"/>
        <v>11824375</v>
      </c>
      <c r="AA47" s="34">
        <f t="shared" si="32"/>
        <v>0</v>
      </c>
      <c r="AB47" s="34">
        <f t="shared" si="49"/>
        <v>2871083.4200000004</v>
      </c>
      <c r="AC47" s="34">
        <f t="shared" si="50"/>
        <v>2871083.4200000004</v>
      </c>
      <c r="AD47" s="1230">
        <f t="shared" si="51"/>
        <v>3067649.2752668802</v>
      </c>
      <c r="AE47" s="1236">
        <f t="shared" si="33"/>
        <v>0</v>
      </c>
      <c r="AF47" s="34">
        <f t="shared" si="52"/>
        <v>0</v>
      </c>
      <c r="AG47" s="275">
        <f t="shared" si="34"/>
        <v>0</v>
      </c>
      <c r="AH47" s="1236">
        <f t="shared" si="53"/>
        <v>3198524</v>
      </c>
      <c r="AI47" s="34">
        <f t="shared" si="54"/>
        <v>2470</v>
      </c>
      <c r="AJ47" s="1236">
        <f>'3A_Level 3'!J47</f>
        <v>219637</v>
      </c>
      <c r="AK47" s="34">
        <f t="shared" si="55"/>
        <v>169.603861003861</v>
      </c>
      <c r="AL47" s="1236">
        <f t="shared" si="35"/>
        <v>3418161</v>
      </c>
      <c r="AM47" s="34">
        <f t="shared" si="56"/>
        <v>2639.5065637065636</v>
      </c>
      <c r="AN47" s="1238">
        <f>'3A_Level 3'!K47</f>
        <v>1367292</v>
      </c>
      <c r="AO47" s="277">
        <f t="shared" si="57"/>
        <v>1055.8239382239383</v>
      </c>
      <c r="AP47" s="1236">
        <f t="shared" si="36"/>
        <v>4565816</v>
      </c>
      <c r="AQ47" s="34">
        <f t="shared" si="58"/>
        <v>3525.7266409266408</v>
      </c>
      <c r="AR47" s="34">
        <f>'3A_Level 3'!L47</f>
        <v>232224.96789833691</v>
      </c>
      <c r="AS47" s="1239">
        <f t="shared" si="59"/>
        <v>4798040.9678983372</v>
      </c>
      <c r="AT47" s="34">
        <f t="shared" si="60"/>
        <v>3705.0509404620366</v>
      </c>
      <c r="AU47" s="275">
        <f t="shared" si="37"/>
        <v>0.37151022606802192</v>
      </c>
      <c r="AV47" s="276">
        <f t="shared" si="38"/>
        <v>63</v>
      </c>
      <c r="AW47" s="34">
        <f t="shared" si="61"/>
        <v>8116922.4199999999</v>
      </c>
      <c r="AX47" s="34">
        <f t="shared" si="62"/>
        <v>6267.89</v>
      </c>
      <c r="AY47" s="276">
        <f t="shared" si="39"/>
        <v>4</v>
      </c>
      <c r="AZ47" s="275">
        <f t="shared" si="40"/>
        <v>0.62848977393197814</v>
      </c>
      <c r="BA47" s="277">
        <f t="shared" si="41"/>
        <v>12914963.387898337</v>
      </c>
      <c r="BB47" s="277">
        <f t="shared" si="63"/>
        <v>9972.9447010797976</v>
      </c>
      <c r="BC47" s="276">
        <f t="shared" si="42"/>
        <v>27</v>
      </c>
    </row>
    <row r="48" spans="1:55" ht="15.6" customHeight="1" x14ac:dyDescent="0.2">
      <c r="A48" s="605">
        <v>42</v>
      </c>
      <c r="B48" s="271" t="s">
        <v>45</v>
      </c>
      <c r="C48" s="1225">
        <f>'8_2.1.20 SIS'!AV48</f>
        <v>2727</v>
      </c>
      <c r="D48" s="1223">
        <v>2219</v>
      </c>
      <c r="E48" s="1223">
        <f t="shared" si="22"/>
        <v>488.18</v>
      </c>
      <c r="F48" s="1223">
        <v>1147</v>
      </c>
      <c r="G48" s="1223">
        <f t="shared" si="23"/>
        <v>68.819999999999993</v>
      </c>
      <c r="H48" s="1223">
        <v>355</v>
      </c>
      <c r="I48" s="1223">
        <f t="shared" si="24"/>
        <v>532.5</v>
      </c>
      <c r="J48" s="1223">
        <v>64</v>
      </c>
      <c r="K48" s="1223">
        <f t="shared" si="25"/>
        <v>38.4</v>
      </c>
      <c r="L48" s="1223">
        <f t="shared" si="44"/>
        <v>4773</v>
      </c>
      <c r="M48" s="272">
        <f t="shared" si="45"/>
        <v>0.12728</v>
      </c>
      <c r="N48" s="1223">
        <f t="shared" si="3"/>
        <v>347.09255999999999</v>
      </c>
      <c r="O48" s="1223">
        <f t="shared" si="26"/>
        <v>1474.9925600000001</v>
      </c>
      <c r="P48" s="1223">
        <f t="shared" si="46"/>
        <v>4201.9925600000006</v>
      </c>
      <c r="Q48" s="1230">
        <f t="shared" si="27"/>
        <v>4015</v>
      </c>
      <c r="R48" s="1230">
        <f t="shared" si="47"/>
        <v>16871000</v>
      </c>
      <c r="S48" s="1230">
        <f>'6_Local Deduct Calc'!J48</f>
        <v>5574326</v>
      </c>
      <c r="T48" s="1230">
        <f t="shared" si="28"/>
        <v>5574326</v>
      </c>
      <c r="U48" s="1231">
        <f t="shared" si="29"/>
        <v>11296674</v>
      </c>
      <c r="V48" s="273">
        <f t="shared" si="43"/>
        <v>0.66959999999999997</v>
      </c>
      <c r="W48" s="273">
        <f t="shared" si="30"/>
        <v>0.33040000000000003</v>
      </c>
      <c r="X48" s="274">
        <f t="shared" si="48"/>
        <v>2044.1239457279062</v>
      </c>
      <c r="Y48" s="1230">
        <f>'7_Local Revenue'!AS48</f>
        <v>13211043</v>
      </c>
      <c r="Z48" s="1230">
        <f t="shared" si="31"/>
        <v>7636717</v>
      </c>
      <c r="AA48" s="34">
        <f t="shared" si="32"/>
        <v>0</v>
      </c>
      <c r="AB48" s="34">
        <f t="shared" si="49"/>
        <v>5736140</v>
      </c>
      <c r="AC48" s="34">
        <f t="shared" si="50"/>
        <v>5736140</v>
      </c>
      <c r="AD48" s="1230">
        <f t="shared" si="51"/>
        <v>3259779.52832</v>
      </c>
      <c r="AE48" s="1236">
        <f t="shared" si="33"/>
        <v>2476360</v>
      </c>
      <c r="AF48" s="34">
        <f t="shared" si="52"/>
        <v>908</v>
      </c>
      <c r="AG48" s="275">
        <f t="shared" si="34"/>
        <v>0.43169999999999997</v>
      </c>
      <c r="AH48" s="1236">
        <f t="shared" si="53"/>
        <v>13773034</v>
      </c>
      <c r="AI48" s="34">
        <f t="shared" si="54"/>
        <v>5051</v>
      </c>
      <c r="AJ48" s="1236">
        <f>'3A_Level 3'!J48</f>
        <v>462510</v>
      </c>
      <c r="AK48" s="34">
        <f t="shared" si="55"/>
        <v>169.60396039603961</v>
      </c>
      <c r="AL48" s="1236">
        <f t="shared" si="35"/>
        <v>14235544</v>
      </c>
      <c r="AM48" s="34">
        <f t="shared" si="56"/>
        <v>5220.2214888155486</v>
      </c>
      <c r="AN48" s="1238">
        <f>'3A_Level 3'!K48</f>
        <v>1919492</v>
      </c>
      <c r="AO48" s="277">
        <f t="shared" si="57"/>
        <v>703.88412174550785</v>
      </c>
      <c r="AP48" s="1236">
        <f t="shared" si="36"/>
        <v>15692526</v>
      </c>
      <c r="AQ48" s="34">
        <f t="shared" si="58"/>
        <v>5754.5016501650161</v>
      </c>
      <c r="AR48" s="34">
        <f>'3A_Level 3'!L48</f>
        <v>384289.17202029686</v>
      </c>
      <c r="AS48" s="1239">
        <f t="shared" si="59"/>
        <v>16076815.172020297</v>
      </c>
      <c r="AT48" s="34">
        <f t="shared" si="60"/>
        <v>5895.4217719179678</v>
      </c>
      <c r="AU48" s="275">
        <f t="shared" si="37"/>
        <v>0.58701756742633049</v>
      </c>
      <c r="AV48" s="276">
        <f t="shared" si="38"/>
        <v>49</v>
      </c>
      <c r="AW48" s="34">
        <f t="shared" si="61"/>
        <v>11310466</v>
      </c>
      <c r="AX48" s="34">
        <f t="shared" si="62"/>
        <v>4147.59</v>
      </c>
      <c r="AY48" s="276">
        <f t="shared" si="39"/>
        <v>23</v>
      </c>
      <c r="AZ48" s="275">
        <f t="shared" si="40"/>
        <v>0.41298243257366946</v>
      </c>
      <c r="BA48" s="277">
        <f t="shared" si="41"/>
        <v>27387281.172020297</v>
      </c>
      <c r="BB48" s="277">
        <f t="shared" si="63"/>
        <v>10043.007397147157</v>
      </c>
      <c r="BC48" s="276">
        <f t="shared" si="42"/>
        <v>22</v>
      </c>
    </row>
    <row r="49" spans="1:55" ht="15.6" customHeight="1" x14ac:dyDescent="0.2">
      <c r="A49" s="605">
        <v>43</v>
      </c>
      <c r="B49" s="271" t="s">
        <v>46</v>
      </c>
      <c r="C49" s="1225">
        <f>'8_2.1.20 SIS'!AV49</f>
        <v>4017</v>
      </c>
      <c r="D49" s="1223">
        <v>3057</v>
      </c>
      <c r="E49" s="1223">
        <f t="shared" si="22"/>
        <v>672.54</v>
      </c>
      <c r="F49" s="1223">
        <v>2537</v>
      </c>
      <c r="G49" s="1223">
        <f t="shared" si="23"/>
        <v>152.22</v>
      </c>
      <c r="H49" s="1223">
        <v>538</v>
      </c>
      <c r="I49" s="1223">
        <f t="shared" si="24"/>
        <v>807</v>
      </c>
      <c r="J49" s="1223">
        <v>89</v>
      </c>
      <c r="K49" s="1223">
        <f t="shared" si="25"/>
        <v>53.4</v>
      </c>
      <c r="L49" s="1223">
        <f t="shared" si="44"/>
        <v>3483</v>
      </c>
      <c r="M49" s="272">
        <f t="shared" si="45"/>
        <v>9.2880000000000004E-2</v>
      </c>
      <c r="N49" s="1223">
        <f t="shared" si="3"/>
        <v>373.09896000000003</v>
      </c>
      <c r="O49" s="1223">
        <f t="shared" si="26"/>
        <v>2058.2589600000001</v>
      </c>
      <c r="P49" s="1223">
        <f t="shared" si="46"/>
        <v>6075.2589600000001</v>
      </c>
      <c r="Q49" s="1230">
        <f t="shared" si="27"/>
        <v>4015</v>
      </c>
      <c r="R49" s="1230">
        <f t="shared" si="47"/>
        <v>24392165</v>
      </c>
      <c r="S49" s="1230">
        <f>'6_Local Deduct Calc'!J49</f>
        <v>6059776</v>
      </c>
      <c r="T49" s="1230">
        <f t="shared" si="28"/>
        <v>6059776</v>
      </c>
      <c r="U49" s="1231">
        <f t="shared" si="29"/>
        <v>18332389</v>
      </c>
      <c r="V49" s="273">
        <f t="shared" si="43"/>
        <v>0.75160000000000005</v>
      </c>
      <c r="W49" s="273">
        <f t="shared" si="30"/>
        <v>0.24840000000000001</v>
      </c>
      <c r="X49" s="274">
        <f t="shared" si="48"/>
        <v>1508.5327358725417</v>
      </c>
      <c r="Y49" s="1230">
        <f>'7_Local Revenue'!AS49</f>
        <v>18154791</v>
      </c>
      <c r="Z49" s="1230">
        <f t="shared" si="31"/>
        <v>12095015</v>
      </c>
      <c r="AA49" s="34">
        <f t="shared" si="32"/>
        <v>0</v>
      </c>
      <c r="AB49" s="34">
        <f t="shared" si="49"/>
        <v>8293336.1000000006</v>
      </c>
      <c r="AC49" s="34">
        <f t="shared" si="50"/>
        <v>8293336.1000000006</v>
      </c>
      <c r="AD49" s="1230">
        <f t="shared" si="51"/>
        <v>3543311.2620528005</v>
      </c>
      <c r="AE49" s="1236">
        <f t="shared" si="33"/>
        <v>4750025</v>
      </c>
      <c r="AF49" s="34">
        <f t="shared" si="52"/>
        <v>1182</v>
      </c>
      <c r="AG49" s="275">
        <f t="shared" si="34"/>
        <v>0.57279999999999998</v>
      </c>
      <c r="AH49" s="1236">
        <f t="shared" si="53"/>
        <v>23082414</v>
      </c>
      <c r="AI49" s="34">
        <f t="shared" si="54"/>
        <v>5746</v>
      </c>
      <c r="AJ49" s="1236">
        <f>'3A_Level 3'!J49</f>
        <v>681300</v>
      </c>
      <c r="AK49" s="34">
        <f t="shared" si="55"/>
        <v>169.60418222554145</v>
      </c>
      <c r="AL49" s="1236">
        <f t="shared" si="35"/>
        <v>23763714</v>
      </c>
      <c r="AM49" s="34">
        <f t="shared" si="56"/>
        <v>5915.7864077669901</v>
      </c>
      <c r="AN49" s="1238">
        <f>'3A_Level 3'!K49</f>
        <v>2989508</v>
      </c>
      <c r="AO49" s="277">
        <f t="shared" si="57"/>
        <v>744.21409011700268</v>
      </c>
      <c r="AP49" s="1236">
        <f t="shared" si="36"/>
        <v>26071922</v>
      </c>
      <c r="AQ49" s="34">
        <f t="shared" si="58"/>
        <v>6490.3963156584514</v>
      </c>
      <c r="AR49" s="34">
        <f>'3A_Level 3'!L49</f>
        <v>604842.01282204257</v>
      </c>
      <c r="AS49" s="1239">
        <f t="shared" si="59"/>
        <v>26676764.012822043</v>
      </c>
      <c r="AT49" s="34">
        <f t="shared" si="60"/>
        <v>6640.9668939064086</v>
      </c>
      <c r="AU49" s="275">
        <f t="shared" si="37"/>
        <v>0.65017900467131606</v>
      </c>
      <c r="AV49" s="276">
        <f t="shared" si="38"/>
        <v>30</v>
      </c>
      <c r="AW49" s="34">
        <f t="shared" si="61"/>
        <v>14353112.1</v>
      </c>
      <c r="AX49" s="34">
        <f t="shared" si="62"/>
        <v>3573.09</v>
      </c>
      <c r="AY49" s="276">
        <f t="shared" si="39"/>
        <v>36</v>
      </c>
      <c r="AZ49" s="275">
        <f t="shared" si="40"/>
        <v>0.34982099532868394</v>
      </c>
      <c r="BA49" s="277">
        <f t="shared" si="41"/>
        <v>41029876.112822041</v>
      </c>
      <c r="BB49" s="277">
        <f t="shared" si="63"/>
        <v>10214.059276281314</v>
      </c>
      <c r="BC49" s="276">
        <f t="shared" si="42"/>
        <v>15</v>
      </c>
    </row>
    <row r="50" spans="1:55" ht="15.6" customHeight="1" x14ac:dyDescent="0.2">
      <c r="A50" s="605">
        <v>44</v>
      </c>
      <c r="B50" s="271" t="s">
        <v>47</v>
      </c>
      <c r="C50" s="1225">
        <f>'8_2.1.20 SIS'!AV50</f>
        <v>7458</v>
      </c>
      <c r="D50" s="1223">
        <v>5963</v>
      </c>
      <c r="E50" s="1223">
        <f t="shared" si="22"/>
        <v>1311.86</v>
      </c>
      <c r="F50" s="1223">
        <v>3125.5</v>
      </c>
      <c r="G50" s="1223">
        <f t="shared" si="23"/>
        <v>187.53</v>
      </c>
      <c r="H50" s="1223">
        <v>852</v>
      </c>
      <c r="I50" s="1223">
        <f t="shared" si="24"/>
        <v>1278</v>
      </c>
      <c r="J50" s="1223">
        <v>134</v>
      </c>
      <c r="K50" s="1223">
        <f t="shared" si="25"/>
        <v>80.399999999999991</v>
      </c>
      <c r="L50" s="1223">
        <f t="shared" si="44"/>
        <v>42</v>
      </c>
      <c r="M50" s="272">
        <f t="shared" si="45"/>
        <v>1.1199999999999999E-3</v>
      </c>
      <c r="N50" s="1223">
        <f t="shared" si="3"/>
        <v>8.3529599999999995</v>
      </c>
      <c r="O50" s="1223">
        <f t="shared" si="26"/>
        <v>2866.1429600000001</v>
      </c>
      <c r="P50" s="1223">
        <f t="shared" si="46"/>
        <v>10324.142960000001</v>
      </c>
      <c r="Q50" s="1230">
        <f t="shared" si="27"/>
        <v>4015</v>
      </c>
      <c r="R50" s="1230">
        <f t="shared" si="47"/>
        <v>41451434</v>
      </c>
      <c r="S50" s="1230">
        <f>'6_Local Deduct Calc'!J50</f>
        <v>10774161</v>
      </c>
      <c r="T50" s="1230">
        <f t="shared" si="28"/>
        <v>10774161</v>
      </c>
      <c r="U50" s="1231">
        <f t="shared" si="29"/>
        <v>30677273</v>
      </c>
      <c r="V50" s="273">
        <f t="shared" si="43"/>
        <v>0.74009999999999998</v>
      </c>
      <c r="W50" s="273">
        <f t="shared" si="30"/>
        <v>0.25990000000000002</v>
      </c>
      <c r="X50" s="274">
        <f t="shared" si="48"/>
        <v>1444.6448109412711</v>
      </c>
      <c r="Y50" s="1230">
        <f>'7_Local Revenue'!AS50</f>
        <v>29756820</v>
      </c>
      <c r="Z50" s="1230">
        <f t="shared" si="31"/>
        <v>18982659</v>
      </c>
      <c r="AA50" s="34">
        <f t="shared" si="32"/>
        <v>0</v>
      </c>
      <c r="AB50" s="34">
        <f t="shared" si="49"/>
        <v>14093487.560000001</v>
      </c>
      <c r="AC50" s="34">
        <f t="shared" si="50"/>
        <v>14093487.560000001</v>
      </c>
      <c r="AD50" s="1230">
        <f t="shared" si="51"/>
        <v>6300183.5569716804</v>
      </c>
      <c r="AE50" s="1236">
        <f t="shared" si="33"/>
        <v>7793304</v>
      </c>
      <c r="AF50" s="34">
        <f t="shared" si="52"/>
        <v>1045</v>
      </c>
      <c r="AG50" s="275">
        <f t="shared" si="34"/>
        <v>0.55300000000000005</v>
      </c>
      <c r="AH50" s="1236">
        <f t="shared" si="53"/>
        <v>38470577</v>
      </c>
      <c r="AI50" s="34">
        <f t="shared" si="54"/>
        <v>5158</v>
      </c>
      <c r="AJ50" s="1236">
        <f>'3A_Level 3'!J50</f>
        <v>1264908</v>
      </c>
      <c r="AK50" s="34">
        <f t="shared" si="55"/>
        <v>169.60418342719228</v>
      </c>
      <c r="AL50" s="1236">
        <f t="shared" si="35"/>
        <v>39735485</v>
      </c>
      <c r="AM50" s="34">
        <f t="shared" si="56"/>
        <v>5327.9009117725927</v>
      </c>
      <c r="AN50" s="1238">
        <f>'3A_Level 3'!K50</f>
        <v>6210755</v>
      </c>
      <c r="AO50" s="277">
        <f t="shared" si="57"/>
        <v>832.7641458836149</v>
      </c>
      <c r="AP50" s="1236">
        <f t="shared" si="36"/>
        <v>44681332</v>
      </c>
      <c r="AQ50" s="34">
        <f t="shared" si="58"/>
        <v>5991.060874229016</v>
      </c>
      <c r="AR50" s="34">
        <f>'3A_Level 3'!L50</f>
        <v>977233.54283188377</v>
      </c>
      <c r="AS50" s="1239">
        <f t="shared" si="59"/>
        <v>45658565.542831883</v>
      </c>
      <c r="AT50" s="34">
        <f t="shared" si="60"/>
        <v>6122.0924568023438</v>
      </c>
      <c r="AU50" s="275">
        <f t="shared" si="37"/>
        <v>0.64739850456539005</v>
      </c>
      <c r="AV50" s="276">
        <f t="shared" si="38"/>
        <v>32</v>
      </c>
      <c r="AW50" s="34">
        <f t="shared" si="61"/>
        <v>24867648.559999999</v>
      </c>
      <c r="AX50" s="34">
        <f t="shared" si="62"/>
        <v>3334.36</v>
      </c>
      <c r="AY50" s="276">
        <f t="shared" si="39"/>
        <v>46</v>
      </c>
      <c r="AZ50" s="275">
        <f t="shared" si="40"/>
        <v>0.35260149543460995</v>
      </c>
      <c r="BA50" s="277">
        <f t="shared" si="41"/>
        <v>70526214.102831885</v>
      </c>
      <c r="BB50" s="277">
        <f t="shared" si="63"/>
        <v>9456.4513412217602</v>
      </c>
      <c r="BC50" s="276">
        <f t="shared" si="42"/>
        <v>48</v>
      </c>
    </row>
    <row r="51" spans="1:55" ht="15.6" customHeight="1" x14ac:dyDescent="0.2">
      <c r="A51" s="606">
        <v>45</v>
      </c>
      <c r="B51" s="607" t="s">
        <v>48</v>
      </c>
      <c r="C51" s="1226">
        <f>'8_2.1.20 SIS'!AV51</f>
        <v>9473</v>
      </c>
      <c r="D51" s="1227">
        <v>5547</v>
      </c>
      <c r="E51" s="1227">
        <f t="shared" si="22"/>
        <v>1220.3399999999999</v>
      </c>
      <c r="F51" s="1227">
        <v>4973.5</v>
      </c>
      <c r="G51" s="1227">
        <f t="shared" si="23"/>
        <v>298.40999999999997</v>
      </c>
      <c r="H51" s="1227">
        <v>1114</v>
      </c>
      <c r="I51" s="1227">
        <f t="shared" si="24"/>
        <v>1671</v>
      </c>
      <c r="J51" s="1227">
        <v>754</v>
      </c>
      <c r="K51" s="1227">
        <f t="shared" si="25"/>
        <v>452.4</v>
      </c>
      <c r="L51" s="1227">
        <f t="shared" si="44"/>
        <v>0</v>
      </c>
      <c r="M51" s="608">
        <f t="shared" si="45"/>
        <v>0</v>
      </c>
      <c r="N51" s="1227">
        <f t="shared" si="3"/>
        <v>0</v>
      </c>
      <c r="O51" s="1227">
        <f t="shared" si="26"/>
        <v>3642.15</v>
      </c>
      <c r="P51" s="1229">
        <f t="shared" si="46"/>
        <v>13115.15</v>
      </c>
      <c r="Q51" s="1232">
        <f t="shared" si="27"/>
        <v>4015</v>
      </c>
      <c r="R51" s="1232">
        <f t="shared" si="47"/>
        <v>52657327</v>
      </c>
      <c r="S51" s="1232">
        <f>'6_Local Deduct Calc'!J51</f>
        <v>34649101</v>
      </c>
      <c r="T51" s="1232">
        <f t="shared" si="28"/>
        <v>34649101</v>
      </c>
      <c r="U51" s="1233">
        <f t="shared" si="29"/>
        <v>18008226</v>
      </c>
      <c r="V51" s="609">
        <f t="shared" si="43"/>
        <v>0.34200000000000003</v>
      </c>
      <c r="W51" s="543">
        <f t="shared" si="30"/>
        <v>0.65800000000000003</v>
      </c>
      <c r="X51" s="544">
        <f t="shared" si="48"/>
        <v>3657.6692705584292</v>
      </c>
      <c r="Y51" s="1232">
        <f>'7_Local Revenue'!AS51</f>
        <v>135128176</v>
      </c>
      <c r="Z51" s="1232">
        <f t="shared" si="31"/>
        <v>100479075</v>
      </c>
      <c r="AA51" s="610">
        <f t="shared" si="32"/>
        <v>0</v>
      </c>
      <c r="AB51" s="610">
        <f t="shared" si="49"/>
        <v>17903491.18</v>
      </c>
      <c r="AC51" s="610">
        <f t="shared" si="50"/>
        <v>17903491.18</v>
      </c>
      <c r="AD51" s="1232">
        <f t="shared" si="51"/>
        <v>20262455.1778768</v>
      </c>
      <c r="AE51" s="1237">
        <f t="shared" si="33"/>
        <v>0</v>
      </c>
      <c r="AF51" s="610">
        <f t="shared" si="52"/>
        <v>0</v>
      </c>
      <c r="AG51" s="611">
        <f t="shared" si="34"/>
        <v>0</v>
      </c>
      <c r="AH51" s="1237">
        <f t="shared" si="53"/>
        <v>18008226</v>
      </c>
      <c r="AI51" s="610">
        <f t="shared" si="54"/>
        <v>1901</v>
      </c>
      <c r="AJ51" s="1237">
        <f>'3A_Level 3'!J51</f>
        <v>3830982</v>
      </c>
      <c r="AK51" s="610">
        <f t="shared" si="55"/>
        <v>404.41064076849995</v>
      </c>
      <c r="AL51" s="1237">
        <f t="shared" si="35"/>
        <v>21839208</v>
      </c>
      <c r="AM51" s="610">
        <f t="shared" si="56"/>
        <v>2305.4162356170168</v>
      </c>
      <c r="AN51" s="1240">
        <f>'3A_Level 3'!K51</f>
        <v>10973245</v>
      </c>
      <c r="AO51" s="613">
        <f t="shared" si="57"/>
        <v>1158.3706323234455</v>
      </c>
      <c r="AP51" s="1237">
        <f t="shared" si="36"/>
        <v>28981471</v>
      </c>
      <c r="AQ51" s="610">
        <f t="shared" si="58"/>
        <v>3059.3762271719625</v>
      </c>
      <c r="AR51" s="1241">
        <f>'3A_Level 3'!L51</f>
        <v>1727049.3252987326</v>
      </c>
      <c r="AS51" s="1242">
        <f t="shared" si="59"/>
        <v>30708520.325298734</v>
      </c>
      <c r="AT51" s="1243">
        <f t="shared" si="60"/>
        <v>3241.6890452125763</v>
      </c>
      <c r="AU51" s="611">
        <f t="shared" si="37"/>
        <v>0.36882188336535193</v>
      </c>
      <c r="AV51" s="612">
        <f t="shared" si="38"/>
        <v>64</v>
      </c>
      <c r="AW51" s="610">
        <f t="shared" si="61"/>
        <v>52552592.18</v>
      </c>
      <c r="AX51" s="610">
        <f t="shared" si="62"/>
        <v>5547.62</v>
      </c>
      <c r="AY51" s="612">
        <f t="shared" si="39"/>
        <v>8</v>
      </c>
      <c r="AZ51" s="611">
        <f t="shared" si="40"/>
        <v>0.63117811663464807</v>
      </c>
      <c r="BA51" s="613">
        <f t="shared" si="41"/>
        <v>83261112.505298734</v>
      </c>
      <c r="BB51" s="613">
        <f t="shared" si="63"/>
        <v>8789.3077700093672</v>
      </c>
      <c r="BC51" s="612">
        <f t="shared" si="42"/>
        <v>64</v>
      </c>
    </row>
    <row r="52" spans="1:55" ht="15.6" customHeight="1" x14ac:dyDescent="0.2">
      <c r="A52" s="605">
        <v>46</v>
      </c>
      <c r="B52" s="271" t="s">
        <v>49</v>
      </c>
      <c r="C52" s="1223">
        <f>'8_2.1.20 SIS'!AV52</f>
        <v>1185</v>
      </c>
      <c r="D52" s="1223">
        <v>1131</v>
      </c>
      <c r="E52" s="1223">
        <f t="shared" si="22"/>
        <v>248.82</v>
      </c>
      <c r="F52" s="1223">
        <v>285</v>
      </c>
      <c r="G52" s="1223">
        <f t="shared" si="23"/>
        <v>17.099999999999998</v>
      </c>
      <c r="H52" s="1223">
        <v>204</v>
      </c>
      <c r="I52" s="1223">
        <f t="shared" si="24"/>
        <v>306</v>
      </c>
      <c r="J52" s="1223">
        <v>67</v>
      </c>
      <c r="K52" s="1223">
        <f t="shared" si="25"/>
        <v>40.199999999999996</v>
      </c>
      <c r="L52" s="1224">
        <f t="shared" si="44"/>
        <v>6315</v>
      </c>
      <c r="M52" s="272">
        <f t="shared" si="45"/>
        <v>0.16839999999999999</v>
      </c>
      <c r="N52" s="1223">
        <f t="shared" si="3"/>
        <v>199.554</v>
      </c>
      <c r="O52" s="1223">
        <f t="shared" si="26"/>
        <v>811.67400000000009</v>
      </c>
      <c r="P52" s="1223">
        <f t="shared" si="46"/>
        <v>1996.674</v>
      </c>
      <c r="Q52" s="1230">
        <f t="shared" si="27"/>
        <v>4015</v>
      </c>
      <c r="R52" s="1230">
        <f t="shared" si="47"/>
        <v>8016646</v>
      </c>
      <c r="S52" s="1230">
        <f>'6_Local Deduct Calc'!J52</f>
        <v>1289899</v>
      </c>
      <c r="T52" s="1230">
        <f t="shared" si="28"/>
        <v>1289899</v>
      </c>
      <c r="U52" s="1231">
        <f t="shared" si="29"/>
        <v>6726747</v>
      </c>
      <c r="V52" s="273">
        <f t="shared" si="43"/>
        <v>0.83909999999999996</v>
      </c>
      <c r="W52" s="273">
        <f t="shared" si="30"/>
        <v>0.16089999999999999</v>
      </c>
      <c r="X52" s="274">
        <f t="shared" si="48"/>
        <v>1088.5223628691983</v>
      </c>
      <c r="Y52" s="1230">
        <f>'7_Local Revenue'!AS52</f>
        <v>3604274</v>
      </c>
      <c r="Z52" s="1230">
        <f t="shared" si="31"/>
        <v>2314375</v>
      </c>
      <c r="AA52" s="34">
        <f t="shared" si="32"/>
        <v>0</v>
      </c>
      <c r="AB52" s="34">
        <f t="shared" si="49"/>
        <v>2725659.64</v>
      </c>
      <c r="AC52" s="34">
        <f t="shared" si="50"/>
        <v>2314375</v>
      </c>
      <c r="AD52" s="1230">
        <f t="shared" si="51"/>
        <v>640498.65249999997</v>
      </c>
      <c r="AE52" s="1236">
        <f t="shared" si="33"/>
        <v>1673876</v>
      </c>
      <c r="AF52" s="34">
        <f t="shared" si="52"/>
        <v>1413</v>
      </c>
      <c r="AG52" s="275">
        <f t="shared" si="34"/>
        <v>0.72330000000000005</v>
      </c>
      <c r="AH52" s="1236">
        <f t="shared" si="53"/>
        <v>8400623</v>
      </c>
      <c r="AI52" s="34">
        <f t="shared" si="54"/>
        <v>7089</v>
      </c>
      <c r="AJ52" s="1236">
        <f>'3A_Level 3'!J52</f>
        <v>200981</v>
      </c>
      <c r="AK52" s="34">
        <f t="shared" si="55"/>
        <v>169.60421940928271</v>
      </c>
      <c r="AL52" s="1236">
        <f t="shared" si="35"/>
        <v>8601604</v>
      </c>
      <c r="AM52" s="34">
        <f t="shared" si="56"/>
        <v>7258.7375527426157</v>
      </c>
      <c r="AN52" s="1238">
        <f>'3A_Level 3'!K52</f>
        <v>1063732</v>
      </c>
      <c r="AO52" s="277">
        <f t="shared" si="57"/>
        <v>897.66413502109708</v>
      </c>
      <c r="AP52" s="1236">
        <f t="shared" si="36"/>
        <v>9464355</v>
      </c>
      <c r="AQ52" s="34">
        <f t="shared" si="58"/>
        <v>7986.7974683544307</v>
      </c>
      <c r="AR52" s="34">
        <f>'3A_Level 3'!L52</f>
        <v>163792.36305283057</v>
      </c>
      <c r="AS52" s="1239">
        <f t="shared" si="59"/>
        <v>9628147.3630528301</v>
      </c>
      <c r="AT52" s="34">
        <f t="shared" si="60"/>
        <v>8125.0188717745405</v>
      </c>
      <c r="AU52" s="275">
        <f t="shared" si="37"/>
        <v>0.72761795433270093</v>
      </c>
      <c r="AV52" s="276">
        <f t="shared" si="38"/>
        <v>6</v>
      </c>
      <c r="AW52" s="34">
        <f t="shared" si="61"/>
        <v>3604274</v>
      </c>
      <c r="AX52" s="34">
        <f t="shared" si="62"/>
        <v>3041.58</v>
      </c>
      <c r="AY52" s="276">
        <f t="shared" si="39"/>
        <v>54</v>
      </c>
      <c r="AZ52" s="275">
        <f t="shared" si="40"/>
        <v>0.27238204566729907</v>
      </c>
      <c r="BA52" s="277">
        <f t="shared" si="41"/>
        <v>13232421.36305283</v>
      </c>
      <c r="BB52" s="277">
        <f t="shared" si="63"/>
        <v>11166.600306373697</v>
      </c>
      <c r="BC52" s="276">
        <f t="shared" si="42"/>
        <v>5</v>
      </c>
    </row>
    <row r="53" spans="1:55" ht="15.6" customHeight="1" x14ac:dyDescent="0.2">
      <c r="A53" s="605">
        <v>47</v>
      </c>
      <c r="B53" s="271" t="s">
        <v>50</v>
      </c>
      <c r="C53" s="1225">
        <f>'8_2.1.20 SIS'!AV53</f>
        <v>3505</v>
      </c>
      <c r="D53" s="1223">
        <v>2155</v>
      </c>
      <c r="E53" s="1223">
        <f t="shared" si="22"/>
        <v>474.1</v>
      </c>
      <c r="F53" s="1223">
        <v>2152</v>
      </c>
      <c r="G53" s="1223">
        <f t="shared" si="23"/>
        <v>129.12</v>
      </c>
      <c r="H53" s="1223">
        <v>535</v>
      </c>
      <c r="I53" s="1223">
        <f t="shared" si="24"/>
        <v>802.5</v>
      </c>
      <c r="J53" s="1223">
        <v>121</v>
      </c>
      <c r="K53" s="1223">
        <f t="shared" si="25"/>
        <v>72.599999999999994</v>
      </c>
      <c r="L53" s="1223">
        <f t="shared" si="44"/>
        <v>3995</v>
      </c>
      <c r="M53" s="272">
        <f t="shared" si="45"/>
        <v>0.10653</v>
      </c>
      <c r="N53" s="1223">
        <f t="shared" si="3"/>
        <v>373.38765000000001</v>
      </c>
      <c r="O53" s="1223">
        <f t="shared" si="26"/>
        <v>1851.7076499999998</v>
      </c>
      <c r="P53" s="1223">
        <f t="shared" si="46"/>
        <v>5356.7076500000003</v>
      </c>
      <c r="Q53" s="1230">
        <f t="shared" si="27"/>
        <v>4015</v>
      </c>
      <c r="R53" s="1230">
        <f t="shared" si="47"/>
        <v>21507181</v>
      </c>
      <c r="S53" s="1230">
        <f>'6_Local Deduct Calc'!J53</f>
        <v>15516191</v>
      </c>
      <c r="T53" s="1230">
        <f t="shared" si="28"/>
        <v>15516191</v>
      </c>
      <c r="U53" s="1231">
        <f t="shared" si="29"/>
        <v>5990990</v>
      </c>
      <c r="V53" s="273">
        <f t="shared" si="43"/>
        <v>0.27860000000000001</v>
      </c>
      <c r="W53" s="273">
        <f t="shared" si="30"/>
        <v>0.72140000000000004</v>
      </c>
      <c r="X53" s="274">
        <f t="shared" si="48"/>
        <v>4426.8733238231098</v>
      </c>
      <c r="Y53" s="1230">
        <f>'7_Local Revenue'!AS53</f>
        <v>53192331</v>
      </c>
      <c r="Z53" s="1230">
        <f t="shared" si="31"/>
        <v>37676140</v>
      </c>
      <c r="AA53" s="34">
        <f t="shared" si="32"/>
        <v>0</v>
      </c>
      <c r="AB53" s="34">
        <f t="shared" si="49"/>
        <v>7312441.540000001</v>
      </c>
      <c r="AC53" s="34">
        <f t="shared" si="50"/>
        <v>7312441.540000001</v>
      </c>
      <c r="AD53" s="1230">
        <f t="shared" si="51"/>
        <v>9073335.9623643216</v>
      </c>
      <c r="AE53" s="1236">
        <f t="shared" si="33"/>
        <v>0</v>
      </c>
      <c r="AF53" s="34">
        <f t="shared" si="52"/>
        <v>0</v>
      </c>
      <c r="AG53" s="275">
        <f t="shared" si="34"/>
        <v>0</v>
      </c>
      <c r="AH53" s="1236">
        <f t="shared" si="53"/>
        <v>5990990</v>
      </c>
      <c r="AI53" s="34">
        <f t="shared" si="54"/>
        <v>1709</v>
      </c>
      <c r="AJ53" s="1236">
        <f>'3A_Level 3'!J53</f>
        <v>1411114</v>
      </c>
      <c r="AK53" s="34">
        <f t="shared" si="55"/>
        <v>402.60028530670473</v>
      </c>
      <c r="AL53" s="1236">
        <f t="shared" si="35"/>
        <v>7402104</v>
      </c>
      <c r="AM53" s="34">
        <f t="shared" si="56"/>
        <v>2111.8699001426535</v>
      </c>
      <c r="AN53" s="1238">
        <f>'3A_Level 3'!K53</f>
        <v>4603328</v>
      </c>
      <c r="AO53" s="277">
        <f t="shared" si="57"/>
        <v>1313.3603423680456</v>
      </c>
      <c r="AP53" s="1236">
        <f t="shared" si="36"/>
        <v>10594318</v>
      </c>
      <c r="AQ53" s="34">
        <f t="shared" si="58"/>
        <v>3022.6299572039943</v>
      </c>
      <c r="AR53" s="34">
        <f>'3A_Level 3'!L53</f>
        <v>574124.7454086194</v>
      </c>
      <c r="AS53" s="1239">
        <f t="shared" si="59"/>
        <v>11168442.745408619</v>
      </c>
      <c r="AT53" s="34">
        <f t="shared" si="60"/>
        <v>3186.4315964075945</v>
      </c>
      <c r="AU53" s="275">
        <f t="shared" si="37"/>
        <v>0.32851186908428154</v>
      </c>
      <c r="AV53" s="276">
        <f t="shared" si="38"/>
        <v>66</v>
      </c>
      <c r="AW53" s="34">
        <f t="shared" si="61"/>
        <v>22828632.539999999</v>
      </c>
      <c r="AX53" s="34">
        <f t="shared" si="62"/>
        <v>6513.16</v>
      </c>
      <c r="AY53" s="276">
        <f t="shared" si="39"/>
        <v>3</v>
      </c>
      <c r="AZ53" s="275">
        <f t="shared" si="40"/>
        <v>0.67148813091571846</v>
      </c>
      <c r="BA53" s="277">
        <f t="shared" si="41"/>
        <v>33997075.285408616</v>
      </c>
      <c r="BB53" s="277">
        <f t="shared" si="63"/>
        <v>9699.5935193747828</v>
      </c>
      <c r="BC53" s="276">
        <f t="shared" si="42"/>
        <v>39</v>
      </c>
    </row>
    <row r="54" spans="1:55" ht="15.6" customHeight="1" x14ac:dyDescent="0.2">
      <c r="A54" s="605">
        <v>48</v>
      </c>
      <c r="B54" s="271" t="s">
        <v>73</v>
      </c>
      <c r="C54" s="1225">
        <f>'8_2.1.20 SIS'!AV54</f>
        <v>5805</v>
      </c>
      <c r="D54" s="1223">
        <v>4676</v>
      </c>
      <c r="E54" s="1223">
        <f t="shared" si="22"/>
        <v>1028.72</v>
      </c>
      <c r="F54" s="1223">
        <v>3255.5</v>
      </c>
      <c r="G54" s="1223">
        <f t="shared" si="23"/>
        <v>195.32999999999998</v>
      </c>
      <c r="H54" s="1223">
        <v>863</v>
      </c>
      <c r="I54" s="1223">
        <f t="shared" si="24"/>
        <v>1294.5</v>
      </c>
      <c r="J54" s="1223">
        <v>137</v>
      </c>
      <c r="K54" s="1223">
        <f t="shared" si="25"/>
        <v>82.2</v>
      </c>
      <c r="L54" s="1223">
        <f t="shared" si="44"/>
        <v>1695</v>
      </c>
      <c r="M54" s="272">
        <f t="shared" si="45"/>
        <v>4.5199999999999997E-2</v>
      </c>
      <c r="N54" s="1223">
        <f t="shared" si="3"/>
        <v>262.38599999999997</v>
      </c>
      <c r="O54" s="1223">
        <f t="shared" si="26"/>
        <v>2863.136</v>
      </c>
      <c r="P54" s="1223">
        <f t="shared" si="46"/>
        <v>8668.1360000000004</v>
      </c>
      <c r="Q54" s="1230">
        <f t="shared" si="27"/>
        <v>4015</v>
      </c>
      <c r="R54" s="1230">
        <f t="shared" si="47"/>
        <v>34802566</v>
      </c>
      <c r="S54" s="1230">
        <f>'6_Local Deduct Calc'!J54</f>
        <v>14475040</v>
      </c>
      <c r="T54" s="1230">
        <f t="shared" si="28"/>
        <v>14475040</v>
      </c>
      <c r="U54" s="1231">
        <f t="shared" si="29"/>
        <v>20327526</v>
      </c>
      <c r="V54" s="273">
        <f t="shared" si="43"/>
        <v>0.58409999999999995</v>
      </c>
      <c r="W54" s="273">
        <f t="shared" si="30"/>
        <v>0.41589999999999999</v>
      </c>
      <c r="X54" s="274">
        <f t="shared" si="48"/>
        <v>2493.5469422911283</v>
      </c>
      <c r="Y54" s="1230">
        <f>'7_Local Revenue'!AS54</f>
        <v>41958384</v>
      </c>
      <c r="Z54" s="1230">
        <f t="shared" si="31"/>
        <v>27483344</v>
      </c>
      <c r="AA54" s="34">
        <f t="shared" si="32"/>
        <v>0</v>
      </c>
      <c r="AB54" s="34">
        <f t="shared" si="49"/>
        <v>11832872.440000001</v>
      </c>
      <c r="AC54" s="34">
        <f t="shared" si="50"/>
        <v>11832872.440000001</v>
      </c>
      <c r="AD54" s="1230">
        <f t="shared" si="51"/>
        <v>8464621.6342091206</v>
      </c>
      <c r="AE54" s="1236">
        <f t="shared" si="33"/>
        <v>3368251</v>
      </c>
      <c r="AF54" s="34">
        <f t="shared" si="52"/>
        <v>580</v>
      </c>
      <c r="AG54" s="275">
        <f t="shared" si="34"/>
        <v>0.28470000000000001</v>
      </c>
      <c r="AH54" s="1236">
        <f t="shared" si="53"/>
        <v>23695777</v>
      </c>
      <c r="AI54" s="34">
        <f t="shared" si="54"/>
        <v>4082</v>
      </c>
      <c r="AJ54" s="1236">
        <f>'3A_Level 3'!J54</f>
        <v>984552</v>
      </c>
      <c r="AK54" s="34">
        <f t="shared" si="55"/>
        <v>169.60413436692505</v>
      </c>
      <c r="AL54" s="1236">
        <f t="shared" si="35"/>
        <v>24680329</v>
      </c>
      <c r="AM54" s="34">
        <f t="shared" si="56"/>
        <v>4251.5639965546943</v>
      </c>
      <c r="AN54" s="1238">
        <f>'3A_Level 3'!K54</f>
        <v>6041113</v>
      </c>
      <c r="AO54" s="277">
        <f t="shared" si="57"/>
        <v>1040.674074074074</v>
      </c>
      <c r="AP54" s="1236">
        <f t="shared" si="36"/>
        <v>29736890</v>
      </c>
      <c r="AQ54" s="34">
        <f t="shared" si="58"/>
        <v>5122.6339362618428</v>
      </c>
      <c r="AR54" s="34">
        <f>'3A_Level 3'!L54</f>
        <v>969365.60008988844</v>
      </c>
      <c r="AS54" s="1239">
        <f t="shared" si="59"/>
        <v>30706255.600089889</v>
      </c>
      <c r="AT54" s="34">
        <f t="shared" si="60"/>
        <v>5289.6219810663033</v>
      </c>
      <c r="AU54" s="275">
        <f t="shared" si="37"/>
        <v>0.53857236991511626</v>
      </c>
      <c r="AV54" s="276">
        <f t="shared" si="38"/>
        <v>53</v>
      </c>
      <c r="AW54" s="34">
        <f t="shared" si="61"/>
        <v>26307912.440000001</v>
      </c>
      <c r="AX54" s="34">
        <f t="shared" si="62"/>
        <v>4531.9399999999996</v>
      </c>
      <c r="AY54" s="276">
        <f t="shared" si="39"/>
        <v>17</v>
      </c>
      <c r="AZ54" s="275">
        <f t="shared" si="40"/>
        <v>0.4614276300848838</v>
      </c>
      <c r="BA54" s="277">
        <f t="shared" si="41"/>
        <v>57014168.04008989</v>
      </c>
      <c r="BB54" s="277">
        <f t="shared" si="63"/>
        <v>9821.5621085426174</v>
      </c>
      <c r="BC54" s="276">
        <f t="shared" si="42"/>
        <v>33</v>
      </c>
    </row>
    <row r="55" spans="1:55" ht="15.6" customHeight="1" x14ac:dyDescent="0.2">
      <c r="A55" s="605">
        <v>49</v>
      </c>
      <c r="B55" s="271" t="s">
        <v>51</v>
      </c>
      <c r="C55" s="1225">
        <f>'8_2.1.20 SIS'!AV55</f>
        <v>12955</v>
      </c>
      <c r="D55" s="1223">
        <v>10196</v>
      </c>
      <c r="E55" s="1223">
        <f t="shared" si="22"/>
        <v>2243.12</v>
      </c>
      <c r="F55" s="1223">
        <v>8270.5</v>
      </c>
      <c r="G55" s="1223">
        <f t="shared" si="23"/>
        <v>496.22999999999996</v>
      </c>
      <c r="H55" s="1223">
        <v>1993</v>
      </c>
      <c r="I55" s="1223">
        <f t="shared" si="24"/>
        <v>2989.5</v>
      </c>
      <c r="J55" s="1223">
        <v>255</v>
      </c>
      <c r="K55" s="1223">
        <f t="shared" si="25"/>
        <v>153</v>
      </c>
      <c r="L55" s="1223">
        <f t="shared" si="44"/>
        <v>0</v>
      </c>
      <c r="M55" s="272">
        <f t="shared" si="45"/>
        <v>0</v>
      </c>
      <c r="N55" s="1223">
        <f t="shared" si="3"/>
        <v>0</v>
      </c>
      <c r="O55" s="1223">
        <f t="shared" si="26"/>
        <v>5881.85</v>
      </c>
      <c r="P55" s="1223">
        <f t="shared" si="46"/>
        <v>18836.849999999999</v>
      </c>
      <c r="Q55" s="1230">
        <f t="shared" si="27"/>
        <v>4015</v>
      </c>
      <c r="R55" s="1230">
        <f t="shared" si="47"/>
        <v>75629953</v>
      </c>
      <c r="S55" s="1230">
        <f>'6_Local Deduct Calc'!J55</f>
        <v>18720099</v>
      </c>
      <c r="T55" s="1230">
        <f t="shared" si="28"/>
        <v>18720099</v>
      </c>
      <c r="U55" s="1231">
        <f t="shared" si="29"/>
        <v>56909854</v>
      </c>
      <c r="V55" s="273">
        <f t="shared" si="43"/>
        <v>0.75249999999999995</v>
      </c>
      <c r="W55" s="273">
        <f t="shared" si="30"/>
        <v>0.2475</v>
      </c>
      <c r="X55" s="274">
        <f t="shared" si="48"/>
        <v>1445.0095715939792</v>
      </c>
      <c r="Y55" s="1230">
        <f>'7_Local Revenue'!AS55</f>
        <v>37320622</v>
      </c>
      <c r="Z55" s="1230">
        <f t="shared" si="31"/>
        <v>18600523</v>
      </c>
      <c r="AA55" s="34">
        <f t="shared" si="32"/>
        <v>0</v>
      </c>
      <c r="AB55" s="34">
        <f t="shared" si="49"/>
        <v>25714184.020000003</v>
      </c>
      <c r="AC55" s="34">
        <f t="shared" si="50"/>
        <v>18600523</v>
      </c>
      <c r="AD55" s="1230">
        <f t="shared" si="51"/>
        <v>7918242.6410999997</v>
      </c>
      <c r="AE55" s="1236">
        <f t="shared" si="33"/>
        <v>10682280</v>
      </c>
      <c r="AF55" s="34">
        <f t="shared" si="52"/>
        <v>825</v>
      </c>
      <c r="AG55" s="275">
        <f t="shared" si="34"/>
        <v>0.57430000000000003</v>
      </c>
      <c r="AH55" s="1236">
        <f t="shared" si="53"/>
        <v>67592134</v>
      </c>
      <c r="AI55" s="34">
        <f t="shared" si="54"/>
        <v>5217</v>
      </c>
      <c r="AJ55" s="1236">
        <f>'3A_Level 3'!J55</f>
        <v>2197222</v>
      </c>
      <c r="AK55" s="34">
        <f t="shared" si="55"/>
        <v>169.60416827479739</v>
      </c>
      <c r="AL55" s="1236">
        <f t="shared" si="35"/>
        <v>69789356</v>
      </c>
      <c r="AM55" s="34">
        <f t="shared" si="56"/>
        <v>5387.0595137012733</v>
      </c>
      <c r="AN55" s="1238">
        <f>'3A_Level 3'!K55</f>
        <v>9639092</v>
      </c>
      <c r="AO55" s="277">
        <f t="shared" si="57"/>
        <v>744.04415283674257</v>
      </c>
      <c r="AP55" s="1236">
        <f t="shared" si="36"/>
        <v>77231226</v>
      </c>
      <c r="AQ55" s="34">
        <f t="shared" si="58"/>
        <v>5961.4994982632188</v>
      </c>
      <c r="AR55" s="34">
        <f>'3A_Level 3'!L55</f>
        <v>1927082.2227943675</v>
      </c>
      <c r="AS55" s="1239">
        <f t="shared" si="59"/>
        <v>79158308.222794369</v>
      </c>
      <c r="AT55" s="34">
        <f t="shared" si="60"/>
        <v>6110.251503110333</v>
      </c>
      <c r="AU55" s="275">
        <f t="shared" si="37"/>
        <v>0.67959336569613749</v>
      </c>
      <c r="AV55" s="276">
        <f t="shared" si="38"/>
        <v>21</v>
      </c>
      <c r="AW55" s="34">
        <f t="shared" si="61"/>
        <v>37320622</v>
      </c>
      <c r="AX55" s="34">
        <f t="shared" si="62"/>
        <v>2880.79</v>
      </c>
      <c r="AY55" s="276">
        <f t="shared" si="39"/>
        <v>58</v>
      </c>
      <c r="AZ55" s="275">
        <f t="shared" si="40"/>
        <v>0.32040663430386257</v>
      </c>
      <c r="BA55" s="277">
        <f t="shared" si="41"/>
        <v>116478930.22279437</v>
      </c>
      <c r="BB55" s="277">
        <f t="shared" si="63"/>
        <v>8991.0405420914212</v>
      </c>
      <c r="BC55" s="276">
        <f t="shared" si="42"/>
        <v>61</v>
      </c>
    </row>
    <row r="56" spans="1:55" ht="15.6" customHeight="1" x14ac:dyDescent="0.2">
      <c r="A56" s="606">
        <v>50</v>
      </c>
      <c r="B56" s="607" t="s">
        <v>52</v>
      </c>
      <c r="C56" s="1226">
        <f>'8_2.1.20 SIS'!AV56</f>
        <v>7388</v>
      </c>
      <c r="D56" s="1227">
        <v>5480</v>
      </c>
      <c r="E56" s="1227">
        <f t="shared" si="22"/>
        <v>1205.5999999999999</v>
      </c>
      <c r="F56" s="1227">
        <v>4347</v>
      </c>
      <c r="G56" s="1227">
        <f t="shared" si="23"/>
        <v>260.82</v>
      </c>
      <c r="H56" s="1227">
        <v>860</v>
      </c>
      <c r="I56" s="1227">
        <f t="shared" si="24"/>
        <v>1290</v>
      </c>
      <c r="J56" s="1227">
        <v>364</v>
      </c>
      <c r="K56" s="1227">
        <f t="shared" si="25"/>
        <v>218.4</v>
      </c>
      <c r="L56" s="1227">
        <f t="shared" si="44"/>
        <v>112</v>
      </c>
      <c r="M56" s="608">
        <f t="shared" si="45"/>
        <v>2.99E-3</v>
      </c>
      <c r="N56" s="1227">
        <f t="shared" si="3"/>
        <v>22.090119999999999</v>
      </c>
      <c r="O56" s="1227">
        <f t="shared" si="26"/>
        <v>2996.91012</v>
      </c>
      <c r="P56" s="1229">
        <f t="shared" si="46"/>
        <v>10384.91012</v>
      </c>
      <c r="Q56" s="1232">
        <f t="shared" si="27"/>
        <v>4015</v>
      </c>
      <c r="R56" s="1232">
        <f t="shared" si="47"/>
        <v>41695414</v>
      </c>
      <c r="S56" s="1232">
        <f>'6_Local Deduct Calc'!J56</f>
        <v>11873289</v>
      </c>
      <c r="T56" s="1232">
        <f t="shared" si="28"/>
        <v>11873289</v>
      </c>
      <c r="U56" s="1233">
        <f t="shared" si="29"/>
        <v>29822125</v>
      </c>
      <c r="V56" s="609">
        <f t="shared" si="43"/>
        <v>0.71519999999999995</v>
      </c>
      <c r="W56" s="543">
        <f t="shared" si="30"/>
        <v>0.2848</v>
      </c>
      <c r="X56" s="544">
        <f t="shared" si="48"/>
        <v>1607.1046291283162</v>
      </c>
      <c r="Y56" s="1232">
        <f>'7_Local Revenue'!AS56</f>
        <v>29202460</v>
      </c>
      <c r="Z56" s="1232">
        <f t="shared" si="31"/>
        <v>17329171</v>
      </c>
      <c r="AA56" s="610">
        <f t="shared" si="32"/>
        <v>0</v>
      </c>
      <c r="AB56" s="610">
        <f t="shared" si="49"/>
        <v>14176440.760000002</v>
      </c>
      <c r="AC56" s="610">
        <f t="shared" si="50"/>
        <v>14176440.760000002</v>
      </c>
      <c r="AD56" s="1232">
        <f t="shared" si="51"/>
        <v>6944414.564930561</v>
      </c>
      <c r="AE56" s="1237">
        <f t="shared" si="33"/>
        <v>7232026</v>
      </c>
      <c r="AF56" s="610">
        <f t="shared" si="52"/>
        <v>979</v>
      </c>
      <c r="AG56" s="611">
        <f t="shared" si="34"/>
        <v>0.5101</v>
      </c>
      <c r="AH56" s="1237">
        <f t="shared" si="53"/>
        <v>37054151</v>
      </c>
      <c r="AI56" s="610">
        <f t="shared" si="54"/>
        <v>5015</v>
      </c>
      <c r="AJ56" s="1237">
        <f>'3A_Level 3'!J56</f>
        <v>1253035</v>
      </c>
      <c r="AK56" s="610">
        <f t="shared" si="55"/>
        <v>169.60408770979967</v>
      </c>
      <c r="AL56" s="1237">
        <f t="shared" si="35"/>
        <v>38307186</v>
      </c>
      <c r="AM56" s="610">
        <f t="shared" si="56"/>
        <v>5185.0549539794265</v>
      </c>
      <c r="AN56" s="1240">
        <f>'3A_Level 3'!K56</f>
        <v>5940425</v>
      </c>
      <c r="AO56" s="613">
        <f t="shared" si="57"/>
        <v>804.06402273957769</v>
      </c>
      <c r="AP56" s="1237">
        <f t="shared" si="36"/>
        <v>42994576</v>
      </c>
      <c r="AQ56" s="610">
        <f t="shared" si="58"/>
        <v>5819.5148890092041</v>
      </c>
      <c r="AR56" s="1241">
        <f>'3A_Level 3'!L56</f>
        <v>979862.09648946067</v>
      </c>
      <c r="AS56" s="1242">
        <f t="shared" si="59"/>
        <v>43974438.096489459</v>
      </c>
      <c r="AT56" s="1243">
        <f t="shared" si="60"/>
        <v>5952.143759676429</v>
      </c>
      <c r="AU56" s="611">
        <f t="shared" si="37"/>
        <v>0.62798944196827244</v>
      </c>
      <c r="AV56" s="612">
        <f t="shared" si="38"/>
        <v>38</v>
      </c>
      <c r="AW56" s="610">
        <f t="shared" si="61"/>
        <v>26049729.760000002</v>
      </c>
      <c r="AX56" s="610">
        <f t="shared" si="62"/>
        <v>3525.95</v>
      </c>
      <c r="AY56" s="612">
        <f t="shared" si="39"/>
        <v>39</v>
      </c>
      <c r="AZ56" s="611">
        <f t="shared" si="40"/>
        <v>0.3720105580317275</v>
      </c>
      <c r="BA56" s="613">
        <f t="shared" si="41"/>
        <v>70024167.856489465</v>
      </c>
      <c r="BB56" s="613">
        <f t="shared" si="63"/>
        <v>9478.095270234091</v>
      </c>
      <c r="BC56" s="612">
        <f t="shared" si="42"/>
        <v>46</v>
      </c>
    </row>
    <row r="57" spans="1:55" ht="15.6" customHeight="1" x14ac:dyDescent="0.2">
      <c r="A57" s="605">
        <v>51</v>
      </c>
      <c r="B57" s="271" t="s">
        <v>53</v>
      </c>
      <c r="C57" s="1223">
        <f>'8_2.1.20 SIS'!AV57</f>
        <v>8178</v>
      </c>
      <c r="D57" s="1223">
        <v>6467</v>
      </c>
      <c r="E57" s="1223">
        <f t="shared" si="22"/>
        <v>1422.74</v>
      </c>
      <c r="F57" s="1223">
        <v>4115.5</v>
      </c>
      <c r="G57" s="1223">
        <f t="shared" si="23"/>
        <v>246.92999999999998</v>
      </c>
      <c r="H57" s="1223">
        <v>1380</v>
      </c>
      <c r="I57" s="1223">
        <f t="shared" si="24"/>
        <v>2070</v>
      </c>
      <c r="J57" s="1223">
        <v>548</v>
      </c>
      <c r="K57" s="1223">
        <f t="shared" si="25"/>
        <v>328.8</v>
      </c>
      <c r="L57" s="1224">
        <f t="shared" si="44"/>
        <v>0</v>
      </c>
      <c r="M57" s="272">
        <f t="shared" si="45"/>
        <v>0</v>
      </c>
      <c r="N57" s="1223">
        <f t="shared" si="3"/>
        <v>0</v>
      </c>
      <c r="O57" s="1223">
        <f t="shared" si="26"/>
        <v>4068.4700000000003</v>
      </c>
      <c r="P57" s="1223">
        <f t="shared" si="46"/>
        <v>12246.470000000001</v>
      </c>
      <c r="Q57" s="1230">
        <f t="shared" si="27"/>
        <v>4015</v>
      </c>
      <c r="R57" s="1230">
        <f t="shared" si="47"/>
        <v>49169577</v>
      </c>
      <c r="S57" s="1230">
        <f>'6_Local Deduct Calc'!J57</f>
        <v>15550651</v>
      </c>
      <c r="T57" s="1230">
        <f t="shared" si="28"/>
        <v>15550651</v>
      </c>
      <c r="U57" s="1231">
        <f t="shared" si="29"/>
        <v>33618926</v>
      </c>
      <c r="V57" s="273">
        <f t="shared" si="43"/>
        <v>0.68369999999999997</v>
      </c>
      <c r="W57" s="273">
        <f t="shared" si="30"/>
        <v>0.31630000000000003</v>
      </c>
      <c r="X57" s="274">
        <f t="shared" si="48"/>
        <v>1901.5224993886036</v>
      </c>
      <c r="Y57" s="1230">
        <f>'7_Local Revenue'!AS57</f>
        <v>37629036</v>
      </c>
      <c r="Z57" s="1230">
        <f t="shared" si="31"/>
        <v>22078385</v>
      </c>
      <c r="AA57" s="34">
        <f t="shared" si="32"/>
        <v>0</v>
      </c>
      <c r="AB57" s="34">
        <f t="shared" si="49"/>
        <v>16717656.180000002</v>
      </c>
      <c r="AC57" s="34">
        <f t="shared" si="50"/>
        <v>16717656.180000002</v>
      </c>
      <c r="AD57" s="1230">
        <f t="shared" si="51"/>
        <v>9095006.7975424826</v>
      </c>
      <c r="AE57" s="1236">
        <f t="shared" si="33"/>
        <v>7622649</v>
      </c>
      <c r="AF57" s="34">
        <f t="shared" si="52"/>
        <v>932</v>
      </c>
      <c r="AG57" s="275">
        <f t="shared" si="34"/>
        <v>0.45600000000000002</v>
      </c>
      <c r="AH57" s="1236">
        <f t="shared" si="53"/>
        <v>41241575</v>
      </c>
      <c r="AI57" s="34">
        <f t="shared" si="54"/>
        <v>5043</v>
      </c>
      <c r="AJ57" s="1236">
        <f>'3A_Level 3'!J57</f>
        <v>1387023</v>
      </c>
      <c r="AK57" s="34">
        <f t="shared" si="55"/>
        <v>169.6041819515774</v>
      </c>
      <c r="AL57" s="1236">
        <f t="shared" si="35"/>
        <v>42628598</v>
      </c>
      <c r="AM57" s="34">
        <f t="shared" si="56"/>
        <v>5212.5945218879924</v>
      </c>
      <c r="AN57" s="1238">
        <f>'3A_Level 3'!K57</f>
        <v>7166088</v>
      </c>
      <c r="AO57" s="277">
        <f t="shared" si="57"/>
        <v>876.26412325752017</v>
      </c>
      <c r="AP57" s="1236">
        <f t="shared" si="36"/>
        <v>48407663</v>
      </c>
      <c r="AQ57" s="34">
        <f t="shared" si="58"/>
        <v>5919.2544631939345</v>
      </c>
      <c r="AR57" s="34">
        <f>'3A_Level 3'!L57</f>
        <v>1234265.289195722</v>
      </c>
      <c r="AS57" s="1239">
        <f t="shared" si="59"/>
        <v>49641928.289195724</v>
      </c>
      <c r="AT57" s="34">
        <f t="shared" si="60"/>
        <v>6070.1795413543314</v>
      </c>
      <c r="AU57" s="275">
        <f t="shared" si="37"/>
        <v>0.60605280896628289</v>
      </c>
      <c r="AV57" s="276">
        <f t="shared" si="38"/>
        <v>42</v>
      </c>
      <c r="AW57" s="34">
        <f t="shared" si="61"/>
        <v>32268307.18</v>
      </c>
      <c r="AX57" s="34">
        <f t="shared" si="62"/>
        <v>3945.75</v>
      </c>
      <c r="AY57" s="276">
        <f t="shared" si="39"/>
        <v>27</v>
      </c>
      <c r="AZ57" s="275">
        <f t="shared" si="40"/>
        <v>0.39394719103371711</v>
      </c>
      <c r="BA57" s="277">
        <f t="shared" si="41"/>
        <v>81910235.469195724</v>
      </c>
      <c r="BB57" s="277">
        <f t="shared" si="63"/>
        <v>10015.925100170669</v>
      </c>
      <c r="BC57" s="276">
        <f t="shared" si="42"/>
        <v>23</v>
      </c>
    </row>
    <row r="58" spans="1:55" ht="15.6" customHeight="1" x14ac:dyDescent="0.2">
      <c r="A58" s="605">
        <v>52</v>
      </c>
      <c r="B58" s="271" t="s">
        <v>54</v>
      </c>
      <c r="C58" s="1225">
        <f>'8_2.1.20 SIS'!AV58</f>
        <v>38048</v>
      </c>
      <c r="D58" s="1223">
        <v>20173</v>
      </c>
      <c r="E58" s="1223">
        <f t="shared" si="22"/>
        <v>4438.0600000000004</v>
      </c>
      <c r="F58" s="1223">
        <v>14716.5</v>
      </c>
      <c r="G58" s="1223">
        <f t="shared" si="23"/>
        <v>882.99</v>
      </c>
      <c r="H58" s="1223">
        <v>7396</v>
      </c>
      <c r="I58" s="1223">
        <f t="shared" si="24"/>
        <v>11094</v>
      </c>
      <c r="J58" s="1223">
        <v>2779</v>
      </c>
      <c r="K58" s="1223">
        <f t="shared" si="25"/>
        <v>1667.3999999999999</v>
      </c>
      <c r="L58" s="1223">
        <f t="shared" si="44"/>
        <v>0</v>
      </c>
      <c r="M58" s="272">
        <f t="shared" si="45"/>
        <v>0</v>
      </c>
      <c r="N58" s="1223">
        <f t="shared" si="3"/>
        <v>0</v>
      </c>
      <c r="O58" s="1223">
        <f t="shared" si="26"/>
        <v>18082.45</v>
      </c>
      <c r="P58" s="1223">
        <f t="shared" si="46"/>
        <v>56130.45</v>
      </c>
      <c r="Q58" s="1230">
        <f t="shared" si="27"/>
        <v>4015</v>
      </c>
      <c r="R58" s="1230">
        <f t="shared" si="47"/>
        <v>225363757</v>
      </c>
      <c r="S58" s="1230">
        <f>'6_Local Deduct Calc'!J58</f>
        <v>69953538</v>
      </c>
      <c r="T58" s="1230">
        <f t="shared" si="28"/>
        <v>69953538</v>
      </c>
      <c r="U58" s="1231">
        <f t="shared" si="29"/>
        <v>155410219</v>
      </c>
      <c r="V58" s="273">
        <f t="shared" si="43"/>
        <v>0.68959999999999999</v>
      </c>
      <c r="W58" s="273">
        <f t="shared" si="30"/>
        <v>0.31040000000000001</v>
      </c>
      <c r="X58" s="274">
        <f t="shared" si="48"/>
        <v>1838.5601871320437</v>
      </c>
      <c r="Y58" s="1230">
        <f>'7_Local Revenue'!AS58</f>
        <v>236971812</v>
      </c>
      <c r="Z58" s="1230">
        <f t="shared" si="31"/>
        <v>167018274</v>
      </c>
      <c r="AA58" s="34">
        <f t="shared" si="32"/>
        <v>0</v>
      </c>
      <c r="AB58" s="34">
        <f t="shared" si="49"/>
        <v>76623677.38000001</v>
      </c>
      <c r="AC58" s="34">
        <f t="shared" si="50"/>
        <v>76623677.38000001</v>
      </c>
      <c r="AD58" s="1230">
        <f t="shared" si="51"/>
        <v>40908461.869053446</v>
      </c>
      <c r="AE58" s="1236">
        <f t="shared" si="33"/>
        <v>35715216</v>
      </c>
      <c r="AF58" s="34">
        <f t="shared" si="52"/>
        <v>939</v>
      </c>
      <c r="AG58" s="275">
        <f t="shared" si="34"/>
        <v>0.46610000000000001</v>
      </c>
      <c r="AH58" s="1236">
        <f t="shared" si="53"/>
        <v>191125435</v>
      </c>
      <c r="AI58" s="34">
        <f t="shared" si="54"/>
        <v>5023</v>
      </c>
      <c r="AJ58" s="1236">
        <f>'3A_Level 3'!J58</f>
        <v>6453098</v>
      </c>
      <c r="AK58" s="34">
        <f t="shared" si="55"/>
        <v>169.60413162321279</v>
      </c>
      <c r="AL58" s="1236">
        <f t="shared" si="35"/>
        <v>197578533</v>
      </c>
      <c r="AM58" s="34">
        <f t="shared" si="56"/>
        <v>5192.8756570647602</v>
      </c>
      <c r="AN58" s="1238">
        <f>'3A_Level 3'!K58</f>
        <v>31502760</v>
      </c>
      <c r="AO58" s="277">
        <f t="shared" si="57"/>
        <v>827.97413793103453</v>
      </c>
      <c r="AP58" s="1236">
        <f t="shared" si="36"/>
        <v>222628195</v>
      </c>
      <c r="AQ58" s="34">
        <f t="shared" si="58"/>
        <v>5851.2456633725824</v>
      </c>
      <c r="AR58" s="34">
        <f>'3A_Level 3'!L58</f>
        <v>5905914.5582009517</v>
      </c>
      <c r="AS58" s="1239">
        <f t="shared" si="59"/>
        <v>228534109.55820096</v>
      </c>
      <c r="AT58" s="34">
        <f t="shared" si="60"/>
        <v>6006.4683967147012</v>
      </c>
      <c r="AU58" s="275">
        <f t="shared" si="37"/>
        <v>0.60924342818988897</v>
      </c>
      <c r="AV58" s="276">
        <f t="shared" si="38"/>
        <v>41</v>
      </c>
      <c r="AW58" s="34">
        <f t="shared" si="61"/>
        <v>146577215.38</v>
      </c>
      <c r="AX58" s="34">
        <f t="shared" si="62"/>
        <v>3852.43</v>
      </c>
      <c r="AY58" s="276">
        <f t="shared" si="39"/>
        <v>28</v>
      </c>
      <c r="AZ58" s="275">
        <f t="shared" si="40"/>
        <v>0.39075657181011098</v>
      </c>
      <c r="BA58" s="277">
        <f t="shared" si="41"/>
        <v>375111324.93820095</v>
      </c>
      <c r="BB58" s="277">
        <f t="shared" si="63"/>
        <v>9858.897312295021</v>
      </c>
      <c r="BC58" s="276">
        <f t="shared" si="42"/>
        <v>32</v>
      </c>
    </row>
    <row r="59" spans="1:55" ht="15.6" customHeight="1" x14ac:dyDescent="0.2">
      <c r="A59" s="605">
        <v>53</v>
      </c>
      <c r="B59" s="271" t="s">
        <v>55</v>
      </c>
      <c r="C59" s="1225">
        <f>'8_2.1.20 SIS'!AV59</f>
        <v>19306</v>
      </c>
      <c r="D59" s="1223">
        <v>14225</v>
      </c>
      <c r="E59" s="1223">
        <f t="shared" si="22"/>
        <v>3129.5</v>
      </c>
      <c r="F59" s="1223">
        <v>10702.5</v>
      </c>
      <c r="G59" s="1223">
        <f t="shared" si="23"/>
        <v>642.15</v>
      </c>
      <c r="H59" s="1223">
        <v>2633</v>
      </c>
      <c r="I59" s="1223">
        <f t="shared" si="24"/>
        <v>3949.5</v>
      </c>
      <c r="J59" s="1223">
        <v>472</v>
      </c>
      <c r="K59" s="1223">
        <f t="shared" si="25"/>
        <v>283.2</v>
      </c>
      <c r="L59" s="1223">
        <f t="shared" si="44"/>
        <v>0</v>
      </c>
      <c r="M59" s="272">
        <f t="shared" si="45"/>
        <v>0</v>
      </c>
      <c r="N59" s="1223">
        <f t="shared" si="3"/>
        <v>0</v>
      </c>
      <c r="O59" s="1223">
        <f t="shared" si="26"/>
        <v>8004.3499999999995</v>
      </c>
      <c r="P59" s="1223">
        <f t="shared" si="46"/>
        <v>27310.35</v>
      </c>
      <c r="Q59" s="1230">
        <f t="shared" si="27"/>
        <v>4015</v>
      </c>
      <c r="R59" s="1230">
        <f t="shared" si="47"/>
        <v>109651055</v>
      </c>
      <c r="S59" s="1230">
        <f>'6_Local Deduct Calc'!J59</f>
        <v>25142701</v>
      </c>
      <c r="T59" s="1230">
        <f t="shared" si="28"/>
        <v>25142701</v>
      </c>
      <c r="U59" s="1231">
        <f t="shared" si="29"/>
        <v>84508354</v>
      </c>
      <c r="V59" s="273">
        <f t="shared" si="43"/>
        <v>0.77070000000000005</v>
      </c>
      <c r="W59" s="273">
        <f t="shared" si="30"/>
        <v>0.2293</v>
      </c>
      <c r="X59" s="274">
        <f t="shared" si="48"/>
        <v>1302.3257536517144</v>
      </c>
      <c r="Y59" s="1230">
        <f>'7_Local Revenue'!AS59</f>
        <v>52238918</v>
      </c>
      <c r="Z59" s="1230">
        <f t="shared" si="31"/>
        <v>27096217</v>
      </c>
      <c r="AA59" s="34">
        <f t="shared" si="32"/>
        <v>0</v>
      </c>
      <c r="AB59" s="34">
        <f t="shared" si="49"/>
        <v>37281358.700000003</v>
      </c>
      <c r="AC59" s="34">
        <f t="shared" si="50"/>
        <v>27096217</v>
      </c>
      <c r="AD59" s="1230">
        <f t="shared" si="51"/>
        <v>10686639.599932</v>
      </c>
      <c r="AE59" s="1236">
        <f t="shared" si="33"/>
        <v>16409577</v>
      </c>
      <c r="AF59" s="34">
        <f t="shared" si="52"/>
        <v>850</v>
      </c>
      <c r="AG59" s="275">
        <f t="shared" si="34"/>
        <v>0.60560000000000003</v>
      </c>
      <c r="AH59" s="1236">
        <f t="shared" si="53"/>
        <v>100917931</v>
      </c>
      <c r="AI59" s="34">
        <f t="shared" si="54"/>
        <v>5227</v>
      </c>
      <c r="AJ59" s="1236">
        <f>'3A_Level 3'!J59</f>
        <v>3274378</v>
      </c>
      <c r="AK59" s="34">
        <f t="shared" si="55"/>
        <v>169.60416450844298</v>
      </c>
      <c r="AL59" s="1236">
        <f t="shared" si="35"/>
        <v>104192309</v>
      </c>
      <c r="AM59" s="34">
        <f t="shared" si="56"/>
        <v>5396.8874443178283</v>
      </c>
      <c r="AN59" s="1238">
        <f>'3A_Level 3'!K59</f>
        <v>16590498</v>
      </c>
      <c r="AO59" s="277">
        <f t="shared" si="57"/>
        <v>859.34414171760079</v>
      </c>
      <c r="AP59" s="1236">
        <f t="shared" si="36"/>
        <v>117508429</v>
      </c>
      <c r="AQ59" s="34">
        <f t="shared" si="58"/>
        <v>6086.6274215269868</v>
      </c>
      <c r="AR59" s="34">
        <f>'3A_Level 3'!L59</f>
        <v>2838773.5796880359</v>
      </c>
      <c r="AS59" s="1239">
        <f t="shared" si="59"/>
        <v>120347202.57968804</v>
      </c>
      <c r="AT59" s="34">
        <f t="shared" si="60"/>
        <v>6233.6684232719381</v>
      </c>
      <c r="AU59" s="275">
        <f t="shared" si="37"/>
        <v>0.69731680725809142</v>
      </c>
      <c r="AV59" s="276">
        <f t="shared" si="38"/>
        <v>17</v>
      </c>
      <c r="AW59" s="34">
        <f t="shared" si="61"/>
        <v>52238918</v>
      </c>
      <c r="AX59" s="34">
        <f t="shared" si="62"/>
        <v>2705.84</v>
      </c>
      <c r="AY59" s="276">
        <f t="shared" si="39"/>
        <v>61</v>
      </c>
      <c r="AZ59" s="275">
        <f t="shared" si="40"/>
        <v>0.30268319274190864</v>
      </c>
      <c r="BA59" s="277">
        <f t="shared" si="41"/>
        <v>172586120.57968804</v>
      </c>
      <c r="BB59" s="277">
        <f t="shared" si="63"/>
        <v>8939.5069190763516</v>
      </c>
      <c r="BC59" s="276">
        <f t="shared" si="42"/>
        <v>62</v>
      </c>
    </row>
    <row r="60" spans="1:55" ht="15.6" customHeight="1" x14ac:dyDescent="0.2">
      <c r="A60" s="605">
        <v>54</v>
      </c>
      <c r="B60" s="271" t="s">
        <v>56</v>
      </c>
      <c r="C60" s="1225">
        <f>'8_2.1.20 SIS'!AV60</f>
        <v>458</v>
      </c>
      <c r="D60" s="1223">
        <v>430</v>
      </c>
      <c r="E60" s="1223">
        <f t="shared" si="22"/>
        <v>94.6</v>
      </c>
      <c r="F60" s="1223">
        <v>283.5</v>
      </c>
      <c r="G60" s="1223">
        <f t="shared" si="23"/>
        <v>17.009999999999998</v>
      </c>
      <c r="H60" s="1223">
        <v>88</v>
      </c>
      <c r="I60" s="1223">
        <f t="shared" si="24"/>
        <v>132</v>
      </c>
      <c r="J60" s="1223">
        <v>16</v>
      </c>
      <c r="K60" s="1223">
        <f t="shared" si="25"/>
        <v>9.6</v>
      </c>
      <c r="L60" s="1223">
        <f t="shared" si="44"/>
        <v>7042</v>
      </c>
      <c r="M60" s="272">
        <f t="shared" si="45"/>
        <v>0.18779000000000001</v>
      </c>
      <c r="N60" s="1223">
        <f t="shared" si="3"/>
        <v>86.007820000000009</v>
      </c>
      <c r="O60" s="1223">
        <f t="shared" si="26"/>
        <v>339.21781999999996</v>
      </c>
      <c r="P60" s="1223">
        <f t="shared" si="46"/>
        <v>797.21781999999996</v>
      </c>
      <c r="Q60" s="1230">
        <f t="shared" si="27"/>
        <v>4015</v>
      </c>
      <c r="R60" s="1230">
        <f t="shared" si="47"/>
        <v>3200830</v>
      </c>
      <c r="S60" s="1230">
        <f>'6_Local Deduct Calc'!J60</f>
        <v>1204324</v>
      </c>
      <c r="T60" s="1230">
        <f t="shared" si="28"/>
        <v>1204324</v>
      </c>
      <c r="U60" s="1231">
        <f t="shared" si="29"/>
        <v>1996506</v>
      </c>
      <c r="V60" s="273">
        <f t="shared" si="43"/>
        <v>0.62370000000000003</v>
      </c>
      <c r="W60" s="273">
        <f t="shared" si="30"/>
        <v>0.37630000000000002</v>
      </c>
      <c r="X60" s="274">
        <f t="shared" si="48"/>
        <v>2629.5283842794761</v>
      </c>
      <c r="Y60" s="1230">
        <f>'7_Local Revenue'!AS60</f>
        <v>2876957.75</v>
      </c>
      <c r="Z60" s="1230">
        <f t="shared" si="31"/>
        <v>1672633.75</v>
      </c>
      <c r="AA60" s="34">
        <f t="shared" si="32"/>
        <v>0</v>
      </c>
      <c r="AB60" s="34">
        <f t="shared" si="49"/>
        <v>1088282.2000000002</v>
      </c>
      <c r="AC60" s="34">
        <f t="shared" si="50"/>
        <v>1088282.2000000002</v>
      </c>
      <c r="AD60" s="1230">
        <f t="shared" si="51"/>
        <v>704375.41799920017</v>
      </c>
      <c r="AE60" s="1236">
        <f t="shared" si="33"/>
        <v>383907</v>
      </c>
      <c r="AF60" s="34">
        <f t="shared" si="52"/>
        <v>838</v>
      </c>
      <c r="AG60" s="275">
        <f t="shared" si="34"/>
        <v>0.3528</v>
      </c>
      <c r="AH60" s="1236">
        <f t="shared" si="53"/>
        <v>2380413</v>
      </c>
      <c r="AI60" s="34">
        <f t="shared" si="54"/>
        <v>5197</v>
      </c>
      <c r="AJ60" s="1236">
        <f>'3A_Level 3'!J60</f>
        <v>77679</v>
      </c>
      <c r="AK60" s="34">
        <f t="shared" si="55"/>
        <v>169.60480349344979</v>
      </c>
      <c r="AL60" s="1236">
        <f t="shared" si="35"/>
        <v>2458092</v>
      </c>
      <c r="AM60" s="34">
        <f t="shared" si="56"/>
        <v>5367.0131004366813</v>
      </c>
      <c r="AN60" s="1238">
        <f>'3A_Level 3'!K60</f>
        <v>513443</v>
      </c>
      <c r="AO60" s="277">
        <f t="shared" si="57"/>
        <v>1121.0545851528384</v>
      </c>
      <c r="AP60" s="1236">
        <f t="shared" si="36"/>
        <v>2893856</v>
      </c>
      <c r="AQ60" s="34">
        <f t="shared" si="58"/>
        <v>6318.4628820960697</v>
      </c>
      <c r="AR60" s="34">
        <f>'3A_Level 3'!L60</f>
        <v>93166.658522720274</v>
      </c>
      <c r="AS60" s="1239">
        <f t="shared" si="59"/>
        <v>2987022.6585227204</v>
      </c>
      <c r="AT60" s="34">
        <f t="shared" si="60"/>
        <v>6521.8835338924027</v>
      </c>
      <c r="AU60" s="275">
        <f t="shared" si="37"/>
        <v>0.5657637569922882</v>
      </c>
      <c r="AV60" s="276">
        <f t="shared" si="38"/>
        <v>50</v>
      </c>
      <c r="AW60" s="34">
        <f t="shared" si="61"/>
        <v>2292606.2000000002</v>
      </c>
      <c r="AX60" s="34">
        <f t="shared" si="62"/>
        <v>5005.6899999999996</v>
      </c>
      <c r="AY60" s="276">
        <f t="shared" si="39"/>
        <v>12</v>
      </c>
      <c r="AZ60" s="275">
        <f t="shared" si="40"/>
        <v>0.4342362430077118</v>
      </c>
      <c r="BA60" s="277">
        <f t="shared" si="41"/>
        <v>5279628.8585227206</v>
      </c>
      <c r="BB60" s="277">
        <f t="shared" si="63"/>
        <v>11527.573926905503</v>
      </c>
      <c r="BC60" s="276">
        <f t="shared" si="42"/>
        <v>3</v>
      </c>
    </row>
    <row r="61" spans="1:55" ht="15.6" customHeight="1" x14ac:dyDescent="0.2">
      <c r="A61" s="606">
        <v>55</v>
      </c>
      <c r="B61" s="607" t="s">
        <v>57</v>
      </c>
      <c r="C61" s="1226">
        <f>'8_2.1.20 SIS'!AV61</f>
        <v>16575</v>
      </c>
      <c r="D61" s="1227">
        <v>12270</v>
      </c>
      <c r="E61" s="1227">
        <f t="shared" si="22"/>
        <v>2699.4</v>
      </c>
      <c r="F61" s="1227">
        <v>7402</v>
      </c>
      <c r="G61" s="1227">
        <f t="shared" si="23"/>
        <v>444.12</v>
      </c>
      <c r="H61" s="1227">
        <v>2013</v>
      </c>
      <c r="I61" s="1227">
        <f t="shared" si="24"/>
        <v>3019.5</v>
      </c>
      <c r="J61" s="1227">
        <v>622</v>
      </c>
      <c r="K61" s="1227">
        <f t="shared" si="25"/>
        <v>373.2</v>
      </c>
      <c r="L61" s="1227">
        <f t="shared" si="44"/>
        <v>0</v>
      </c>
      <c r="M61" s="608">
        <f t="shared" si="45"/>
        <v>0</v>
      </c>
      <c r="N61" s="1227">
        <f t="shared" si="3"/>
        <v>0</v>
      </c>
      <c r="O61" s="1227">
        <f t="shared" si="26"/>
        <v>6536.22</v>
      </c>
      <c r="P61" s="1229">
        <f t="shared" si="46"/>
        <v>23111.22</v>
      </c>
      <c r="Q61" s="1232">
        <f t="shared" si="27"/>
        <v>4015</v>
      </c>
      <c r="R61" s="1232">
        <f t="shared" si="47"/>
        <v>92791548</v>
      </c>
      <c r="S61" s="1232">
        <f>'6_Local Deduct Calc'!J61</f>
        <v>30343558</v>
      </c>
      <c r="T61" s="1232">
        <f t="shared" si="28"/>
        <v>30343558</v>
      </c>
      <c r="U61" s="1233">
        <f t="shared" si="29"/>
        <v>62447990</v>
      </c>
      <c r="V61" s="609">
        <f t="shared" si="43"/>
        <v>0.67300000000000004</v>
      </c>
      <c r="W61" s="543">
        <f t="shared" si="30"/>
        <v>0.32700000000000001</v>
      </c>
      <c r="X61" s="544">
        <f t="shared" si="48"/>
        <v>1830.6822322775263</v>
      </c>
      <c r="Y61" s="1232">
        <f>'7_Local Revenue'!AS61</f>
        <v>65696482</v>
      </c>
      <c r="Z61" s="1232">
        <f t="shared" si="31"/>
        <v>35352924</v>
      </c>
      <c r="AA61" s="610">
        <f t="shared" si="32"/>
        <v>0</v>
      </c>
      <c r="AB61" s="610">
        <f t="shared" si="49"/>
        <v>31549126.320000004</v>
      </c>
      <c r="AC61" s="610">
        <f t="shared" si="50"/>
        <v>31549126.320000004</v>
      </c>
      <c r="AD61" s="1232">
        <f t="shared" si="51"/>
        <v>17744490.607420802</v>
      </c>
      <c r="AE61" s="1237">
        <f t="shared" si="33"/>
        <v>13804636</v>
      </c>
      <c r="AF61" s="610">
        <f t="shared" si="52"/>
        <v>833</v>
      </c>
      <c r="AG61" s="611">
        <f t="shared" si="34"/>
        <v>0.43759999999999999</v>
      </c>
      <c r="AH61" s="1237">
        <f t="shared" si="53"/>
        <v>76252626</v>
      </c>
      <c r="AI61" s="610">
        <f t="shared" si="54"/>
        <v>4600</v>
      </c>
      <c r="AJ61" s="1237">
        <f>'3A_Level 3'!J61</f>
        <v>2811189</v>
      </c>
      <c r="AK61" s="610">
        <f t="shared" si="55"/>
        <v>169.6041628959276</v>
      </c>
      <c r="AL61" s="1237">
        <f t="shared" si="35"/>
        <v>79063815</v>
      </c>
      <c r="AM61" s="610">
        <f t="shared" si="56"/>
        <v>4770.0642533936652</v>
      </c>
      <c r="AN61" s="1240">
        <f>'3A_Level 3'!K61</f>
        <v>15990635</v>
      </c>
      <c r="AO61" s="613">
        <f t="shared" si="57"/>
        <v>964.74419306184006</v>
      </c>
      <c r="AP61" s="1237">
        <f t="shared" si="36"/>
        <v>92243261</v>
      </c>
      <c r="AQ61" s="610">
        <f t="shared" si="58"/>
        <v>5565.2042835595776</v>
      </c>
      <c r="AR61" s="1241">
        <f>'3A_Level 3'!L61</f>
        <v>2231335.303513051</v>
      </c>
      <c r="AS61" s="1242">
        <f t="shared" si="59"/>
        <v>94474596.30351305</v>
      </c>
      <c r="AT61" s="1243">
        <f t="shared" si="60"/>
        <v>5699.8248146915867</v>
      </c>
      <c r="AU61" s="611">
        <f t="shared" si="37"/>
        <v>0.60418391831588103</v>
      </c>
      <c r="AV61" s="612">
        <f t="shared" si="38"/>
        <v>43</v>
      </c>
      <c r="AW61" s="610">
        <f t="shared" si="61"/>
        <v>61892684.32</v>
      </c>
      <c r="AX61" s="610">
        <f t="shared" si="62"/>
        <v>3734.1</v>
      </c>
      <c r="AY61" s="612">
        <f t="shared" si="39"/>
        <v>31</v>
      </c>
      <c r="AZ61" s="611">
        <f t="shared" si="40"/>
        <v>0.39581608168411903</v>
      </c>
      <c r="BA61" s="613">
        <f t="shared" si="41"/>
        <v>156367280.62351304</v>
      </c>
      <c r="BB61" s="613">
        <f t="shared" si="63"/>
        <v>9433.9234161998811</v>
      </c>
      <c r="BC61" s="612">
        <f t="shared" si="42"/>
        <v>51</v>
      </c>
    </row>
    <row r="62" spans="1:55" ht="15.6" customHeight="1" x14ac:dyDescent="0.2">
      <c r="A62" s="605">
        <v>56</v>
      </c>
      <c r="B62" s="271" t="s">
        <v>58</v>
      </c>
      <c r="C62" s="1225">
        <f>'8_2.1.20 SIS'!AV62</f>
        <v>2995</v>
      </c>
      <c r="D62" s="1223">
        <v>2275</v>
      </c>
      <c r="E62" s="1223">
        <f t="shared" si="22"/>
        <v>500.5</v>
      </c>
      <c r="F62" s="1223">
        <v>1688.5</v>
      </c>
      <c r="G62" s="1223">
        <f t="shared" si="23"/>
        <v>101.31</v>
      </c>
      <c r="H62" s="1223">
        <v>393</v>
      </c>
      <c r="I62" s="1223">
        <f t="shared" si="24"/>
        <v>589.5</v>
      </c>
      <c r="J62" s="1223">
        <v>37</v>
      </c>
      <c r="K62" s="1223">
        <f t="shared" si="25"/>
        <v>22.2</v>
      </c>
      <c r="L62" s="1224">
        <f t="shared" si="44"/>
        <v>4505</v>
      </c>
      <c r="M62" s="272">
        <f t="shared" si="45"/>
        <v>0.12013</v>
      </c>
      <c r="N62" s="1223">
        <f t="shared" si="3"/>
        <v>359.78935000000001</v>
      </c>
      <c r="O62" s="1223">
        <f t="shared" si="26"/>
        <v>1573.29935</v>
      </c>
      <c r="P62" s="1223">
        <f t="shared" si="46"/>
        <v>4568.2993500000002</v>
      </c>
      <c r="Q62" s="1230">
        <f t="shared" si="27"/>
        <v>4015</v>
      </c>
      <c r="R62" s="1230">
        <f t="shared" si="47"/>
        <v>18341722</v>
      </c>
      <c r="S62" s="1230">
        <f>'6_Local Deduct Calc'!J62</f>
        <v>4176221</v>
      </c>
      <c r="T62" s="1230">
        <f t="shared" si="28"/>
        <v>4176221</v>
      </c>
      <c r="U62" s="1231">
        <f t="shared" si="29"/>
        <v>14165501</v>
      </c>
      <c r="V62" s="273">
        <f t="shared" si="43"/>
        <v>0.77229999999999999</v>
      </c>
      <c r="W62" s="273">
        <f t="shared" si="30"/>
        <v>0.22770000000000001</v>
      </c>
      <c r="X62" s="274">
        <f t="shared" si="48"/>
        <v>1394.3976627712855</v>
      </c>
      <c r="Y62" s="1230">
        <f>'7_Local Revenue'!AS62</f>
        <v>12807866</v>
      </c>
      <c r="Z62" s="1230">
        <f t="shared" si="31"/>
        <v>8631645</v>
      </c>
      <c r="AA62" s="34">
        <f t="shared" si="32"/>
        <v>0</v>
      </c>
      <c r="AB62" s="34">
        <f t="shared" si="49"/>
        <v>6236185.4800000004</v>
      </c>
      <c r="AC62" s="34">
        <f t="shared" si="50"/>
        <v>6236185.4800000004</v>
      </c>
      <c r="AD62" s="1230">
        <f t="shared" si="51"/>
        <v>2442364.6261291201</v>
      </c>
      <c r="AE62" s="1236">
        <f t="shared" si="33"/>
        <v>3793821</v>
      </c>
      <c r="AF62" s="34">
        <f t="shared" si="52"/>
        <v>1267</v>
      </c>
      <c r="AG62" s="275">
        <f t="shared" si="34"/>
        <v>0.60840000000000005</v>
      </c>
      <c r="AH62" s="1236">
        <f t="shared" si="53"/>
        <v>17959322</v>
      </c>
      <c r="AI62" s="34">
        <f t="shared" si="54"/>
        <v>5996</v>
      </c>
      <c r="AJ62" s="1236">
        <f>'3A_Level 3'!J62</f>
        <v>507964</v>
      </c>
      <c r="AK62" s="34">
        <f t="shared" si="55"/>
        <v>169.60400667779632</v>
      </c>
      <c r="AL62" s="1236">
        <f t="shared" si="35"/>
        <v>18467286</v>
      </c>
      <c r="AM62" s="34">
        <f t="shared" si="56"/>
        <v>6166.0387312186976</v>
      </c>
      <c r="AN62" s="1238">
        <f>'3A_Level 3'!K62</f>
        <v>2348871</v>
      </c>
      <c r="AO62" s="277">
        <f t="shared" si="57"/>
        <v>784.26410684474126</v>
      </c>
      <c r="AP62" s="1236">
        <f t="shared" si="36"/>
        <v>20308193</v>
      </c>
      <c r="AQ62" s="34">
        <f t="shared" si="58"/>
        <v>6780.6988313856427</v>
      </c>
      <c r="AR62" s="34">
        <f>'3A_Level 3'!L62</f>
        <v>387051.35734467552</v>
      </c>
      <c r="AS62" s="1239">
        <f t="shared" si="59"/>
        <v>20695244.357344676</v>
      </c>
      <c r="AT62" s="34">
        <f t="shared" si="60"/>
        <v>6909.9313380115782</v>
      </c>
      <c r="AU62" s="275">
        <f t="shared" si="37"/>
        <v>0.66527827721725852</v>
      </c>
      <c r="AV62" s="276">
        <f t="shared" si="38"/>
        <v>26</v>
      </c>
      <c r="AW62" s="34">
        <f t="shared" si="61"/>
        <v>10412406.48</v>
      </c>
      <c r="AX62" s="34">
        <f t="shared" si="62"/>
        <v>3476.6</v>
      </c>
      <c r="AY62" s="276">
        <f t="shared" si="39"/>
        <v>40</v>
      </c>
      <c r="AZ62" s="275">
        <f t="shared" si="40"/>
        <v>0.33472172278274148</v>
      </c>
      <c r="BA62" s="277">
        <f t="shared" si="41"/>
        <v>31107650.837344676</v>
      </c>
      <c r="BB62" s="277">
        <f t="shared" si="63"/>
        <v>10386.52782549071</v>
      </c>
      <c r="BC62" s="276">
        <f t="shared" si="42"/>
        <v>12</v>
      </c>
    </row>
    <row r="63" spans="1:55" ht="15.6" customHeight="1" x14ac:dyDescent="0.2">
      <c r="A63" s="605">
        <v>57</v>
      </c>
      <c r="B63" s="271" t="s">
        <v>59</v>
      </c>
      <c r="C63" s="1225">
        <f>'8_2.1.20 SIS'!AV63</f>
        <v>9320</v>
      </c>
      <c r="D63" s="1223">
        <v>5734</v>
      </c>
      <c r="E63" s="1223">
        <f t="shared" si="22"/>
        <v>1261.48</v>
      </c>
      <c r="F63" s="1223">
        <v>4301.5</v>
      </c>
      <c r="G63" s="1223">
        <f t="shared" si="23"/>
        <v>258.08999999999997</v>
      </c>
      <c r="H63" s="1223">
        <v>1248</v>
      </c>
      <c r="I63" s="1223">
        <f t="shared" si="24"/>
        <v>1872</v>
      </c>
      <c r="J63" s="1223">
        <v>251</v>
      </c>
      <c r="K63" s="1223">
        <f t="shared" si="25"/>
        <v>150.6</v>
      </c>
      <c r="L63" s="1223">
        <f t="shared" si="44"/>
        <v>0</v>
      </c>
      <c r="M63" s="272">
        <f t="shared" si="45"/>
        <v>0</v>
      </c>
      <c r="N63" s="1223">
        <f t="shared" si="3"/>
        <v>0</v>
      </c>
      <c r="O63" s="1223">
        <f t="shared" si="26"/>
        <v>3542.1699999999996</v>
      </c>
      <c r="P63" s="1223">
        <f t="shared" si="46"/>
        <v>12862.17</v>
      </c>
      <c r="Q63" s="1230">
        <f t="shared" si="27"/>
        <v>4015</v>
      </c>
      <c r="R63" s="1230">
        <f t="shared" si="47"/>
        <v>51641613</v>
      </c>
      <c r="S63" s="1230">
        <f>'6_Local Deduct Calc'!J63</f>
        <v>10972581</v>
      </c>
      <c r="T63" s="1230">
        <f t="shared" si="28"/>
        <v>10972581</v>
      </c>
      <c r="U63" s="1231">
        <f t="shared" si="29"/>
        <v>40669032</v>
      </c>
      <c r="V63" s="273">
        <f t="shared" si="43"/>
        <v>0.78749999999999998</v>
      </c>
      <c r="W63" s="273">
        <f t="shared" si="30"/>
        <v>0.21249999999999999</v>
      </c>
      <c r="X63" s="274">
        <f t="shared" si="48"/>
        <v>1177.3155579399142</v>
      </c>
      <c r="Y63" s="1230">
        <f>'7_Local Revenue'!AS63</f>
        <v>24230039</v>
      </c>
      <c r="Z63" s="1230">
        <f t="shared" si="31"/>
        <v>13257458</v>
      </c>
      <c r="AA63" s="34">
        <f t="shared" si="32"/>
        <v>0</v>
      </c>
      <c r="AB63" s="34">
        <f t="shared" si="49"/>
        <v>17558148.420000002</v>
      </c>
      <c r="AC63" s="34">
        <f t="shared" si="50"/>
        <v>13257458</v>
      </c>
      <c r="AD63" s="1230">
        <f t="shared" si="51"/>
        <v>4845600.8990000002</v>
      </c>
      <c r="AE63" s="1236">
        <f t="shared" si="33"/>
        <v>8411857</v>
      </c>
      <c r="AF63" s="34">
        <f t="shared" si="52"/>
        <v>903</v>
      </c>
      <c r="AG63" s="275">
        <f t="shared" si="34"/>
        <v>0.63449999999999995</v>
      </c>
      <c r="AH63" s="1236">
        <f t="shared" si="53"/>
        <v>49080889</v>
      </c>
      <c r="AI63" s="34">
        <f t="shared" si="54"/>
        <v>5266</v>
      </c>
      <c r="AJ63" s="1236">
        <f>'3A_Level 3'!J63</f>
        <v>1580711</v>
      </c>
      <c r="AK63" s="34">
        <f t="shared" si="55"/>
        <v>169.60418454935623</v>
      </c>
      <c r="AL63" s="1236">
        <f t="shared" si="35"/>
        <v>50661600</v>
      </c>
      <c r="AM63" s="34">
        <f t="shared" si="56"/>
        <v>5435.7939914163089</v>
      </c>
      <c r="AN63" s="1238">
        <f>'3A_Level 3'!K63</f>
        <v>8705944</v>
      </c>
      <c r="AO63" s="277">
        <f t="shared" si="57"/>
        <v>934.11416309012873</v>
      </c>
      <c r="AP63" s="1236">
        <f t="shared" si="36"/>
        <v>57786833</v>
      </c>
      <c r="AQ63" s="34">
        <f t="shared" si="58"/>
        <v>6200.3039699570818</v>
      </c>
      <c r="AR63" s="34">
        <f>'3A_Level 3'!L63</f>
        <v>1293807.0603758174</v>
      </c>
      <c r="AS63" s="1239">
        <f t="shared" si="59"/>
        <v>59080640.060375817</v>
      </c>
      <c r="AT63" s="34">
        <f t="shared" si="60"/>
        <v>6339.124469997405</v>
      </c>
      <c r="AU63" s="275">
        <f t="shared" si="37"/>
        <v>0.70916046690196444</v>
      </c>
      <c r="AV63" s="276">
        <f t="shared" si="38"/>
        <v>11</v>
      </c>
      <c r="AW63" s="34">
        <f t="shared" si="61"/>
        <v>24230039</v>
      </c>
      <c r="AX63" s="34">
        <f t="shared" si="62"/>
        <v>2599.79</v>
      </c>
      <c r="AY63" s="276">
        <f t="shared" si="39"/>
        <v>64</v>
      </c>
      <c r="AZ63" s="275">
        <f t="shared" si="40"/>
        <v>0.29083953309803567</v>
      </c>
      <c r="BA63" s="277">
        <f t="shared" si="41"/>
        <v>83310679.06037581</v>
      </c>
      <c r="BB63" s="277">
        <f t="shared" si="63"/>
        <v>8938.9140622720824</v>
      </c>
      <c r="BC63" s="276">
        <f t="shared" si="42"/>
        <v>63</v>
      </c>
    </row>
    <row r="64" spans="1:55" ht="15.6" customHeight="1" x14ac:dyDescent="0.2">
      <c r="A64" s="605">
        <v>58</v>
      </c>
      <c r="B64" s="271" t="s">
        <v>60</v>
      </c>
      <c r="C64" s="1225">
        <f>'8_2.1.20 SIS'!AV64</f>
        <v>8017</v>
      </c>
      <c r="D64" s="1223">
        <v>5231</v>
      </c>
      <c r="E64" s="1223">
        <f t="shared" si="22"/>
        <v>1150.82</v>
      </c>
      <c r="F64" s="1223">
        <v>3208</v>
      </c>
      <c r="G64" s="1223">
        <f t="shared" si="23"/>
        <v>192.48</v>
      </c>
      <c r="H64" s="1223">
        <v>1073</v>
      </c>
      <c r="I64" s="1223">
        <f t="shared" si="24"/>
        <v>1609.5</v>
      </c>
      <c r="J64" s="1223">
        <v>151</v>
      </c>
      <c r="K64" s="1223">
        <f t="shared" si="25"/>
        <v>90.6</v>
      </c>
      <c r="L64" s="1223">
        <f t="shared" si="44"/>
        <v>0</v>
      </c>
      <c r="M64" s="272">
        <f t="shared" si="45"/>
        <v>0</v>
      </c>
      <c r="N64" s="1223">
        <f t="shared" si="3"/>
        <v>0</v>
      </c>
      <c r="O64" s="1223">
        <f t="shared" si="26"/>
        <v>3043.4</v>
      </c>
      <c r="P64" s="1223">
        <f t="shared" si="46"/>
        <v>11060.4</v>
      </c>
      <c r="Q64" s="1230">
        <f t="shared" si="27"/>
        <v>4015</v>
      </c>
      <c r="R64" s="1230">
        <f t="shared" si="47"/>
        <v>44407506</v>
      </c>
      <c r="S64" s="1230">
        <f>'6_Local Deduct Calc'!J64</f>
        <v>6806406</v>
      </c>
      <c r="T64" s="1230">
        <f t="shared" si="28"/>
        <v>6806406</v>
      </c>
      <c r="U64" s="1231">
        <f t="shared" si="29"/>
        <v>37601100</v>
      </c>
      <c r="V64" s="273">
        <f t="shared" si="43"/>
        <v>0.84670000000000001</v>
      </c>
      <c r="W64" s="273">
        <f t="shared" si="30"/>
        <v>0.15329999999999999</v>
      </c>
      <c r="X64" s="274">
        <f t="shared" si="48"/>
        <v>848.99663215666703</v>
      </c>
      <c r="Y64" s="1230">
        <f>'7_Local Revenue'!AS64</f>
        <v>20160668</v>
      </c>
      <c r="Z64" s="1230">
        <f t="shared" si="31"/>
        <v>13354262</v>
      </c>
      <c r="AA64" s="34">
        <f t="shared" si="32"/>
        <v>0</v>
      </c>
      <c r="AB64" s="34">
        <f t="shared" si="49"/>
        <v>15098552.040000001</v>
      </c>
      <c r="AC64" s="34">
        <f t="shared" si="50"/>
        <v>13354262</v>
      </c>
      <c r="AD64" s="1230">
        <f t="shared" si="51"/>
        <v>3521198.3871119996</v>
      </c>
      <c r="AE64" s="1236">
        <f t="shared" si="33"/>
        <v>9833064</v>
      </c>
      <c r="AF64" s="34">
        <f t="shared" si="52"/>
        <v>1227</v>
      </c>
      <c r="AG64" s="275">
        <f t="shared" si="34"/>
        <v>0.73629999999999995</v>
      </c>
      <c r="AH64" s="1236">
        <f t="shared" si="53"/>
        <v>47434164</v>
      </c>
      <c r="AI64" s="34">
        <f t="shared" si="54"/>
        <v>5917</v>
      </c>
      <c r="AJ64" s="1236">
        <f>'3A_Level 3'!J64</f>
        <v>1359716</v>
      </c>
      <c r="AK64" s="34">
        <f t="shared" si="55"/>
        <v>169.6040913059748</v>
      </c>
      <c r="AL64" s="1236">
        <f t="shared" si="35"/>
        <v>48793880</v>
      </c>
      <c r="AM64" s="34">
        <f t="shared" si="56"/>
        <v>6086.3016090807032</v>
      </c>
      <c r="AN64" s="1238">
        <f>'3A_Level 3'!K64</f>
        <v>6947886</v>
      </c>
      <c r="AO64" s="277">
        <f t="shared" si="57"/>
        <v>866.64413122115502</v>
      </c>
      <c r="AP64" s="1236">
        <f t="shared" si="36"/>
        <v>54382050</v>
      </c>
      <c r="AQ64" s="34">
        <f t="shared" si="58"/>
        <v>6783.3416489958836</v>
      </c>
      <c r="AR64" s="34">
        <f>'3A_Level 3'!L64</f>
        <v>1095245.0276555794</v>
      </c>
      <c r="AS64" s="1239">
        <f t="shared" si="59"/>
        <v>55477295.027655579</v>
      </c>
      <c r="AT64" s="34">
        <f t="shared" si="60"/>
        <v>6919.9569698959185</v>
      </c>
      <c r="AU64" s="275">
        <f t="shared" si="37"/>
        <v>0.73345834296689572</v>
      </c>
      <c r="AV64" s="276">
        <f t="shared" si="38"/>
        <v>5</v>
      </c>
      <c r="AW64" s="34">
        <f t="shared" si="61"/>
        <v>20160668</v>
      </c>
      <c r="AX64" s="34">
        <f t="shared" si="62"/>
        <v>2514.7399999999998</v>
      </c>
      <c r="AY64" s="276">
        <f t="shared" si="39"/>
        <v>65</v>
      </c>
      <c r="AZ64" s="275">
        <f t="shared" si="40"/>
        <v>0.2665416570331044</v>
      </c>
      <c r="BA64" s="277">
        <f t="shared" si="41"/>
        <v>75637963.027655572</v>
      </c>
      <c r="BB64" s="277">
        <f t="shared" si="63"/>
        <v>9434.6966480797764</v>
      </c>
      <c r="BC64" s="276">
        <f t="shared" si="42"/>
        <v>50</v>
      </c>
    </row>
    <row r="65" spans="1:55" ht="15.6" customHeight="1" x14ac:dyDescent="0.2">
      <c r="A65" s="605">
        <v>59</v>
      </c>
      <c r="B65" s="271" t="s">
        <v>61</v>
      </c>
      <c r="C65" s="1225">
        <f>'8_2.1.20 SIS'!AV65</f>
        <v>4995</v>
      </c>
      <c r="D65" s="1223">
        <v>3616</v>
      </c>
      <c r="E65" s="1223">
        <f t="shared" si="22"/>
        <v>795.52</v>
      </c>
      <c r="F65" s="1223">
        <v>2856.5</v>
      </c>
      <c r="G65" s="1223">
        <f t="shared" si="23"/>
        <v>171.39</v>
      </c>
      <c r="H65" s="1223">
        <v>1009</v>
      </c>
      <c r="I65" s="1223">
        <f t="shared" si="24"/>
        <v>1513.5</v>
      </c>
      <c r="J65" s="1223">
        <v>368</v>
      </c>
      <c r="K65" s="1223">
        <f t="shared" si="25"/>
        <v>220.79999999999998</v>
      </c>
      <c r="L65" s="1223">
        <f t="shared" si="44"/>
        <v>2505</v>
      </c>
      <c r="M65" s="272">
        <f t="shared" si="45"/>
        <v>6.6799999999999998E-2</v>
      </c>
      <c r="N65" s="1223">
        <f t="shared" si="3"/>
        <v>333.666</v>
      </c>
      <c r="O65" s="1223">
        <f t="shared" si="26"/>
        <v>3034.8760000000002</v>
      </c>
      <c r="P65" s="1223">
        <f t="shared" si="46"/>
        <v>8029.8760000000002</v>
      </c>
      <c r="Q65" s="1230">
        <f t="shared" si="27"/>
        <v>4015</v>
      </c>
      <c r="R65" s="1230">
        <f t="shared" si="47"/>
        <v>32239952</v>
      </c>
      <c r="S65" s="1230">
        <f>'6_Local Deduct Calc'!J65</f>
        <v>3410641</v>
      </c>
      <c r="T65" s="1230">
        <f t="shared" si="28"/>
        <v>3410641</v>
      </c>
      <c r="U65" s="1231">
        <f t="shared" si="29"/>
        <v>28829311</v>
      </c>
      <c r="V65" s="273">
        <f t="shared" si="43"/>
        <v>0.89419999999999999</v>
      </c>
      <c r="W65" s="273">
        <f t="shared" si="30"/>
        <v>0.10580000000000001</v>
      </c>
      <c r="X65" s="274">
        <f t="shared" si="48"/>
        <v>682.81101101101103</v>
      </c>
      <c r="Y65" s="1230">
        <f>'7_Local Revenue'!AS65</f>
        <v>8011466</v>
      </c>
      <c r="Z65" s="1230">
        <f t="shared" si="31"/>
        <v>4600825</v>
      </c>
      <c r="AA65" s="34">
        <f t="shared" si="32"/>
        <v>0</v>
      </c>
      <c r="AB65" s="34">
        <f t="shared" si="49"/>
        <v>10961583.680000002</v>
      </c>
      <c r="AC65" s="34">
        <f t="shared" si="50"/>
        <v>4600825</v>
      </c>
      <c r="AD65" s="1230">
        <f t="shared" si="51"/>
        <v>837239.73019999999</v>
      </c>
      <c r="AE65" s="1236">
        <f t="shared" si="33"/>
        <v>3763585</v>
      </c>
      <c r="AF65" s="34">
        <f t="shared" si="52"/>
        <v>753</v>
      </c>
      <c r="AG65" s="275">
        <f t="shared" si="34"/>
        <v>0.81799999999999995</v>
      </c>
      <c r="AH65" s="1236">
        <f t="shared" si="53"/>
        <v>32592896</v>
      </c>
      <c r="AI65" s="34">
        <f t="shared" si="54"/>
        <v>6525</v>
      </c>
      <c r="AJ65" s="1236">
        <f>'3A_Level 3'!J65</f>
        <v>847173</v>
      </c>
      <c r="AK65" s="34">
        <f t="shared" si="55"/>
        <v>169.60420420420419</v>
      </c>
      <c r="AL65" s="1236">
        <f t="shared" si="35"/>
        <v>33440069</v>
      </c>
      <c r="AM65" s="34">
        <f t="shared" si="56"/>
        <v>6694.7085085085082</v>
      </c>
      <c r="AN65" s="1238">
        <f>'3A_Level 3'!K65</f>
        <v>4291325</v>
      </c>
      <c r="AO65" s="277">
        <f t="shared" si="57"/>
        <v>859.12412412412414</v>
      </c>
      <c r="AP65" s="1236">
        <f t="shared" si="36"/>
        <v>36884221</v>
      </c>
      <c r="AQ65" s="34">
        <f t="shared" si="58"/>
        <v>7384.2284284284287</v>
      </c>
      <c r="AR65" s="34">
        <f>'3A_Level 3'!L65</f>
        <v>734404.88532948855</v>
      </c>
      <c r="AS65" s="1239">
        <f t="shared" si="59"/>
        <v>37618625.885329485</v>
      </c>
      <c r="AT65" s="34">
        <f t="shared" si="60"/>
        <v>7531.2564334993967</v>
      </c>
      <c r="AU65" s="275">
        <f t="shared" si="37"/>
        <v>0.8244258192568803</v>
      </c>
      <c r="AV65" s="276">
        <f t="shared" si="38"/>
        <v>1</v>
      </c>
      <c r="AW65" s="34">
        <f t="shared" si="61"/>
        <v>8011466</v>
      </c>
      <c r="AX65" s="34">
        <f t="shared" si="62"/>
        <v>1603.9</v>
      </c>
      <c r="AY65" s="276">
        <f t="shared" si="39"/>
        <v>69</v>
      </c>
      <c r="AZ65" s="275">
        <f t="shared" si="40"/>
        <v>0.17557418074311973</v>
      </c>
      <c r="BA65" s="277">
        <f t="shared" si="41"/>
        <v>45630091.885329485</v>
      </c>
      <c r="BB65" s="277">
        <f t="shared" si="63"/>
        <v>9135.1535305964935</v>
      </c>
      <c r="BC65" s="276">
        <f t="shared" si="42"/>
        <v>58</v>
      </c>
    </row>
    <row r="66" spans="1:55" ht="15.6" customHeight="1" x14ac:dyDescent="0.2">
      <c r="A66" s="606">
        <v>60</v>
      </c>
      <c r="B66" s="607" t="s">
        <v>62</v>
      </c>
      <c r="C66" s="1226">
        <f>'8_2.1.20 SIS'!AV66</f>
        <v>5841</v>
      </c>
      <c r="D66" s="1227">
        <v>4119</v>
      </c>
      <c r="E66" s="1227">
        <f t="shared" si="22"/>
        <v>906.18</v>
      </c>
      <c r="F66" s="1227">
        <v>3095.5</v>
      </c>
      <c r="G66" s="1227">
        <f t="shared" si="23"/>
        <v>185.73</v>
      </c>
      <c r="H66" s="1227">
        <v>877</v>
      </c>
      <c r="I66" s="1227">
        <f t="shared" si="24"/>
        <v>1315.5</v>
      </c>
      <c r="J66" s="1227">
        <v>367</v>
      </c>
      <c r="K66" s="1227">
        <f t="shared" si="25"/>
        <v>220.2</v>
      </c>
      <c r="L66" s="1227">
        <f t="shared" si="44"/>
        <v>1659</v>
      </c>
      <c r="M66" s="608">
        <f t="shared" si="45"/>
        <v>4.4240000000000002E-2</v>
      </c>
      <c r="N66" s="1227">
        <f t="shared" si="3"/>
        <v>258.40584000000001</v>
      </c>
      <c r="O66" s="1227">
        <f t="shared" si="26"/>
        <v>2886.0158399999996</v>
      </c>
      <c r="P66" s="1229">
        <f t="shared" si="46"/>
        <v>8727.01584</v>
      </c>
      <c r="Q66" s="1232">
        <f t="shared" si="27"/>
        <v>4015</v>
      </c>
      <c r="R66" s="1232">
        <f t="shared" si="47"/>
        <v>35038969</v>
      </c>
      <c r="S66" s="1232">
        <f>'6_Local Deduct Calc'!J66</f>
        <v>8739386</v>
      </c>
      <c r="T66" s="1232">
        <f t="shared" si="28"/>
        <v>8739386</v>
      </c>
      <c r="U66" s="1233">
        <f t="shared" si="29"/>
        <v>26299583</v>
      </c>
      <c r="V66" s="609">
        <f t="shared" si="43"/>
        <v>0.75060000000000004</v>
      </c>
      <c r="W66" s="543">
        <f t="shared" si="30"/>
        <v>0.24940000000000001</v>
      </c>
      <c r="X66" s="544">
        <f t="shared" si="48"/>
        <v>1496.2140044512926</v>
      </c>
      <c r="Y66" s="1232">
        <f>'7_Local Revenue'!AS66</f>
        <v>25420611</v>
      </c>
      <c r="Z66" s="1232">
        <f t="shared" si="31"/>
        <v>16681225</v>
      </c>
      <c r="AA66" s="610">
        <f t="shared" si="32"/>
        <v>0</v>
      </c>
      <c r="AB66" s="610">
        <f t="shared" si="49"/>
        <v>11913249.460000001</v>
      </c>
      <c r="AC66" s="610">
        <f t="shared" si="50"/>
        <v>11913249.460000001</v>
      </c>
      <c r="AD66" s="1232">
        <f t="shared" si="51"/>
        <v>5110402.7943572802</v>
      </c>
      <c r="AE66" s="1237">
        <f t="shared" si="33"/>
        <v>6802847</v>
      </c>
      <c r="AF66" s="610">
        <f t="shared" si="52"/>
        <v>1165</v>
      </c>
      <c r="AG66" s="611">
        <f t="shared" si="34"/>
        <v>0.57099999999999995</v>
      </c>
      <c r="AH66" s="1237">
        <f t="shared" si="53"/>
        <v>33102430</v>
      </c>
      <c r="AI66" s="610">
        <f t="shared" si="54"/>
        <v>5667</v>
      </c>
      <c r="AJ66" s="1237">
        <f>'3A_Level 3'!J66</f>
        <v>990658</v>
      </c>
      <c r="AK66" s="610">
        <f t="shared" si="55"/>
        <v>169.60417736688922</v>
      </c>
      <c r="AL66" s="1237">
        <f t="shared" si="35"/>
        <v>34093088</v>
      </c>
      <c r="AM66" s="610">
        <f t="shared" si="56"/>
        <v>5836.8580722479028</v>
      </c>
      <c r="AN66" s="1240">
        <f>'3A_Level 3'!K66</f>
        <v>4460446</v>
      </c>
      <c r="AO66" s="613">
        <f t="shared" si="57"/>
        <v>763.64423900017118</v>
      </c>
      <c r="AP66" s="1237">
        <f t="shared" si="36"/>
        <v>37562876</v>
      </c>
      <c r="AQ66" s="610">
        <f t="shared" si="58"/>
        <v>6430.8981338811845</v>
      </c>
      <c r="AR66" s="1241">
        <f>'3A_Level 3'!L66</f>
        <v>765630.68259339023</v>
      </c>
      <c r="AS66" s="1242">
        <f t="shared" si="59"/>
        <v>38328506.68259339</v>
      </c>
      <c r="AT66" s="1243">
        <f t="shared" si="60"/>
        <v>6561.9768331781188</v>
      </c>
      <c r="AU66" s="611">
        <f t="shared" si="37"/>
        <v>0.64984341249157251</v>
      </c>
      <c r="AV66" s="612">
        <f t="shared" si="38"/>
        <v>31</v>
      </c>
      <c r="AW66" s="610">
        <f t="shared" si="61"/>
        <v>20652635.460000001</v>
      </c>
      <c r="AX66" s="610">
        <f t="shared" si="62"/>
        <v>3535.8</v>
      </c>
      <c r="AY66" s="612">
        <f t="shared" si="39"/>
        <v>37</v>
      </c>
      <c r="AZ66" s="611">
        <f t="shared" si="40"/>
        <v>0.35015658750842743</v>
      </c>
      <c r="BA66" s="613">
        <f t="shared" si="41"/>
        <v>58981142.142593391</v>
      </c>
      <c r="BB66" s="613">
        <f t="shared" si="63"/>
        <v>10097.781568668617</v>
      </c>
      <c r="BC66" s="612">
        <f t="shared" si="42"/>
        <v>20</v>
      </c>
    </row>
    <row r="67" spans="1:55" ht="15.6" customHeight="1" x14ac:dyDescent="0.2">
      <c r="A67" s="605">
        <v>61</v>
      </c>
      <c r="B67" s="271" t="s">
        <v>63</v>
      </c>
      <c r="C67" s="1223">
        <f>'8_2.1.20 SIS'!AV67</f>
        <v>3759</v>
      </c>
      <c r="D67" s="1223">
        <v>2597</v>
      </c>
      <c r="E67" s="1223">
        <f t="shared" si="22"/>
        <v>571.34</v>
      </c>
      <c r="F67" s="1223">
        <v>2019</v>
      </c>
      <c r="G67" s="1223">
        <f t="shared" si="23"/>
        <v>121.14</v>
      </c>
      <c r="H67" s="1223">
        <v>478</v>
      </c>
      <c r="I67" s="1223">
        <f t="shared" si="24"/>
        <v>717</v>
      </c>
      <c r="J67" s="1223">
        <v>221</v>
      </c>
      <c r="K67" s="1223">
        <f t="shared" si="25"/>
        <v>132.6</v>
      </c>
      <c r="L67" s="1224">
        <f t="shared" si="44"/>
        <v>3741</v>
      </c>
      <c r="M67" s="272">
        <f t="shared" si="45"/>
        <v>9.9760000000000001E-2</v>
      </c>
      <c r="N67" s="1223">
        <f t="shared" si="3"/>
        <v>374.99784</v>
      </c>
      <c r="O67" s="1223">
        <f t="shared" si="26"/>
        <v>1917.0778399999999</v>
      </c>
      <c r="P67" s="1223">
        <f t="shared" si="46"/>
        <v>5676.0778399999999</v>
      </c>
      <c r="Q67" s="1230">
        <f t="shared" si="27"/>
        <v>4015</v>
      </c>
      <c r="R67" s="1230">
        <f t="shared" si="47"/>
        <v>22789453</v>
      </c>
      <c r="S67" s="1230">
        <f>'6_Local Deduct Calc'!J67</f>
        <v>12183752</v>
      </c>
      <c r="T67" s="1230">
        <f t="shared" si="28"/>
        <v>12183752</v>
      </c>
      <c r="U67" s="1235">
        <f t="shared" si="29"/>
        <v>10605701</v>
      </c>
      <c r="V67" s="273">
        <f t="shared" si="43"/>
        <v>0.46539999999999998</v>
      </c>
      <c r="W67" s="273">
        <f t="shared" si="30"/>
        <v>0.53459999999999996</v>
      </c>
      <c r="X67" s="274">
        <f t="shared" si="48"/>
        <v>3241.2216014897581</v>
      </c>
      <c r="Y67" s="1230">
        <f>'7_Local Revenue'!AS67</f>
        <v>41385054</v>
      </c>
      <c r="Z67" s="1230">
        <f t="shared" si="31"/>
        <v>29201302</v>
      </c>
      <c r="AA67" s="34">
        <f t="shared" si="32"/>
        <v>0</v>
      </c>
      <c r="AB67" s="34">
        <f t="shared" si="49"/>
        <v>7748414.0200000005</v>
      </c>
      <c r="AC67" s="34">
        <f t="shared" si="50"/>
        <v>7748414.0200000005</v>
      </c>
      <c r="AD67" s="1230">
        <f t="shared" si="51"/>
        <v>7124759.67235824</v>
      </c>
      <c r="AE67" s="1236">
        <f t="shared" si="33"/>
        <v>623654</v>
      </c>
      <c r="AF67" s="34">
        <f t="shared" si="52"/>
        <v>166</v>
      </c>
      <c r="AG67" s="275">
        <f t="shared" si="34"/>
        <v>8.0500000000000002E-2</v>
      </c>
      <c r="AH67" s="1236">
        <f t="shared" si="53"/>
        <v>11229355</v>
      </c>
      <c r="AI67" s="34">
        <f t="shared" si="54"/>
        <v>2987</v>
      </c>
      <c r="AJ67" s="1236">
        <f>'3A_Level 3'!J67</f>
        <v>637542</v>
      </c>
      <c r="AK67" s="34">
        <f t="shared" si="55"/>
        <v>169.60415003990423</v>
      </c>
      <c r="AL67" s="1236">
        <f t="shared" si="35"/>
        <v>11866897</v>
      </c>
      <c r="AM67" s="34">
        <f t="shared" si="56"/>
        <v>3156.9292364990688</v>
      </c>
      <c r="AN67" s="1238">
        <f>'3A_Level 3'!K67</f>
        <v>3771458</v>
      </c>
      <c r="AO67" s="277">
        <f t="shared" si="57"/>
        <v>1003.3141793030061</v>
      </c>
      <c r="AP67" s="1236">
        <f t="shared" si="36"/>
        <v>15000813</v>
      </c>
      <c r="AQ67" s="34">
        <f t="shared" si="58"/>
        <v>3990.6392657621709</v>
      </c>
      <c r="AR67" s="34">
        <f>'3A_Level 3'!L67</f>
        <v>655737.15884420276</v>
      </c>
      <c r="AS67" s="1239">
        <f t="shared" si="59"/>
        <v>15656550.158844203</v>
      </c>
      <c r="AT67" s="34">
        <f t="shared" si="60"/>
        <v>4165.083841139719</v>
      </c>
      <c r="AU67" s="275">
        <f t="shared" si="37"/>
        <v>0.43993017562547754</v>
      </c>
      <c r="AV67" s="276">
        <f t="shared" si="38"/>
        <v>61</v>
      </c>
      <c r="AW67" s="34">
        <f t="shared" si="61"/>
        <v>19932166.02</v>
      </c>
      <c r="AX67" s="34">
        <f t="shared" si="62"/>
        <v>5302.52</v>
      </c>
      <c r="AY67" s="276">
        <f t="shared" si="39"/>
        <v>10</v>
      </c>
      <c r="AZ67" s="275">
        <f t="shared" si="40"/>
        <v>0.56006982437452257</v>
      </c>
      <c r="BA67" s="277">
        <f t="shared" si="41"/>
        <v>35588716.178844199</v>
      </c>
      <c r="BB67" s="277">
        <f t="shared" si="63"/>
        <v>9467.6020693919127</v>
      </c>
      <c r="BC67" s="276">
        <f t="shared" si="42"/>
        <v>47</v>
      </c>
    </row>
    <row r="68" spans="1:55" ht="15.6" customHeight="1" x14ac:dyDescent="0.2">
      <c r="A68" s="605">
        <v>62</v>
      </c>
      <c r="B68" s="271" t="s">
        <v>64</v>
      </c>
      <c r="C68" s="1225">
        <f>'8_2.1.20 SIS'!AV68</f>
        <v>1908</v>
      </c>
      <c r="D68" s="1223">
        <v>1367</v>
      </c>
      <c r="E68" s="1223">
        <f t="shared" si="22"/>
        <v>300.74</v>
      </c>
      <c r="F68" s="1223">
        <v>894</v>
      </c>
      <c r="G68" s="1223">
        <f t="shared" si="23"/>
        <v>53.64</v>
      </c>
      <c r="H68" s="1223">
        <v>279</v>
      </c>
      <c r="I68" s="1223">
        <f t="shared" si="24"/>
        <v>418.5</v>
      </c>
      <c r="J68" s="1223">
        <v>2</v>
      </c>
      <c r="K68" s="1223">
        <f t="shared" si="25"/>
        <v>1.2</v>
      </c>
      <c r="L68" s="1223">
        <f t="shared" si="44"/>
        <v>5592</v>
      </c>
      <c r="M68" s="272">
        <f t="shared" si="45"/>
        <v>0.14912</v>
      </c>
      <c r="N68" s="1223">
        <f t="shared" si="3"/>
        <v>284.52096</v>
      </c>
      <c r="O68" s="1223">
        <f t="shared" si="26"/>
        <v>1058.60096</v>
      </c>
      <c r="P68" s="1223">
        <f t="shared" si="46"/>
        <v>2966.6009599999998</v>
      </c>
      <c r="Q68" s="1230">
        <f t="shared" si="27"/>
        <v>4015</v>
      </c>
      <c r="R68" s="1230">
        <f t="shared" si="47"/>
        <v>11910903</v>
      </c>
      <c r="S68" s="1230">
        <f>'6_Local Deduct Calc'!J68</f>
        <v>1995129</v>
      </c>
      <c r="T68" s="1230">
        <f t="shared" si="28"/>
        <v>1995129</v>
      </c>
      <c r="U68" s="1231">
        <f t="shared" si="29"/>
        <v>9915774</v>
      </c>
      <c r="V68" s="273">
        <f t="shared" si="43"/>
        <v>0.83250000000000002</v>
      </c>
      <c r="W68" s="273">
        <f t="shared" si="30"/>
        <v>0.16750000000000001</v>
      </c>
      <c r="X68" s="274">
        <f t="shared" si="48"/>
        <v>1045.6650943396226</v>
      </c>
      <c r="Y68" s="1230">
        <f>'7_Local Revenue'!AS68</f>
        <v>4493926</v>
      </c>
      <c r="Z68" s="1230">
        <f t="shared" si="31"/>
        <v>2498797</v>
      </c>
      <c r="AA68" s="34">
        <f t="shared" si="32"/>
        <v>0</v>
      </c>
      <c r="AB68" s="34">
        <f t="shared" si="49"/>
        <v>4049707.0200000005</v>
      </c>
      <c r="AC68" s="34">
        <f t="shared" si="50"/>
        <v>2498797</v>
      </c>
      <c r="AD68" s="1230">
        <f t="shared" si="51"/>
        <v>719903.41570000001</v>
      </c>
      <c r="AE68" s="1236">
        <f t="shared" si="33"/>
        <v>1778894</v>
      </c>
      <c r="AF68" s="34">
        <f t="shared" si="52"/>
        <v>932</v>
      </c>
      <c r="AG68" s="275">
        <f t="shared" si="34"/>
        <v>0.71189999999999998</v>
      </c>
      <c r="AH68" s="1236">
        <f t="shared" si="53"/>
        <v>11694668</v>
      </c>
      <c r="AI68" s="34">
        <f t="shared" si="54"/>
        <v>6129</v>
      </c>
      <c r="AJ68" s="1236">
        <f>'3A_Level 3'!J68</f>
        <v>323605</v>
      </c>
      <c r="AK68" s="34">
        <f t="shared" si="55"/>
        <v>169.60429769392033</v>
      </c>
      <c r="AL68" s="1236">
        <f t="shared" si="35"/>
        <v>12018273</v>
      </c>
      <c r="AM68" s="34">
        <f t="shared" si="56"/>
        <v>6298.885220125786</v>
      </c>
      <c r="AN68" s="1238">
        <f>'3A_Level 3'!K68</f>
        <v>1308286</v>
      </c>
      <c r="AO68" s="277">
        <f t="shared" si="57"/>
        <v>685.68448637316567</v>
      </c>
      <c r="AP68" s="1236">
        <f t="shared" si="36"/>
        <v>13002954</v>
      </c>
      <c r="AQ68" s="34">
        <f t="shared" si="58"/>
        <v>6814.9654088050311</v>
      </c>
      <c r="AR68" s="34">
        <f>'3A_Level 3'!L68</f>
        <v>263039.9816322425</v>
      </c>
      <c r="AS68" s="1239">
        <f t="shared" si="59"/>
        <v>13265993.981632242</v>
      </c>
      <c r="AT68" s="34">
        <f t="shared" si="60"/>
        <v>6952.8270343984495</v>
      </c>
      <c r="AU68" s="275">
        <f t="shared" si="37"/>
        <v>0.74696248605580817</v>
      </c>
      <c r="AV68" s="276">
        <f t="shared" si="38"/>
        <v>3</v>
      </c>
      <c r="AW68" s="34">
        <f t="shared" si="61"/>
        <v>4493926</v>
      </c>
      <c r="AX68" s="34">
        <f t="shared" si="62"/>
        <v>2355.31</v>
      </c>
      <c r="AY68" s="276">
        <f t="shared" si="39"/>
        <v>66</v>
      </c>
      <c r="AZ68" s="275">
        <f t="shared" si="40"/>
        <v>0.25303751394419188</v>
      </c>
      <c r="BA68" s="277">
        <f t="shared" si="41"/>
        <v>17759919.98163224</v>
      </c>
      <c r="BB68" s="277">
        <f t="shared" si="63"/>
        <v>9308.1341622810487</v>
      </c>
      <c r="BC68" s="276">
        <f t="shared" si="42"/>
        <v>55</v>
      </c>
    </row>
    <row r="69" spans="1:55" ht="15.6" customHeight="1" x14ac:dyDescent="0.2">
      <c r="A69" s="605">
        <v>63</v>
      </c>
      <c r="B69" s="271" t="s">
        <v>65</v>
      </c>
      <c r="C69" s="1225">
        <f>'8_2.1.20 SIS'!AV69</f>
        <v>2111</v>
      </c>
      <c r="D69" s="1223">
        <v>986</v>
      </c>
      <c r="E69" s="1223">
        <f t="shared" si="22"/>
        <v>216.92</v>
      </c>
      <c r="F69" s="1223">
        <v>1325.5</v>
      </c>
      <c r="G69" s="1223">
        <f t="shared" si="23"/>
        <v>79.53</v>
      </c>
      <c r="H69" s="1223">
        <v>304</v>
      </c>
      <c r="I69" s="1223">
        <f t="shared" si="24"/>
        <v>456</v>
      </c>
      <c r="J69" s="1223">
        <v>136</v>
      </c>
      <c r="K69" s="1223">
        <f t="shared" si="25"/>
        <v>81.599999999999994</v>
      </c>
      <c r="L69" s="1223">
        <f t="shared" si="44"/>
        <v>5389</v>
      </c>
      <c r="M69" s="272">
        <f t="shared" si="45"/>
        <v>0.14371</v>
      </c>
      <c r="N69" s="1223">
        <f t="shared" si="3"/>
        <v>303.37180999999998</v>
      </c>
      <c r="O69" s="1223">
        <f t="shared" si="26"/>
        <v>1137.4218100000001</v>
      </c>
      <c r="P69" s="1223">
        <f t="shared" si="46"/>
        <v>3248.4218099999998</v>
      </c>
      <c r="Q69" s="1230">
        <f t="shared" si="27"/>
        <v>4015</v>
      </c>
      <c r="R69" s="1230">
        <f t="shared" si="47"/>
        <v>13042414</v>
      </c>
      <c r="S69" s="1230">
        <f>'6_Local Deduct Calc'!J69</f>
        <v>6716653</v>
      </c>
      <c r="T69" s="1230">
        <f t="shared" si="28"/>
        <v>6716653</v>
      </c>
      <c r="U69" s="1231">
        <f t="shared" si="29"/>
        <v>6325761</v>
      </c>
      <c r="V69" s="273">
        <f t="shared" si="43"/>
        <v>0.48499999999999999</v>
      </c>
      <c r="W69" s="273">
        <f t="shared" si="30"/>
        <v>0.51500000000000001</v>
      </c>
      <c r="X69" s="274">
        <f t="shared" si="48"/>
        <v>3181.7399336807202</v>
      </c>
      <c r="Y69" s="1230">
        <f>'7_Local Revenue'!AS69</f>
        <v>20467725</v>
      </c>
      <c r="Z69" s="1230">
        <f t="shared" si="31"/>
        <v>13751072</v>
      </c>
      <c r="AA69" s="34">
        <f t="shared" si="32"/>
        <v>0</v>
      </c>
      <c r="AB69" s="34">
        <f t="shared" si="49"/>
        <v>4434420.7600000007</v>
      </c>
      <c r="AC69" s="34">
        <f t="shared" si="50"/>
        <v>4434420.7600000007</v>
      </c>
      <c r="AD69" s="1230">
        <f t="shared" si="51"/>
        <v>3928009.9092080006</v>
      </c>
      <c r="AE69" s="1236">
        <f t="shared" si="33"/>
        <v>506411</v>
      </c>
      <c r="AF69" s="34">
        <f t="shared" si="52"/>
        <v>240</v>
      </c>
      <c r="AG69" s="275">
        <f t="shared" si="34"/>
        <v>0.1142</v>
      </c>
      <c r="AH69" s="1236">
        <f t="shared" si="53"/>
        <v>6832172</v>
      </c>
      <c r="AI69" s="34">
        <f t="shared" si="54"/>
        <v>3236</v>
      </c>
      <c r="AJ69" s="1236">
        <f>'3A_Level 3'!J69</f>
        <v>891256</v>
      </c>
      <c r="AK69" s="34">
        <f t="shared" si="55"/>
        <v>422.19611558503078</v>
      </c>
      <c r="AL69" s="1236">
        <f t="shared" si="35"/>
        <v>7723428</v>
      </c>
      <c r="AM69" s="34">
        <f t="shared" si="56"/>
        <v>3658.6584557081951</v>
      </c>
      <c r="AN69" s="1238">
        <f>'3A_Level 3'!K69</f>
        <v>2488840</v>
      </c>
      <c r="AO69" s="277">
        <f t="shared" si="57"/>
        <v>1178.986262434865</v>
      </c>
      <c r="AP69" s="1236">
        <f t="shared" si="36"/>
        <v>9321012</v>
      </c>
      <c r="AQ69" s="34">
        <f t="shared" si="58"/>
        <v>4415.4486025580291</v>
      </c>
      <c r="AR69" s="34">
        <f>'3A_Level 3'!L69</f>
        <v>370963.5269984348</v>
      </c>
      <c r="AS69" s="1239">
        <f t="shared" si="59"/>
        <v>9691975.5269984342</v>
      </c>
      <c r="AT69" s="34">
        <f t="shared" si="60"/>
        <v>4591.1774168633037</v>
      </c>
      <c r="AU69" s="275">
        <f t="shared" si="37"/>
        <v>0.46499796615863376</v>
      </c>
      <c r="AV69" s="276">
        <f t="shared" si="38"/>
        <v>59</v>
      </c>
      <c r="AW69" s="34">
        <f t="shared" si="61"/>
        <v>11151073.76</v>
      </c>
      <c r="AX69" s="34">
        <f t="shared" si="62"/>
        <v>5282.37</v>
      </c>
      <c r="AY69" s="276">
        <f t="shared" si="39"/>
        <v>11</v>
      </c>
      <c r="AZ69" s="275">
        <f t="shared" si="40"/>
        <v>0.53500203384136613</v>
      </c>
      <c r="BA69" s="277">
        <f t="shared" si="41"/>
        <v>20843049.286998436</v>
      </c>
      <c r="BB69" s="277">
        <f t="shared" si="63"/>
        <v>9873.5430066311874</v>
      </c>
      <c r="BC69" s="276">
        <f t="shared" si="42"/>
        <v>30</v>
      </c>
    </row>
    <row r="70" spans="1:55" ht="15.6" customHeight="1" x14ac:dyDescent="0.2">
      <c r="A70" s="605">
        <v>64</v>
      </c>
      <c r="B70" s="271" t="s">
        <v>66</v>
      </c>
      <c r="C70" s="1225">
        <f>'8_2.1.20 SIS'!AV70</f>
        <v>2030</v>
      </c>
      <c r="D70" s="1223">
        <v>1509</v>
      </c>
      <c r="E70" s="1223">
        <f t="shared" si="22"/>
        <v>331.98</v>
      </c>
      <c r="F70" s="1223">
        <v>1762</v>
      </c>
      <c r="G70" s="1223">
        <f t="shared" si="23"/>
        <v>105.72</v>
      </c>
      <c r="H70" s="1223">
        <v>329</v>
      </c>
      <c r="I70" s="1223">
        <f t="shared" si="24"/>
        <v>493.5</v>
      </c>
      <c r="J70" s="1223">
        <v>54</v>
      </c>
      <c r="K70" s="1223">
        <f t="shared" si="25"/>
        <v>32.4</v>
      </c>
      <c r="L70" s="1223">
        <f t="shared" si="44"/>
        <v>5470</v>
      </c>
      <c r="M70" s="272">
        <f t="shared" si="45"/>
        <v>0.14587</v>
      </c>
      <c r="N70" s="1223">
        <f t="shared" si="3"/>
        <v>296.11610000000002</v>
      </c>
      <c r="O70" s="1223">
        <f t="shared" si="26"/>
        <v>1259.7161000000001</v>
      </c>
      <c r="P70" s="1223">
        <f t="shared" si="46"/>
        <v>3289.7161000000001</v>
      </c>
      <c r="Q70" s="1230">
        <f t="shared" si="27"/>
        <v>4015</v>
      </c>
      <c r="R70" s="1230">
        <f t="shared" si="47"/>
        <v>13208210</v>
      </c>
      <c r="S70" s="1230">
        <f>'6_Local Deduct Calc'!J70</f>
        <v>2882696</v>
      </c>
      <c r="T70" s="1230">
        <f t="shared" si="28"/>
        <v>2882696</v>
      </c>
      <c r="U70" s="1231">
        <f t="shared" si="29"/>
        <v>10325514</v>
      </c>
      <c r="V70" s="273">
        <f t="shared" si="43"/>
        <v>0.78169999999999995</v>
      </c>
      <c r="W70" s="273">
        <f t="shared" si="30"/>
        <v>0.21829999999999999</v>
      </c>
      <c r="X70" s="274">
        <f t="shared" si="48"/>
        <v>1420.0472906403941</v>
      </c>
      <c r="Y70" s="1230">
        <f>'7_Local Revenue'!AS70</f>
        <v>7388299</v>
      </c>
      <c r="Z70" s="1230">
        <f t="shared" si="31"/>
        <v>4505603</v>
      </c>
      <c r="AA70" s="34">
        <f t="shared" si="32"/>
        <v>0</v>
      </c>
      <c r="AB70" s="34">
        <f t="shared" si="49"/>
        <v>4490791.4000000004</v>
      </c>
      <c r="AC70" s="34">
        <f t="shared" si="50"/>
        <v>4490791.4000000004</v>
      </c>
      <c r="AD70" s="1230">
        <f t="shared" si="51"/>
        <v>1686184.3917064001</v>
      </c>
      <c r="AE70" s="1236">
        <f t="shared" si="33"/>
        <v>2804607</v>
      </c>
      <c r="AF70" s="34">
        <f t="shared" si="52"/>
        <v>1382</v>
      </c>
      <c r="AG70" s="275">
        <f t="shared" si="34"/>
        <v>0.62450000000000006</v>
      </c>
      <c r="AH70" s="1236">
        <f t="shared" si="53"/>
        <v>13130121</v>
      </c>
      <c r="AI70" s="34">
        <f t="shared" si="54"/>
        <v>6468</v>
      </c>
      <c r="AJ70" s="1236">
        <f>'3A_Level 3'!J70</f>
        <v>344296</v>
      </c>
      <c r="AK70" s="34">
        <f t="shared" si="55"/>
        <v>169.60394088669952</v>
      </c>
      <c r="AL70" s="1236">
        <f t="shared" si="35"/>
        <v>13474417</v>
      </c>
      <c r="AM70" s="34">
        <f t="shared" si="56"/>
        <v>6637.6438423645322</v>
      </c>
      <c r="AN70" s="1238">
        <f>'3A_Level 3'!K70</f>
        <v>1547396</v>
      </c>
      <c r="AO70" s="277">
        <f t="shared" si="57"/>
        <v>762.26403940886701</v>
      </c>
      <c r="AP70" s="1236">
        <f t="shared" si="36"/>
        <v>14677517</v>
      </c>
      <c r="AQ70" s="34">
        <f t="shared" si="58"/>
        <v>7230.3039408866998</v>
      </c>
      <c r="AR70" s="34">
        <f>'3A_Level 3'!L70</f>
        <v>322545.62988863332</v>
      </c>
      <c r="AS70" s="1239">
        <f t="shared" si="59"/>
        <v>15000062.629888633</v>
      </c>
      <c r="AT70" s="34">
        <f t="shared" si="60"/>
        <v>7389.1934137382432</v>
      </c>
      <c r="AU70" s="275">
        <f t="shared" si="37"/>
        <v>0.67043730699196946</v>
      </c>
      <c r="AV70" s="276">
        <f t="shared" si="38"/>
        <v>25</v>
      </c>
      <c r="AW70" s="34">
        <f t="shared" si="61"/>
        <v>7373487.4000000004</v>
      </c>
      <c r="AX70" s="34">
        <f t="shared" si="62"/>
        <v>3632.26</v>
      </c>
      <c r="AY70" s="276">
        <f t="shared" si="39"/>
        <v>35</v>
      </c>
      <c r="AZ70" s="275">
        <f t="shared" si="40"/>
        <v>0.32956269300803054</v>
      </c>
      <c r="BA70" s="277">
        <f t="shared" si="41"/>
        <v>22373550.029888634</v>
      </c>
      <c r="BB70" s="277">
        <f t="shared" si="63"/>
        <v>11021.453216693908</v>
      </c>
      <c r="BC70" s="276">
        <f t="shared" si="42"/>
        <v>6</v>
      </c>
    </row>
    <row r="71" spans="1:55" ht="15.6" customHeight="1" x14ac:dyDescent="0.2">
      <c r="A71" s="606">
        <v>65</v>
      </c>
      <c r="B71" s="607" t="s">
        <v>67</v>
      </c>
      <c r="C71" s="1226">
        <f>'8_2.1.20 SIS'!AV71</f>
        <v>7950</v>
      </c>
      <c r="D71" s="1227">
        <v>6600</v>
      </c>
      <c r="E71" s="1227">
        <f t="shared" si="22"/>
        <v>1452</v>
      </c>
      <c r="F71" s="1227">
        <v>3039.5</v>
      </c>
      <c r="G71" s="1227">
        <f t="shared" si="23"/>
        <v>182.37</v>
      </c>
      <c r="H71" s="1227">
        <v>1335</v>
      </c>
      <c r="I71" s="1227">
        <f t="shared" si="24"/>
        <v>2002.5</v>
      </c>
      <c r="J71" s="1227">
        <v>723</v>
      </c>
      <c r="K71" s="1227">
        <f t="shared" si="25"/>
        <v>433.8</v>
      </c>
      <c r="L71" s="1227">
        <f t="shared" si="44"/>
        <v>0</v>
      </c>
      <c r="M71" s="608">
        <f>ROUND(L71/$M$1,5)</f>
        <v>0</v>
      </c>
      <c r="N71" s="1227">
        <f>C71*M71</f>
        <v>0</v>
      </c>
      <c r="O71" s="1227">
        <f t="shared" si="26"/>
        <v>4070.67</v>
      </c>
      <c r="P71" s="1229">
        <f>O71+C71</f>
        <v>12020.67</v>
      </c>
      <c r="Q71" s="1232">
        <f t="shared" si="27"/>
        <v>4015</v>
      </c>
      <c r="R71" s="1232">
        <f>ROUND(P71*Q71,0)</f>
        <v>48262990</v>
      </c>
      <c r="S71" s="1232">
        <f>'6_Local Deduct Calc'!J71</f>
        <v>16521192</v>
      </c>
      <c r="T71" s="1232">
        <f t="shared" si="28"/>
        <v>16521192</v>
      </c>
      <c r="U71" s="1233">
        <f t="shared" si="29"/>
        <v>31741798</v>
      </c>
      <c r="V71" s="609">
        <f t="shared" si="43"/>
        <v>0.65769999999999995</v>
      </c>
      <c r="W71" s="543">
        <f t="shared" si="30"/>
        <v>0.34229999999999999</v>
      </c>
      <c r="X71" s="544">
        <f t="shared" ref="X71:X76" si="64">T71/C71</f>
        <v>2078.1373584905659</v>
      </c>
      <c r="Y71" s="1232">
        <f>'7_Local Revenue'!AS71</f>
        <v>43177738</v>
      </c>
      <c r="Z71" s="1232">
        <f t="shared" si="31"/>
        <v>26656546</v>
      </c>
      <c r="AA71" s="610">
        <f t="shared" si="32"/>
        <v>0</v>
      </c>
      <c r="AB71" s="610">
        <f t="shared" si="49"/>
        <v>16409416.600000001</v>
      </c>
      <c r="AC71" s="610">
        <f>IF(Z71&lt;AB71,Z71,AB71)</f>
        <v>16409416.600000001</v>
      </c>
      <c r="AD71" s="1232">
        <f>IF(AC71&gt;0,AC71*(W71*$AD$1),0)</f>
        <v>9661142.4797495995</v>
      </c>
      <c r="AE71" s="1237">
        <f t="shared" si="33"/>
        <v>6748274</v>
      </c>
      <c r="AF71" s="610">
        <f t="shared" ref="AF71:AF76" si="65">ROUND(AE71/C71,0)</f>
        <v>849</v>
      </c>
      <c r="AG71" s="611">
        <f t="shared" si="34"/>
        <v>0.41120000000000001</v>
      </c>
      <c r="AH71" s="1237">
        <f t="shared" si="53"/>
        <v>38490072</v>
      </c>
      <c r="AI71" s="610">
        <f t="shared" ref="AI71:AI76" si="66">ROUND(AH71/C71,0)</f>
        <v>4842</v>
      </c>
      <c r="AJ71" s="1237">
        <f>'3A_Level 3'!J71</f>
        <v>1348353</v>
      </c>
      <c r="AK71" s="610">
        <f t="shared" ref="AK71:AK76" si="67">AJ71/C71</f>
        <v>169.60415094339623</v>
      </c>
      <c r="AL71" s="1237">
        <f t="shared" si="35"/>
        <v>39838425</v>
      </c>
      <c r="AM71" s="610">
        <f t="shared" ref="AM71:AM76" si="68">AL71/C71</f>
        <v>5011.1226415094343</v>
      </c>
      <c r="AN71" s="1240">
        <f>'3A_Level 3'!K71</f>
        <v>7939857</v>
      </c>
      <c r="AO71" s="613">
        <f t="shared" ref="AO71:AO76" si="69">AN71/C71</f>
        <v>998.72415094339624</v>
      </c>
      <c r="AP71" s="1237">
        <f t="shared" si="36"/>
        <v>46429929</v>
      </c>
      <c r="AQ71" s="610">
        <f t="shared" ref="AQ71:AQ76" si="70">AP71/C71</f>
        <v>5840.2426415094342</v>
      </c>
      <c r="AR71" s="1241">
        <f>'3A_Level 3'!L71</f>
        <v>1294660.3876430613</v>
      </c>
      <c r="AS71" s="1242">
        <f>AP71+AR71</f>
        <v>47724589.387643062</v>
      </c>
      <c r="AT71" s="1243">
        <f t="shared" ref="AT71:AT76" si="71">AS71/C71</f>
        <v>6003.0930047349766</v>
      </c>
      <c r="AU71" s="611">
        <f t="shared" si="37"/>
        <v>0.59171126695336862</v>
      </c>
      <c r="AV71" s="612">
        <f t="shared" si="38"/>
        <v>47</v>
      </c>
      <c r="AW71" s="610">
        <f t="shared" si="61"/>
        <v>32930608.600000001</v>
      </c>
      <c r="AX71" s="610">
        <f t="shared" ref="AX71:AX76" si="72">ROUND(AW71/C71,2)</f>
        <v>4142.21</v>
      </c>
      <c r="AY71" s="612">
        <f t="shared" si="39"/>
        <v>24</v>
      </c>
      <c r="AZ71" s="611">
        <f t="shared" si="40"/>
        <v>0.40828873304663144</v>
      </c>
      <c r="BA71" s="613">
        <f t="shared" si="41"/>
        <v>80655197.987643063</v>
      </c>
      <c r="BB71" s="613">
        <f t="shared" ref="BB71:BB76" si="73">BA71/C71</f>
        <v>10145.307922973971</v>
      </c>
      <c r="BC71" s="612">
        <f t="shared" si="42"/>
        <v>18</v>
      </c>
    </row>
    <row r="72" spans="1:55" ht="15.6" customHeight="1" x14ac:dyDescent="0.2">
      <c r="A72" s="605">
        <v>66</v>
      </c>
      <c r="B72" s="271" t="s">
        <v>68</v>
      </c>
      <c r="C72" s="1223">
        <f>'8_2.1.20 SIS'!AV72</f>
        <v>1861</v>
      </c>
      <c r="D72" s="1223">
        <v>1728</v>
      </c>
      <c r="E72" s="1223">
        <f>$D$1*D72</f>
        <v>380.16</v>
      </c>
      <c r="F72" s="1223">
        <v>943.5</v>
      </c>
      <c r="G72" s="1223">
        <f>$F$1*F72</f>
        <v>56.61</v>
      </c>
      <c r="H72" s="1223">
        <v>372</v>
      </c>
      <c r="I72" s="1223">
        <f>$H$1*H72</f>
        <v>558</v>
      </c>
      <c r="J72" s="1223">
        <v>171</v>
      </c>
      <c r="K72" s="1223">
        <f>$J$1*J72</f>
        <v>102.6</v>
      </c>
      <c r="L72" s="1224">
        <f t="shared" si="44"/>
        <v>5639</v>
      </c>
      <c r="M72" s="272">
        <f>ROUND(L72/$M$1,5)</f>
        <v>0.15037</v>
      </c>
      <c r="N72" s="1223">
        <f>C72*M72</f>
        <v>279.83857</v>
      </c>
      <c r="O72" s="1223">
        <f>E72+G72+I72+K72+N72</f>
        <v>1377.2085699999998</v>
      </c>
      <c r="P72" s="1223">
        <f>O72+C72</f>
        <v>3238.2085699999998</v>
      </c>
      <c r="Q72" s="1230">
        <f>$Q$1</f>
        <v>4015</v>
      </c>
      <c r="R72" s="1230">
        <f>ROUND(P72*Q72,0)</f>
        <v>13001407</v>
      </c>
      <c r="S72" s="1230">
        <f>'6_Local Deduct Calc'!J72</f>
        <v>3581254</v>
      </c>
      <c r="T72" s="1230">
        <f>ROUND(IF((S72&gt;R72*$T$1),R72*$T$1,S72),0)</f>
        <v>3581254</v>
      </c>
      <c r="U72" s="1231">
        <f>R72-T72</f>
        <v>9420153</v>
      </c>
      <c r="V72" s="273">
        <f>ROUND(U72/R72,4)</f>
        <v>0.72450000000000003</v>
      </c>
      <c r="W72" s="273">
        <f>ROUND(T72/R72,4)</f>
        <v>0.27550000000000002</v>
      </c>
      <c r="X72" s="274">
        <f t="shared" si="64"/>
        <v>1924.3707684040837</v>
      </c>
      <c r="Y72" s="1230">
        <f>'7_Local Revenue'!AS72</f>
        <v>8666073</v>
      </c>
      <c r="Z72" s="1230">
        <f>IF(Y72-T72&gt;0,Y72-T72,0)</f>
        <v>5084819</v>
      </c>
      <c r="AA72" s="34">
        <f>IF(Y72-T72&lt;0,Y72-T72,0)</f>
        <v>0</v>
      </c>
      <c r="AB72" s="34">
        <f t="shared" si="49"/>
        <v>4420478.38</v>
      </c>
      <c r="AC72" s="34">
        <f>IF(Z72&lt;AB72,Z72,AB72)</f>
        <v>4420478.38</v>
      </c>
      <c r="AD72" s="1230">
        <f>IF(AC72&gt;0,AC72*(W72*$AD$1),0)</f>
        <v>2094687.8851468002</v>
      </c>
      <c r="AE72" s="1236">
        <f>ROUND(IF(AC72-AD72&gt;AC72*$AE$1,AC72-AD72,AC72*$AE$1),0)</f>
        <v>2325790</v>
      </c>
      <c r="AF72" s="34">
        <f t="shared" si="65"/>
        <v>1250</v>
      </c>
      <c r="AG72" s="275">
        <f>IF(AC72=0,0,ROUND(AE72/AC72,4))</f>
        <v>0.52610000000000001</v>
      </c>
      <c r="AH72" s="1236">
        <f t="shared" si="53"/>
        <v>11745943</v>
      </c>
      <c r="AI72" s="34">
        <f t="shared" si="66"/>
        <v>6312</v>
      </c>
      <c r="AJ72" s="1236">
        <f>'3A_Level 3'!J72</f>
        <v>315633</v>
      </c>
      <c r="AK72" s="34">
        <f t="shared" si="67"/>
        <v>169.60397635679743</v>
      </c>
      <c r="AL72" s="1236">
        <f>AJ72+AH72</f>
        <v>12061576</v>
      </c>
      <c r="AM72" s="34">
        <f t="shared" si="68"/>
        <v>6481.2337452982265</v>
      </c>
      <c r="AN72" s="1238">
        <f>'3A_Level 3'!K72</f>
        <v>1674275</v>
      </c>
      <c r="AO72" s="277">
        <f t="shared" si="69"/>
        <v>899.66415905427186</v>
      </c>
      <c r="AP72" s="1236">
        <f>AH72+AN72</f>
        <v>13420218</v>
      </c>
      <c r="AQ72" s="34">
        <f t="shared" si="70"/>
        <v>7211.2939279957009</v>
      </c>
      <c r="AR72" s="34">
        <f>'3A_Level 3'!L72</f>
        <v>299704.19039252505</v>
      </c>
      <c r="AS72" s="1239">
        <f>AP72+AR72</f>
        <v>13719922.190392526</v>
      </c>
      <c r="AT72" s="34">
        <f t="shared" si="71"/>
        <v>7372.3386299798631</v>
      </c>
      <c r="AU72" s="275">
        <f>AS72/BA72</f>
        <v>0.63162417696731643</v>
      </c>
      <c r="AV72" s="276">
        <f>RANK(AU72,$AU$7:$AU$75)</f>
        <v>37</v>
      </c>
      <c r="AW72" s="34">
        <f t="shared" si="61"/>
        <v>8001732.3799999999</v>
      </c>
      <c r="AX72" s="34">
        <f t="shared" si="72"/>
        <v>4299.6899999999996</v>
      </c>
      <c r="AY72" s="276">
        <f>RANK(AX72,$AX$7:$AX$75)</f>
        <v>18</v>
      </c>
      <c r="AZ72" s="275">
        <f>AW72/BA72</f>
        <v>0.36837582303268357</v>
      </c>
      <c r="BA72" s="277">
        <f>AS72+AW72</f>
        <v>21721654.570392527</v>
      </c>
      <c r="BB72" s="277">
        <f t="shared" si="73"/>
        <v>11672.033621919682</v>
      </c>
      <c r="BC72" s="276">
        <f>RANK(BB72,$BB$7:$BB$75)</f>
        <v>2</v>
      </c>
    </row>
    <row r="73" spans="1:55" ht="15.6" customHeight="1" x14ac:dyDescent="0.2">
      <c r="A73" s="605">
        <v>67</v>
      </c>
      <c r="B73" s="271" t="s">
        <v>2</v>
      </c>
      <c r="C73" s="1225">
        <f>'8_2.1.20 SIS'!AV73</f>
        <v>5467</v>
      </c>
      <c r="D73" s="1223">
        <v>2876</v>
      </c>
      <c r="E73" s="1223">
        <f>$D$1*D73</f>
        <v>632.72</v>
      </c>
      <c r="F73" s="1223">
        <v>1678</v>
      </c>
      <c r="G73" s="1223">
        <f>$F$1*F73</f>
        <v>100.67999999999999</v>
      </c>
      <c r="H73" s="1223">
        <v>572</v>
      </c>
      <c r="I73" s="1223">
        <f>$H$1*H73</f>
        <v>858</v>
      </c>
      <c r="J73" s="1223">
        <v>480</v>
      </c>
      <c r="K73" s="1223">
        <f>$J$1*J73</f>
        <v>288</v>
      </c>
      <c r="L73" s="1223">
        <f t="shared" si="44"/>
        <v>2033</v>
      </c>
      <c r="M73" s="272">
        <f>ROUND(L73/$M$1,5)</f>
        <v>5.4210000000000001E-2</v>
      </c>
      <c r="N73" s="1223">
        <f>C73*M73</f>
        <v>296.36606999999998</v>
      </c>
      <c r="O73" s="1223">
        <f>E73+G73+I73+K73+N73</f>
        <v>2175.7660700000001</v>
      </c>
      <c r="P73" s="1223">
        <f>O73+C73</f>
        <v>7642.7660699999997</v>
      </c>
      <c r="Q73" s="1230">
        <f>$Q$1</f>
        <v>4015</v>
      </c>
      <c r="R73" s="1230">
        <f>ROUND(P73*Q73,0)</f>
        <v>30685706</v>
      </c>
      <c r="S73" s="1230">
        <f>'6_Local Deduct Calc'!J73</f>
        <v>7853410</v>
      </c>
      <c r="T73" s="1230">
        <f>ROUND(IF((S73&gt;R73*$T$1),R73*$T$1,S73),0)</f>
        <v>7853410</v>
      </c>
      <c r="U73" s="1231">
        <f>R73-T73</f>
        <v>22832296</v>
      </c>
      <c r="V73" s="273">
        <f>ROUND(U73/R73,4)</f>
        <v>0.74409999999999998</v>
      </c>
      <c r="W73" s="273">
        <f>ROUND(T73/R73,4)</f>
        <v>0.25590000000000002</v>
      </c>
      <c r="X73" s="274">
        <f t="shared" si="64"/>
        <v>1436.5117980610939</v>
      </c>
      <c r="Y73" s="1230">
        <f>'7_Local Revenue'!AS73</f>
        <v>31857236</v>
      </c>
      <c r="Z73" s="1230">
        <f>IF(Y73-T73&gt;0,Y73-T73,0)</f>
        <v>24003826</v>
      </c>
      <c r="AA73" s="34">
        <f>IF(Y73-T73&lt;0,Y73-T73,0)</f>
        <v>0</v>
      </c>
      <c r="AB73" s="34">
        <f t="shared" si="49"/>
        <v>10433140.040000001</v>
      </c>
      <c r="AC73" s="34">
        <f>IF(Z73&lt;AB73,Z73,AB73)</f>
        <v>10433140.040000001</v>
      </c>
      <c r="AD73" s="1230">
        <f>IF(AC73&gt;0,AC73*(W73*$AD$1),0)</f>
        <v>4592125.7223259211</v>
      </c>
      <c r="AE73" s="1236">
        <f>ROUND(IF(AC73-AD73&gt;AC73*$AE$1,AC73-AD73,AC73*$AE$1),0)</f>
        <v>5841014</v>
      </c>
      <c r="AF73" s="34">
        <f t="shared" si="65"/>
        <v>1068</v>
      </c>
      <c r="AG73" s="275">
        <f>IF(AC73=0,0,ROUND(AE73/AC73,4))</f>
        <v>0.55989999999999995</v>
      </c>
      <c r="AH73" s="1236">
        <f t="shared" si="53"/>
        <v>28673310</v>
      </c>
      <c r="AI73" s="34">
        <f t="shared" si="66"/>
        <v>5245</v>
      </c>
      <c r="AJ73" s="1236">
        <f>'3A_Level 3'!J73</f>
        <v>927226</v>
      </c>
      <c r="AK73" s="34">
        <f t="shared" si="67"/>
        <v>169.60417047740992</v>
      </c>
      <c r="AL73" s="1236">
        <f>AJ73+AH73</f>
        <v>29600536</v>
      </c>
      <c r="AM73" s="34">
        <f t="shared" si="68"/>
        <v>5414.4020486555701</v>
      </c>
      <c r="AN73" s="1238">
        <f>'3A_Level 3'!K73</f>
        <v>4839466</v>
      </c>
      <c r="AO73" s="277">
        <f t="shared" si="69"/>
        <v>885.21419425644774</v>
      </c>
      <c r="AP73" s="1236">
        <f>AH73+AN73</f>
        <v>33512776</v>
      </c>
      <c r="AQ73" s="34">
        <f t="shared" si="70"/>
        <v>6130.0120724346079</v>
      </c>
      <c r="AR73" s="34">
        <f>'3A_Level 3'!L73</f>
        <v>639462.72022956912</v>
      </c>
      <c r="AS73" s="1239">
        <f>AP73+AR73</f>
        <v>34152238.720229566</v>
      </c>
      <c r="AT73" s="34">
        <f t="shared" si="71"/>
        <v>6246.9798281012563</v>
      </c>
      <c r="AU73" s="275">
        <f>AS73/BA73</f>
        <v>0.65127817647327468</v>
      </c>
      <c r="AV73" s="276">
        <f>RANK(AU73,$AU$7:$AU$75)</f>
        <v>29</v>
      </c>
      <c r="AW73" s="34">
        <f t="shared" si="61"/>
        <v>18286550.039999999</v>
      </c>
      <c r="AX73" s="34">
        <f t="shared" si="72"/>
        <v>3344.9</v>
      </c>
      <c r="AY73" s="276">
        <f>RANK(AX73,$AX$7:$AX$75)</f>
        <v>45</v>
      </c>
      <c r="AZ73" s="275">
        <f>AW73/BA73</f>
        <v>0.34872182352672526</v>
      </c>
      <c r="BA73" s="277">
        <f>AS73+AW73</f>
        <v>52438788.760229565</v>
      </c>
      <c r="BB73" s="277">
        <f t="shared" si="73"/>
        <v>9591.8764880610142</v>
      </c>
      <c r="BC73" s="276">
        <f>RANK(BB73,$BB$7:$BB$75)</f>
        <v>42</v>
      </c>
    </row>
    <row r="74" spans="1:55" ht="15.6" customHeight="1" x14ac:dyDescent="0.2">
      <c r="A74" s="605">
        <v>68</v>
      </c>
      <c r="B74" s="271" t="s">
        <v>1</v>
      </c>
      <c r="C74" s="1225">
        <f>'8_2.1.20 SIS'!AV74</f>
        <v>1744</v>
      </c>
      <c r="D74" s="1223">
        <v>1664</v>
      </c>
      <c r="E74" s="1223">
        <f>$D$1*D74</f>
        <v>366.08</v>
      </c>
      <c r="F74" s="1223">
        <v>935.5</v>
      </c>
      <c r="G74" s="1223">
        <f>$F$1*F74</f>
        <v>56.129999999999995</v>
      </c>
      <c r="H74" s="1223">
        <v>200</v>
      </c>
      <c r="I74" s="1223">
        <f>$H$1*H74</f>
        <v>300</v>
      </c>
      <c r="J74" s="1223">
        <v>7</v>
      </c>
      <c r="K74" s="1223">
        <f>$J$1*J74</f>
        <v>4.2</v>
      </c>
      <c r="L74" s="1223">
        <f t="shared" si="44"/>
        <v>5756</v>
      </c>
      <c r="M74" s="272">
        <f>ROUND(L74/$M$1,5)</f>
        <v>0.15348999999999999</v>
      </c>
      <c r="N74" s="1223">
        <f>C74*M74</f>
        <v>267.68655999999999</v>
      </c>
      <c r="O74" s="1223">
        <f>E74+G74+I74+K74+N74</f>
        <v>994.09656000000007</v>
      </c>
      <c r="P74" s="1223">
        <f>O74+C74</f>
        <v>2738.09656</v>
      </c>
      <c r="Q74" s="1230">
        <f>$Q$1</f>
        <v>4015</v>
      </c>
      <c r="R74" s="1230">
        <f>ROUND(P74*Q74,0)</f>
        <v>10993458</v>
      </c>
      <c r="S74" s="1230">
        <f>'6_Local Deduct Calc'!J74</f>
        <v>2033636</v>
      </c>
      <c r="T74" s="1230">
        <f>ROUND(IF((S74&gt;R74*$T$1),R74*$T$1,S74),0)</f>
        <v>2033636</v>
      </c>
      <c r="U74" s="1231">
        <f>R74-T74</f>
        <v>8959822</v>
      </c>
      <c r="V74" s="273">
        <f>ROUND(U74/R74,4)</f>
        <v>0.81499999999999995</v>
      </c>
      <c r="W74" s="273">
        <f>ROUND(T74/R74,4)</f>
        <v>0.185</v>
      </c>
      <c r="X74" s="274">
        <f t="shared" si="64"/>
        <v>1166.0756880733945</v>
      </c>
      <c r="Y74" s="1230">
        <f>'7_Local Revenue'!AS74</f>
        <v>5622569</v>
      </c>
      <c r="Z74" s="1230">
        <f>IF(Y74-T74&gt;0,Y74-T74,0)</f>
        <v>3588933</v>
      </c>
      <c r="AA74" s="34">
        <f>IF(Y74-T74&lt;0,Y74-T74,0)</f>
        <v>0</v>
      </c>
      <c r="AB74" s="34">
        <f t="shared" si="49"/>
        <v>3737775.72</v>
      </c>
      <c r="AC74" s="34">
        <f>IF(Z74&lt;AB74,Z74,AB74)</f>
        <v>3588933</v>
      </c>
      <c r="AD74" s="1230">
        <f>IF(AC74&gt;0,AC74*(W74*$AD$1),0)</f>
        <v>1141998.4805999999</v>
      </c>
      <c r="AE74" s="1236">
        <f>ROUND(IF(AC74-AD74&gt;AC74*$AE$1,AC74-AD74,AC74*$AE$1),0)</f>
        <v>2446935</v>
      </c>
      <c r="AF74" s="34">
        <f t="shared" si="65"/>
        <v>1403</v>
      </c>
      <c r="AG74" s="275">
        <f>IF(AC74=0,0,ROUND(AE74/AC74,4))</f>
        <v>0.68179999999999996</v>
      </c>
      <c r="AH74" s="1236">
        <f t="shared" si="53"/>
        <v>11406757</v>
      </c>
      <c r="AI74" s="34">
        <f t="shared" si="66"/>
        <v>6541</v>
      </c>
      <c r="AJ74" s="1236">
        <f>'3A_Level 3'!J74</f>
        <v>295790</v>
      </c>
      <c r="AK74" s="34">
        <f t="shared" si="67"/>
        <v>169.60435779816513</v>
      </c>
      <c r="AL74" s="1236">
        <f>AJ74+AH74</f>
        <v>11702547</v>
      </c>
      <c r="AM74" s="34">
        <f t="shared" si="68"/>
        <v>6710.1760321100919</v>
      </c>
      <c r="AN74" s="1238">
        <f>'3A_Level 3'!K74</f>
        <v>1688723</v>
      </c>
      <c r="AO74" s="277">
        <f t="shared" si="69"/>
        <v>968.30447247706422</v>
      </c>
      <c r="AP74" s="1236">
        <f>AH74+AN74</f>
        <v>13095480</v>
      </c>
      <c r="AQ74" s="34">
        <f t="shared" si="70"/>
        <v>7508.8761467889908</v>
      </c>
      <c r="AR74" s="34">
        <f>'3A_Level 3'!L74</f>
        <v>244928.22296004047</v>
      </c>
      <c r="AS74" s="1239">
        <f>AP74+AR74</f>
        <v>13340408.22296004</v>
      </c>
      <c r="AT74" s="34">
        <f t="shared" si="71"/>
        <v>7649.3166416055274</v>
      </c>
      <c r="AU74" s="275">
        <f>AS74/BA74</f>
        <v>0.70349756085809712</v>
      </c>
      <c r="AV74" s="276">
        <f>RANK(AU74,$AU$7:$AU$75)</f>
        <v>13</v>
      </c>
      <c r="AW74" s="34">
        <f t="shared" si="61"/>
        <v>5622569</v>
      </c>
      <c r="AX74" s="34">
        <f t="shared" si="72"/>
        <v>3223.95</v>
      </c>
      <c r="AY74" s="276">
        <f>RANK(AX74,$AX$7:$AX$75)</f>
        <v>50</v>
      </c>
      <c r="AZ74" s="275">
        <f>AW74/BA74</f>
        <v>0.29650243914190288</v>
      </c>
      <c r="BA74" s="277">
        <f>AS74+AW74</f>
        <v>18962977.22296004</v>
      </c>
      <c r="BB74" s="277">
        <f t="shared" si="73"/>
        <v>10873.266756284427</v>
      </c>
      <c r="BC74" s="276">
        <f>RANK(BB74,$BB$7:$BB$75)</f>
        <v>7</v>
      </c>
    </row>
    <row r="75" spans="1:55" ht="15.6" customHeight="1" x14ac:dyDescent="0.2">
      <c r="A75" s="605">
        <v>69</v>
      </c>
      <c r="B75" s="271" t="s">
        <v>74</v>
      </c>
      <c r="C75" s="1225">
        <f>'8_2.1.20 SIS'!AV75</f>
        <v>4829</v>
      </c>
      <c r="D75" s="1223">
        <v>2411</v>
      </c>
      <c r="E75" s="1223">
        <f>$D$1*D75</f>
        <v>530.41999999999996</v>
      </c>
      <c r="F75" s="1223">
        <v>2383</v>
      </c>
      <c r="G75" s="1223">
        <f>$F$1*F75</f>
        <v>142.97999999999999</v>
      </c>
      <c r="H75" s="1223">
        <v>470</v>
      </c>
      <c r="I75" s="1223">
        <f>$H$1*H75</f>
        <v>705</v>
      </c>
      <c r="J75" s="1223">
        <v>429</v>
      </c>
      <c r="K75" s="1223">
        <f>$J$1*J75</f>
        <v>257.39999999999998</v>
      </c>
      <c r="L75" s="1223">
        <f t="shared" si="44"/>
        <v>2671</v>
      </c>
      <c r="M75" s="272">
        <f>ROUND(L75/$M$1,5)</f>
        <v>7.1230000000000002E-2</v>
      </c>
      <c r="N75" s="1223">
        <f>C75*M75</f>
        <v>343.96967000000001</v>
      </c>
      <c r="O75" s="1223">
        <f>E75+G75+I75+K75+N75</f>
        <v>1979.7696700000001</v>
      </c>
      <c r="P75" s="1223">
        <f>O75+C75</f>
        <v>6808.7696699999997</v>
      </c>
      <c r="Q75" s="1230">
        <f>$Q$1</f>
        <v>4015</v>
      </c>
      <c r="R75" s="1230">
        <f>ROUND(P75*Q75,0)</f>
        <v>27337210</v>
      </c>
      <c r="S75" s="1230">
        <f>'6_Local Deduct Calc'!J75</f>
        <v>5090953</v>
      </c>
      <c r="T75" s="1230">
        <f>ROUND(IF((S75&gt;R75*$T$1),R75*$T$1,S75),0)</f>
        <v>5090953</v>
      </c>
      <c r="U75" s="1231">
        <f>R75-T75</f>
        <v>22246257</v>
      </c>
      <c r="V75" s="273">
        <f>ROUND(U75/R75,4)</f>
        <v>0.81379999999999997</v>
      </c>
      <c r="W75" s="273">
        <f>ROUND(T75/R75,4)</f>
        <v>0.1862</v>
      </c>
      <c r="X75" s="274">
        <f t="shared" si="64"/>
        <v>1054.2458065852143</v>
      </c>
      <c r="Y75" s="1230">
        <f>'7_Local Revenue'!AS75</f>
        <v>18462013</v>
      </c>
      <c r="Z75" s="1230">
        <f>IF(Y75-T75&gt;0,Y75-T75,0)</f>
        <v>13371060</v>
      </c>
      <c r="AA75" s="34">
        <f>IF(Y75-T75&lt;0,Y75-T75,0)</f>
        <v>0</v>
      </c>
      <c r="AB75" s="34">
        <f t="shared" si="49"/>
        <v>9294651.4000000004</v>
      </c>
      <c r="AC75" s="34">
        <f>IF(Z75&lt;AB75,Z75,AB75)</f>
        <v>9294651.4000000004</v>
      </c>
      <c r="AD75" s="1230">
        <f>IF(AC75&gt;0,AC75*(W75*$AD$1),0)</f>
        <v>2976742.2359696003</v>
      </c>
      <c r="AE75" s="1236">
        <f>ROUND(IF(AC75-AD75&gt;AC75*$AE$1,AC75-AD75,AC75*$AE$1),0)</f>
        <v>6317909</v>
      </c>
      <c r="AF75" s="34">
        <f t="shared" si="65"/>
        <v>1308</v>
      </c>
      <c r="AG75" s="275">
        <f>IF(AC75=0,0,ROUND(AE75/AC75,4))</f>
        <v>0.67969999999999997</v>
      </c>
      <c r="AH75" s="1236">
        <f t="shared" si="53"/>
        <v>28564166</v>
      </c>
      <c r="AI75" s="34">
        <f t="shared" si="66"/>
        <v>5915</v>
      </c>
      <c r="AJ75" s="1236">
        <f>'3A_Level 3'!J75</f>
        <v>819018</v>
      </c>
      <c r="AK75" s="34">
        <f t="shared" si="67"/>
        <v>169.6040588113481</v>
      </c>
      <c r="AL75" s="1236">
        <f>AJ75+AH75</f>
        <v>29383184</v>
      </c>
      <c r="AM75" s="34">
        <f t="shared" si="68"/>
        <v>6084.7347276868913</v>
      </c>
      <c r="AN75" s="1238">
        <f>'3A_Level 3'!K75</f>
        <v>4226698</v>
      </c>
      <c r="AO75" s="277">
        <f t="shared" si="69"/>
        <v>875.27396976599709</v>
      </c>
      <c r="AP75" s="1236">
        <f>AH75+AN75</f>
        <v>32790864</v>
      </c>
      <c r="AQ75" s="34">
        <f t="shared" si="70"/>
        <v>6790.4046386415403</v>
      </c>
      <c r="AR75" s="34">
        <f>'3A_Level 3'!L75</f>
        <v>529224.11083898554</v>
      </c>
      <c r="AS75" s="1239">
        <f>AP75+AR75</f>
        <v>33320088.110838987</v>
      </c>
      <c r="AT75" s="34">
        <f t="shared" si="71"/>
        <v>6899.9975379662428</v>
      </c>
      <c r="AU75" s="275">
        <f>AS75/BA75</f>
        <v>0.69845098891014923</v>
      </c>
      <c r="AV75" s="276">
        <f>RANK(AU75,$AU$7:$AU$75)</f>
        <v>16</v>
      </c>
      <c r="AW75" s="34">
        <f t="shared" si="61"/>
        <v>14385604.4</v>
      </c>
      <c r="AX75" s="34">
        <f t="shared" si="72"/>
        <v>2979</v>
      </c>
      <c r="AY75" s="276">
        <f>RANK(AX75,$AX$7:$AX$75)</f>
        <v>56</v>
      </c>
      <c r="AZ75" s="275">
        <f>AW75/BA75</f>
        <v>0.30154901108985088</v>
      </c>
      <c r="BA75" s="277">
        <f>AS75+AW75</f>
        <v>47705692.510838985</v>
      </c>
      <c r="BB75" s="277">
        <f t="shared" si="73"/>
        <v>9879.0003128678782</v>
      </c>
      <c r="BC75" s="276">
        <f>RANK(BB75,$BB$7:$BB$75)</f>
        <v>29</v>
      </c>
    </row>
    <row r="76" spans="1:55" ht="15.6" customHeight="1" thickBot="1" x14ac:dyDescent="0.25">
      <c r="A76" s="455"/>
      <c r="B76" s="454" t="s">
        <v>3</v>
      </c>
      <c r="C76" s="1228">
        <f>SUM(C7:C75)</f>
        <v>680999</v>
      </c>
      <c r="D76" s="1228">
        <f>SUM(D7:D75)</f>
        <v>479614</v>
      </c>
      <c r="E76" s="1228">
        <f t="shared" ref="E76:L76" si="74">SUM(E7:E75)</f>
        <v>105515.07999999999</v>
      </c>
      <c r="F76" s="1228">
        <f t="shared" si="74"/>
        <v>301281.5</v>
      </c>
      <c r="G76" s="1228">
        <f t="shared" si="74"/>
        <v>18076.889999999996</v>
      </c>
      <c r="H76" s="1228">
        <f t="shared" si="74"/>
        <v>93675</v>
      </c>
      <c r="I76" s="1228">
        <f t="shared" si="74"/>
        <v>140512.5</v>
      </c>
      <c r="J76" s="1228">
        <f t="shared" si="74"/>
        <v>29013</v>
      </c>
      <c r="K76" s="1228">
        <f t="shared" si="74"/>
        <v>17407.800000000003</v>
      </c>
      <c r="L76" s="1228">
        <f t="shared" si="74"/>
        <v>187681</v>
      </c>
      <c r="M76" s="614"/>
      <c r="N76" s="1228">
        <f>SUM(N7:N75)</f>
        <v>13100.141800000001</v>
      </c>
      <c r="O76" s="1228">
        <f>SUM(O7:O75)</f>
        <v>294612.41180000006</v>
      </c>
      <c r="P76" s="1228">
        <f>SUM(P7:P75)</f>
        <v>975611.4118</v>
      </c>
      <c r="Q76" s="40">
        <f>$Q$1</f>
        <v>4015</v>
      </c>
      <c r="R76" s="40">
        <f>SUM(R7:R75)</f>
        <v>3917079821</v>
      </c>
      <c r="S76" s="40">
        <f>SUM(S7:S75)</f>
        <v>1372424610</v>
      </c>
      <c r="T76" s="40">
        <f>SUM(T7:T75)</f>
        <v>1371071507</v>
      </c>
      <c r="U76" s="615">
        <f>SUM(U7:U75)</f>
        <v>2546008314</v>
      </c>
      <c r="V76" s="616">
        <f>ROUND(U76/R76,4)</f>
        <v>0.65</v>
      </c>
      <c r="W76" s="616">
        <f>ROUND(T76/R76,4)</f>
        <v>0.35</v>
      </c>
      <c r="X76" s="617">
        <f t="shared" si="64"/>
        <v>2013.3238183903354</v>
      </c>
      <c r="Y76" s="40">
        <f t="shared" ref="Y76:AE76" si="75">SUM(Y7:Y75)</f>
        <v>3785362654.75</v>
      </c>
      <c r="Z76" s="40">
        <f t="shared" si="75"/>
        <v>2412581878.75</v>
      </c>
      <c r="AA76" s="40">
        <f t="shared" si="75"/>
        <v>0</v>
      </c>
      <c r="AB76" s="40">
        <f t="shared" si="75"/>
        <v>1331807139.1400001</v>
      </c>
      <c r="AC76" s="40">
        <f t="shared" si="75"/>
        <v>1276086526.1600001</v>
      </c>
      <c r="AD76" s="40">
        <f t="shared" si="75"/>
        <v>782681449.41188955</v>
      </c>
      <c r="AE76" s="615">
        <f t="shared" si="75"/>
        <v>504732158</v>
      </c>
      <c r="AF76" s="40">
        <f t="shared" si="65"/>
        <v>741</v>
      </c>
      <c r="AG76" s="619">
        <f>IF(AC76=0,0,ROUND(AE76/AC76,4))</f>
        <v>0.39550000000000002</v>
      </c>
      <c r="AH76" s="615">
        <f>SUM(AH7:AH75)</f>
        <v>3050740472</v>
      </c>
      <c r="AI76" s="40">
        <f t="shared" si="66"/>
        <v>4480</v>
      </c>
      <c r="AJ76" s="615">
        <f>SUM(AJ7:AJ75)</f>
        <v>144892835</v>
      </c>
      <c r="AK76" s="40">
        <f t="shared" si="67"/>
        <v>212.76512153468653</v>
      </c>
      <c r="AL76" s="615">
        <f>SUM(AL7:AL75)</f>
        <v>3195633307</v>
      </c>
      <c r="AM76" s="40">
        <f t="shared" si="68"/>
        <v>4692.5668128734405</v>
      </c>
      <c r="AN76" s="615">
        <f>SUM(AN7:AN75)</f>
        <v>626022873</v>
      </c>
      <c r="AO76" s="40">
        <f t="shared" si="69"/>
        <v>919.27135428980068</v>
      </c>
      <c r="AP76" s="615">
        <f>SUM(AP7:AP75)</f>
        <v>3676763345</v>
      </c>
      <c r="AQ76" s="40">
        <f t="shared" si="70"/>
        <v>5399.0730456285546</v>
      </c>
      <c r="AR76" s="40">
        <f>SUM(AR7:AR75)</f>
        <v>98893113.000000015</v>
      </c>
      <c r="AS76" s="1244">
        <f>SUM(AS7:AS75)</f>
        <v>3775656457.999999</v>
      </c>
      <c r="AT76" s="40">
        <f t="shared" si="71"/>
        <v>5544.2907522624837</v>
      </c>
      <c r="AU76" s="619">
        <f>AS76/BA76</f>
        <v>0.58785077214928128</v>
      </c>
      <c r="AV76" s="618"/>
      <c r="AW76" s="40">
        <f>SUM(AW7:AW75)</f>
        <v>2647158033.1600003</v>
      </c>
      <c r="AX76" s="40">
        <f t="shared" si="72"/>
        <v>3887.17</v>
      </c>
      <c r="AY76" s="618"/>
      <c r="AZ76" s="619">
        <f>AW76/BA76</f>
        <v>0.41214922785071867</v>
      </c>
      <c r="BA76" s="40">
        <f>SUM(BA7:BA75)</f>
        <v>6422814491.1599998</v>
      </c>
      <c r="BB76" s="40">
        <f t="shared" si="73"/>
        <v>9431.459504580771</v>
      </c>
      <c r="BC76" s="618"/>
    </row>
    <row r="77" spans="1:55" ht="13.5" hidden="1" thickTop="1" x14ac:dyDescent="0.2">
      <c r="Z77" s="17" t="s">
        <v>340</v>
      </c>
    </row>
    <row r="78" spans="1:55" hidden="1" x14ac:dyDescent="0.2">
      <c r="Z78" s="18">
        <f>'7_Local Revenue'!AH78</f>
        <v>1709269</v>
      </c>
    </row>
    <row r="79" spans="1:55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AL67" activePane="bottomRight" state="frozen"/>
      <selection pane="bottomRight" activeCell="AR37" sqref="AR37"/>
      <colBreaks count="6" manualBreakCount="6">
        <brk id="11" max="75" man="1"/>
        <brk id="19" max="1048575" man="1"/>
        <brk id="26" max="75" man="1"/>
        <brk id="35" max="75" man="1"/>
        <brk id="43" max="75" man="1"/>
        <brk id="48" max="75" man="1"/>
      </colBreaks>
      <pageMargins left="0.25" right="0.25" top="0.75" bottom="0.42" header="0.27" footer="0.16"/>
      <printOptions horizontalCentered="1"/>
      <pageSetup paperSize="5" scale="72" firstPageNumber="18" fitToWidth="0" fitToHeight="0" orientation="portrait" r:id="rId1"/>
      <headerFooter alignWithMargins="0">
        <oddHeader>&amp;L&amp;"Arial,Bold"&amp;16&amp;K000000Table 3: FY2019-20 Budget Letter_&amp;KFF0000Preliminary Simulation&amp;K000000
Level 1 Base Per Pupil And Level 2 Local Incentive</oddHeader>
        <oddFooter>&amp;R&amp;12&amp;P</oddFooter>
      </headerFooter>
    </customSheetView>
  </customSheetViews>
  <mergeCells count="56">
    <mergeCell ref="BA2:BA3"/>
    <mergeCell ref="BB2:BB3"/>
    <mergeCell ref="BC2:BC3"/>
    <mergeCell ref="A1:B3"/>
    <mergeCell ref="AV2:AV3"/>
    <mergeCell ref="AW2:AW3"/>
    <mergeCell ref="AX2:AX3"/>
    <mergeCell ref="AY2:AY3"/>
    <mergeCell ref="AI2:AI3"/>
    <mergeCell ref="AJ2:AJ3"/>
    <mergeCell ref="AL2:AL3"/>
    <mergeCell ref="AM2:AM3"/>
    <mergeCell ref="AD2:AD3"/>
    <mergeCell ref="AE2:AE3"/>
    <mergeCell ref="AF2:AF3"/>
    <mergeCell ref="AG2:AG3"/>
    <mergeCell ref="AC2:AC3"/>
    <mergeCell ref="AK2:AK3"/>
    <mergeCell ref="AR2:AR3"/>
    <mergeCell ref="AS2:AS3"/>
    <mergeCell ref="AN2:AN3"/>
    <mergeCell ref="AO2:AO3"/>
    <mergeCell ref="AP2:AP3"/>
    <mergeCell ref="AQ2:AQ3"/>
    <mergeCell ref="AU2:AU3"/>
    <mergeCell ref="AT2:AT3"/>
    <mergeCell ref="AN1:AQ1"/>
    <mergeCell ref="AJ1:AM1"/>
    <mergeCell ref="R2:R3"/>
    <mergeCell ref="S2:S3"/>
    <mergeCell ref="T2:T3"/>
    <mergeCell ref="U2:U3"/>
    <mergeCell ref="V2:V3"/>
    <mergeCell ref="W2:W3"/>
    <mergeCell ref="X2:X3"/>
    <mergeCell ref="Y2:Y3"/>
    <mergeCell ref="AH2:AH3"/>
    <mergeCell ref="Z2:Z3"/>
    <mergeCell ref="AA2:AA3"/>
    <mergeCell ref="AB2:AB3"/>
    <mergeCell ref="AZ2:AZ3"/>
    <mergeCell ref="C1:C2"/>
    <mergeCell ref="E2:E3"/>
    <mergeCell ref="G2:G3"/>
    <mergeCell ref="I2:I3"/>
    <mergeCell ref="K2:K3"/>
    <mergeCell ref="M2:M3"/>
    <mergeCell ref="N2:N3"/>
    <mergeCell ref="O2:O3"/>
    <mergeCell ref="P2:P3"/>
    <mergeCell ref="Q2:Q3"/>
    <mergeCell ref="D1:E1"/>
    <mergeCell ref="F1:G1"/>
    <mergeCell ref="H1:I1"/>
    <mergeCell ref="J1:K1"/>
    <mergeCell ref="L2:L3"/>
  </mergeCells>
  <phoneticPr fontId="0" type="noConversion"/>
  <conditionalFormatting sqref="T7:T75">
    <cfRule type="expression" dxfId="76" priority="1">
      <formula>$R7*0.75&lt;$S7</formula>
    </cfRule>
  </conditionalFormatting>
  <printOptions horizontalCentered="1"/>
  <pageMargins left="0.25" right="0.25" top="0.75" bottom="0.42" header="0.27" footer="0.16"/>
  <pageSetup paperSize="5" scale="72" firstPageNumber="18" fitToWidth="0" fitToHeight="0" orientation="portrait" r:id="rId2"/>
  <headerFooter alignWithMargins="0">
    <oddHeader>&amp;L&amp;"Arial,Bold"&amp;16&amp;K000000Table 3: FY2020-21 Budget Letter
Level 1 Base Cost and Level 2 Reward Incentive</oddHeader>
    <oddFooter>&amp;R&amp;P</oddFooter>
  </headerFooter>
  <colBreaks count="6" manualBreakCount="6">
    <brk id="11" max="75" man="1"/>
    <brk id="19" max="1048575" man="1"/>
    <brk id="26" max="75" man="1"/>
    <brk id="35" max="75" man="1"/>
    <brk id="43" max="75" man="1"/>
    <brk id="48" max="75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T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6"/>
  </cols>
  <sheetData>
    <row r="1" spans="1:46" ht="19.899999999999999" customHeight="1" x14ac:dyDescent="0.2">
      <c r="A1" s="1491" t="s">
        <v>853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6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6" ht="95.25" customHeight="1" x14ac:dyDescent="0.2">
      <c r="A3" s="1493"/>
      <c r="B3" s="1494"/>
      <c r="C3" s="1267"/>
      <c r="D3" s="1134" t="s">
        <v>487</v>
      </c>
      <c r="E3" s="1134" t="s">
        <v>302</v>
      </c>
      <c r="F3" s="1134" t="s">
        <v>1250</v>
      </c>
      <c r="G3" s="1134" t="s">
        <v>358</v>
      </c>
      <c r="H3" s="1134" t="s">
        <v>302</v>
      </c>
      <c r="I3" s="1210" t="s">
        <v>1386</v>
      </c>
      <c r="J3" s="1134" t="s">
        <v>358</v>
      </c>
      <c r="K3" s="1134" t="s">
        <v>302</v>
      </c>
      <c r="L3" s="1134" t="s">
        <v>1252</v>
      </c>
      <c r="M3" s="1134" t="s">
        <v>373</v>
      </c>
      <c r="N3" s="1134" t="s">
        <v>302</v>
      </c>
      <c r="O3" s="1134" t="s">
        <v>1252</v>
      </c>
      <c r="P3" s="1134" t="s">
        <v>373</v>
      </c>
      <c r="Q3" s="1134" t="s">
        <v>302</v>
      </c>
      <c r="R3" s="1267"/>
      <c r="S3" s="1207" t="s">
        <v>1253</v>
      </c>
      <c r="T3" s="1207" t="s">
        <v>1254</v>
      </c>
      <c r="U3" s="1207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07" t="s">
        <v>1368</v>
      </c>
      <c r="AH3" s="1207" t="s">
        <v>1257</v>
      </c>
      <c r="AI3" s="1207" t="s">
        <v>1258</v>
      </c>
      <c r="AJ3" s="1207" t="s">
        <v>1259</v>
      </c>
      <c r="AK3" s="1207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6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6" s="651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6" s="651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  <c r="AT7" s="8"/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  <c r="AT8" s="8"/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  <c r="AT9" s="8"/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  <c r="AT10" s="8"/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  <c r="AT11" s="8"/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  <c r="AT12" s="8"/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  <c r="AT13" s="8"/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  <c r="AT14" s="8"/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  <c r="AT15" s="8"/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  <c r="AT16" s="8"/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  <c r="AT17" s="8"/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  <c r="AT18" s="8"/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  <c r="AT19" s="8"/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  <c r="AT20" s="8"/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  <c r="AT21" s="8"/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  <c r="AT22" s="8"/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  <c r="AT23" s="8"/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  <c r="AT24" s="8"/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  <c r="AT25" s="8"/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  <c r="AT26" s="8"/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  <c r="AT27" s="8"/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  <c r="AT28" s="8"/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  <c r="AT29" s="8"/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  <c r="AT30" s="8"/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  <c r="AT31" s="8"/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37030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84700</v>
      </c>
      <c r="AM32" s="129"/>
      <c r="AN32" s="126"/>
      <c r="AO32" s="119">
        <v>0</v>
      </c>
      <c r="AP32" s="126"/>
      <c r="AQ32" s="127"/>
      <c r="AR32" s="127"/>
      <c r="AS32" s="126">
        <v>10062</v>
      </c>
      <c r="AT32" s="8"/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  <c r="AT33" s="8"/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  <c r="AT34" s="8"/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  <c r="AT35" s="8"/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  <c r="AT36" s="8"/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  <c r="AT37" s="8"/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  <c r="AT38" s="8"/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  <c r="AT39" s="8"/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  <c r="AT40" s="8"/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  <c r="AT41" s="8"/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437900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1058658</v>
      </c>
      <c r="AM42" s="129"/>
      <c r="AN42" s="126"/>
      <c r="AO42" s="119">
        <v>0</v>
      </c>
      <c r="AP42" s="126"/>
      <c r="AQ42" s="127"/>
      <c r="AR42" s="127"/>
      <c r="AS42" s="126">
        <v>121706</v>
      </c>
      <c r="AT42" s="8"/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  <c r="AT43" s="8"/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2318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16584</v>
      </c>
      <c r="AM44" s="148"/>
      <c r="AN44" s="145"/>
      <c r="AO44" s="137">
        <v>0</v>
      </c>
      <c r="AP44" s="145"/>
      <c r="AQ44" s="146"/>
      <c r="AR44" s="146"/>
      <c r="AS44" s="145">
        <v>1515</v>
      </c>
      <c r="AT44" s="8"/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  <c r="AT45" s="8"/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  <c r="AT46" s="8"/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  <c r="AT47" s="8"/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  <c r="AT48" s="8"/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  <c r="AT49" s="8"/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  <c r="AT50" s="8"/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  <c r="AT51" s="8"/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  <c r="AT52" s="8"/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  <c r="AT53" s="8"/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  <c r="AT54" s="8"/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  <c r="AT55" s="8"/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  <c r="AT56" s="8"/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  <c r="AT57" s="8"/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6493</v>
      </c>
      <c r="AM58" s="148"/>
      <c r="AN58" s="145"/>
      <c r="AO58" s="137">
        <v>0</v>
      </c>
      <c r="AP58" s="145"/>
      <c r="AQ58" s="146"/>
      <c r="AR58" s="146"/>
      <c r="AS58" s="145">
        <v>1079</v>
      </c>
      <c r="AT58" s="8"/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  <c r="AT59" s="8"/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  <c r="AT60" s="8"/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  <c r="AT61" s="8"/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  <c r="AT62" s="8"/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  <c r="AT63" s="8"/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  <c r="AT64" s="8"/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  <c r="AT65" s="8"/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  <c r="AT66" s="8"/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  <c r="AT67" s="8"/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  <c r="AT68" s="8"/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  <c r="AT69" s="8"/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  <c r="AT70" s="8"/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  <c r="AT71" s="8"/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  <c r="AT72" s="8"/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  <c r="AT73" s="8"/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  <c r="AT74" s="8"/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  <c r="AT75" s="8"/>
    </row>
    <row r="76" spans="1:46" s="19" customFormat="1" ht="15" customHeight="1" thickBot="1" x14ac:dyDescent="0.25">
      <c r="A76" s="1290" t="s">
        <v>363</v>
      </c>
      <c r="B76" s="1291"/>
      <c r="C76" s="913">
        <v>103</v>
      </c>
      <c r="D76" s="914">
        <v>4268.9653302959669</v>
      </c>
      <c r="E76" s="915">
        <v>347375.54017148091</v>
      </c>
      <c r="F76" s="916">
        <v>78</v>
      </c>
      <c r="G76" s="917">
        <v>570.35224473434255</v>
      </c>
      <c r="H76" s="918">
        <v>35924.798928443117</v>
      </c>
      <c r="I76" s="1111">
        <v>98</v>
      </c>
      <c r="J76" s="917">
        <v>158.37628411149953</v>
      </c>
      <c r="K76" s="918">
        <v>12234.877997636842</v>
      </c>
      <c r="L76" s="916">
        <v>26</v>
      </c>
      <c r="M76" s="917">
        <v>3936.5780458287281</v>
      </c>
      <c r="N76" s="918">
        <v>81713.173095899896</v>
      </c>
      <c r="O76" s="916">
        <v>0</v>
      </c>
      <c r="P76" s="917">
        <v>1527.9418817790604</v>
      </c>
      <c r="Q76" s="918">
        <v>0</v>
      </c>
      <c r="R76" s="919">
        <v>477248</v>
      </c>
      <c r="S76" s="917">
        <v>327101</v>
      </c>
      <c r="T76" s="917">
        <v>-24737</v>
      </c>
      <c r="U76" s="920">
        <v>302364</v>
      </c>
      <c r="V76" s="919">
        <v>779612</v>
      </c>
      <c r="W76" s="918">
        <v>-1948</v>
      </c>
      <c r="X76" s="919">
        <v>777664</v>
      </c>
      <c r="Y76" s="918">
        <v>0</v>
      </c>
      <c r="Z76" s="919">
        <v>777664</v>
      </c>
      <c r="AA76" s="917">
        <v>689783</v>
      </c>
      <c r="AB76" s="917">
        <v>87881</v>
      </c>
      <c r="AC76" s="919">
        <v>87881</v>
      </c>
      <c r="AD76" s="921">
        <v>777664</v>
      </c>
      <c r="AE76" s="917">
        <v>5688</v>
      </c>
      <c r="AF76" s="922">
        <v>680026</v>
      </c>
      <c r="AG76" s="916">
        <v>81</v>
      </c>
      <c r="AH76" s="917">
        <v>533719</v>
      </c>
      <c r="AI76" s="916">
        <v>-14</v>
      </c>
      <c r="AJ76" s="917">
        <v>-47310</v>
      </c>
      <c r="AK76" s="920">
        <v>486409</v>
      </c>
      <c r="AL76" s="922">
        <v>1166435</v>
      </c>
      <c r="AM76" s="917">
        <v>-2916</v>
      </c>
      <c r="AN76" s="922">
        <v>1163519</v>
      </c>
      <c r="AO76" s="917">
        <v>0</v>
      </c>
      <c r="AP76" s="922">
        <v>1163519</v>
      </c>
      <c r="AQ76" s="917">
        <v>1029157</v>
      </c>
      <c r="AR76" s="917">
        <v>134362</v>
      </c>
      <c r="AS76" s="922">
        <v>134362</v>
      </c>
      <c r="AT76" s="33"/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32883</v>
      </c>
      <c r="S77" s="860"/>
      <c r="T77" s="860"/>
      <c r="U77" s="860"/>
      <c r="V77" s="861">
        <v>32883</v>
      </c>
      <c r="W77" s="910">
        <v>-82</v>
      </c>
      <c r="X77" s="861">
        <v>32801</v>
      </c>
      <c r="Y77" s="860"/>
      <c r="Z77" s="861">
        <v>32801</v>
      </c>
      <c r="AA77" s="860">
        <v>29099</v>
      </c>
      <c r="AB77" s="860">
        <v>3702</v>
      </c>
      <c r="AC77" s="861">
        <v>3702</v>
      </c>
      <c r="AD77" s="912">
        <v>32801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33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459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33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33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8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31187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33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11638</v>
      </c>
      <c r="AA83" s="157">
        <v>8351</v>
      </c>
      <c r="AB83" s="710">
        <v>3287</v>
      </c>
      <c r="AC83" s="158">
        <v>3287</v>
      </c>
      <c r="AD83" s="158">
        <v>11638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33"/>
    </row>
    <row r="84" spans="1:46" s="19" customFormat="1" ht="15" customHeight="1" thickBot="1" x14ac:dyDescent="0.25">
      <c r="A84" s="1290" t="s">
        <v>364</v>
      </c>
      <c r="B84" s="1291"/>
      <c r="C84" s="913">
        <v>103</v>
      </c>
      <c r="D84" s="914">
        <v>4268.9653302959669</v>
      </c>
      <c r="E84" s="915">
        <v>347375.54017148091</v>
      </c>
      <c r="F84" s="916">
        <v>78</v>
      </c>
      <c r="G84" s="917">
        <v>570.35224473434255</v>
      </c>
      <c r="H84" s="918">
        <v>35924.798928443117</v>
      </c>
      <c r="I84" s="1111">
        <v>98</v>
      </c>
      <c r="J84" s="917">
        <v>158.37628411149953</v>
      </c>
      <c r="K84" s="918">
        <v>12234.877997636842</v>
      </c>
      <c r="L84" s="916">
        <v>26</v>
      </c>
      <c r="M84" s="917">
        <v>3936.5780458287281</v>
      </c>
      <c r="N84" s="918">
        <v>81713.173095899896</v>
      </c>
      <c r="O84" s="916">
        <v>0</v>
      </c>
      <c r="P84" s="917">
        <v>1527.9418817790604</v>
      </c>
      <c r="Q84" s="918">
        <v>0</v>
      </c>
      <c r="R84" s="919">
        <v>510131</v>
      </c>
      <c r="S84" s="917">
        <v>327101</v>
      </c>
      <c r="T84" s="917">
        <v>-24737</v>
      </c>
      <c r="U84" s="920">
        <v>302364</v>
      </c>
      <c r="V84" s="919">
        <v>812495</v>
      </c>
      <c r="W84" s="918">
        <v>-2030</v>
      </c>
      <c r="X84" s="919">
        <v>810465</v>
      </c>
      <c r="Y84" s="918">
        <v>0</v>
      </c>
      <c r="Z84" s="919">
        <v>822103</v>
      </c>
      <c r="AA84" s="917">
        <v>727233</v>
      </c>
      <c r="AB84" s="917">
        <v>94870</v>
      </c>
      <c r="AC84" s="919">
        <v>94870</v>
      </c>
      <c r="AD84" s="921">
        <v>863290</v>
      </c>
      <c r="AE84" s="917">
        <v>5688</v>
      </c>
      <c r="AF84" s="922">
        <v>680026</v>
      </c>
      <c r="AG84" s="916">
        <v>81</v>
      </c>
      <c r="AH84" s="917">
        <v>533719</v>
      </c>
      <c r="AI84" s="916">
        <v>-14</v>
      </c>
      <c r="AJ84" s="917">
        <v>-47310</v>
      </c>
      <c r="AK84" s="920">
        <v>486409</v>
      </c>
      <c r="AL84" s="922">
        <v>1166435</v>
      </c>
      <c r="AM84" s="917">
        <v>-2916</v>
      </c>
      <c r="AN84" s="922">
        <v>1163519</v>
      </c>
      <c r="AO84" s="917">
        <v>0</v>
      </c>
      <c r="AP84" s="922">
        <v>1163519</v>
      </c>
      <c r="AQ84" s="917">
        <v>1029157</v>
      </c>
      <c r="AR84" s="917">
        <v>134362</v>
      </c>
      <c r="AS84" s="922">
        <v>134362</v>
      </c>
      <c r="AT84" s="33"/>
    </row>
    <row r="85" spans="1:46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6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6" ht="16.149999999999999" customHeight="1" x14ac:dyDescent="0.2">
      <c r="C87" s="9"/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6" x14ac:dyDescent="0.2">
      <c r="C88" s="591"/>
      <c r="D88" s="592"/>
      <c r="E88" s="591"/>
      <c r="F88" s="592"/>
      <c r="G88" s="12"/>
      <c r="H88" s="593"/>
      <c r="I88" s="593"/>
      <c r="J88" s="593"/>
      <c r="K88" s="591"/>
      <c r="L88" s="592"/>
      <c r="M88" s="593"/>
      <c r="N88" s="10"/>
      <c r="O88" s="10"/>
      <c r="P88" s="10"/>
      <c r="Q88" s="10"/>
    </row>
    <row r="89" spans="1:46" x14ac:dyDescent="0.2">
      <c r="B89" s="748"/>
      <c r="C89"/>
      <c r="D89"/>
      <c r="E89"/>
      <c r="F89"/>
      <c r="G89"/>
      <c r="H89"/>
      <c r="I89"/>
      <c r="J89"/>
      <c r="K89"/>
      <c r="L89"/>
      <c r="M89"/>
    </row>
    <row r="90" spans="1:46" x14ac:dyDescent="0.2">
      <c r="B90" s="747"/>
      <c r="C90"/>
      <c r="D90"/>
      <c r="E90"/>
      <c r="F90"/>
      <c r="G90"/>
      <c r="H90"/>
      <c r="I90"/>
      <c r="J90"/>
      <c r="K90"/>
      <c r="L90"/>
      <c r="M90"/>
    </row>
    <row r="91" spans="1:46" x14ac:dyDescent="0.2">
      <c r="B91" s="747"/>
      <c r="C91"/>
      <c r="D91"/>
      <c r="E91"/>
      <c r="F91"/>
      <c r="G91"/>
      <c r="H91"/>
      <c r="I91"/>
      <c r="J91"/>
      <c r="K91"/>
      <c r="L91"/>
      <c r="M91"/>
    </row>
    <row r="92" spans="1:46" x14ac:dyDescent="0.2">
      <c r="B92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S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8"/>
  </cols>
  <sheetData>
    <row r="1" spans="1:45" ht="19.899999999999999" customHeight="1" x14ac:dyDescent="0.2">
      <c r="A1" s="1491" t="s">
        <v>855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5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5" ht="95.25" customHeight="1" x14ac:dyDescent="0.2">
      <c r="A3" s="1493"/>
      <c r="B3" s="1494"/>
      <c r="C3" s="1267"/>
      <c r="D3" s="1253" t="s">
        <v>487</v>
      </c>
      <c r="E3" s="1253" t="s">
        <v>302</v>
      </c>
      <c r="F3" s="1253" t="s">
        <v>1250</v>
      </c>
      <c r="G3" s="1253" t="s">
        <v>358</v>
      </c>
      <c r="H3" s="1253" t="s">
        <v>302</v>
      </c>
      <c r="I3" s="1253" t="s">
        <v>1386</v>
      </c>
      <c r="J3" s="1253" t="s">
        <v>358</v>
      </c>
      <c r="K3" s="1253" t="s">
        <v>302</v>
      </c>
      <c r="L3" s="1253" t="s">
        <v>1252</v>
      </c>
      <c r="M3" s="1253" t="s">
        <v>373</v>
      </c>
      <c r="N3" s="1253" t="s">
        <v>302</v>
      </c>
      <c r="O3" s="1253" t="s">
        <v>1252</v>
      </c>
      <c r="P3" s="1253" t="s">
        <v>373</v>
      </c>
      <c r="Q3" s="1253" t="s">
        <v>302</v>
      </c>
      <c r="R3" s="1267"/>
      <c r="S3" s="1254" t="s">
        <v>1253</v>
      </c>
      <c r="T3" s="1254" t="s">
        <v>1254</v>
      </c>
      <c r="U3" s="1254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54" t="s">
        <v>1368</v>
      </c>
      <c r="AH3" s="1254" t="s">
        <v>1257</v>
      </c>
      <c r="AI3" s="1254" t="s">
        <v>1258</v>
      </c>
      <c r="AJ3" s="1254" t="s">
        <v>1259</v>
      </c>
      <c r="AK3" s="1254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5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5" s="438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5" s="438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5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</row>
    <row r="8" spans="1:45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</row>
    <row r="9" spans="1:45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</row>
    <row r="10" spans="1:45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</row>
    <row r="11" spans="1:45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</row>
    <row r="12" spans="1:45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</row>
    <row r="13" spans="1:45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</row>
    <row r="14" spans="1:45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</row>
    <row r="15" spans="1:45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</row>
    <row r="16" spans="1:45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</row>
    <row r="17" spans="1:45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</row>
    <row r="18" spans="1:45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</row>
    <row r="19" spans="1:45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</row>
    <row r="20" spans="1:45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</row>
    <row r="21" spans="1:45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</row>
    <row r="22" spans="1:45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</row>
    <row r="23" spans="1:45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</row>
    <row r="24" spans="1:45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</row>
    <row r="25" spans="1:45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</row>
    <row r="26" spans="1:45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</row>
    <row r="27" spans="1:45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</row>
    <row r="28" spans="1:45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</row>
    <row r="29" spans="1:45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</row>
    <row r="30" spans="1:45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</row>
    <row r="31" spans="1:45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</row>
    <row r="32" spans="1:45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4813855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6606600</v>
      </c>
      <c r="AM32" s="129"/>
      <c r="AN32" s="126"/>
      <c r="AO32" s="119">
        <v>0</v>
      </c>
      <c r="AP32" s="126"/>
      <c r="AQ32" s="127"/>
      <c r="AR32" s="127"/>
      <c r="AS32" s="126">
        <v>659747</v>
      </c>
    </row>
    <row r="33" spans="1:45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</row>
    <row r="34" spans="1:45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</row>
    <row r="35" spans="1:45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</row>
    <row r="36" spans="1:45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</row>
    <row r="37" spans="1:45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</row>
    <row r="38" spans="1:45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</row>
    <row r="39" spans="1:45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</row>
    <row r="40" spans="1:45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</row>
    <row r="41" spans="1:45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</row>
    <row r="42" spans="1:45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329987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794818</v>
      </c>
      <c r="AM42" s="129"/>
      <c r="AN42" s="126"/>
      <c r="AO42" s="119">
        <v>0</v>
      </c>
      <c r="AP42" s="126"/>
      <c r="AQ42" s="127"/>
      <c r="AR42" s="127"/>
      <c r="AS42" s="126">
        <v>88810</v>
      </c>
    </row>
    <row r="43" spans="1:45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</row>
    <row r="44" spans="1:45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16158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88448</v>
      </c>
      <c r="AM44" s="148"/>
      <c r="AN44" s="145"/>
      <c r="AO44" s="137">
        <v>0</v>
      </c>
      <c r="AP44" s="145"/>
      <c r="AQ44" s="146"/>
      <c r="AR44" s="146"/>
      <c r="AS44" s="145">
        <v>10008</v>
      </c>
    </row>
    <row r="45" spans="1:45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</row>
    <row r="46" spans="1:45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</row>
    <row r="47" spans="1:45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</row>
    <row r="48" spans="1:45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</row>
    <row r="49" spans="1:45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</row>
    <row r="50" spans="1:45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26861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21330</v>
      </c>
      <c r="AM50" s="148"/>
      <c r="AN50" s="145"/>
      <c r="AO50" s="137">
        <v>0</v>
      </c>
      <c r="AP50" s="145"/>
      <c r="AQ50" s="146"/>
      <c r="AR50" s="146"/>
      <c r="AS50" s="145">
        <v>1859</v>
      </c>
    </row>
    <row r="51" spans="1:45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2834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-1253</v>
      </c>
    </row>
    <row r="52" spans="1:45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</row>
    <row r="53" spans="1:45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</row>
    <row r="54" spans="1:45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</row>
    <row r="55" spans="1:45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</row>
    <row r="56" spans="1:45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</row>
    <row r="57" spans="1:45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</row>
    <row r="58" spans="1:45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12986</v>
      </c>
      <c r="AM58" s="148"/>
      <c r="AN58" s="145"/>
      <c r="AO58" s="137">
        <v>0</v>
      </c>
      <c r="AP58" s="145"/>
      <c r="AQ58" s="146"/>
      <c r="AR58" s="146"/>
      <c r="AS58" s="145">
        <v>2159</v>
      </c>
    </row>
    <row r="59" spans="1:45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</row>
    <row r="60" spans="1:45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</row>
    <row r="61" spans="1:45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</row>
    <row r="62" spans="1:45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</row>
    <row r="63" spans="1:45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</row>
    <row r="64" spans="1:45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</row>
    <row r="65" spans="1:45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</row>
    <row r="66" spans="1:45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</row>
    <row r="67" spans="1:45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</row>
    <row r="68" spans="1:45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</row>
    <row r="69" spans="1:45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</row>
    <row r="70" spans="1:45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</row>
    <row r="71" spans="1:45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</row>
    <row r="72" spans="1:45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</row>
    <row r="73" spans="1:45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</row>
    <row r="74" spans="1:45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</row>
    <row r="75" spans="1:45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</row>
    <row r="76" spans="1:45" s="33" customFormat="1" ht="15" customHeight="1" thickBot="1" x14ac:dyDescent="0.25">
      <c r="A76" s="1290" t="s">
        <v>363</v>
      </c>
      <c r="B76" s="1291"/>
      <c r="C76" s="913">
        <v>1121</v>
      </c>
      <c r="D76" s="914">
        <v>4268.9653302959669</v>
      </c>
      <c r="E76" s="915">
        <v>4315841.7750473665</v>
      </c>
      <c r="F76" s="916">
        <v>979</v>
      </c>
      <c r="G76" s="917">
        <v>570.35224473434255</v>
      </c>
      <c r="H76" s="918">
        <v>474613.92212742561</v>
      </c>
      <c r="I76" s="1111">
        <v>0</v>
      </c>
      <c r="J76" s="917">
        <v>158.37628411149953</v>
      </c>
      <c r="K76" s="918">
        <v>0</v>
      </c>
      <c r="L76" s="916">
        <v>109</v>
      </c>
      <c r="M76" s="917">
        <v>3936.5780458287281</v>
      </c>
      <c r="N76" s="918">
        <v>359651.04042721691</v>
      </c>
      <c r="O76" s="916">
        <v>30</v>
      </c>
      <c r="P76" s="917">
        <v>1527.9418817790604</v>
      </c>
      <c r="Q76" s="918">
        <v>39587.439609830028</v>
      </c>
      <c r="R76" s="919">
        <v>5189695</v>
      </c>
      <c r="S76" s="917">
        <v>331396</v>
      </c>
      <c r="T76" s="917">
        <v>51873</v>
      </c>
      <c r="U76" s="920">
        <v>383269</v>
      </c>
      <c r="V76" s="919">
        <v>5572964</v>
      </c>
      <c r="W76" s="918">
        <v>-13931</v>
      </c>
      <c r="X76" s="919">
        <v>5559033</v>
      </c>
      <c r="Y76" s="918">
        <v>0</v>
      </c>
      <c r="Z76" s="919">
        <v>5559033</v>
      </c>
      <c r="AA76" s="917">
        <v>5059612</v>
      </c>
      <c r="AB76" s="917">
        <v>499421</v>
      </c>
      <c r="AC76" s="919">
        <v>499421</v>
      </c>
      <c r="AD76" s="921">
        <v>5559033</v>
      </c>
      <c r="AE76" s="917">
        <v>5688</v>
      </c>
      <c r="AF76" s="922">
        <v>6857444</v>
      </c>
      <c r="AG76" s="916">
        <v>97</v>
      </c>
      <c r="AH76" s="917">
        <v>607352</v>
      </c>
      <c r="AI76" s="916">
        <v>19</v>
      </c>
      <c r="AJ76" s="917">
        <v>59386</v>
      </c>
      <c r="AK76" s="920">
        <v>666738</v>
      </c>
      <c r="AL76" s="922">
        <v>7524182</v>
      </c>
      <c r="AM76" s="917">
        <v>-18810</v>
      </c>
      <c r="AN76" s="922">
        <v>7505372</v>
      </c>
      <c r="AO76" s="917">
        <v>0</v>
      </c>
      <c r="AP76" s="922">
        <v>7505372</v>
      </c>
      <c r="AQ76" s="917">
        <v>6744042</v>
      </c>
      <c r="AR76" s="917">
        <v>761330</v>
      </c>
      <c r="AS76" s="922">
        <v>761330</v>
      </c>
    </row>
    <row r="77" spans="1:45" s="33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121635</v>
      </c>
      <c r="S77" s="860"/>
      <c r="T77" s="860"/>
      <c r="U77" s="860"/>
      <c r="V77" s="861">
        <v>121635</v>
      </c>
      <c r="W77" s="910">
        <v>-304</v>
      </c>
      <c r="X77" s="861">
        <v>121331</v>
      </c>
      <c r="Y77" s="860"/>
      <c r="Z77" s="861">
        <v>121331</v>
      </c>
      <c r="AA77" s="860">
        <v>110509</v>
      </c>
      <c r="AB77" s="860">
        <v>10822</v>
      </c>
      <c r="AC77" s="861">
        <v>10822</v>
      </c>
      <c r="AD77" s="912">
        <v>121331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</row>
    <row r="78" spans="1:45" s="459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</row>
    <row r="79" spans="1:45" s="33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</row>
    <row r="80" spans="1:45" s="33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</row>
    <row r="81" spans="1:45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</row>
    <row r="82" spans="1:45" s="33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45524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</row>
    <row r="83" spans="1:45" s="33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3147</v>
      </c>
      <c r="AB83" s="710">
        <v>-3147</v>
      </c>
      <c r="AC83" s="158">
        <v>-3147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</row>
    <row r="84" spans="1:45" s="33" customFormat="1" ht="15" customHeight="1" thickBot="1" x14ac:dyDescent="0.25">
      <c r="A84" s="1290" t="s">
        <v>364</v>
      </c>
      <c r="B84" s="1291"/>
      <c r="C84" s="913">
        <v>1121</v>
      </c>
      <c r="D84" s="914">
        <v>4268.9653302959669</v>
      </c>
      <c r="E84" s="915">
        <v>4315841.7750473665</v>
      </c>
      <c r="F84" s="916">
        <v>979</v>
      </c>
      <c r="G84" s="917">
        <v>570.35224473434255</v>
      </c>
      <c r="H84" s="918">
        <v>474613.92212742561</v>
      </c>
      <c r="I84" s="1111">
        <v>0</v>
      </c>
      <c r="J84" s="917">
        <v>158.37628411149953</v>
      </c>
      <c r="K84" s="918">
        <v>0</v>
      </c>
      <c r="L84" s="916">
        <v>109</v>
      </c>
      <c r="M84" s="917">
        <v>3936.5780458287281</v>
      </c>
      <c r="N84" s="918">
        <v>359651.04042721691</v>
      </c>
      <c r="O84" s="916">
        <v>30</v>
      </c>
      <c r="P84" s="917">
        <v>1527.9418817790604</v>
      </c>
      <c r="Q84" s="918">
        <v>39587.439609830028</v>
      </c>
      <c r="R84" s="919">
        <v>5311330</v>
      </c>
      <c r="S84" s="917">
        <v>331396</v>
      </c>
      <c r="T84" s="917">
        <v>51873</v>
      </c>
      <c r="U84" s="920">
        <v>383269</v>
      </c>
      <c r="V84" s="919">
        <v>5694599</v>
      </c>
      <c r="W84" s="918">
        <v>-14235</v>
      </c>
      <c r="X84" s="919">
        <v>5680364</v>
      </c>
      <c r="Y84" s="918">
        <v>0</v>
      </c>
      <c r="Z84" s="919">
        <v>5680364</v>
      </c>
      <c r="AA84" s="917">
        <v>5173268</v>
      </c>
      <c r="AB84" s="917">
        <v>507096</v>
      </c>
      <c r="AC84" s="919">
        <v>507096</v>
      </c>
      <c r="AD84" s="921">
        <v>5725888</v>
      </c>
      <c r="AE84" s="917">
        <v>5688</v>
      </c>
      <c r="AF84" s="922">
        <v>6857444</v>
      </c>
      <c r="AG84" s="916">
        <v>97</v>
      </c>
      <c r="AH84" s="917">
        <v>607352</v>
      </c>
      <c r="AI84" s="916">
        <v>19</v>
      </c>
      <c r="AJ84" s="917">
        <v>59386</v>
      </c>
      <c r="AK84" s="920">
        <v>666738</v>
      </c>
      <c r="AL84" s="922">
        <v>7524182</v>
      </c>
      <c r="AM84" s="917">
        <v>-18810</v>
      </c>
      <c r="AN84" s="922">
        <v>7505372</v>
      </c>
      <c r="AO84" s="917">
        <v>0</v>
      </c>
      <c r="AP84" s="922">
        <v>7505372</v>
      </c>
      <c r="AQ84" s="917">
        <v>6744042</v>
      </c>
      <c r="AR84" s="917">
        <v>761330</v>
      </c>
      <c r="AS84" s="922">
        <v>761330</v>
      </c>
    </row>
    <row r="85" spans="1:45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5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5" ht="16.149999999999999" customHeight="1" x14ac:dyDescent="0.2">
      <c r="C87" s="9"/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5" x14ac:dyDescent="0.2">
      <c r="C88" s="591"/>
      <c r="D88" s="592"/>
      <c r="E88" s="591"/>
      <c r="F88" s="592"/>
      <c r="G88" s="12"/>
      <c r="H88" s="593"/>
      <c r="I88" s="593"/>
      <c r="J88" s="593"/>
      <c r="K88" s="591"/>
      <c r="L88" s="592"/>
      <c r="M88" s="593"/>
      <c r="N88" s="10"/>
      <c r="O88" s="10"/>
      <c r="P88" s="10"/>
      <c r="Q88" s="10"/>
    </row>
    <row r="89" spans="1:45" x14ac:dyDescent="0.2">
      <c r="B89" s="748"/>
      <c r="C89"/>
      <c r="D89"/>
      <c r="E89"/>
      <c r="F89"/>
      <c r="G89"/>
      <c r="H89"/>
      <c r="I89"/>
      <c r="J89"/>
      <c r="K89"/>
      <c r="L89"/>
      <c r="M89"/>
    </row>
    <row r="90" spans="1:45" x14ac:dyDescent="0.2">
      <c r="B90" s="747"/>
      <c r="C90"/>
      <c r="D90"/>
      <c r="E90"/>
      <c r="F90"/>
      <c r="G90"/>
      <c r="H90"/>
      <c r="I90"/>
      <c r="J90"/>
      <c r="K90"/>
      <c r="L90"/>
      <c r="M90"/>
    </row>
    <row r="91" spans="1:45" x14ac:dyDescent="0.2">
      <c r="B91" s="747"/>
      <c r="C91"/>
      <c r="D91"/>
      <c r="E91"/>
      <c r="F91"/>
      <c r="G91"/>
      <c r="H91"/>
      <c r="I91"/>
      <c r="J91"/>
      <c r="K91"/>
      <c r="L91"/>
      <c r="M91"/>
    </row>
    <row r="92" spans="1:45" x14ac:dyDescent="0.2">
      <c r="B92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S92"/>
  <sheetViews>
    <sheetView view="pageBreakPreview" zoomScaleNormal="100" zoomScaleSheetLayoutView="100" workbookViewId="0">
      <pane xSplit="2" ySplit="6" topLeftCell="C7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8"/>
  </cols>
  <sheetData>
    <row r="1" spans="1:45" ht="19.899999999999999" customHeight="1" x14ac:dyDescent="0.2">
      <c r="A1" s="1491" t="s">
        <v>1174</v>
      </c>
      <c r="B1" s="1492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5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5" ht="95.25" customHeight="1" x14ac:dyDescent="0.2">
      <c r="A3" s="1493"/>
      <c r="B3" s="1494"/>
      <c r="C3" s="1267"/>
      <c r="D3" s="1253" t="s">
        <v>487</v>
      </c>
      <c r="E3" s="1253" t="s">
        <v>302</v>
      </c>
      <c r="F3" s="1253" t="s">
        <v>1250</v>
      </c>
      <c r="G3" s="1253" t="s">
        <v>358</v>
      </c>
      <c r="H3" s="1253" t="s">
        <v>302</v>
      </c>
      <c r="I3" s="1253" t="s">
        <v>1386</v>
      </c>
      <c r="J3" s="1253" t="s">
        <v>358</v>
      </c>
      <c r="K3" s="1253" t="s">
        <v>302</v>
      </c>
      <c r="L3" s="1253" t="s">
        <v>1252</v>
      </c>
      <c r="M3" s="1253" t="s">
        <v>373</v>
      </c>
      <c r="N3" s="1253" t="s">
        <v>302</v>
      </c>
      <c r="O3" s="1253" t="s">
        <v>1252</v>
      </c>
      <c r="P3" s="1253" t="s">
        <v>373</v>
      </c>
      <c r="Q3" s="1253" t="s">
        <v>302</v>
      </c>
      <c r="R3" s="1267"/>
      <c r="S3" s="1254" t="s">
        <v>1253</v>
      </c>
      <c r="T3" s="1254" t="s">
        <v>1254</v>
      </c>
      <c r="U3" s="1254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54" t="s">
        <v>1368</v>
      </c>
      <c r="AH3" s="1254" t="s">
        <v>1257</v>
      </c>
      <c r="AI3" s="1254" t="s">
        <v>1258</v>
      </c>
      <c r="AJ3" s="1254" t="s">
        <v>1259</v>
      </c>
      <c r="AK3" s="1254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5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5" s="438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5" s="438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5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</row>
    <row r="8" spans="1:45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</row>
    <row r="9" spans="1:45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</row>
    <row r="10" spans="1:45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</row>
    <row r="11" spans="1:45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0</v>
      </c>
      <c r="AM11" s="163"/>
      <c r="AN11" s="160"/>
      <c r="AO11" s="151">
        <v>0</v>
      </c>
      <c r="AP11" s="160"/>
      <c r="AQ11" s="161"/>
      <c r="AR11" s="161"/>
      <c r="AS11" s="160">
        <v>0</v>
      </c>
    </row>
    <row r="12" spans="1:45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</row>
    <row r="13" spans="1:45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</row>
    <row r="14" spans="1:45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</row>
    <row r="15" spans="1:45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</row>
    <row r="16" spans="1:45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</row>
    <row r="17" spans="1:45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</row>
    <row r="18" spans="1:45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</row>
    <row r="19" spans="1:45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</row>
    <row r="20" spans="1:45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</row>
    <row r="21" spans="1:45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</row>
    <row r="22" spans="1:45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</row>
    <row r="23" spans="1:45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372728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1468436</v>
      </c>
      <c r="AM23" s="148"/>
      <c r="AN23" s="145"/>
      <c r="AO23" s="137">
        <v>0</v>
      </c>
      <c r="AP23" s="145"/>
      <c r="AQ23" s="146"/>
      <c r="AR23" s="146"/>
      <c r="AS23" s="145">
        <v>135073</v>
      </c>
    </row>
    <row r="24" spans="1:45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</row>
    <row r="25" spans="1:45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2196</v>
      </c>
      <c r="AM25" s="148"/>
      <c r="AN25" s="145"/>
      <c r="AO25" s="137">
        <v>0</v>
      </c>
      <c r="AP25" s="145"/>
      <c r="AQ25" s="146"/>
      <c r="AR25" s="146"/>
      <c r="AS25" s="145">
        <v>182</v>
      </c>
    </row>
    <row r="26" spans="1:45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</row>
    <row r="27" spans="1:45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</row>
    <row r="28" spans="1:45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</row>
    <row r="29" spans="1:45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</row>
    <row r="30" spans="1:45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</row>
    <row r="31" spans="1:45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</row>
    <row r="32" spans="1:45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</row>
    <row r="33" spans="1:45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</row>
    <row r="34" spans="1:45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</row>
    <row r="35" spans="1:45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</row>
    <row r="36" spans="1:45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</row>
    <row r="37" spans="1:45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</row>
    <row r="38" spans="1:45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2849</v>
      </c>
      <c r="AM38" s="148"/>
      <c r="AN38" s="145"/>
      <c r="AO38" s="137">
        <v>0</v>
      </c>
      <c r="AP38" s="145"/>
      <c r="AQ38" s="146"/>
      <c r="AR38" s="146"/>
      <c r="AS38" s="145">
        <v>-143</v>
      </c>
    </row>
    <row r="39" spans="1:45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</row>
    <row r="40" spans="1:45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</row>
    <row r="41" spans="1:45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</row>
    <row r="42" spans="1:45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</row>
    <row r="43" spans="1:45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</row>
    <row r="44" spans="1:45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</row>
    <row r="45" spans="1:45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</row>
    <row r="46" spans="1:45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0</v>
      </c>
      <c r="AM46" s="163"/>
      <c r="AN46" s="160"/>
      <c r="AO46" s="151">
        <v>0</v>
      </c>
      <c r="AP46" s="160"/>
      <c r="AQ46" s="161"/>
      <c r="AR46" s="161"/>
      <c r="AS46" s="160">
        <v>0</v>
      </c>
    </row>
    <row r="47" spans="1:45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</row>
    <row r="48" spans="1:45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</row>
    <row r="49" spans="1:45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</row>
    <row r="50" spans="1:45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</row>
    <row r="51" spans="1:45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</row>
    <row r="52" spans="1:45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</row>
    <row r="53" spans="1:45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</row>
    <row r="54" spans="1:45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</row>
    <row r="55" spans="1:45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0</v>
      </c>
    </row>
    <row r="56" spans="1:45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</row>
    <row r="57" spans="1:45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</row>
    <row r="58" spans="1:45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</row>
    <row r="59" spans="1:45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</row>
    <row r="60" spans="1:45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</row>
    <row r="61" spans="1:45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</row>
    <row r="62" spans="1:45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</row>
    <row r="63" spans="1:45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</row>
    <row r="64" spans="1:45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</row>
    <row r="65" spans="1:45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</row>
    <row r="66" spans="1:45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</row>
    <row r="67" spans="1:45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</row>
    <row r="68" spans="1:45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</row>
    <row r="69" spans="1:45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</row>
    <row r="70" spans="1:45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</row>
    <row r="71" spans="1:45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</row>
    <row r="72" spans="1:45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</row>
    <row r="73" spans="1:45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3134</v>
      </c>
      <c r="AM73" s="148"/>
      <c r="AN73" s="145"/>
      <c r="AO73" s="137">
        <v>0</v>
      </c>
      <c r="AP73" s="145"/>
      <c r="AQ73" s="146"/>
      <c r="AR73" s="146"/>
      <c r="AS73" s="145">
        <v>260</v>
      </c>
    </row>
    <row r="74" spans="1:45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6363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19008</v>
      </c>
      <c r="AM74" s="148"/>
      <c r="AN74" s="145"/>
      <c r="AO74" s="137">
        <v>0</v>
      </c>
      <c r="AP74" s="145"/>
      <c r="AQ74" s="146"/>
      <c r="AR74" s="146"/>
      <c r="AS74" s="145">
        <v>-458</v>
      </c>
    </row>
    <row r="75" spans="1:45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1984</v>
      </c>
      <c r="AM75" s="148"/>
      <c r="AN75" s="145"/>
      <c r="AO75" s="137">
        <v>0</v>
      </c>
      <c r="AP75" s="145"/>
      <c r="AQ75" s="146"/>
      <c r="AR75" s="146"/>
      <c r="AS75" s="145">
        <v>-85</v>
      </c>
    </row>
    <row r="76" spans="1:45" s="33" customFormat="1" ht="15" customHeight="1" thickBot="1" x14ac:dyDescent="0.25">
      <c r="A76" s="1290" t="s">
        <v>363</v>
      </c>
      <c r="B76" s="1291"/>
      <c r="C76" s="913">
        <v>90</v>
      </c>
      <c r="D76" s="914">
        <v>4268.9653302959669</v>
      </c>
      <c r="E76" s="915">
        <v>317534.70509679808</v>
      </c>
      <c r="F76" s="916">
        <v>75</v>
      </c>
      <c r="G76" s="917">
        <v>570.35224473434255</v>
      </c>
      <c r="H76" s="918">
        <v>33646.364387172369</v>
      </c>
      <c r="I76" s="1111">
        <v>55</v>
      </c>
      <c r="J76" s="917">
        <v>158.37628411149953</v>
      </c>
      <c r="K76" s="918">
        <v>6674.2829422099448</v>
      </c>
      <c r="L76" s="916">
        <v>7</v>
      </c>
      <c r="M76" s="917">
        <v>3936.5780458287281</v>
      </c>
      <c r="N76" s="918">
        <v>21236.354816122548</v>
      </c>
      <c r="O76" s="916">
        <v>0</v>
      </c>
      <c r="P76" s="917">
        <v>1527.9418817790604</v>
      </c>
      <c r="Q76" s="918">
        <v>0</v>
      </c>
      <c r="R76" s="919">
        <v>379091</v>
      </c>
      <c r="S76" s="917">
        <v>487055</v>
      </c>
      <c r="T76" s="917">
        <v>-26500</v>
      </c>
      <c r="U76" s="920">
        <v>460555</v>
      </c>
      <c r="V76" s="919">
        <v>839646</v>
      </c>
      <c r="W76" s="918">
        <v>-2099</v>
      </c>
      <c r="X76" s="919">
        <v>837547</v>
      </c>
      <c r="Y76" s="918">
        <v>0</v>
      </c>
      <c r="Z76" s="919">
        <v>837547</v>
      </c>
      <c r="AA76" s="917">
        <v>768438</v>
      </c>
      <c r="AB76" s="917">
        <v>69109</v>
      </c>
      <c r="AC76" s="919">
        <v>69109</v>
      </c>
      <c r="AD76" s="921">
        <v>837547</v>
      </c>
      <c r="AE76" s="917">
        <v>5688</v>
      </c>
      <c r="AF76" s="922">
        <v>693117</v>
      </c>
      <c r="AG76" s="916">
        <v>110</v>
      </c>
      <c r="AH76" s="917">
        <v>795336</v>
      </c>
      <c r="AI76" s="916">
        <v>-5</v>
      </c>
      <c r="AJ76" s="917">
        <v>9154</v>
      </c>
      <c r="AK76" s="920">
        <v>804490</v>
      </c>
      <c r="AL76" s="922">
        <v>1497607</v>
      </c>
      <c r="AM76" s="917">
        <v>-3744</v>
      </c>
      <c r="AN76" s="922">
        <v>1493863</v>
      </c>
      <c r="AO76" s="917">
        <v>0</v>
      </c>
      <c r="AP76" s="922">
        <v>1493863</v>
      </c>
      <c r="AQ76" s="917">
        <v>1359034</v>
      </c>
      <c r="AR76" s="917">
        <v>134829</v>
      </c>
      <c r="AS76" s="922">
        <v>134829</v>
      </c>
    </row>
    <row r="77" spans="1:45" s="33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24636</v>
      </c>
      <c r="S77" s="860"/>
      <c r="T77" s="860"/>
      <c r="U77" s="860"/>
      <c r="V77" s="861">
        <v>24636</v>
      </c>
      <c r="W77" s="910">
        <v>-62</v>
      </c>
      <c r="X77" s="861">
        <v>24574</v>
      </c>
      <c r="Y77" s="860"/>
      <c r="Z77" s="861">
        <v>24574</v>
      </c>
      <c r="AA77" s="860">
        <v>21644</v>
      </c>
      <c r="AB77" s="860">
        <v>2930</v>
      </c>
      <c r="AC77" s="861">
        <v>2930</v>
      </c>
      <c r="AD77" s="912">
        <v>24574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</row>
    <row r="78" spans="1:45" s="459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</row>
    <row r="79" spans="1:45" s="33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</row>
    <row r="80" spans="1:45" s="33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</row>
    <row r="81" spans="1:45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21449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</row>
    <row r="82" spans="1:45" s="33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</row>
    <row r="83" spans="1:45" s="33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6567</v>
      </c>
      <c r="AA83" s="157">
        <v>5496</v>
      </c>
      <c r="AB83" s="710">
        <v>1071</v>
      </c>
      <c r="AC83" s="158">
        <v>1071</v>
      </c>
      <c r="AD83" s="158">
        <v>6567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</row>
    <row r="84" spans="1:45" s="33" customFormat="1" ht="15" customHeight="1" thickBot="1" x14ac:dyDescent="0.25">
      <c r="A84" s="1290" t="s">
        <v>364</v>
      </c>
      <c r="B84" s="1291"/>
      <c r="C84" s="913">
        <v>90</v>
      </c>
      <c r="D84" s="914">
        <v>4268.9653302959669</v>
      </c>
      <c r="E84" s="915">
        <v>317534.70509679808</v>
      </c>
      <c r="F84" s="916">
        <v>75</v>
      </c>
      <c r="G84" s="917">
        <v>570.35224473434255</v>
      </c>
      <c r="H84" s="918">
        <v>33646.364387172369</v>
      </c>
      <c r="I84" s="1111">
        <v>55</v>
      </c>
      <c r="J84" s="917">
        <v>158.37628411149953</v>
      </c>
      <c r="K84" s="918">
        <v>6674.2829422099448</v>
      </c>
      <c r="L84" s="916">
        <v>7</v>
      </c>
      <c r="M84" s="917">
        <v>3936.5780458287281</v>
      </c>
      <c r="N84" s="918">
        <v>21236.354816122548</v>
      </c>
      <c r="O84" s="916">
        <v>0</v>
      </c>
      <c r="P84" s="917">
        <v>1527.9418817790604</v>
      </c>
      <c r="Q84" s="918">
        <v>0</v>
      </c>
      <c r="R84" s="919">
        <v>403727</v>
      </c>
      <c r="S84" s="917">
        <v>487055</v>
      </c>
      <c r="T84" s="917">
        <v>-26500</v>
      </c>
      <c r="U84" s="920">
        <v>460555</v>
      </c>
      <c r="V84" s="919">
        <v>864282</v>
      </c>
      <c r="W84" s="918">
        <v>-2161</v>
      </c>
      <c r="X84" s="919">
        <v>862121</v>
      </c>
      <c r="Y84" s="918">
        <v>0</v>
      </c>
      <c r="Z84" s="919">
        <v>868688</v>
      </c>
      <c r="AA84" s="917">
        <v>795578</v>
      </c>
      <c r="AB84" s="917">
        <v>73110</v>
      </c>
      <c r="AC84" s="919">
        <v>73110</v>
      </c>
      <c r="AD84" s="921">
        <v>890137</v>
      </c>
      <c r="AE84" s="917">
        <v>5688</v>
      </c>
      <c r="AF84" s="922">
        <v>693117</v>
      </c>
      <c r="AG84" s="916">
        <v>110</v>
      </c>
      <c r="AH84" s="917">
        <v>795336</v>
      </c>
      <c r="AI84" s="916">
        <v>-5</v>
      </c>
      <c r="AJ84" s="917">
        <v>9154</v>
      </c>
      <c r="AK84" s="920">
        <v>804490</v>
      </c>
      <c r="AL84" s="922">
        <v>1497607</v>
      </c>
      <c r="AM84" s="917">
        <v>-3744</v>
      </c>
      <c r="AN84" s="922">
        <v>1493863</v>
      </c>
      <c r="AO84" s="917">
        <v>0</v>
      </c>
      <c r="AP84" s="922">
        <v>1493863</v>
      </c>
      <c r="AQ84" s="917">
        <v>1359034</v>
      </c>
      <c r="AR84" s="917">
        <v>134829</v>
      </c>
      <c r="AS84" s="922">
        <v>134829</v>
      </c>
    </row>
    <row r="85" spans="1:45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5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5" ht="16.149999999999999" customHeight="1" x14ac:dyDescent="0.2">
      <c r="C87" s="9"/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5" x14ac:dyDescent="0.2">
      <c r="C88" s="591"/>
      <c r="D88" s="592"/>
      <c r="E88" s="591"/>
      <c r="F88" s="592"/>
      <c r="G88" s="12"/>
      <c r="H88" s="593"/>
      <c r="I88" s="593"/>
      <c r="J88" s="593"/>
      <c r="K88" s="591"/>
      <c r="L88" s="592"/>
      <c r="M88" s="593"/>
      <c r="N88" s="10"/>
      <c r="O88" s="10"/>
      <c r="P88" s="10"/>
      <c r="Q88" s="10"/>
    </row>
    <row r="89" spans="1:45" x14ac:dyDescent="0.2">
      <c r="B89" s="748"/>
      <c r="C89"/>
      <c r="D89"/>
      <c r="E89"/>
      <c r="F89"/>
      <c r="G89"/>
      <c r="H89"/>
      <c r="I89"/>
      <c r="J89"/>
      <c r="K89"/>
      <c r="L89"/>
      <c r="M89"/>
    </row>
    <row r="90" spans="1:45" x14ac:dyDescent="0.2">
      <c r="B90" s="747"/>
      <c r="C90"/>
      <c r="D90"/>
      <c r="E90"/>
      <c r="F90"/>
      <c r="G90"/>
      <c r="H90"/>
      <c r="I90"/>
      <c r="J90"/>
      <c r="K90"/>
      <c r="L90"/>
      <c r="M90"/>
    </row>
    <row r="91" spans="1:45" x14ac:dyDescent="0.2">
      <c r="B91" s="747"/>
      <c r="C91"/>
      <c r="D91"/>
      <c r="E91"/>
      <c r="F91"/>
      <c r="G91"/>
      <c r="H91"/>
      <c r="I91"/>
      <c r="J91"/>
      <c r="K91"/>
      <c r="L91"/>
      <c r="M91"/>
    </row>
    <row r="92" spans="1:45" x14ac:dyDescent="0.2">
      <c r="B92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S92"/>
  <sheetViews>
    <sheetView view="pageBreakPreview" zoomScaleNormal="100" zoomScaleSheetLayoutView="100" workbookViewId="0">
      <pane xSplit="2" ySplit="6" topLeftCell="C88" activePane="bottomRight" state="frozen"/>
      <selection activeCell="A88" sqref="A88:XFD89"/>
      <selection pane="topRight" activeCell="A88" sqref="A88:XFD89"/>
      <selection pane="bottomLeft" activeCell="A88" sqref="A88:XFD89"/>
      <selection pane="bottomRight" activeCell="A88" sqref="A88:XFD89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7109375" style="6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3.42578125" style="6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16384" width="8.85546875" style="8"/>
  </cols>
  <sheetData>
    <row r="1" spans="1:45" ht="19.899999999999999" customHeight="1" x14ac:dyDescent="0.2">
      <c r="A1" s="1497" t="s">
        <v>1196</v>
      </c>
      <c r="B1" s="1498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9"/>
      <c r="V1" s="1424" t="s">
        <v>293</v>
      </c>
      <c r="W1" s="1425"/>
      <c r="X1" s="1425"/>
      <c r="Y1" s="1425"/>
      <c r="Z1" s="1425"/>
      <c r="AA1" s="1425"/>
      <c r="AB1" s="1425"/>
      <c r="AC1" s="1425"/>
      <c r="AD1" s="1426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</row>
    <row r="2" spans="1:45" ht="30" customHeight="1" x14ac:dyDescent="0.2">
      <c r="A2" s="1499"/>
      <c r="B2" s="1500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1367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</row>
    <row r="3" spans="1:45" ht="95.25" customHeight="1" x14ac:dyDescent="0.2">
      <c r="A3" s="1499"/>
      <c r="B3" s="1500"/>
      <c r="C3" s="1267"/>
      <c r="D3" s="1253" t="s">
        <v>487</v>
      </c>
      <c r="E3" s="1253" t="s">
        <v>302</v>
      </c>
      <c r="F3" s="1253" t="s">
        <v>1250</v>
      </c>
      <c r="G3" s="1253" t="s">
        <v>358</v>
      </c>
      <c r="H3" s="1253" t="s">
        <v>302</v>
      </c>
      <c r="I3" s="1253" t="s">
        <v>1386</v>
      </c>
      <c r="J3" s="1253" t="s">
        <v>358</v>
      </c>
      <c r="K3" s="1253" t="s">
        <v>302</v>
      </c>
      <c r="L3" s="1253" t="s">
        <v>1252</v>
      </c>
      <c r="M3" s="1253" t="s">
        <v>373</v>
      </c>
      <c r="N3" s="1253" t="s">
        <v>302</v>
      </c>
      <c r="O3" s="1253" t="s">
        <v>1252</v>
      </c>
      <c r="P3" s="1253" t="s">
        <v>373</v>
      </c>
      <c r="Q3" s="1253" t="s">
        <v>302</v>
      </c>
      <c r="R3" s="1267"/>
      <c r="S3" s="1254" t="s">
        <v>1253</v>
      </c>
      <c r="T3" s="1254" t="s">
        <v>1254</v>
      </c>
      <c r="U3" s="1254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254" t="s">
        <v>1368</v>
      </c>
      <c r="AH3" s="1254" t="s">
        <v>1257</v>
      </c>
      <c r="AI3" s="1254" t="s">
        <v>1258</v>
      </c>
      <c r="AJ3" s="1254" t="s">
        <v>1259</v>
      </c>
      <c r="AK3" s="1254" t="s">
        <v>224</v>
      </c>
      <c r="AL3" s="1293"/>
      <c r="AM3" s="1293"/>
      <c r="AN3" s="1293"/>
      <c r="AO3" s="1289"/>
      <c r="AP3" s="1293"/>
      <c r="AQ3" s="1293"/>
      <c r="AR3" s="1293"/>
      <c r="AS3" s="1293"/>
    </row>
    <row r="4" spans="1:45" ht="14.25" customHeight="1" x14ac:dyDescent="0.2">
      <c r="A4" s="204"/>
      <c r="B4" s="205"/>
      <c r="C4" s="203">
        <v>1</v>
      </c>
      <c r="D4" s="203">
        <v>2</v>
      </c>
      <c r="E4" s="203">
        <v>3</v>
      </c>
      <c r="F4" s="203">
        <v>4</v>
      </c>
      <c r="G4" s="203">
        <v>5</v>
      </c>
      <c r="H4" s="203">
        <v>6</v>
      </c>
      <c r="I4" s="203">
        <v>7</v>
      </c>
      <c r="J4" s="203">
        <v>8</v>
      </c>
      <c r="K4" s="203">
        <v>9</v>
      </c>
      <c r="L4" s="203">
        <v>10</v>
      </c>
      <c r="M4" s="203">
        <v>11</v>
      </c>
      <c r="N4" s="203">
        <v>12</v>
      </c>
      <c r="O4" s="203">
        <v>13</v>
      </c>
      <c r="P4" s="203">
        <v>14</v>
      </c>
      <c r="Q4" s="203">
        <v>15</v>
      </c>
      <c r="R4" s="203">
        <v>16</v>
      </c>
      <c r="S4" s="203">
        <v>17</v>
      </c>
      <c r="T4" s="203">
        <v>18</v>
      </c>
      <c r="U4" s="203">
        <v>19</v>
      </c>
      <c r="V4" s="203">
        <v>20</v>
      </c>
      <c r="W4" s="203">
        <v>21</v>
      </c>
      <c r="X4" s="203">
        <v>22</v>
      </c>
      <c r="Y4" s="203">
        <v>23</v>
      </c>
      <c r="Z4" s="203">
        <v>24</v>
      </c>
      <c r="AA4" s="203">
        <v>25</v>
      </c>
      <c r="AB4" s="203">
        <v>26</v>
      </c>
      <c r="AC4" s="203">
        <v>27</v>
      </c>
      <c r="AD4" s="203">
        <v>28</v>
      </c>
      <c r="AE4" s="203">
        <v>29</v>
      </c>
      <c r="AF4" s="203">
        <v>30</v>
      </c>
      <c r="AG4" s="203">
        <v>31</v>
      </c>
      <c r="AH4" s="203">
        <v>32</v>
      </c>
      <c r="AI4" s="203">
        <v>33</v>
      </c>
      <c r="AJ4" s="203">
        <v>34</v>
      </c>
      <c r="AK4" s="203">
        <v>35</v>
      </c>
      <c r="AL4" s="203">
        <v>36</v>
      </c>
      <c r="AM4" s="203">
        <v>37</v>
      </c>
      <c r="AN4" s="203">
        <v>38</v>
      </c>
      <c r="AO4" s="203">
        <v>39</v>
      </c>
      <c r="AP4" s="203">
        <v>40</v>
      </c>
      <c r="AQ4" s="203">
        <v>41</v>
      </c>
      <c r="AR4" s="203">
        <v>42</v>
      </c>
      <c r="AS4" s="203">
        <v>43</v>
      </c>
    </row>
    <row r="5" spans="1:45" s="438" customFormat="1" ht="31.5" customHeight="1" x14ac:dyDescent="0.2">
      <c r="A5" s="652"/>
      <c r="B5" s="652"/>
      <c r="C5" s="675" t="s">
        <v>761</v>
      </c>
      <c r="D5" s="538" t="s">
        <v>1377</v>
      </c>
      <c r="E5" s="538" t="s">
        <v>762</v>
      </c>
      <c r="F5" s="675" t="s">
        <v>896</v>
      </c>
      <c r="G5" s="675" t="s">
        <v>1372</v>
      </c>
      <c r="H5" s="675" t="s">
        <v>801</v>
      </c>
      <c r="I5" s="675" t="s">
        <v>895</v>
      </c>
      <c r="J5" s="675" t="s">
        <v>1373</v>
      </c>
      <c r="K5" s="675" t="s">
        <v>802</v>
      </c>
      <c r="L5" s="675" t="s">
        <v>893</v>
      </c>
      <c r="M5" s="675" t="s">
        <v>1374</v>
      </c>
      <c r="N5" s="675" t="s">
        <v>803</v>
      </c>
      <c r="O5" s="675" t="s">
        <v>894</v>
      </c>
      <c r="P5" s="675" t="s">
        <v>1375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1378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</row>
    <row r="6" spans="1:45" s="438" customFormat="1" ht="31.5" hidden="1" customHeight="1" x14ac:dyDescent="0.2">
      <c r="A6" s="652"/>
      <c r="B6" s="652"/>
      <c r="C6" s="540"/>
      <c r="D6" s="540" t="s">
        <v>555</v>
      </c>
      <c r="E6" s="540" t="s">
        <v>556</v>
      </c>
      <c r="F6" s="540"/>
      <c r="G6" s="540" t="s">
        <v>555</v>
      </c>
      <c r="H6" s="540" t="s">
        <v>556</v>
      </c>
      <c r="I6" s="540"/>
      <c r="J6" s="540" t="s">
        <v>555</v>
      </c>
      <c r="K6" s="540" t="s">
        <v>556</v>
      </c>
      <c r="L6" s="540"/>
      <c r="M6" s="540" t="s">
        <v>555</v>
      </c>
      <c r="N6" s="540" t="s">
        <v>556</v>
      </c>
      <c r="O6" s="540"/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</row>
    <row r="7" spans="1:45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>
        <v>0</v>
      </c>
      <c r="AM7" s="129"/>
      <c r="AN7" s="126"/>
      <c r="AO7" s="119">
        <v>0</v>
      </c>
      <c r="AP7" s="126"/>
      <c r="AQ7" s="127"/>
      <c r="AR7" s="127"/>
      <c r="AS7" s="126">
        <v>0</v>
      </c>
    </row>
    <row r="8" spans="1:45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>
        <v>0</v>
      </c>
      <c r="AM8" s="148"/>
      <c r="AN8" s="145"/>
      <c r="AO8" s="137">
        <v>0</v>
      </c>
      <c r="AP8" s="145"/>
      <c r="AQ8" s="146"/>
      <c r="AR8" s="146"/>
      <c r="AS8" s="145">
        <v>0</v>
      </c>
    </row>
    <row r="9" spans="1:45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0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>
        <v>0</v>
      </c>
      <c r="AM9" s="148"/>
      <c r="AN9" s="145"/>
      <c r="AO9" s="137">
        <v>0</v>
      </c>
      <c r="AP9" s="145"/>
      <c r="AQ9" s="146"/>
      <c r="AR9" s="146"/>
      <c r="AS9" s="145">
        <v>0</v>
      </c>
    </row>
    <row r="10" spans="1:45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>
        <v>0</v>
      </c>
      <c r="AM10" s="148"/>
      <c r="AN10" s="145"/>
      <c r="AO10" s="137">
        <v>0</v>
      </c>
      <c r="AP10" s="145"/>
      <c r="AQ10" s="146"/>
      <c r="AR10" s="146"/>
      <c r="AS10" s="145">
        <v>0</v>
      </c>
    </row>
    <row r="11" spans="1:45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1074178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>
        <v>620190</v>
      </c>
      <c r="AM11" s="163"/>
      <c r="AN11" s="160"/>
      <c r="AO11" s="151">
        <v>0</v>
      </c>
      <c r="AP11" s="160"/>
      <c r="AQ11" s="161"/>
      <c r="AR11" s="161"/>
      <c r="AS11" s="160">
        <v>63181</v>
      </c>
    </row>
    <row r="12" spans="1:45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>
        <v>0</v>
      </c>
      <c r="AM12" s="129"/>
      <c r="AN12" s="126"/>
      <c r="AO12" s="119">
        <v>0</v>
      </c>
      <c r="AP12" s="126"/>
      <c r="AQ12" s="127"/>
      <c r="AR12" s="127"/>
      <c r="AS12" s="126">
        <v>0</v>
      </c>
    </row>
    <row r="13" spans="1:45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>
        <v>0</v>
      </c>
      <c r="AM13" s="148"/>
      <c r="AN13" s="145"/>
      <c r="AO13" s="137">
        <v>0</v>
      </c>
      <c r="AP13" s="145"/>
      <c r="AQ13" s="146"/>
      <c r="AR13" s="146"/>
      <c r="AS13" s="145">
        <v>0</v>
      </c>
    </row>
    <row r="14" spans="1:45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>
        <v>0</v>
      </c>
      <c r="AM14" s="148"/>
      <c r="AN14" s="145"/>
      <c r="AO14" s="137">
        <v>0</v>
      </c>
      <c r="AP14" s="145"/>
      <c r="AQ14" s="146"/>
      <c r="AR14" s="146"/>
      <c r="AS14" s="145">
        <v>0</v>
      </c>
    </row>
    <row r="15" spans="1:45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>
        <v>0</v>
      </c>
      <c r="AM15" s="148"/>
      <c r="AN15" s="145"/>
      <c r="AO15" s="137">
        <v>0</v>
      </c>
      <c r="AP15" s="145"/>
      <c r="AQ15" s="146"/>
      <c r="AR15" s="146"/>
      <c r="AS15" s="145">
        <v>0</v>
      </c>
    </row>
    <row r="16" spans="1:45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>
        <v>0</v>
      </c>
      <c r="AM16" s="163"/>
      <c r="AN16" s="160"/>
      <c r="AO16" s="151">
        <v>0</v>
      </c>
      <c r="AP16" s="160"/>
      <c r="AQ16" s="161"/>
      <c r="AR16" s="161"/>
      <c r="AS16" s="160">
        <v>0</v>
      </c>
    </row>
    <row r="17" spans="1:45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>
        <v>0</v>
      </c>
      <c r="AM17" s="129"/>
      <c r="AN17" s="126"/>
      <c r="AO17" s="119">
        <v>0</v>
      </c>
      <c r="AP17" s="126"/>
      <c r="AQ17" s="127"/>
      <c r="AR17" s="127"/>
      <c r="AS17" s="126">
        <v>0</v>
      </c>
    </row>
    <row r="18" spans="1:45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>
        <v>0</v>
      </c>
      <c r="AM18" s="148"/>
      <c r="AN18" s="145"/>
      <c r="AO18" s="137">
        <v>0</v>
      </c>
      <c r="AP18" s="145"/>
      <c r="AQ18" s="146"/>
      <c r="AR18" s="146"/>
      <c r="AS18" s="145">
        <v>0</v>
      </c>
    </row>
    <row r="19" spans="1:45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>
        <v>0</v>
      </c>
      <c r="AM19" s="148"/>
      <c r="AN19" s="145"/>
      <c r="AO19" s="137">
        <v>0</v>
      </c>
      <c r="AP19" s="145"/>
      <c r="AQ19" s="146"/>
      <c r="AR19" s="146"/>
      <c r="AS19" s="145">
        <v>0</v>
      </c>
    </row>
    <row r="20" spans="1:45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>
        <v>0</v>
      </c>
      <c r="AM20" s="148"/>
      <c r="AN20" s="145"/>
      <c r="AO20" s="137">
        <v>0</v>
      </c>
      <c r="AP20" s="145"/>
      <c r="AQ20" s="146"/>
      <c r="AR20" s="146"/>
      <c r="AS20" s="145">
        <v>0</v>
      </c>
    </row>
    <row r="21" spans="1:45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>
        <v>0</v>
      </c>
      <c r="AM21" s="163"/>
      <c r="AN21" s="160"/>
      <c r="AO21" s="151">
        <v>0</v>
      </c>
      <c r="AP21" s="160"/>
      <c r="AQ21" s="161"/>
      <c r="AR21" s="161"/>
      <c r="AS21" s="160">
        <v>0</v>
      </c>
    </row>
    <row r="22" spans="1:45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>
        <v>0</v>
      </c>
      <c r="AM22" s="129"/>
      <c r="AN22" s="126"/>
      <c r="AO22" s="119">
        <v>0</v>
      </c>
      <c r="AP22" s="126"/>
      <c r="AQ22" s="127"/>
      <c r="AR22" s="127"/>
      <c r="AS22" s="126">
        <v>0</v>
      </c>
    </row>
    <row r="23" spans="1:45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>
        <v>0</v>
      </c>
      <c r="AM23" s="148"/>
      <c r="AN23" s="145"/>
      <c r="AO23" s="137">
        <v>0</v>
      </c>
      <c r="AP23" s="145"/>
      <c r="AQ23" s="146"/>
      <c r="AR23" s="146"/>
      <c r="AS23" s="145">
        <v>0</v>
      </c>
    </row>
    <row r="24" spans="1:45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>
        <v>0</v>
      </c>
      <c r="AM24" s="148"/>
      <c r="AN24" s="145"/>
      <c r="AO24" s="137">
        <v>0</v>
      </c>
      <c r="AP24" s="145"/>
      <c r="AQ24" s="146"/>
      <c r="AR24" s="146"/>
      <c r="AS24" s="145">
        <v>0</v>
      </c>
    </row>
    <row r="25" spans="1:45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>
        <v>0</v>
      </c>
      <c r="AM25" s="148"/>
      <c r="AN25" s="145"/>
      <c r="AO25" s="137">
        <v>0</v>
      </c>
      <c r="AP25" s="145"/>
      <c r="AQ25" s="146"/>
      <c r="AR25" s="146"/>
      <c r="AS25" s="145">
        <v>0</v>
      </c>
    </row>
    <row r="26" spans="1:45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>
        <v>0</v>
      </c>
      <c r="AM26" s="163"/>
      <c r="AN26" s="160"/>
      <c r="AO26" s="151">
        <v>0</v>
      </c>
      <c r="AP26" s="160"/>
      <c r="AQ26" s="161"/>
      <c r="AR26" s="161"/>
      <c r="AS26" s="160">
        <v>0</v>
      </c>
    </row>
    <row r="27" spans="1:45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>
        <v>0</v>
      </c>
      <c r="AM27" s="129"/>
      <c r="AN27" s="126"/>
      <c r="AO27" s="119">
        <v>0</v>
      </c>
      <c r="AP27" s="126"/>
      <c r="AQ27" s="127"/>
      <c r="AR27" s="127"/>
      <c r="AS27" s="126">
        <v>0</v>
      </c>
    </row>
    <row r="28" spans="1:45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>
        <v>0</v>
      </c>
      <c r="AM28" s="148"/>
      <c r="AN28" s="145"/>
      <c r="AO28" s="137">
        <v>0</v>
      </c>
      <c r="AP28" s="145"/>
      <c r="AQ28" s="146"/>
      <c r="AR28" s="146"/>
      <c r="AS28" s="145">
        <v>0</v>
      </c>
    </row>
    <row r="29" spans="1:45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>
        <v>0</v>
      </c>
      <c r="AM29" s="148"/>
      <c r="AN29" s="145"/>
      <c r="AO29" s="137">
        <v>0</v>
      </c>
      <c r="AP29" s="145"/>
      <c r="AQ29" s="146"/>
      <c r="AR29" s="146"/>
      <c r="AS29" s="145">
        <v>0</v>
      </c>
    </row>
    <row r="30" spans="1:45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>
        <v>0</v>
      </c>
      <c r="AM30" s="148"/>
      <c r="AN30" s="145"/>
      <c r="AO30" s="137">
        <v>0</v>
      </c>
      <c r="AP30" s="145"/>
      <c r="AQ30" s="146"/>
      <c r="AR30" s="146"/>
      <c r="AS30" s="145">
        <v>0</v>
      </c>
    </row>
    <row r="31" spans="1:45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>
        <v>0</v>
      </c>
      <c r="AM31" s="163"/>
      <c r="AN31" s="160"/>
      <c r="AO31" s="151">
        <v>0</v>
      </c>
      <c r="AP31" s="160"/>
      <c r="AQ31" s="161"/>
      <c r="AR31" s="161"/>
      <c r="AS31" s="160">
        <v>0</v>
      </c>
    </row>
    <row r="32" spans="1:45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>
        <v>0</v>
      </c>
      <c r="AM32" s="129"/>
      <c r="AN32" s="126"/>
      <c r="AO32" s="119">
        <v>0</v>
      </c>
      <c r="AP32" s="126"/>
      <c r="AQ32" s="127"/>
      <c r="AR32" s="127"/>
      <c r="AS32" s="126">
        <v>0</v>
      </c>
    </row>
    <row r="33" spans="1:45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>
        <v>0</v>
      </c>
      <c r="AM33" s="148"/>
      <c r="AN33" s="145"/>
      <c r="AO33" s="137">
        <v>0</v>
      </c>
      <c r="AP33" s="145"/>
      <c r="AQ33" s="146"/>
      <c r="AR33" s="146"/>
      <c r="AS33" s="145">
        <v>0</v>
      </c>
    </row>
    <row r="34" spans="1:45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>
        <v>0</v>
      </c>
      <c r="AM34" s="148"/>
      <c r="AN34" s="145"/>
      <c r="AO34" s="137">
        <v>0</v>
      </c>
      <c r="AP34" s="145"/>
      <c r="AQ34" s="146"/>
      <c r="AR34" s="146"/>
      <c r="AS34" s="145">
        <v>0</v>
      </c>
    </row>
    <row r="35" spans="1:45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>
        <v>0</v>
      </c>
      <c r="AM35" s="148"/>
      <c r="AN35" s="145"/>
      <c r="AO35" s="137">
        <v>0</v>
      </c>
      <c r="AP35" s="145"/>
      <c r="AQ35" s="146"/>
      <c r="AR35" s="146"/>
      <c r="AS35" s="145">
        <v>0</v>
      </c>
    </row>
    <row r="36" spans="1:45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>
        <v>0</v>
      </c>
      <c r="AM36" s="163"/>
      <c r="AN36" s="160"/>
      <c r="AO36" s="151">
        <v>0</v>
      </c>
      <c r="AP36" s="160"/>
      <c r="AQ36" s="161"/>
      <c r="AR36" s="161"/>
      <c r="AS36" s="160">
        <v>0</v>
      </c>
    </row>
    <row r="37" spans="1:45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>
        <v>0</v>
      </c>
      <c r="AM37" s="129"/>
      <c r="AN37" s="126"/>
      <c r="AO37" s="119">
        <v>0</v>
      </c>
      <c r="AP37" s="126"/>
      <c r="AQ37" s="127"/>
      <c r="AR37" s="127"/>
      <c r="AS37" s="126">
        <v>0</v>
      </c>
    </row>
    <row r="38" spans="1:45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>
        <v>0</v>
      </c>
      <c r="AM38" s="148"/>
      <c r="AN38" s="145"/>
      <c r="AO38" s="137">
        <v>0</v>
      </c>
      <c r="AP38" s="145"/>
      <c r="AQ38" s="146"/>
      <c r="AR38" s="146"/>
      <c r="AS38" s="145">
        <v>0</v>
      </c>
    </row>
    <row r="39" spans="1:45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>
        <v>0</v>
      </c>
      <c r="AM39" s="148"/>
      <c r="AN39" s="145"/>
      <c r="AO39" s="137">
        <v>0</v>
      </c>
      <c r="AP39" s="145"/>
      <c r="AQ39" s="146"/>
      <c r="AR39" s="146"/>
      <c r="AS39" s="145">
        <v>0</v>
      </c>
    </row>
    <row r="40" spans="1:45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>
        <v>0</v>
      </c>
      <c r="AM40" s="148"/>
      <c r="AN40" s="145"/>
      <c r="AO40" s="137">
        <v>0</v>
      </c>
      <c r="AP40" s="145"/>
      <c r="AQ40" s="146"/>
      <c r="AR40" s="146"/>
      <c r="AS40" s="145">
        <v>0</v>
      </c>
    </row>
    <row r="41" spans="1:45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>
        <v>0</v>
      </c>
      <c r="AM41" s="163"/>
      <c r="AN41" s="160"/>
      <c r="AO41" s="151">
        <v>0</v>
      </c>
      <c r="AP41" s="160"/>
      <c r="AQ41" s="161"/>
      <c r="AR41" s="161"/>
      <c r="AS41" s="160">
        <v>0</v>
      </c>
    </row>
    <row r="42" spans="1:45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>
        <v>0</v>
      </c>
      <c r="AM42" s="129"/>
      <c r="AN42" s="126"/>
      <c r="AO42" s="119">
        <v>0</v>
      </c>
      <c r="AP42" s="126"/>
      <c r="AQ42" s="127"/>
      <c r="AR42" s="127"/>
      <c r="AS42" s="126">
        <v>0</v>
      </c>
    </row>
    <row r="43" spans="1:45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>
        <v>0</v>
      </c>
      <c r="AM43" s="148"/>
      <c r="AN43" s="145"/>
      <c r="AO43" s="137">
        <v>0</v>
      </c>
      <c r="AP43" s="145"/>
      <c r="AQ43" s="146"/>
      <c r="AR43" s="146"/>
      <c r="AS43" s="145">
        <v>0</v>
      </c>
    </row>
    <row r="44" spans="1:45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>
        <v>0</v>
      </c>
      <c r="AM44" s="148"/>
      <c r="AN44" s="145"/>
      <c r="AO44" s="137">
        <v>0</v>
      </c>
      <c r="AP44" s="145"/>
      <c r="AQ44" s="146"/>
      <c r="AR44" s="146"/>
      <c r="AS44" s="145">
        <v>0</v>
      </c>
    </row>
    <row r="45" spans="1:45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>
        <v>0</v>
      </c>
      <c r="AM45" s="148"/>
      <c r="AN45" s="145"/>
      <c r="AO45" s="137">
        <v>0</v>
      </c>
      <c r="AP45" s="145"/>
      <c r="AQ45" s="146"/>
      <c r="AR45" s="146"/>
      <c r="AS45" s="145">
        <v>0</v>
      </c>
    </row>
    <row r="46" spans="1:45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>
        <v>4263</v>
      </c>
      <c r="AM46" s="163"/>
      <c r="AN46" s="160"/>
      <c r="AO46" s="151">
        <v>0</v>
      </c>
      <c r="AP46" s="160"/>
      <c r="AQ46" s="161"/>
      <c r="AR46" s="161"/>
      <c r="AS46" s="160">
        <v>354</v>
      </c>
    </row>
    <row r="47" spans="1:45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>
        <v>0</v>
      </c>
      <c r="AM47" s="129"/>
      <c r="AN47" s="126"/>
      <c r="AO47" s="119">
        <v>0</v>
      </c>
      <c r="AP47" s="126"/>
      <c r="AQ47" s="127"/>
      <c r="AR47" s="127"/>
      <c r="AS47" s="126">
        <v>0</v>
      </c>
    </row>
    <row r="48" spans="1:45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>
        <v>0</v>
      </c>
      <c r="AM48" s="148"/>
      <c r="AN48" s="145"/>
      <c r="AO48" s="137">
        <v>0</v>
      </c>
      <c r="AP48" s="145"/>
      <c r="AQ48" s="146"/>
      <c r="AR48" s="146"/>
      <c r="AS48" s="145">
        <v>0</v>
      </c>
    </row>
    <row r="49" spans="1:45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>
        <v>0</v>
      </c>
      <c r="AM49" s="148"/>
      <c r="AN49" s="145"/>
      <c r="AO49" s="137">
        <v>0</v>
      </c>
      <c r="AP49" s="145"/>
      <c r="AQ49" s="146"/>
      <c r="AR49" s="146"/>
      <c r="AS49" s="145">
        <v>0</v>
      </c>
    </row>
    <row r="50" spans="1:45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>
        <v>0</v>
      </c>
      <c r="AM50" s="148"/>
      <c r="AN50" s="145"/>
      <c r="AO50" s="137">
        <v>0</v>
      </c>
      <c r="AP50" s="145"/>
      <c r="AQ50" s="146"/>
      <c r="AR50" s="146"/>
      <c r="AS50" s="145">
        <v>0</v>
      </c>
    </row>
    <row r="51" spans="1:45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>
        <v>0</v>
      </c>
      <c r="AM51" s="163"/>
      <c r="AN51" s="160"/>
      <c r="AO51" s="151">
        <v>0</v>
      </c>
      <c r="AP51" s="160"/>
      <c r="AQ51" s="161"/>
      <c r="AR51" s="161"/>
      <c r="AS51" s="160">
        <v>0</v>
      </c>
    </row>
    <row r="52" spans="1:45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>
        <v>0</v>
      </c>
      <c r="AM52" s="129"/>
      <c r="AN52" s="126"/>
      <c r="AO52" s="119">
        <v>0</v>
      </c>
      <c r="AP52" s="126"/>
      <c r="AQ52" s="127"/>
      <c r="AR52" s="127"/>
      <c r="AS52" s="126">
        <v>0</v>
      </c>
    </row>
    <row r="53" spans="1:45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>
        <v>0</v>
      </c>
      <c r="AM53" s="148"/>
      <c r="AN53" s="145"/>
      <c r="AO53" s="137">
        <v>0</v>
      </c>
      <c r="AP53" s="145"/>
      <c r="AQ53" s="146"/>
      <c r="AR53" s="146"/>
      <c r="AS53" s="145">
        <v>0</v>
      </c>
    </row>
    <row r="54" spans="1:45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0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>
        <v>0</v>
      </c>
      <c r="AM54" s="148"/>
      <c r="AN54" s="145"/>
      <c r="AO54" s="137">
        <v>0</v>
      </c>
      <c r="AP54" s="145"/>
      <c r="AQ54" s="146"/>
      <c r="AR54" s="146"/>
      <c r="AS54" s="145">
        <v>0</v>
      </c>
    </row>
    <row r="55" spans="1:45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4590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>
        <v>0</v>
      </c>
      <c r="AM55" s="148"/>
      <c r="AN55" s="145"/>
      <c r="AO55" s="137">
        <v>0</v>
      </c>
      <c r="AP55" s="145"/>
      <c r="AQ55" s="146"/>
      <c r="AR55" s="146"/>
      <c r="AS55" s="145">
        <v>-75</v>
      </c>
    </row>
    <row r="56" spans="1:45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>
        <v>0</v>
      </c>
      <c r="AM56" s="163"/>
      <c r="AN56" s="160"/>
      <c r="AO56" s="151">
        <v>0</v>
      </c>
      <c r="AP56" s="160"/>
      <c r="AQ56" s="161"/>
      <c r="AR56" s="161"/>
      <c r="AS56" s="160">
        <v>0</v>
      </c>
    </row>
    <row r="57" spans="1:45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>
        <v>0</v>
      </c>
      <c r="AM57" s="129"/>
      <c r="AN57" s="126"/>
      <c r="AO57" s="119">
        <v>0</v>
      </c>
      <c r="AP57" s="126"/>
      <c r="AQ57" s="127"/>
      <c r="AR57" s="127"/>
      <c r="AS57" s="126">
        <v>0</v>
      </c>
    </row>
    <row r="58" spans="1:45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>
        <v>0</v>
      </c>
      <c r="AM58" s="148"/>
      <c r="AN58" s="145"/>
      <c r="AO58" s="137">
        <v>0</v>
      </c>
      <c r="AP58" s="145"/>
      <c r="AQ58" s="146"/>
      <c r="AR58" s="146"/>
      <c r="AS58" s="145">
        <v>0</v>
      </c>
    </row>
    <row r="59" spans="1:45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>
        <v>0</v>
      </c>
      <c r="AM59" s="148"/>
      <c r="AN59" s="145"/>
      <c r="AO59" s="137">
        <v>0</v>
      </c>
      <c r="AP59" s="145"/>
      <c r="AQ59" s="146"/>
      <c r="AR59" s="146"/>
      <c r="AS59" s="145">
        <v>0</v>
      </c>
    </row>
    <row r="60" spans="1:45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>
        <v>0</v>
      </c>
      <c r="AM60" s="148"/>
      <c r="AN60" s="145"/>
      <c r="AO60" s="137">
        <v>0</v>
      </c>
      <c r="AP60" s="145"/>
      <c r="AQ60" s="146"/>
      <c r="AR60" s="146"/>
      <c r="AS60" s="145">
        <v>0</v>
      </c>
    </row>
    <row r="61" spans="1:45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>
        <v>0</v>
      </c>
      <c r="AM61" s="163"/>
      <c r="AN61" s="160"/>
      <c r="AO61" s="151">
        <v>0</v>
      </c>
      <c r="AP61" s="160"/>
      <c r="AQ61" s="161"/>
      <c r="AR61" s="161"/>
      <c r="AS61" s="160">
        <v>0</v>
      </c>
    </row>
    <row r="62" spans="1:45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>
        <v>0</v>
      </c>
      <c r="AM62" s="129"/>
      <c r="AN62" s="126"/>
      <c r="AO62" s="119">
        <v>0</v>
      </c>
      <c r="AP62" s="126"/>
      <c r="AQ62" s="127"/>
      <c r="AR62" s="127"/>
      <c r="AS62" s="126">
        <v>0</v>
      </c>
    </row>
    <row r="63" spans="1:45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>
        <v>0</v>
      </c>
      <c r="AM63" s="148"/>
      <c r="AN63" s="145"/>
      <c r="AO63" s="137">
        <v>0</v>
      </c>
      <c r="AP63" s="145"/>
      <c r="AQ63" s="146"/>
      <c r="AR63" s="146"/>
      <c r="AS63" s="145">
        <v>0</v>
      </c>
    </row>
    <row r="64" spans="1:45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>
        <v>0</v>
      </c>
      <c r="AM64" s="148"/>
      <c r="AN64" s="145"/>
      <c r="AO64" s="137">
        <v>0</v>
      </c>
      <c r="AP64" s="145"/>
      <c r="AQ64" s="146"/>
      <c r="AR64" s="146"/>
      <c r="AS64" s="145">
        <v>0</v>
      </c>
    </row>
    <row r="65" spans="1:45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>
        <v>0</v>
      </c>
      <c r="AM65" s="148"/>
      <c r="AN65" s="145"/>
      <c r="AO65" s="137">
        <v>0</v>
      </c>
      <c r="AP65" s="145"/>
      <c r="AQ65" s="146"/>
      <c r="AR65" s="146"/>
      <c r="AS65" s="145">
        <v>0</v>
      </c>
    </row>
    <row r="66" spans="1:45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>
        <v>0</v>
      </c>
      <c r="AM66" s="163"/>
      <c r="AN66" s="160"/>
      <c r="AO66" s="151">
        <v>0</v>
      </c>
      <c r="AP66" s="160"/>
      <c r="AQ66" s="161"/>
      <c r="AR66" s="161"/>
      <c r="AS66" s="160">
        <v>0</v>
      </c>
    </row>
    <row r="67" spans="1:45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>
        <v>0</v>
      </c>
      <c r="AM67" s="129"/>
      <c r="AN67" s="126"/>
      <c r="AO67" s="119">
        <v>0</v>
      </c>
      <c r="AP67" s="126"/>
      <c r="AQ67" s="127"/>
      <c r="AR67" s="127"/>
      <c r="AS67" s="126">
        <v>0</v>
      </c>
    </row>
    <row r="68" spans="1:45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>
        <v>0</v>
      </c>
      <c r="AM68" s="148"/>
      <c r="AN68" s="145"/>
      <c r="AO68" s="137">
        <v>0</v>
      </c>
      <c r="AP68" s="145"/>
      <c r="AQ68" s="146"/>
      <c r="AR68" s="146"/>
      <c r="AS68" s="145">
        <v>0</v>
      </c>
    </row>
    <row r="69" spans="1:45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>
        <v>0</v>
      </c>
      <c r="AM69" s="148"/>
      <c r="AN69" s="145"/>
      <c r="AO69" s="137">
        <v>0</v>
      </c>
      <c r="AP69" s="145"/>
      <c r="AQ69" s="146"/>
      <c r="AR69" s="146"/>
      <c r="AS69" s="145">
        <v>0</v>
      </c>
    </row>
    <row r="70" spans="1:45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>
        <v>0</v>
      </c>
      <c r="AM70" s="148"/>
      <c r="AN70" s="145"/>
      <c r="AO70" s="137">
        <v>0</v>
      </c>
      <c r="AP70" s="145"/>
      <c r="AQ70" s="146"/>
      <c r="AR70" s="146"/>
      <c r="AS70" s="145">
        <v>0</v>
      </c>
    </row>
    <row r="71" spans="1:45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>
        <v>0</v>
      </c>
      <c r="AM71" s="163"/>
      <c r="AN71" s="160"/>
      <c r="AO71" s="151">
        <v>0</v>
      </c>
      <c r="AP71" s="160"/>
      <c r="AQ71" s="161"/>
      <c r="AR71" s="161"/>
      <c r="AS71" s="160">
        <v>0</v>
      </c>
    </row>
    <row r="72" spans="1:45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>
        <v>0</v>
      </c>
      <c r="AM72" s="129"/>
      <c r="AN72" s="126"/>
      <c r="AO72" s="119">
        <v>0</v>
      </c>
      <c r="AP72" s="126"/>
      <c r="AQ72" s="127"/>
      <c r="AR72" s="127"/>
      <c r="AS72" s="126">
        <v>0</v>
      </c>
    </row>
    <row r="73" spans="1:45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>
        <v>0</v>
      </c>
      <c r="AM73" s="148"/>
      <c r="AN73" s="145"/>
      <c r="AO73" s="137">
        <v>0</v>
      </c>
      <c r="AP73" s="145"/>
      <c r="AQ73" s="146"/>
      <c r="AR73" s="146"/>
      <c r="AS73" s="145">
        <v>0</v>
      </c>
    </row>
    <row r="74" spans="1:45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>
        <v>0</v>
      </c>
      <c r="AM74" s="148"/>
      <c r="AN74" s="145"/>
      <c r="AO74" s="137">
        <v>0</v>
      </c>
      <c r="AP74" s="145"/>
      <c r="AQ74" s="146"/>
      <c r="AR74" s="146"/>
      <c r="AS74" s="145">
        <v>0</v>
      </c>
    </row>
    <row r="75" spans="1:45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>
        <v>0</v>
      </c>
      <c r="AM75" s="148"/>
      <c r="AN75" s="145"/>
      <c r="AO75" s="137">
        <v>0</v>
      </c>
      <c r="AP75" s="145"/>
      <c r="AQ75" s="146"/>
      <c r="AR75" s="146"/>
      <c r="AS75" s="145">
        <v>0</v>
      </c>
    </row>
    <row r="76" spans="1:45" s="33" customFormat="1" ht="15" customHeight="1" thickBot="1" x14ac:dyDescent="0.25">
      <c r="A76" s="1290" t="s">
        <v>363</v>
      </c>
      <c r="B76" s="1291"/>
      <c r="C76" s="913">
        <v>198</v>
      </c>
      <c r="D76" s="914">
        <v>4268.9653302959669</v>
      </c>
      <c r="E76" s="915">
        <v>935379.74681431917</v>
      </c>
      <c r="F76" s="916">
        <v>151</v>
      </c>
      <c r="G76" s="917">
        <v>570.35224473434255</v>
      </c>
      <c r="H76" s="918">
        <v>107476.85341588051</v>
      </c>
      <c r="I76" s="1111">
        <v>0</v>
      </c>
      <c r="J76" s="917">
        <v>158.37628411149953</v>
      </c>
      <c r="K76" s="918">
        <v>0</v>
      </c>
      <c r="L76" s="916">
        <v>7</v>
      </c>
      <c r="M76" s="917">
        <v>3936.5780458287281</v>
      </c>
      <c r="N76" s="918">
        <v>33970.709237409559</v>
      </c>
      <c r="O76" s="916">
        <v>1</v>
      </c>
      <c r="P76" s="917">
        <v>1527.9418817790604</v>
      </c>
      <c r="Q76" s="918">
        <v>1941.1833849948316</v>
      </c>
      <c r="R76" s="919">
        <v>1078768</v>
      </c>
      <c r="S76" s="917">
        <v>476460</v>
      </c>
      <c r="T76" s="917">
        <v>-15042</v>
      </c>
      <c r="U76" s="920">
        <v>461418</v>
      </c>
      <c r="V76" s="919">
        <v>1540186</v>
      </c>
      <c r="W76" s="918">
        <v>-3850</v>
      </c>
      <c r="X76" s="919">
        <v>1536336</v>
      </c>
      <c r="Y76" s="918">
        <v>0</v>
      </c>
      <c r="Z76" s="919">
        <v>1536336</v>
      </c>
      <c r="AA76" s="917">
        <v>1394216</v>
      </c>
      <c r="AB76" s="917">
        <v>142120</v>
      </c>
      <c r="AC76" s="919">
        <v>142120</v>
      </c>
      <c r="AD76" s="921">
        <v>1536336</v>
      </c>
      <c r="AE76" s="917">
        <v>5688</v>
      </c>
      <c r="AF76" s="922">
        <v>455469</v>
      </c>
      <c r="AG76" s="916">
        <v>74</v>
      </c>
      <c r="AH76" s="917">
        <v>173247</v>
      </c>
      <c r="AI76" s="916">
        <v>-2</v>
      </c>
      <c r="AJ76" s="917">
        <v>-4263</v>
      </c>
      <c r="AK76" s="920">
        <v>168984</v>
      </c>
      <c r="AL76" s="922">
        <v>624453</v>
      </c>
      <c r="AM76" s="917">
        <v>-1561</v>
      </c>
      <c r="AN76" s="922">
        <v>622892</v>
      </c>
      <c r="AO76" s="917">
        <v>0</v>
      </c>
      <c r="AP76" s="922">
        <v>622892</v>
      </c>
      <c r="AQ76" s="917">
        <v>559432</v>
      </c>
      <c r="AR76" s="917">
        <v>63460</v>
      </c>
      <c r="AS76" s="922">
        <v>63460</v>
      </c>
    </row>
    <row r="77" spans="1:45" s="33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27201</v>
      </c>
      <c r="S77" s="860"/>
      <c r="T77" s="860"/>
      <c r="U77" s="860"/>
      <c r="V77" s="861">
        <v>27201</v>
      </c>
      <c r="W77" s="910">
        <v>-68</v>
      </c>
      <c r="X77" s="861">
        <v>27133</v>
      </c>
      <c r="Y77" s="860"/>
      <c r="Z77" s="861">
        <v>27133</v>
      </c>
      <c r="AA77" s="860">
        <v>24032</v>
      </c>
      <c r="AB77" s="860">
        <v>3101</v>
      </c>
      <c r="AC77" s="861">
        <v>3101</v>
      </c>
      <c r="AD77" s="912">
        <v>27133</v>
      </c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</row>
    <row r="78" spans="1:45" s="459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</row>
    <row r="79" spans="1:45" s="33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>
        <v>0</v>
      </c>
      <c r="AA79" s="706">
        <v>0</v>
      </c>
      <c r="AB79" s="705">
        <v>0</v>
      </c>
      <c r="AC79" s="143">
        <v>0</v>
      </c>
      <c r="AD79" s="143">
        <v>0</v>
      </c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</row>
    <row r="80" spans="1:45" s="33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>
        <v>0</v>
      </c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</row>
    <row r="81" spans="1:45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>
        <v>10000</v>
      </c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</row>
    <row r="82" spans="1:45" s="33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>
        <v>0</v>
      </c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</row>
    <row r="83" spans="1:45" s="33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>
        <v>0</v>
      </c>
      <c r="AA83" s="157">
        <v>3417</v>
      </c>
      <c r="AB83" s="710">
        <v>-3417</v>
      </c>
      <c r="AC83" s="158">
        <v>-3417</v>
      </c>
      <c r="AD83" s="158">
        <v>0</v>
      </c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</row>
    <row r="84" spans="1:45" s="33" customFormat="1" ht="15" customHeight="1" thickBot="1" x14ac:dyDescent="0.25">
      <c r="A84" s="1290" t="s">
        <v>364</v>
      </c>
      <c r="B84" s="1291"/>
      <c r="C84" s="913">
        <v>198</v>
      </c>
      <c r="D84" s="914">
        <v>4268.9653302959669</v>
      </c>
      <c r="E84" s="915">
        <v>935379.74681431917</v>
      </c>
      <c r="F84" s="916">
        <v>151</v>
      </c>
      <c r="G84" s="917">
        <v>570.35224473434255</v>
      </c>
      <c r="H84" s="918">
        <v>107476.85341588051</v>
      </c>
      <c r="I84" s="1111">
        <v>0</v>
      </c>
      <c r="J84" s="917">
        <v>158.37628411149953</v>
      </c>
      <c r="K84" s="918">
        <v>0</v>
      </c>
      <c r="L84" s="916">
        <v>7</v>
      </c>
      <c r="M84" s="917">
        <v>3936.5780458287281</v>
      </c>
      <c r="N84" s="918">
        <v>33970.709237409559</v>
      </c>
      <c r="O84" s="916">
        <v>1</v>
      </c>
      <c r="P84" s="917">
        <v>1527.9418817790604</v>
      </c>
      <c r="Q84" s="918">
        <v>1941.1833849948316</v>
      </c>
      <c r="R84" s="919">
        <v>1105969</v>
      </c>
      <c r="S84" s="917">
        <v>476460</v>
      </c>
      <c r="T84" s="917">
        <v>-15042</v>
      </c>
      <c r="U84" s="920">
        <v>461418</v>
      </c>
      <c r="V84" s="919">
        <v>1567387</v>
      </c>
      <c r="W84" s="918">
        <v>-3918</v>
      </c>
      <c r="X84" s="919">
        <v>1563469</v>
      </c>
      <c r="Y84" s="918">
        <v>0</v>
      </c>
      <c r="Z84" s="919">
        <v>1563469</v>
      </c>
      <c r="AA84" s="917">
        <v>1421665</v>
      </c>
      <c r="AB84" s="917">
        <v>141804</v>
      </c>
      <c r="AC84" s="919">
        <v>141804</v>
      </c>
      <c r="AD84" s="921">
        <v>1573469</v>
      </c>
      <c r="AE84" s="917">
        <v>5688</v>
      </c>
      <c r="AF84" s="922">
        <v>455469</v>
      </c>
      <c r="AG84" s="916">
        <v>74</v>
      </c>
      <c r="AH84" s="917">
        <v>173247</v>
      </c>
      <c r="AI84" s="916">
        <v>-2</v>
      </c>
      <c r="AJ84" s="917">
        <v>-4263</v>
      </c>
      <c r="AK84" s="920">
        <v>168984</v>
      </c>
      <c r="AL84" s="922">
        <v>624453</v>
      </c>
      <c r="AM84" s="917">
        <v>-1561</v>
      </c>
      <c r="AN84" s="922">
        <v>622892</v>
      </c>
      <c r="AO84" s="917">
        <v>0</v>
      </c>
      <c r="AP84" s="922">
        <v>622892</v>
      </c>
      <c r="AQ84" s="917">
        <v>559432</v>
      </c>
      <c r="AR84" s="917">
        <v>63460</v>
      </c>
      <c r="AS84" s="922">
        <v>63460</v>
      </c>
    </row>
    <row r="85" spans="1:45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45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45" ht="16.149999999999999" customHeight="1" x14ac:dyDescent="0.2">
      <c r="C87" s="9"/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45" x14ac:dyDescent="0.2">
      <c r="C88" s="591"/>
      <c r="D88" s="592"/>
      <c r="E88" s="591"/>
      <c r="F88" s="592"/>
      <c r="G88" s="12"/>
      <c r="H88" s="593"/>
      <c r="I88" s="593"/>
      <c r="J88" s="593"/>
      <c r="K88" s="591"/>
      <c r="L88" s="592"/>
      <c r="M88" s="593"/>
      <c r="N88" s="10"/>
      <c r="O88" s="10"/>
      <c r="P88" s="10"/>
      <c r="Q88" s="10"/>
    </row>
    <row r="89" spans="1:45" x14ac:dyDescent="0.2">
      <c r="B89" s="748"/>
      <c r="C89"/>
      <c r="D89"/>
      <c r="E89"/>
      <c r="F89"/>
      <c r="G89"/>
      <c r="H89"/>
      <c r="I89"/>
      <c r="J89"/>
      <c r="K89"/>
      <c r="L89"/>
      <c r="M89"/>
    </row>
    <row r="90" spans="1:45" x14ac:dyDescent="0.2">
      <c r="B90" s="747"/>
      <c r="C90"/>
      <c r="D90"/>
      <c r="E90"/>
      <c r="F90"/>
      <c r="G90"/>
      <c r="H90"/>
      <c r="I90"/>
      <c r="J90"/>
      <c r="K90"/>
      <c r="L90"/>
      <c r="M90"/>
    </row>
    <row r="91" spans="1:45" x14ac:dyDescent="0.2">
      <c r="B91" s="747"/>
      <c r="C91"/>
      <c r="D91"/>
      <c r="E91"/>
      <c r="F91"/>
      <c r="G91"/>
      <c r="H91"/>
      <c r="I91"/>
      <c r="J91"/>
      <c r="K91"/>
      <c r="L91"/>
      <c r="M91"/>
    </row>
    <row r="92" spans="1:45" x14ac:dyDescent="0.2">
      <c r="B92" s="751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3">
    <mergeCell ref="AS2:AS3"/>
    <mergeCell ref="A1:B3"/>
    <mergeCell ref="W2:W3"/>
    <mergeCell ref="X2:X3"/>
    <mergeCell ref="Y2:Y3"/>
    <mergeCell ref="V2:V3"/>
    <mergeCell ref="V1:AD1"/>
    <mergeCell ref="AE1:AK1"/>
    <mergeCell ref="AL1:AS1"/>
    <mergeCell ref="AC2:AC3"/>
    <mergeCell ref="AD2:AD3"/>
    <mergeCell ref="AR2:AR3"/>
    <mergeCell ref="C1:K1"/>
    <mergeCell ref="L1:U1"/>
    <mergeCell ref="A76:B76"/>
    <mergeCell ref="AN2:AN3"/>
    <mergeCell ref="AO2:AO3"/>
    <mergeCell ref="A78:B78"/>
    <mergeCell ref="AF2:AF3"/>
    <mergeCell ref="AG2:AK2"/>
    <mergeCell ref="AL2:AL3"/>
    <mergeCell ref="AM2:AM3"/>
    <mergeCell ref="Z2:Z3"/>
    <mergeCell ref="AA2:AA3"/>
    <mergeCell ref="AB2:AB3"/>
    <mergeCell ref="A77:B77"/>
    <mergeCell ref="AE2:AE3"/>
    <mergeCell ref="A83:B83"/>
    <mergeCell ref="A84:B84"/>
    <mergeCell ref="AP2:AP3"/>
    <mergeCell ref="AQ2:AQ3"/>
    <mergeCell ref="A79:B79"/>
    <mergeCell ref="A80:B80"/>
    <mergeCell ref="A81:B81"/>
    <mergeCell ref="A82:B82"/>
    <mergeCell ref="O2:Q2"/>
    <mergeCell ref="R2:R3"/>
    <mergeCell ref="S2:U2"/>
    <mergeCell ref="C2:C3"/>
    <mergeCell ref="D2:E2"/>
    <mergeCell ref="F2:H2"/>
    <mergeCell ref="I2:K2"/>
    <mergeCell ref="L2:N2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T85"/>
  <sheetViews>
    <sheetView view="pageBreakPreview" zoomScaleNormal="100" zoomScaleSheetLayoutView="100" workbookViewId="0">
      <pane xSplit="2" ySplit="6" topLeftCell="C76" activePane="bottomRight" state="frozen"/>
      <selection activeCell="A82" sqref="A82:B82"/>
      <selection pane="topRight" activeCell="A82" sqref="A82:B82"/>
      <selection pane="bottomLeft" activeCell="A82" sqref="A82:B82"/>
      <selection pane="bottomRight" activeCell="A82" sqref="A82:B82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16384" width="8.85546875" style="6"/>
  </cols>
  <sheetData>
    <row r="1" spans="1:46" ht="19.899999999999999" customHeight="1" x14ac:dyDescent="0.2">
      <c r="A1" s="1260" t="s">
        <v>449</v>
      </c>
      <c r="B1" s="1260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8"/>
      <c r="V1" s="1439"/>
      <c r="W1" s="1424" t="s">
        <v>293</v>
      </c>
      <c r="X1" s="1425"/>
      <c r="Y1" s="1425"/>
      <c r="Z1" s="1425"/>
      <c r="AA1" s="1425"/>
      <c r="AB1" s="1425"/>
      <c r="AC1" s="1425"/>
      <c r="AD1" s="1425"/>
      <c r="AE1" s="1426"/>
      <c r="AF1" s="1501" t="s">
        <v>356</v>
      </c>
      <c r="AG1" s="1502"/>
      <c r="AH1" s="1502"/>
      <c r="AI1" s="1502"/>
      <c r="AJ1" s="1502"/>
      <c r="AK1" s="1502"/>
      <c r="AL1" s="1503"/>
      <c r="AM1" s="1501" t="s">
        <v>356</v>
      </c>
      <c r="AN1" s="1502"/>
      <c r="AO1" s="1502"/>
      <c r="AP1" s="1502"/>
      <c r="AQ1" s="1502"/>
      <c r="AR1" s="1502"/>
      <c r="AS1" s="1502"/>
      <c r="AT1" s="1503"/>
    </row>
    <row r="2" spans="1:46" ht="30" customHeight="1" x14ac:dyDescent="0.2">
      <c r="A2" s="1260"/>
      <c r="B2" s="1260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67" t="s">
        <v>361</v>
      </c>
      <c r="T2" s="1274" t="s">
        <v>223</v>
      </c>
      <c r="U2" s="1274"/>
      <c r="V2" s="1274"/>
      <c r="W2" s="1267" t="s">
        <v>396</v>
      </c>
      <c r="X2" s="1267" t="s">
        <v>1314</v>
      </c>
      <c r="Y2" s="1267" t="s">
        <v>397</v>
      </c>
      <c r="Z2" s="1289" t="s">
        <v>1255</v>
      </c>
      <c r="AA2" s="1267" t="s">
        <v>906</v>
      </c>
      <c r="AB2" s="1267" t="s">
        <v>1325</v>
      </c>
      <c r="AC2" s="1267" t="s">
        <v>258</v>
      </c>
      <c r="AD2" s="1267" t="s">
        <v>225</v>
      </c>
      <c r="AE2" s="1267" t="s">
        <v>907</v>
      </c>
      <c r="AF2" s="1299" t="s">
        <v>1369</v>
      </c>
      <c r="AG2" s="1293" t="s">
        <v>945</v>
      </c>
      <c r="AH2" s="1292" t="s">
        <v>223</v>
      </c>
      <c r="AI2" s="1292"/>
      <c r="AJ2" s="1292"/>
      <c r="AK2" s="1292"/>
      <c r="AL2" s="1292"/>
      <c r="AM2" s="1293" t="s">
        <v>946</v>
      </c>
      <c r="AN2" s="1293" t="s">
        <v>1327</v>
      </c>
      <c r="AO2" s="1293" t="s">
        <v>947</v>
      </c>
      <c r="AP2" s="1289" t="s">
        <v>1255</v>
      </c>
      <c r="AQ2" s="1293" t="s">
        <v>948</v>
      </c>
      <c r="AR2" s="1293" t="s">
        <v>1319</v>
      </c>
      <c r="AS2" s="1293" t="s">
        <v>258</v>
      </c>
      <c r="AT2" s="1293" t="s">
        <v>392</v>
      </c>
    </row>
    <row r="3" spans="1:46" ht="95.25" customHeight="1" x14ac:dyDescent="0.2">
      <c r="A3" s="1260"/>
      <c r="B3" s="1260"/>
      <c r="C3" s="1267"/>
      <c r="D3" s="423" t="s">
        <v>505</v>
      </c>
      <c r="E3" s="422" t="s">
        <v>302</v>
      </c>
      <c r="F3" s="422" t="s">
        <v>1250</v>
      </c>
      <c r="G3" s="423" t="s">
        <v>504</v>
      </c>
      <c r="H3" s="422" t="s">
        <v>302</v>
      </c>
      <c r="I3" s="1210" t="s">
        <v>1386</v>
      </c>
      <c r="J3" s="423" t="s">
        <v>504</v>
      </c>
      <c r="K3" s="422" t="s">
        <v>302</v>
      </c>
      <c r="L3" s="422" t="s">
        <v>1252</v>
      </c>
      <c r="M3" s="423" t="s">
        <v>504</v>
      </c>
      <c r="N3" s="422" t="s">
        <v>302</v>
      </c>
      <c r="O3" s="422" t="s">
        <v>1252</v>
      </c>
      <c r="P3" s="423" t="s">
        <v>504</v>
      </c>
      <c r="Q3" s="422" t="s">
        <v>302</v>
      </c>
      <c r="R3" s="1267"/>
      <c r="S3" s="1267"/>
      <c r="T3" s="427" t="s">
        <v>1253</v>
      </c>
      <c r="U3" s="427" t="s">
        <v>1254</v>
      </c>
      <c r="V3" s="427" t="s">
        <v>224</v>
      </c>
      <c r="W3" s="1267"/>
      <c r="X3" s="1267"/>
      <c r="Y3" s="1267"/>
      <c r="Z3" s="1289"/>
      <c r="AA3" s="1267"/>
      <c r="AB3" s="1267"/>
      <c r="AC3" s="1267"/>
      <c r="AD3" s="1267"/>
      <c r="AE3" s="1267"/>
      <c r="AF3" s="1300"/>
      <c r="AG3" s="1293"/>
      <c r="AH3" s="1207" t="s">
        <v>1368</v>
      </c>
      <c r="AI3" s="598" t="s">
        <v>1257</v>
      </c>
      <c r="AJ3" s="598" t="s">
        <v>1258</v>
      </c>
      <c r="AK3" s="598" t="s">
        <v>1259</v>
      </c>
      <c r="AL3" s="598" t="s">
        <v>224</v>
      </c>
      <c r="AM3" s="1293"/>
      <c r="AN3" s="1293"/>
      <c r="AO3" s="1293"/>
      <c r="AP3" s="1289"/>
      <c r="AQ3" s="1293"/>
      <c r="AR3" s="1293"/>
      <c r="AS3" s="1293"/>
      <c r="AT3" s="1293"/>
    </row>
    <row r="4" spans="1:46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</row>
    <row r="5" spans="1:46" ht="33.75" x14ac:dyDescent="0.2">
      <c r="A5" s="113"/>
      <c r="B5" s="114"/>
      <c r="C5" s="675" t="s">
        <v>761</v>
      </c>
      <c r="D5" s="538" t="s">
        <v>1379</v>
      </c>
      <c r="E5" s="538" t="s">
        <v>762</v>
      </c>
      <c r="F5" s="675" t="s">
        <v>896</v>
      </c>
      <c r="G5" s="675" t="s">
        <v>1380</v>
      </c>
      <c r="H5" s="675" t="s">
        <v>801</v>
      </c>
      <c r="I5" s="675" t="s">
        <v>895</v>
      </c>
      <c r="J5" s="675" t="s">
        <v>1381</v>
      </c>
      <c r="K5" s="675" t="s">
        <v>802</v>
      </c>
      <c r="L5" s="675" t="s">
        <v>893</v>
      </c>
      <c r="M5" s="675" t="s">
        <v>1382</v>
      </c>
      <c r="N5" s="675" t="s">
        <v>803</v>
      </c>
      <c r="O5" s="675" t="s">
        <v>894</v>
      </c>
      <c r="P5" s="675" t="s">
        <v>1383</v>
      </c>
      <c r="Q5" s="675" t="s">
        <v>804</v>
      </c>
      <c r="R5" s="675" t="s">
        <v>1187</v>
      </c>
      <c r="S5" s="675"/>
      <c r="T5" s="675" t="s">
        <v>887</v>
      </c>
      <c r="U5" s="675" t="s">
        <v>888</v>
      </c>
      <c r="V5" s="675" t="s">
        <v>817</v>
      </c>
      <c r="W5" s="675" t="s">
        <v>818</v>
      </c>
      <c r="X5" s="675" t="s">
        <v>819</v>
      </c>
      <c r="Y5" s="675" t="s">
        <v>820</v>
      </c>
      <c r="Z5" s="675" t="s">
        <v>766</v>
      </c>
      <c r="AA5" s="537" t="s">
        <v>1190</v>
      </c>
      <c r="AB5" s="537" t="s">
        <v>940</v>
      </c>
      <c r="AC5" s="537" t="s">
        <v>821</v>
      </c>
      <c r="AD5" s="537" t="s">
        <v>941</v>
      </c>
      <c r="AE5" s="537" t="s">
        <v>1191</v>
      </c>
      <c r="AF5" s="537" t="s">
        <v>1384</v>
      </c>
      <c r="AG5" s="537" t="s">
        <v>822</v>
      </c>
      <c r="AH5" s="537" t="s">
        <v>887</v>
      </c>
      <c r="AI5" s="537" t="s">
        <v>823</v>
      </c>
      <c r="AJ5" s="537" t="s">
        <v>888</v>
      </c>
      <c r="AK5" s="537" t="s">
        <v>824</v>
      </c>
      <c r="AL5" s="537" t="s">
        <v>825</v>
      </c>
      <c r="AM5" s="537" t="s">
        <v>826</v>
      </c>
      <c r="AN5" s="537" t="s">
        <v>827</v>
      </c>
      <c r="AO5" s="537" t="s">
        <v>828</v>
      </c>
      <c r="AP5" s="537" t="s">
        <v>766</v>
      </c>
      <c r="AQ5" s="537" t="s">
        <v>793</v>
      </c>
      <c r="AR5" s="537" t="s">
        <v>942</v>
      </c>
      <c r="AS5" s="537" t="s">
        <v>829</v>
      </c>
      <c r="AT5" s="537" t="s">
        <v>943</v>
      </c>
    </row>
    <row r="6" spans="1:46" ht="51" hidden="1" x14ac:dyDescent="0.2">
      <c r="A6" s="116"/>
      <c r="B6" s="110"/>
      <c r="C6" s="485" t="s">
        <v>555</v>
      </c>
      <c r="D6" s="485" t="s">
        <v>555</v>
      </c>
      <c r="E6" s="485" t="s">
        <v>556</v>
      </c>
      <c r="F6" s="485" t="s">
        <v>643</v>
      </c>
      <c r="G6" s="485" t="s">
        <v>555</v>
      </c>
      <c r="H6" s="485" t="s">
        <v>556</v>
      </c>
      <c r="I6" s="485" t="s">
        <v>643</v>
      </c>
      <c r="J6" s="485" t="s">
        <v>555</v>
      </c>
      <c r="K6" s="485" t="s">
        <v>556</v>
      </c>
      <c r="L6" s="485" t="s">
        <v>643</v>
      </c>
      <c r="M6" s="485" t="s">
        <v>555</v>
      </c>
      <c r="N6" s="485" t="s">
        <v>556</v>
      </c>
      <c r="O6" s="485" t="s">
        <v>643</v>
      </c>
      <c r="P6" s="485" t="s">
        <v>555</v>
      </c>
      <c r="Q6" s="485" t="s">
        <v>556</v>
      </c>
      <c r="R6" s="485" t="s">
        <v>556</v>
      </c>
      <c r="S6" s="110"/>
      <c r="T6" s="485" t="s">
        <v>765</v>
      </c>
      <c r="U6" s="485" t="s">
        <v>765</v>
      </c>
      <c r="V6" s="485" t="s">
        <v>556</v>
      </c>
      <c r="W6" s="485" t="s">
        <v>556</v>
      </c>
      <c r="X6" s="485" t="s">
        <v>556</v>
      </c>
      <c r="Y6" s="485" t="s">
        <v>556</v>
      </c>
      <c r="Z6" s="485" t="s">
        <v>766</v>
      </c>
      <c r="AA6" s="485" t="s">
        <v>783</v>
      </c>
      <c r="AB6" s="485" t="s">
        <v>791</v>
      </c>
      <c r="AC6" s="485" t="s">
        <v>556</v>
      </c>
      <c r="AD6" s="485" t="s">
        <v>556</v>
      </c>
      <c r="AE6" s="485" t="s">
        <v>784</v>
      </c>
      <c r="AF6" s="485" t="s">
        <v>555</v>
      </c>
      <c r="AG6" s="485" t="s">
        <v>556</v>
      </c>
      <c r="AH6" s="485" t="s">
        <v>765</v>
      </c>
      <c r="AI6" s="485" t="s">
        <v>556</v>
      </c>
      <c r="AJ6" s="485" t="s">
        <v>765</v>
      </c>
      <c r="AK6" s="485" t="s">
        <v>556</v>
      </c>
      <c r="AL6" s="485" t="s">
        <v>556</v>
      </c>
      <c r="AM6" s="485" t="s">
        <v>556</v>
      </c>
      <c r="AN6" s="485" t="s">
        <v>556</v>
      </c>
      <c r="AO6" s="485" t="s">
        <v>556</v>
      </c>
      <c r="AP6" s="485" t="s">
        <v>766</v>
      </c>
      <c r="AQ6" s="485" t="s">
        <v>556</v>
      </c>
      <c r="AR6" s="485" t="s">
        <v>791</v>
      </c>
      <c r="AS6" s="485" t="s">
        <v>556</v>
      </c>
      <c r="AT6" s="485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118616</v>
      </c>
      <c r="S7" s="122">
        <v>13180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63763</v>
      </c>
      <c r="AN7" s="129"/>
      <c r="AO7" s="126"/>
      <c r="AP7" s="127">
        <v>0</v>
      </c>
      <c r="AQ7" s="126"/>
      <c r="AR7" s="127"/>
      <c r="AS7" s="127"/>
      <c r="AT7" s="126">
        <v>6063</v>
      </c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72106</v>
      </c>
      <c r="S8" s="140">
        <v>8012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32074</v>
      </c>
      <c r="AN8" s="148"/>
      <c r="AO8" s="145"/>
      <c r="AP8" s="146">
        <v>0</v>
      </c>
      <c r="AQ8" s="145"/>
      <c r="AR8" s="146"/>
      <c r="AS8" s="146"/>
      <c r="AT8" s="145">
        <v>2129</v>
      </c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141854</v>
      </c>
      <c r="S9" s="140">
        <v>15762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164736</v>
      </c>
      <c r="AN9" s="148"/>
      <c r="AO9" s="145"/>
      <c r="AP9" s="146">
        <v>0</v>
      </c>
      <c r="AQ9" s="145"/>
      <c r="AR9" s="146"/>
      <c r="AS9" s="146"/>
      <c r="AT9" s="145">
        <v>11900</v>
      </c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44676</v>
      </c>
      <c r="S10" s="140">
        <v>4964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38410</v>
      </c>
      <c r="AN10" s="148"/>
      <c r="AO10" s="145"/>
      <c r="AP10" s="146">
        <v>0</v>
      </c>
      <c r="AQ10" s="145"/>
      <c r="AR10" s="146"/>
      <c r="AS10" s="146"/>
      <c r="AT10" s="145">
        <v>3232</v>
      </c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121594</v>
      </c>
      <c r="S11" s="154">
        <v>13510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47548</v>
      </c>
      <c r="AN11" s="163"/>
      <c r="AO11" s="160"/>
      <c r="AP11" s="161">
        <v>0</v>
      </c>
      <c r="AQ11" s="160"/>
      <c r="AR11" s="161"/>
      <c r="AS11" s="161"/>
      <c r="AT11" s="160">
        <v>4260</v>
      </c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150108</v>
      </c>
      <c r="S12" s="122">
        <v>16679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71726</v>
      </c>
      <c r="AN12" s="129"/>
      <c r="AO12" s="126"/>
      <c r="AP12" s="127">
        <v>0</v>
      </c>
      <c r="AQ12" s="126"/>
      <c r="AR12" s="127"/>
      <c r="AS12" s="127"/>
      <c r="AT12" s="126">
        <v>3617</v>
      </c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28234</v>
      </c>
      <c r="S13" s="140">
        <v>3137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52242</v>
      </c>
      <c r="AN13" s="148"/>
      <c r="AO13" s="145"/>
      <c r="AP13" s="146">
        <v>0</v>
      </c>
      <c r="AQ13" s="145"/>
      <c r="AR13" s="146"/>
      <c r="AS13" s="146"/>
      <c r="AT13" s="145">
        <v>2640</v>
      </c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383664</v>
      </c>
      <c r="S14" s="140">
        <v>42629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348498</v>
      </c>
      <c r="AN14" s="148"/>
      <c r="AO14" s="145"/>
      <c r="AP14" s="146">
        <v>-2133</v>
      </c>
      <c r="AQ14" s="145"/>
      <c r="AR14" s="146"/>
      <c r="AS14" s="146"/>
      <c r="AT14" s="145">
        <v>33626</v>
      </c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618937</v>
      </c>
      <c r="S15" s="140">
        <v>68771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665566</v>
      </c>
      <c r="AN15" s="148"/>
      <c r="AO15" s="145"/>
      <c r="AP15" s="146">
        <v>0</v>
      </c>
      <c r="AQ15" s="145"/>
      <c r="AR15" s="146"/>
      <c r="AS15" s="146"/>
      <c r="AT15" s="145">
        <v>60020</v>
      </c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250162</v>
      </c>
      <c r="S16" s="154">
        <v>27796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364688</v>
      </c>
      <c r="AN16" s="163"/>
      <c r="AO16" s="160"/>
      <c r="AP16" s="161">
        <v>0</v>
      </c>
      <c r="AQ16" s="160"/>
      <c r="AR16" s="161"/>
      <c r="AS16" s="161"/>
      <c r="AT16" s="160">
        <v>25842</v>
      </c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11158</v>
      </c>
      <c r="S17" s="122">
        <v>1240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0</v>
      </c>
      <c r="AN17" s="129"/>
      <c r="AO17" s="126"/>
      <c r="AP17" s="127">
        <v>0</v>
      </c>
      <c r="AQ17" s="126"/>
      <c r="AR17" s="127"/>
      <c r="AS17" s="127"/>
      <c r="AT17" s="126">
        <v>-557</v>
      </c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40">
        <v>0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0</v>
      </c>
      <c r="AN18" s="148"/>
      <c r="AO18" s="145"/>
      <c r="AP18" s="146">
        <v>0</v>
      </c>
      <c r="AQ18" s="145"/>
      <c r="AR18" s="146"/>
      <c r="AS18" s="146"/>
      <c r="AT18" s="145">
        <v>0</v>
      </c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46661</v>
      </c>
      <c r="S19" s="140">
        <v>5185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17129</v>
      </c>
      <c r="AN19" s="148"/>
      <c r="AO19" s="145"/>
      <c r="AP19" s="146">
        <v>0</v>
      </c>
      <c r="AQ19" s="145"/>
      <c r="AR19" s="146"/>
      <c r="AS19" s="146"/>
      <c r="AT19" s="145">
        <v>1633</v>
      </c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23128</v>
      </c>
      <c r="S20" s="140">
        <v>2570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7526</v>
      </c>
      <c r="AN20" s="148"/>
      <c r="AO20" s="145"/>
      <c r="AP20" s="146">
        <v>0</v>
      </c>
      <c r="AQ20" s="145"/>
      <c r="AR20" s="146"/>
      <c r="AS20" s="146"/>
      <c r="AT20" s="145">
        <v>111</v>
      </c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42905</v>
      </c>
      <c r="S21" s="154">
        <v>4767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31809</v>
      </c>
      <c r="AN21" s="163"/>
      <c r="AO21" s="160"/>
      <c r="AP21" s="161">
        <v>0</v>
      </c>
      <c r="AQ21" s="160"/>
      <c r="AR21" s="161"/>
      <c r="AS21" s="161"/>
      <c r="AT21" s="160">
        <v>3494</v>
      </c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37455</v>
      </c>
      <c r="S22" s="122">
        <v>4162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111560</v>
      </c>
      <c r="AN22" s="129"/>
      <c r="AO22" s="126"/>
      <c r="AP22" s="127">
        <v>0</v>
      </c>
      <c r="AQ22" s="126"/>
      <c r="AR22" s="127"/>
      <c r="AS22" s="127"/>
      <c r="AT22" s="126">
        <v>1533</v>
      </c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374617</v>
      </c>
      <c r="S23" s="140">
        <v>41624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815970</v>
      </c>
      <c r="AN23" s="148"/>
      <c r="AO23" s="145"/>
      <c r="AP23" s="146">
        <v>-3403</v>
      </c>
      <c r="AQ23" s="145"/>
      <c r="AR23" s="146"/>
      <c r="AS23" s="146"/>
      <c r="AT23" s="145">
        <v>83825</v>
      </c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28742</v>
      </c>
      <c r="S24" s="140">
        <v>3194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5746</v>
      </c>
      <c r="AN24" s="148"/>
      <c r="AO24" s="145"/>
      <c r="AP24" s="146">
        <v>0</v>
      </c>
      <c r="AQ24" s="145"/>
      <c r="AR24" s="146"/>
      <c r="AS24" s="146"/>
      <c r="AT24" s="145">
        <v>-249</v>
      </c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59727</v>
      </c>
      <c r="S25" s="140">
        <v>6636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27670</v>
      </c>
      <c r="AN25" s="148"/>
      <c r="AO25" s="145"/>
      <c r="AP25" s="146">
        <v>0</v>
      </c>
      <c r="AQ25" s="145"/>
      <c r="AR25" s="146"/>
      <c r="AS25" s="146"/>
      <c r="AT25" s="145">
        <v>1493</v>
      </c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123187</v>
      </c>
      <c r="S26" s="154">
        <v>13687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46050</v>
      </c>
      <c r="AN26" s="163"/>
      <c r="AO26" s="160"/>
      <c r="AP26" s="161">
        <v>0</v>
      </c>
      <c r="AQ26" s="160"/>
      <c r="AR26" s="161"/>
      <c r="AS26" s="161"/>
      <c r="AT26" s="160">
        <v>3835</v>
      </c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36093</v>
      </c>
      <c r="S27" s="122">
        <v>4010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10429</v>
      </c>
      <c r="AN27" s="129"/>
      <c r="AO27" s="126"/>
      <c r="AP27" s="127">
        <v>0</v>
      </c>
      <c r="AQ27" s="126"/>
      <c r="AR27" s="127"/>
      <c r="AS27" s="127"/>
      <c r="AT27" s="126">
        <v>426</v>
      </c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64962</v>
      </c>
      <c r="S28" s="140">
        <v>7218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16195</v>
      </c>
      <c r="AN28" s="148"/>
      <c r="AO28" s="145"/>
      <c r="AP28" s="146">
        <v>0</v>
      </c>
      <c r="AQ28" s="145"/>
      <c r="AR28" s="146"/>
      <c r="AS28" s="146"/>
      <c r="AT28" s="145">
        <v>1100</v>
      </c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173136</v>
      </c>
      <c r="S29" s="140">
        <v>19237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131806</v>
      </c>
      <c r="AN29" s="148"/>
      <c r="AO29" s="145"/>
      <c r="AP29" s="146">
        <v>0</v>
      </c>
      <c r="AQ29" s="145"/>
      <c r="AR29" s="146"/>
      <c r="AS29" s="146"/>
      <c r="AT29" s="145">
        <v>12464</v>
      </c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23268</v>
      </c>
      <c r="S30" s="140">
        <v>2585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58565</v>
      </c>
      <c r="AN30" s="148"/>
      <c r="AO30" s="145"/>
      <c r="AP30" s="146">
        <v>0</v>
      </c>
      <c r="AQ30" s="145"/>
      <c r="AR30" s="146"/>
      <c r="AS30" s="146"/>
      <c r="AT30" s="145">
        <v>-1296</v>
      </c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70168</v>
      </c>
      <c r="S31" s="154">
        <v>7796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58916</v>
      </c>
      <c r="AN31" s="163"/>
      <c r="AO31" s="160"/>
      <c r="AP31" s="161">
        <v>0</v>
      </c>
      <c r="AQ31" s="160"/>
      <c r="AR31" s="161"/>
      <c r="AS31" s="161"/>
      <c r="AT31" s="160">
        <v>4665</v>
      </c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763374</v>
      </c>
      <c r="S32" s="122">
        <v>84819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876645</v>
      </c>
      <c r="AN32" s="129"/>
      <c r="AO32" s="126"/>
      <c r="AP32" s="127">
        <v>-4737</v>
      </c>
      <c r="AQ32" s="126"/>
      <c r="AR32" s="127"/>
      <c r="AS32" s="127"/>
      <c r="AT32" s="126">
        <v>79171</v>
      </c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81606</v>
      </c>
      <c r="S33" s="140">
        <v>9067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51894</v>
      </c>
      <c r="AN33" s="148"/>
      <c r="AO33" s="145"/>
      <c r="AP33" s="146">
        <v>0</v>
      </c>
      <c r="AQ33" s="145"/>
      <c r="AR33" s="146"/>
      <c r="AS33" s="146"/>
      <c r="AT33" s="145">
        <v>4728</v>
      </c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258659</v>
      </c>
      <c r="S34" s="140">
        <v>28740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372187</v>
      </c>
      <c r="AN34" s="148"/>
      <c r="AO34" s="145"/>
      <c r="AP34" s="146">
        <v>-2584</v>
      </c>
      <c r="AQ34" s="145"/>
      <c r="AR34" s="146"/>
      <c r="AS34" s="146"/>
      <c r="AT34" s="145">
        <v>34168</v>
      </c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131050</v>
      </c>
      <c r="S35" s="140">
        <v>14561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138753</v>
      </c>
      <c r="AN35" s="148"/>
      <c r="AO35" s="145"/>
      <c r="AP35" s="146">
        <v>0</v>
      </c>
      <c r="AQ35" s="145"/>
      <c r="AR35" s="146"/>
      <c r="AS35" s="146"/>
      <c r="AT35" s="145">
        <v>12631</v>
      </c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16081</v>
      </c>
      <c r="S36" s="154">
        <v>1787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6258</v>
      </c>
      <c r="AN36" s="163"/>
      <c r="AO36" s="160"/>
      <c r="AP36" s="161">
        <v>0</v>
      </c>
      <c r="AQ36" s="160"/>
      <c r="AR36" s="161"/>
      <c r="AS36" s="161"/>
      <c r="AT36" s="160">
        <v>52</v>
      </c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60352</v>
      </c>
      <c r="S37" s="122">
        <v>6706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108372</v>
      </c>
      <c r="AN37" s="129"/>
      <c r="AO37" s="126"/>
      <c r="AP37" s="127">
        <v>0</v>
      </c>
      <c r="AQ37" s="126"/>
      <c r="AR37" s="127"/>
      <c r="AS37" s="127"/>
      <c r="AT37" s="126">
        <v>12240</v>
      </c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523459</v>
      </c>
      <c r="S38" s="140">
        <v>58162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205128</v>
      </c>
      <c r="AN38" s="148"/>
      <c r="AO38" s="145"/>
      <c r="AP38" s="146">
        <v>0</v>
      </c>
      <c r="AQ38" s="145"/>
      <c r="AR38" s="146"/>
      <c r="AS38" s="146"/>
      <c r="AT38" s="145">
        <v>17492</v>
      </c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13777</v>
      </c>
      <c r="S39" s="140">
        <v>1531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4108</v>
      </c>
      <c r="AN39" s="148"/>
      <c r="AO39" s="145"/>
      <c r="AP39" s="146">
        <v>0</v>
      </c>
      <c r="AQ39" s="145"/>
      <c r="AR39" s="146"/>
      <c r="AS39" s="146"/>
      <c r="AT39" s="145">
        <v>-12</v>
      </c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260855</v>
      </c>
      <c r="S40" s="140">
        <v>28984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123044</v>
      </c>
      <c r="AN40" s="148"/>
      <c r="AO40" s="145"/>
      <c r="AP40" s="146">
        <v>0</v>
      </c>
      <c r="AQ40" s="145"/>
      <c r="AR40" s="146"/>
      <c r="AS40" s="146"/>
      <c r="AT40" s="145">
        <v>10695</v>
      </c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92499</v>
      </c>
      <c r="S41" s="154">
        <v>10278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82018</v>
      </c>
      <c r="AN41" s="163"/>
      <c r="AO41" s="160"/>
      <c r="AP41" s="161">
        <v>0</v>
      </c>
      <c r="AQ41" s="160"/>
      <c r="AR41" s="161"/>
      <c r="AS41" s="161"/>
      <c r="AT41" s="160">
        <v>8445</v>
      </c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329233</v>
      </c>
      <c r="S42" s="122">
        <v>36581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489753</v>
      </c>
      <c r="AN42" s="129"/>
      <c r="AO42" s="126"/>
      <c r="AP42" s="127">
        <v>0</v>
      </c>
      <c r="AQ42" s="126"/>
      <c r="AR42" s="127"/>
      <c r="AS42" s="127"/>
      <c r="AT42" s="126">
        <v>42002</v>
      </c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313023</v>
      </c>
      <c r="S43" s="140">
        <v>34780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231229</v>
      </c>
      <c r="AN43" s="148"/>
      <c r="AO43" s="145"/>
      <c r="AP43" s="146">
        <v>-1790</v>
      </c>
      <c r="AQ43" s="145"/>
      <c r="AR43" s="146"/>
      <c r="AS43" s="146"/>
      <c r="AT43" s="145">
        <v>25282</v>
      </c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21957</v>
      </c>
      <c r="S44" s="140">
        <v>2440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99504</v>
      </c>
      <c r="AN44" s="148"/>
      <c r="AO44" s="145"/>
      <c r="AP44" s="146">
        <v>0</v>
      </c>
      <c r="AQ44" s="145"/>
      <c r="AR44" s="146"/>
      <c r="AS44" s="146"/>
      <c r="AT44" s="145">
        <v>8671</v>
      </c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37706</v>
      </c>
      <c r="S45" s="140">
        <v>4190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56767</v>
      </c>
      <c r="AN45" s="148"/>
      <c r="AO45" s="145"/>
      <c r="AP45" s="146">
        <v>0</v>
      </c>
      <c r="AQ45" s="145"/>
      <c r="AR45" s="146"/>
      <c r="AS45" s="146"/>
      <c r="AT45" s="145">
        <v>4935</v>
      </c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305885</v>
      </c>
      <c r="S46" s="154">
        <v>33987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187998</v>
      </c>
      <c r="AN46" s="163"/>
      <c r="AO46" s="160"/>
      <c r="AP46" s="161">
        <v>0</v>
      </c>
      <c r="AQ46" s="160"/>
      <c r="AR46" s="161"/>
      <c r="AS46" s="161"/>
      <c r="AT46" s="160">
        <v>17004</v>
      </c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2620</v>
      </c>
      <c r="S47" s="122">
        <v>291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35308</v>
      </c>
      <c r="AN47" s="129"/>
      <c r="AO47" s="126"/>
      <c r="AP47" s="127">
        <v>0</v>
      </c>
      <c r="AQ47" s="126"/>
      <c r="AR47" s="127"/>
      <c r="AS47" s="127"/>
      <c r="AT47" s="126">
        <v>4946</v>
      </c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20780</v>
      </c>
      <c r="S48" s="140">
        <v>2309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28771</v>
      </c>
      <c r="AN48" s="148"/>
      <c r="AO48" s="145"/>
      <c r="AP48" s="146">
        <v>0</v>
      </c>
      <c r="AQ48" s="145"/>
      <c r="AR48" s="146"/>
      <c r="AS48" s="146"/>
      <c r="AT48" s="145">
        <v>3325</v>
      </c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49925</v>
      </c>
      <c r="S49" s="140">
        <v>5547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8885</v>
      </c>
      <c r="AN49" s="148"/>
      <c r="AO49" s="145"/>
      <c r="AP49" s="146">
        <v>0</v>
      </c>
      <c r="AQ49" s="145"/>
      <c r="AR49" s="146"/>
      <c r="AS49" s="146"/>
      <c r="AT49" s="145">
        <v>-2052</v>
      </c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163254</v>
      </c>
      <c r="S50" s="140">
        <v>18139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78708</v>
      </c>
      <c r="AN50" s="148"/>
      <c r="AO50" s="145"/>
      <c r="AP50" s="146">
        <v>0</v>
      </c>
      <c r="AQ50" s="145"/>
      <c r="AR50" s="146"/>
      <c r="AS50" s="146"/>
      <c r="AT50" s="145">
        <v>4441</v>
      </c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63424</v>
      </c>
      <c r="S51" s="154">
        <v>7047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317461</v>
      </c>
      <c r="AN51" s="163"/>
      <c r="AO51" s="160"/>
      <c r="AP51" s="161">
        <v>0</v>
      </c>
      <c r="AQ51" s="160"/>
      <c r="AR51" s="161"/>
      <c r="AS51" s="161"/>
      <c r="AT51" s="160">
        <v>26282</v>
      </c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62396</v>
      </c>
      <c r="S52" s="122">
        <v>6933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16794</v>
      </c>
      <c r="AN52" s="129"/>
      <c r="AO52" s="126"/>
      <c r="AP52" s="127">
        <v>0</v>
      </c>
      <c r="AQ52" s="126"/>
      <c r="AR52" s="127"/>
      <c r="AS52" s="127"/>
      <c r="AT52" s="126">
        <v>549</v>
      </c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6421</v>
      </c>
      <c r="S53" s="140">
        <v>713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43005</v>
      </c>
      <c r="AN53" s="148"/>
      <c r="AO53" s="145"/>
      <c r="AP53" s="146">
        <v>0</v>
      </c>
      <c r="AQ53" s="145"/>
      <c r="AR53" s="146"/>
      <c r="AS53" s="146"/>
      <c r="AT53" s="145">
        <v>5953</v>
      </c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101502</v>
      </c>
      <c r="S54" s="140">
        <v>11278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197302</v>
      </c>
      <c r="AN54" s="148"/>
      <c r="AO54" s="145"/>
      <c r="AP54" s="146">
        <v>0</v>
      </c>
      <c r="AQ54" s="145"/>
      <c r="AR54" s="146"/>
      <c r="AS54" s="146"/>
      <c r="AT54" s="145">
        <v>24192</v>
      </c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349090</v>
      </c>
      <c r="S55" s="140">
        <v>38788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214452</v>
      </c>
      <c r="AN55" s="148"/>
      <c r="AO55" s="145"/>
      <c r="AP55" s="146">
        <v>0</v>
      </c>
      <c r="AQ55" s="145"/>
      <c r="AR55" s="146"/>
      <c r="AS55" s="146"/>
      <c r="AT55" s="145">
        <v>21488</v>
      </c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158851</v>
      </c>
      <c r="S56" s="154">
        <v>17650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78024</v>
      </c>
      <c r="AN56" s="163"/>
      <c r="AO56" s="160"/>
      <c r="AP56" s="161">
        <v>0</v>
      </c>
      <c r="AQ56" s="160"/>
      <c r="AR56" s="161"/>
      <c r="AS56" s="161"/>
      <c r="AT56" s="160">
        <v>6279</v>
      </c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53677</v>
      </c>
      <c r="S57" s="122">
        <v>5964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53006</v>
      </c>
      <c r="AN57" s="129"/>
      <c r="AO57" s="126"/>
      <c r="AP57" s="127">
        <v>0</v>
      </c>
      <c r="AQ57" s="126"/>
      <c r="AR57" s="127"/>
      <c r="AS57" s="127"/>
      <c r="AT57" s="126">
        <v>5699</v>
      </c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589415</v>
      </c>
      <c r="S58" s="140">
        <v>65491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762604</v>
      </c>
      <c r="AN58" s="148"/>
      <c r="AO58" s="145"/>
      <c r="AP58" s="146">
        <v>-2684</v>
      </c>
      <c r="AQ58" s="145"/>
      <c r="AR58" s="146"/>
      <c r="AS58" s="146"/>
      <c r="AT58" s="145">
        <v>71309</v>
      </c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399771</v>
      </c>
      <c r="S59" s="140">
        <v>44419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193793</v>
      </c>
      <c r="AN59" s="148"/>
      <c r="AO59" s="145"/>
      <c r="AP59" s="146">
        <v>0</v>
      </c>
      <c r="AQ59" s="145"/>
      <c r="AR59" s="146"/>
      <c r="AS59" s="146"/>
      <c r="AT59" s="145">
        <v>17758</v>
      </c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20784</v>
      </c>
      <c r="S60" s="140">
        <v>2309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6017</v>
      </c>
      <c r="AN60" s="148"/>
      <c r="AO60" s="145"/>
      <c r="AP60" s="146">
        <v>0</v>
      </c>
      <c r="AQ60" s="145"/>
      <c r="AR60" s="146"/>
      <c r="AS60" s="146"/>
      <c r="AT60" s="145">
        <v>-1115</v>
      </c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294432</v>
      </c>
      <c r="S61" s="154">
        <v>32715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278123</v>
      </c>
      <c r="AN61" s="163"/>
      <c r="AO61" s="160"/>
      <c r="AP61" s="161">
        <v>0</v>
      </c>
      <c r="AQ61" s="160"/>
      <c r="AR61" s="161"/>
      <c r="AS61" s="161"/>
      <c r="AT61" s="160">
        <v>33667</v>
      </c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51448</v>
      </c>
      <c r="S62" s="122">
        <v>5716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49196</v>
      </c>
      <c r="AN62" s="129"/>
      <c r="AO62" s="126"/>
      <c r="AP62" s="127">
        <v>0</v>
      </c>
      <c r="AQ62" s="126"/>
      <c r="AR62" s="127"/>
      <c r="AS62" s="127"/>
      <c r="AT62" s="126">
        <v>5022</v>
      </c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159467</v>
      </c>
      <c r="S63" s="140">
        <v>17719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56027</v>
      </c>
      <c r="AN63" s="148"/>
      <c r="AO63" s="145"/>
      <c r="AP63" s="146">
        <v>0</v>
      </c>
      <c r="AQ63" s="145"/>
      <c r="AR63" s="146"/>
      <c r="AS63" s="146"/>
      <c r="AT63" s="145">
        <v>4511</v>
      </c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172051</v>
      </c>
      <c r="S64" s="140">
        <v>19117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81013</v>
      </c>
      <c r="AN64" s="148"/>
      <c r="AO64" s="145"/>
      <c r="AP64" s="146">
        <v>0</v>
      </c>
      <c r="AQ64" s="145"/>
      <c r="AR64" s="146"/>
      <c r="AS64" s="146"/>
      <c r="AT64" s="145">
        <v>8448</v>
      </c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133255</v>
      </c>
      <c r="S65" s="140">
        <v>14806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27922</v>
      </c>
      <c r="AN65" s="148"/>
      <c r="AO65" s="145"/>
      <c r="AP65" s="146">
        <v>0</v>
      </c>
      <c r="AQ65" s="145"/>
      <c r="AR65" s="146"/>
      <c r="AS65" s="146"/>
      <c r="AT65" s="145">
        <v>2070</v>
      </c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78111</v>
      </c>
      <c r="S66" s="154">
        <v>8679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32143</v>
      </c>
      <c r="AN66" s="163"/>
      <c r="AO66" s="160"/>
      <c r="AP66" s="161">
        <v>0</v>
      </c>
      <c r="AQ66" s="160"/>
      <c r="AR66" s="161"/>
      <c r="AS66" s="161"/>
      <c r="AT66" s="160">
        <v>1049</v>
      </c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39417</v>
      </c>
      <c r="S67" s="122">
        <v>4380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104375</v>
      </c>
      <c r="AN67" s="129"/>
      <c r="AO67" s="126"/>
      <c r="AP67" s="127">
        <v>0</v>
      </c>
      <c r="AQ67" s="126"/>
      <c r="AR67" s="127"/>
      <c r="AS67" s="127"/>
      <c r="AT67" s="126">
        <v>10312</v>
      </c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25810</v>
      </c>
      <c r="S68" s="140">
        <v>2868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6888</v>
      </c>
      <c r="AN68" s="148"/>
      <c r="AO68" s="145"/>
      <c r="AP68" s="146">
        <v>0</v>
      </c>
      <c r="AQ68" s="145"/>
      <c r="AR68" s="146"/>
      <c r="AS68" s="146"/>
      <c r="AT68" s="145">
        <v>320</v>
      </c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17815</v>
      </c>
      <c r="S69" s="140">
        <v>1979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77544</v>
      </c>
      <c r="AN69" s="148"/>
      <c r="AO69" s="145"/>
      <c r="AP69" s="146">
        <v>0</v>
      </c>
      <c r="AQ69" s="145"/>
      <c r="AR69" s="146"/>
      <c r="AS69" s="146"/>
      <c r="AT69" s="145">
        <v>10094</v>
      </c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27135</v>
      </c>
      <c r="S70" s="140">
        <v>3015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21086</v>
      </c>
      <c r="AN70" s="148"/>
      <c r="AO70" s="145"/>
      <c r="AP70" s="146">
        <v>0</v>
      </c>
      <c r="AQ70" s="145"/>
      <c r="AR70" s="146"/>
      <c r="AS70" s="146"/>
      <c r="AT70" s="145">
        <v>2404</v>
      </c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51589</v>
      </c>
      <c r="S71" s="154">
        <v>5732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31145</v>
      </c>
      <c r="AN71" s="163"/>
      <c r="AO71" s="160"/>
      <c r="AP71" s="161">
        <v>0</v>
      </c>
      <c r="AQ71" s="160"/>
      <c r="AR71" s="161"/>
      <c r="AS71" s="161"/>
      <c r="AT71" s="160">
        <v>1393</v>
      </c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79161</v>
      </c>
      <c r="S72" s="122">
        <v>8796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55452</v>
      </c>
      <c r="AN72" s="129"/>
      <c r="AO72" s="126"/>
      <c r="AP72" s="127">
        <v>0</v>
      </c>
      <c r="AQ72" s="126"/>
      <c r="AR72" s="127"/>
      <c r="AS72" s="127"/>
      <c r="AT72" s="126">
        <v>4476</v>
      </c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73373</v>
      </c>
      <c r="S73" s="140">
        <v>8153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59242</v>
      </c>
      <c r="AN73" s="148"/>
      <c r="AO73" s="145"/>
      <c r="AP73" s="146">
        <v>0</v>
      </c>
      <c r="AQ73" s="145"/>
      <c r="AR73" s="146"/>
      <c r="AS73" s="146"/>
      <c r="AT73" s="145">
        <v>3732</v>
      </c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33053</v>
      </c>
      <c r="S74" s="140">
        <v>3673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17107</v>
      </c>
      <c r="AN74" s="148"/>
      <c r="AO74" s="145"/>
      <c r="AP74" s="146">
        <v>0</v>
      </c>
      <c r="AQ74" s="145"/>
      <c r="AR74" s="146"/>
      <c r="AS74" s="146"/>
      <c r="AT74" s="145">
        <v>1015</v>
      </c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53824</v>
      </c>
      <c r="S75" s="140">
        <v>5980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30363</v>
      </c>
      <c r="AN75" s="148"/>
      <c r="AO75" s="145"/>
      <c r="AP75" s="146">
        <v>0</v>
      </c>
      <c r="AQ75" s="145"/>
      <c r="AR75" s="146"/>
      <c r="AS75" s="146"/>
      <c r="AT75" s="145">
        <v>2068</v>
      </c>
    </row>
    <row r="76" spans="1:46" s="19" customFormat="1" ht="15" customHeight="1" thickBot="1" x14ac:dyDescent="0.25">
      <c r="A76" s="1290" t="s">
        <v>363</v>
      </c>
      <c r="B76" s="1291"/>
      <c r="C76" s="913">
        <v>1920</v>
      </c>
      <c r="D76" s="914">
        <v>3842.0687972663704</v>
      </c>
      <c r="E76" s="915">
        <v>7583388.5463061426</v>
      </c>
      <c r="F76" s="916">
        <v>1496</v>
      </c>
      <c r="G76" s="917">
        <v>513.31702026090829</v>
      </c>
      <c r="H76" s="918">
        <v>796450.36902226007</v>
      </c>
      <c r="I76" s="1111">
        <v>696</v>
      </c>
      <c r="J76" s="917">
        <v>142.53865570034958</v>
      </c>
      <c r="K76" s="918">
        <v>101702.51822098171</v>
      </c>
      <c r="L76" s="916">
        <v>280</v>
      </c>
      <c r="M76" s="917">
        <v>3542.9202412458553</v>
      </c>
      <c r="N76" s="918">
        <v>1030114.2957141573</v>
      </c>
      <c r="O76" s="916">
        <v>52</v>
      </c>
      <c r="P76" s="917">
        <v>1375.1476936011543</v>
      </c>
      <c r="Q76" s="918">
        <v>74871.375432966888</v>
      </c>
      <c r="R76" s="919">
        <v>9586525</v>
      </c>
      <c r="S76" s="919">
        <v>1065170</v>
      </c>
      <c r="T76" s="917">
        <v>73236</v>
      </c>
      <c r="U76" s="917">
        <v>-23899</v>
      </c>
      <c r="V76" s="920">
        <v>49337</v>
      </c>
      <c r="W76" s="919">
        <v>9635862</v>
      </c>
      <c r="X76" s="918">
        <v>-24093</v>
      </c>
      <c r="Y76" s="919">
        <v>9611769</v>
      </c>
      <c r="Z76" s="918">
        <v>-13051</v>
      </c>
      <c r="AA76" s="919">
        <v>9598718</v>
      </c>
      <c r="AB76" s="917">
        <v>8796745</v>
      </c>
      <c r="AC76" s="917">
        <v>801973</v>
      </c>
      <c r="AD76" s="919">
        <v>801973</v>
      </c>
      <c r="AE76" s="921">
        <v>9598718</v>
      </c>
      <c r="AF76" s="917">
        <v>5119.2</v>
      </c>
      <c r="AG76" s="922">
        <v>9262488</v>
      </c>
      <c r="AH76" s="916">
        <v>0</v>
      </c>
      <c r="AI76" s="917">
        <v>-83437</v>
      </c>
      <c r="AJ76" s="916">
        <v>-2</v>
      </c>
      <c r="AK76" s="917">
        <v>4985</v>
      </c>
      <c r="AL76" s="920">
        <v>-78452</v>
      </c>
      <c r="AM76" s="922">
        <v>9184036</v>
      </c>
      <c r="AN76" s="917">
        <v>-22962</v>
      </c>
      <c r="AO76" s="922">
        <v>9161074</v>
      </c>
      <c r="AP76" s="917">
        <v>-17331</v>
      </c>
      <c r="AQ76" s="922">
        <v>9143743</v>
      </c>
      <c r="AR76" s="917">
        <v>8320798</v>
      </c>
      <c r="AS76" s="917">
        <v>822945</v>
      </c>
      <c r="AT76" s="922">
        <v>822945</v>
      </c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104389</v>
      </c>
      <c r="S77" s="860"/>
      <c r="T77" s="860"/>
      <c r="U77" s="860"/>
      <c r="V77" s="860"/>
      <c r="W77" s="861">
        <v>104389</v>
      </c>
      <c r="X77" s="910">
        <v>-261</v>
      </c>
      <c r="Y77" s="861">
        <v>104128</v>
      </c>
      <c r="Z77" s="860"/>
      <c r="AA77" s="861">
        <v>104128</v>
      </c>
      <c r="AB77" s="860">
        <v>95971</v>
      </c>
      <c r="AC77" s="860">
        <v>8157</v>
      </c>
      <c r="AD77" s="861">
        <v>8157</v>
      </c>
      <c r="AE77" s="912">
        <v>104128</v>
      </c>
      <c r="AF77" s="860"/>
      <c r="AG77" s="860"/>
      <c r="AH77" s="911"/>
      <c r="AI77" s="860"/>
      <c r="AJ77" s="911"/>
      <c r="AK77" s="860"/>
      <c r="AL77" s="860"/>
      <c r="AM77" s="860"/>
      <c r="AN77" s="860"/>
      <c r="AO77" s="860"/>
      <c r="AP77" s="860"/>
      <c r="AQ77" s="860"/>
      <c r="AR77" s="860"/>
      <c r="AS77" s="860"/>
      <c r="AT77" s="860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6"/>
      <c r="AB78" s="706"/>
      <c r="AC78" s="705"/>
      <c r="AD78" s="706"/>
      <c r="AE78" s="706"/>
      <c r="AF78" s="706"/>
      <c r="AG78" s="706"/>
      <c r="AH78" s="704"/>
      <c r="AI78" s="706"/>
      <c r="AJ78" s="704"/>
      <c r="AK78" s="706"/>
      <c r="AL78" s="706"/>
      <c r="AM78" s="706"/>
      <c r="AN78" s="706"/>
      <c r="AO78" s="706"/>
      <c r="AP78" s="706"/>
      <c r="AQ78" s="706"/>
      <c r="AR78" s="706"/>
      <c r="AS78" s="706"/>
      <c r="AT78" s="706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143">
        <v>0</v>
      </c>
      <c r="AB79" s="706">
        <v>0</v>
      </c>
      <c r="AC79" s="705">
        <v>0</v>
      </c>
      <c r="AD79" s="143">
        <v>0</v>
      </c>
      <c r="AE79" s="143">
        <v>0</v>
      </c>
      <c r="AF79" s="705"/>
      <c r="AG79" s="705"/>
      <c r="AH79" s="704"/>
      <c r="AI79" s="705"/>
      <c r="AJ79" s="704"/>
      <c r="AK79" s="705"/>
      <c r="AL79" s="705"/>
      <c r="AM79" s="705"/>
      <c r="AN79" s="705"/>
      <c r="AO79" s="705"/>
      <c r="AP79" s="705"/>
      <c r="AQ79" s="705"/>
      <c r="AR79" s="705"/>
      <c r="AS79" s="705"/>
      <c r="AT79" s="705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8"/>
      <c r="AB80" s="706"/>
      <c r="AC80" s="705"/>
      <c r="AD80" s="708"/>
      <c r="AE80" s="143">
        <v>0</v>
      </c>
      <c r="AF80" s="705"/>
      <c r="AG80" s="705"/>
      <c r="AH80" s="704"/>
      <c r="AI80" s="705"/>
      <c r="AJ80" s="704"/>
      <c r="AK80" s="705"/>
      <c r="AL80" s="705"/>
      <c r="AM80" s="705"/>
      <c r="AN80" s="705"/>
      <c r="AO80" s="705"/>
      <c r="AP80" s="705"/>
      <c r="AQ80" s="705"/>
      <c r="AR80" s="705"/>
      <c r="AS80" s="705"/>
      <c r="AT80" s="705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6"/>
      <c r="AB81" s="706"/>
      <c r="AC81" s="705"/>
      <c r="AD81" s="706"/>
      <c r="AE81" s="143">
        <v>62419</v>
      </c>
      <c r="AF81" s="705"/>
      <c r="AG81" s="705"/>
      <c r="AH81" s="704"/>
      <c r="AI81" s="705"/>
      <c r="AJ81" s="704"/>
      <c r="AK81" s="705"/>
      <c r="AL81" s="705"/>
      <c r="AM81" s="705"/>
      <c r="AN81" s="705"/>
      <c r="AO81" s="705"/>
      <c r="AP81" s="705"/>
      <c r="AQ81" s="705"/>
      <c r="AR81" s="705"/>
      <c r="AS81" s="705"/>
      <c r="AT81" s="705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8"/>
      <c r="AB82" s="706"/>
      <c r="AC82" s="705"/>
      <c r="AD82" s="708"/>
      <c r="AE82" s="143">
        <v>0</v>
      </c>
      <c r="AF82" s="705"/>
      <c r="AG82" s="705"/>
      <c r="AH82" s="704"/>
      <c r="AI82" s="705"/>
      <c r="AJ82" s="704"/>
      <c r="AK82" s="705"/>
      <c r="AL82" s="705"/>
      <c r="AM82" s="705"/>
      <c r="AN82" s="705"/>
      <c r="AO82" s="705"/>
      <c r="AP82" s="705"/>
      <c r="AQ82" s="705"/>
      <c r="AR82" s="705"/>
      <c r="AS82" s="705"/>
      <c r="AT82" s="705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710"/>
      <c r="AA83" s="158">
        <v>73784</v>
      </c>
      <c r="AB83" s="157">
        <v>65040</v>
      </c>
      <c r="AC83" s="710">
        <v>8744</v>
      </c>
      <c r="AD83" s="158">
        <v>8744</v>
      </c>
      <c r="AE83" s="158">
        <v>73784</v>
      </c>
      <c r="AF83" s="710"/>
      <c r="AG83" s="710"/>
      <c r="AH83" s="709"/>
      <c r="AI83" s="710"/>
      <c r="AJ83" s="709"/>
      <c r="AK83" s="710"/>
      <c r="AL83" s="710"/>
      <c r="AM83" s="710"/>
      <c r="AN83" s="710"/>
      <c r="AO83" s="710"/>
      <c r="AP83" s="710"/>
      <c r="AQ83" s="710"/>
      <c r="AR83" s="710"/>
      <c r="AS83" s="710"/>
      <c r="AT83" s="710"/>
    </row>
    <row r="84" spans="1:46" s="19" customFormat="1" ht="15" customHeight="1" thickBot="1" x14ac:dyDescent="0.25">
      <c r="A84" s="1290" t="s">
        <v>364</v>
      </c>
      <c r="B84" s="1291"/>
      <c r="C84" s="913">
        <v>1920</v>
      </c>
      <c r="D84" s="914">
        <v>3842.0687972663704</v>
      </c>
      <c r="E84" s="915">
        <v>7583388.5463061426</v>
      </c>
      <c r="F84" s="916">
        <v>1496</v>
      </c>
      <c r="G84" s="917">
        <v>513.31702026090829</v>
      </c>
      <c r="H84" s="918">
        <v>796450.36902226007</v>
      </c>
      <c r="I84" s="1111">
        <v>696</v>
      </c>
      <c r="J84" s="917">
        <v>142.53865570034958</v>
      </c>
      <c r="K84" s="918">
        <v>101702.51822098171</v>
      </c>
      <c r="L84" s="916">
        <v>280</v>
      </c>
      <c r="M84" s="917">
        <v>3542.9202412458553</v>
      </c>
      <c r="N84" s="918">
        <v>1030114.2957141573</v>
      </c>
      <c r="O84" s="916">
        <v>52</v>
      </c>
      <c r="P84" s="917">
        <v>1375.1476936011543</v>
      </c>
      <c r="Q84" s="918">
        <v>74871.375432966888</v>
      </c>
      <c r="R84" s="919">
        <v>9690914</v>
      </c>
      <c r="S84" s="919">
        <v>1065170</v>
      </c>
      <c r="T84" s="917">
        <v>73236</v>
      </c>
      <c r="U84" s="917">
        <v>-23899</v>
      </c>
      <c r="V84" s="920">
        <v>49337</v>
      </c>
      <c r="W84" s="919">
        <v>9740251</v>
      </c>
      <c r="X84" s="918">
        <v>-24354</v>
      </c>
      <c r="Y84" s="919">
        <v>9715897</v>
      </c>
      <c r="Z84" s="918">
        <v>-13051</v>
      </c>
      <c r="AA84" s="919">
        <v>9776630</v>
      </c>
      <c r="AB84" s="917">
        <v>8957756</v>
      </c>
      <c r="AC84" s="917">
        <v>818874</v>
      </c>
      <c r="AD84" s="919">
        <v>818874</v>
      </c>
      <c r="AE84" s="921">
        <v>9839049</v>
      </c>
      <c r="AF84" s="917">
        <v>5119.2</v>
      </c>
      <c r="AG84" s="922">
        <v>9262488</v>
      </c>
      <c r="AH84" s="916">
        <v>0</v>
      </c>
      <c r="AI84" s="917">
        <v>-83437</v>
      </c>
      <c r="AJ84" s="916">
        <v>-2</v>
      </c>
      <c r="AK84" s="917">
        <v>4985</v>
      </c>
      <c r="AL84" s="920">
        <v>-78452</v>
      </c>
      <c r="AM84" s="922">
        <v>9184036</v>
      </c>
      <c r="AN84" s="917">
        <v>-22962</v>
      </c>
      <c r="AO84" s="922">
        <v>9161074</v>
      </c>
      <c r="AP84" s="917">
        <v>-17331</v>
      </c>
      <c r="AQ84" s="922">
        <v>9143743</v>
      </c>
      <c r="AR84" s="917">
        <v>8320798</v>
      </c>
      <c r="AS84" s="917">
        <v>822945</v>
      </c>
      <c r="AT84" s="922">
        <v>822945</v>
      </c>
    </row>
    <row r="85" spans="1:46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fitToHeight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4">
    <mergeCell ref="A81:B81"/>
    <mergeCell ref="A80:B80"/>
    <mergeCell ref="A1:B3"/>
    <mergeCell ref="L1:V1"/>
    <mergeCell ref="A76:B76"/>
    <mergeCell ref="A78:B78"/>
    <mergeCell ref="A79:B79"/>
    <mergeCell ref="S2:S3"/>
    <mergeCell ref="O2:Q2"/>
    <mergeCell ref="C1:K1"/>
    <mergeCell ref="C2:C3"/>
    <mergeCell ref="D2:E2"/>
    <mergeCell ref="W1:AE1"/>
    <mergeCell ref="R2:R3"/>
    <mergeCell ref="T2:V2"/>
    <mergeCell ref="W2:W3"/>
    <mergeCell ref="X2:X3"/>
    <mergeCell ref="AE2:AE3"/>
    <mergeCell ref="Z2:Z3"/>
    <mergeCell ref="Y2:Y3"/>
    <mergeCell ref="AA2:AA3"/>
    <mergeCell ref="AB2:AB3"/>
    <mergeCell ref="AC2:AC3"/>
    <mergeCell ref="AD2:AD3"/>
    <mergeCell ref="A84:B84"/>
    <mergeCell ref="F2:H2"/>
    <mergeCell ref="I2:K2"/>
    <mergeCell ref="L2:N2"/>
    <mergeCell ref="A82:B82"/>
    <mergeCell ref="A83:B83"/>
    <mergeCell ref="A77:B77"/>
    <mergeCell ref="AF1:AL1"/>
    <mergeCell ref="AM1:AT1"/>
    <mergeCell ref="AS2:AS3"/>
    <mergeCell ref="AT2:AT3"/>
    <mergeCell ref="AO2:AO3"/>
    <mergeCell ref="AP2:AP3"/>
    <mergeCell ref="AQ2:AQ3"/>
    <mergeCell ref="AR2:AR3"/>
    <mergeCell ref="AH2:AL2"/>
    <mergeCell ref="AF2:AF3"/>
    <mergeCell ref="AG2:AG3"/>
    <mergeCell ref="AM2:AM3"/>
    <mergeCell ref="AN2:AN3"/>
  </mergeCells>
  <printOptions horizontalCentered="1"/>
  <pageMargins left="0.3" right="0.3" top="0.75" bottom="0.5" header="0.3" footer="0.3"/>
  <pageSetup paperSize="5" scale="64" firstPageNumber="50" fitToWidth="0" fitToHeight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T85"/>
  <sheetViews>
    <sheetView view="pageBreakPreview" zoomScaleNormal="100" zoomScaleSheetLayoutView="100" workbookViewId="0">
      <pane xSplit="2" ySplit="6" topLeftCell="C79" activePane="bottomRight" state="frozen"/>
      <selection activeCell="A85" sqref="A85:XFD95"/>
      <selection pane="topRight" activeCell="A85" sqref="A85:XFD95"/>
      <selection pane="bottomLeft" activeCell="A85" sqref="A85:XFD95"/>
      <selection pane="bottomRight" activeCell="A82" sqref="A82:B82"/>
    </sheetView>
  </sheetViews>
  <sheetFormatPr defaultColWidth="8.85546875" defaultRowHeight="12.75" x14ac:dyDescent="0.2"/>
  <cols>
    <col min="1" max="1" width="5" style="6" customWidth="1"/>
    <col min="2" max="2" width="26.140625" style="6" customWidth="1"/>
    <col min="3" max="3" width="13.140625" style="6" customWidth="1"/>
    <col min="4" max="4" width="14.7109375" style="6" customWidth="1"/>
    <col min="5" max="5" width="12.42578125" style="6" customWidth="1"/>
    <col min="6" max="6" width="11.28515625" style="6" customWidth="1"/>
    <col min="7" max="7" width="9.7109375" style="6" customWidth="1"/>
    <col min="8" max="8" width="10.7109375" style="6" customWidth="1"/>
    <col min="9" max="9" width="11.28515625" style="6" customWidth="1"/>
    <col min="10" max="10" width="9.7109375" style="6" customWidth="1"/>
    <col min="11" max="11" width="10.7109375" style="6" customWidth="1"/>
    <col min="12" max="12" width="11.28515625" style="6" customWidth="1"/>
    <col min="13" max="13" width="9.140625" style="6" customWidth="1"/>
    <col min="14" max="14" width="10.7109375" style="6" bestFit="1" customWidth="1"/>
    <col min="15" max="15" width="11.28515625" style="6" customWidth="1"/>
    <col min="16" max="16" width="9.140625" style="6" bestFit="1" customWidth="1"/>
    <col min="17" max="17" width="10.28515625" style="6" bestFit="1" customWidth="1"/>
    <col min="18" max="18" width="11.7109375" style="6" customWidth="1"/>
    <col min="19" max="19" width="12.42578125" style="6" bestFit="1" customWidth="1"/>
    <col min="20" max="22" width="12.140625" style="6" customWidth="1"/>
    <col min="23" max="23" width="12.5703125" style="6" customWidth="1"/>
    <col min="24" max="24" width="11.7109375" style="6" customWidth="1"/>
    <col min="25" max="25" width="13" style="6" customWidth="1"/>
    <col min="26" max="26" width="14.140625" style="6" customWidth="1"/>
    <col min="27" max="27" width="18" style="6" customWidth="1"/>
    <col min="28" max="29" width="11.7109375" style="6" customWidth="1"/>
    <col min="30" max="30" width="11.28515625" style="6" customWidth="1"/>
    <col min="31" max="31" width="16.5703125" style="6" customWidth="1"/>
    <col min="32" max="32" width="15.85546875" style="6" customWidth="1"/>
    <col min="33" max="33" width="16.85546875" style="6" customWidth="1"/>
    <col min="34" max="38" width="16.28515625" style="6" customWidth="1"/>
    <col min="39" max="39" width="16.140625" style="6" customWidth="1"/>
    <col min="40" max="40" width="12" style="6" customWidth="1"/>
    <col min="41" max="41" width="16.140625" style="6" customWidth="1"/>
    <col min="42" max="42" width="14.42578125" style="6" customWidth="1"/>
    <col min="43" max="46" width="16.140625" style="6" customWidth="1"/>
    <col min="47" max="16384" width="8.85546875" style="6"/>
  </cols>
  <sheetData>
    <row r="1" spans="1:46" ht="19.899999999999999" customHeight="1" x14ac:dyDescent="0.2">
      <c r="A1" s="1260" t="s">
        <v>993</v>
      </c>
      <c r="B1" s="1260"/>
      <c r="C1" s="1424" t="s">
        <v>293</v>
      </c>
      <c r="D1" s="1425"/>
      <c r="E1" s="1425"/>
      <c r="F1" s="1425"/>
      <c r="G1" s="1425"/>
      <c r="H1" s="1425"/>
      <c r="I1" s="1425"/>
      <c r="J1" s="1425"/>
      <c r="K1" s="1426"/>
      <c r="L1" s="1437" t="s">
        <v>293</v>
      </c>
      <c r="M1" s="1438"/>
      <c r="N1" s="1438"/>
      <c r="O1" s="1438"/>
      <c r="P1" s="1438"/>
      <c r="Q1" s="1438"/>
      <c r="R1" s="1438"/>
      <c r="S1" s="1438"/>
      <c r="T1" s="1438"/>
      <c r="U1" s="1438"/>
      <c r="V1" s="1439"/>
      <c r="W1" s="1424" t="s">
        <v>293</v>
      </c>
      <c r="X1" s="1425"/>
      <c r="Y1" s="1425"/>
      <c r="Z1" s="1425"/>
      <c r="AA1" s="1425"/>
      <c r="AB1" s="1425"/>
      <c r="AC1" s="1425"/>
      <c r="AD1" s="1425"/>
      <c r="AE1" s="1426"/>
      <c r="AF1" s="1501" t="s">
        <v>356</v>
      </c>
      <c r="AG1" s="1502"/>
      <c r="AH1" s="1502"/>
      <c r="AI1" s="1502"/>
      <c r="AJ1" s="1502"/>
      <c r="AK1" s="1502"/>
      <c r="AL1" s="1503"/>
      <c r="AM1" s="1501" t="s">
        <v>356</v>
      </c>
      <c r="AN1" s="1502"/>
      <c r="AO1" s="1502"/>
      <c r="AP1" s="1502"/>
      <c r="AQ1" s="1502"/>
      <c r="AR1" s="1502"/>
      <c r="AS1" s="1502"/>
      <c r="AT1" s="1503"/>
    </row>
    <row r="2" spans="1:46" ht="30" customHeight="1" x14ac:dyDescent="0.2">
      <c r="A2" s="1260"/>
      <c r="B2" s="1260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67" t="s">
        <v>361</v>
      </c>
      <c r="T2" s="1274" t="s">
        <v>223</v>
      </c>
      <c r="U2" s="1274"/>
      <c r="V2" s="1274"/>
      <c r="W2" s="1267" t="s">
        <v>396</v>
      </c>
      <c r="X2" s="1267" t="s">
        <v>1314</v>
      </c>
      <c r="Y2" s="1267" t="s">
        <v>397</v>
      </c>
      <c r="Z2" s="1289" t="s">
        <v>1255</v>
      </c>
      <c r="AA2" s="1267" t="s">
        <v>906</v>
      </c>
      <c r="AB2" s="1267" t="s">
        <v>1325</v>
      </c>
      <c r="AC2" s="1267" t="s">
        <v>258</v>
      </c>
      <c r="AD2" s="1267" t="s">
        <v>225</v>
      </c>
      <c r="AE2" s="1267" t="s">
        <v>907</v>
      </c>
      <c r="AF2" s="1299" t="s">
        <v>1369</v>
      </c>
      <c r="AG2" s="1293" t="s">
        <v>945</v>
      </c>
      <c r="AH2" s="1292" t="s">
        <v>223</v>
      </c>
      <c r="AI2" s="1292"/>
      <c r="AJ2" s="1292"/>
      <c r="AK2" s="1292"/>
      <c r="AL2" s="1292"/>
      <c r="AM2" s="1293" t="s">
        <v>946</v>
      </c>
      <c r="AN2" s="1293" t="s">
        <v>1327</v>
      </c>
      <c r="AO2" s="1293" t="s">
        <v>947</v>
      </c>
      <c r="AP2" s="1289" t="s">
        <v>1255</v>
      </c>
      <c r="AQ2" s="1293" t="s">
        <v>948</v>
      </c>
      <c r="AR2" s="1293" t="s">
        <v>1319</v>
      </c>
      <c r="AS2" s="1293" t="s">
        <v>258</v>
      </c>
      <c r="AT2" s="1293" t="s">
        <v>392</v>
      </c>
    </row>
    <row r="3" spans="1:46" ht="95.25" customHeight="1" x14ac:dyDescent="0.2">
      <c r="A3" s="1260"/>
      <c r="B3" s="1260"/>
      <c r="C3" s="1267"/>
      <c r="D3" s="1134" t="s">
        <v>505</v>
      </c>
      <c r="E3" s="1134" t="s">
        <v>302</v>
      </c>
      <c r="F3" s="1134" t="s">
        <v>1250</v>
      </c>
      <c r="G3" s="1134" t="s">
        <v>504</v>
      </c>
      <c r="H3" s="1134" t="s">
        <v>302</v>
      </c>
      <c r="I3" s="1210" t="s">
        <v>1386</v>
      </c>
      <c r="J3" s="1134" t="s">
        <v>504</v>
      </c>
      <c r="K3" s="1134" t="s">
        <v>302</v>
      </c>
      <c r="L3" s="1134" t="s">
        <v>1252</v>
      </c>
      <c r="M3" s="1134" t="s">
        <v>504</v>
      </c>
      <c r="N3" s="1134" t="s">
        <v>302</v>
      </c>
      <c r="O3" s="1134" t="s">
        <v>1252</v>
      </c>
      <c r="P3" s="1134" t="s">
        <v>504</v>
      </c>
      <c r="Q3" s="1134" t="s">
        <v>302</v>
      </c>
      <c r="R3" s="1267"/>
      <c r="S3" s="1267"/>
      <c r="T3" s="1207" t="s">
        <v>1253</v>
      </c>
      <c r="U3" s="1207" t="s">
        <v>1254</v>
      </c>
      <c r="V3" s="1207" t="s">
        <v>224</v>
      </c>
      <c r="W3" s="1267"/>
      <c r="X3" s="1267"/>
      <c r="Y3" s="1267"/>
      <c r="Z3" s="1289"/>
      <c r="AA3" s="1267"/>
      <c r="AB3" s="1267"/>
      <c r="AC3" s="1267"/>
      <c r="AD3" s="1267"/>
      <c r="AE3" s="1267"/>
      <c r="AF3" s="1300"/>
      <c r="AG3" s="1293"/>
      <c r="AH3" s="1207" t="s">
        <v>1368</v>
      </c>
      <c r="AI3" s="1207" t="s">
        <v>1257</v>
      </c>
      <c r="AJ3" s="1207" t="s">
        <v>1258</v>
      </c>
      <c r="AK3" s="1207" t="s">
        <v>1259</v>
      </c>
      <c r="AL3" s="1207" t="s">
        <v>224</v>
      </c>
      <c r="AM3" s="1293"/>
      <c r="AN3" s="1293"/>
      <c r="AO3" s="1293"/>
      <c r="AP3" s="1289"/>
      <c r="AQ3" s="1293"/>
      <c r="AR3" s="1293"/>
      <c r="AS3" s="1293"/>
      <c r="AT3" s="1293"/>
    </row>
    <row r="4" spans="1:46" ht="14.25" customHeight="1" x14ac:dyDescent="0.2">
      <c r="A4" s="113"/>
      <c r="B4" s="114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>
        <v>44</v>
      </c>
    </row>
    <row r="5" spans="1:46" ht="33.75" x14ac:dyDescent="0.2">
      <c r="A5" s="113"/>
      <c r="B5" s="114"/>
      <c r="C5" s="675" t="s">
        <v>761</v>
      </c>
      <c r="D5" s="538" t="s">
        <v>1379</v>
      </c>
      <c r="E5" s="538" t="s">
        <v>762</v>
      </c>
      <c r="F5" s="675" t="s">
        <v>896</v>
      </c>
      <c r="G5" s="675" t="s">
        <v>1380</v>
      </c>
      <c r="H5" s="675" t="s">
        <v>801</v>
      </c>
      <c r="I5" s="675" t="s">
        <v>895</v>
      </c>
      <c r="J5" s="675" t="s">
        <v>1381</v>
      </c>
      <c r="K5" s="675" t="s">
        <v>802</v>
      </c>
      <c r="L5" s="675" t="s">
        <v>893</v>
      </c>
      <c r="M5" s="675" t="s">
        <v>1382</v>
      </c>
      <c r="N5" s="675" t="s">
        <v>803</v>
      </c>
      <c r="O5" s="675" t="s">
        <v>894</v>
      </c>
      <c r="P5" s="675" t="s">
        <v>1383</v>
      </c>
      <c r="Q5" s="675" t="s">
        <v>804</v>
      </c>
      <c r="R5" s="675" t="s">
        <v>1187</v>
      </c>
      <c r="S5" s="675"/>
      <c r="T5" s="675" t="s">
        <v>887</v>
      </c>
      <c r="U5" s="675" t="s">
        <v>888</v>
      </c>
      <c r="V5" s="675" t="s">
        <v>817</v>
      </c>
      <c r="W5" s="675" t="s">
        <v>818</v>
      </c>
      <c r="X5" s="675" t="s">
        <v>819</v>
      </c>
      <c r="Y5" s="675" t="s">
        <v>820</v>
      </c>
      <c r="Z5" s="675" t="s">
        <v>766</v>
      </c>
      <c r="AA5" s="537" t="s">
        <v>1190</v>
      </c>
      <c r="AB5" s="537" t="s">
        <v>940</v>
      </c>
      <c r="AC5" s="537" t="s">
        <v>821</v>
      </c>
      <c r="AD5" s="537" t="s">
        <v>941</v>
      </c>
      <c r="AE5" s="537" t="s">
        <v>1191</v>
      </c>
      <c r="AF5" s="537" t="s">
        <v>1384</v>
      </c>
      <c r="AG5" s="537" t="s">
        <v>822</v>
      </c>
      <c r="AH5" s="537" t="s">
        <v>887</v>
      </c>
      <c r="AI5" s="537" t="s">
        <v>823</v>
      </c>
      <c r="AJ5" s="537" t="s">
        <v>888</v>
      </c>
      <c r="AK5" s="537" t="s">
        <v>824</v>
      </c>
      <c r="AL5" s="537" t="s">
        <v>825</v>
      </c>
      <c r="AM5" s="537" t="s">
        <v>826</v>
      </c>
      <c r="AN5" s="537" t="s">
        <v>827</v>
      </c>
      <c r="AO5" s="537" t="s">
        <v>828</v>
      </c>
      <c r="AP5" s="537" t="s">
        <v>766</v>
      </c>
      <c r="AQ5" s="537" t="s">
        <v>793</v>
      </c>
      <c r="AR5" s="537" t="s">
        <v>942</v>
      </c>
      <c r="AS5" s="537" t="s">
        <v>829</v>
      </c>
      <c r="AT5" s="537" t="s">
        <v>943</v>
      </c>
    </row>
    <row r="6" spans="1:46" ht="51" hidden="1" x14ac:dyDescent="0.2">
      <c r="A6" s="116"/>
      <c r="B6" s="110"/>
      <c r="C6" s="485" t="s">
        <v>555</v>
      </c>
      <c r="D6" s="485" t="s">
        <v>555</v>
      </c>
      <c r="E6" s="485" t="s">
        <v>556</v>
      </c>
      <c r="F6" s="485" t="s">
        <v>643</v>
      </c>
      <c r="G6" s="485" t="s">
        <v>555</v>
      </c>
      <c r="H6" s="485" t="s">
        <v>556</v>
      </c>
      <c r="I6" s="485" t="s">
        <v>643</v>
      </c>
      <c r="J6" s="485" t="s">
        <v>555</v>
      </c>
      <c r="K6" s="485" t="s">
        <v>556</v>
      </c>
      <c r="L6" s="485" t="s">
        <v>643</v>
      </c>
      <c r="M6" s="485" t="s">
        <v>555</v>
      </c>
      <c r="N6" s="485" t="s">
        <v>556</v>
      </c>
      <c r="O6" s="485" t="s">
        <v>643</v>
      </c>
      <c r="P6" s="485" t="s">
        <v>555</v>
      </c>
      <c r="Q6" s="485" t="s">
        <v>556</v>
      </c>
      <c r="R6" s="485" t="s">
        <v>556</v>
      </c>
      <c r="S6" s="110"/>
      <c r="T6" s="485" t="s">
        <v>765</v>
      </c>
      <c r="U6" s="485" t="s">
        <v>765</v>
      </c>
      <c r="V6" s="485" t="s">
        <v>556</v>
      </c>
      <c r="W6" s="485" t="s">
        <v>556</v>
      </c>
      <c r="X6" s="485" t="s">
        <v>556</v>
      </c>
      <c r="Y6" s="485" t="s">
        <v>556</v>
      </c>
      <c r="Z6" s="485" t="s">
        <v>766</v>
      </c>
      <c r="AA6" s="485" t="s">
        <v>783</v>
      </c>
      <c r="AB6" s="485" t="s">
        <v>791</v>
      </c>
      <c r="AC6" s="485" t="s">
        <v>556</v>
      </c>
      <c r="AD6" s="485" t="s">
        <v>556</v>
      </c>
      <c r="AE6" s="485" t="s">
        <v>784</v>
      </c>
      <c r="AF6" s="485" t="s">
        <v>555</v>
      </c>
      <c r="AG6" s="485" t="s">
        <v>556</v>
      </c>
      <c r="AH6" s="485" t="s">
        <v>765</v>
      </c>
      <c r="AI6" s="485" t="s">
        <v>556</v>
      </c>
      <c r="AJ6" s="485" t="s">
        <v>765</v>
      </c>
      <c r="AK6" s="485" t="s">
        <v>556</v>
      </c>
      <c r="AL6" s="485" t="s">
        <v>556</v>
      </c>
      <c r="AM6" s="485" t="s">
        <v>556</v>
      </c>
      <c r="AN6" s="485" t="s">
        <v>556</v>
      </c>
      <c r="AO6" s="485" t="s">
        <v>556</v>
      </c>
      <c r="AP6" s="485" t="s">
        <v>766</v>
      </c>
      <c r="AQ6" s="485" t="s">
        <v>556</v>
      </c>
      <c r="AR6" s="485" t="s">
        <v>791</v>
      </c>
      <c r="AS6" s="485" t="s">
        <v>556</v>
      </c>
      <c r="AT6" s="485" t="s">
        <v>556</v>
      </c>
    </row>
    <row r="7" spans="1:46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205017</v>
      </c>
      <c r="S7" s="122">
        <v>22780</v>
      </c>
      <c r="T7" s="119"/>
      <c r="U7" s="119"/>
      <c r="V7" s="123"/>
      <c r="W7" s="122"/>
      <c r="X7" s="120"/>
      <c r="Y7" s="122"/>
      <c r="Z7" s="119"/>
      <c r="AA7" s="122"/>
      <c r="AB7" s="119"/>
      <c r="AC7" s="119"/>
      <c r="AD7" s="122"/>
      <c r="AE7" s="124"/>
      <c r="AF7" s="125"/>
      <c r="AG7" s="126"/>
      <c r="AH7" s="118"/>
      <c r="AI7" s="125"/>
      <c r="AJ7" s="118"/>
      <c r="AK7" s="127"/>
      <c r="AL7" s="128"/>
      <c r="AM7" s="126">
        <v>80294</v>
      </c>
      <c r="AN7" s="129"/>
      <c r="AO7" s="126"/>
      <c r="AP7" s="127">
        <v>0</v>
      </c>
      <c r="AQ7" s="126"/>
      <c r="AR7" s="127"/>
      <c r="AS7" s="127"/>
      <c r="AT7" s="126">
        <v>5764</v>
      </c>
    </row>
    <row r="8" spans="1:46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104110</v>
      </c>
      <c r="S8" s="140">
        <v>11568</v>
      </c>
      <c r="T8" s="137"/>
      <c r="U8" s="137"/>
      <c r="V8" s="141"/>
      <c r="W8" s="140"/>
      <c r="X8" s="138"/>
      <c r="Y8" s="140"/>
      <c r="Z8" s="137"/>
      <c r="AA8" s="140"/>
      <c r="AB8" s="137"/>
      <c r="AC8" s="137"/>
      <c r="AD8" s="140"/>
      <c r="AE8" s="143"/>
      <c r="AF8" s="144"/>
      <c r="AG8" s="145"/>
      <c r="AH8" s="136"/>
      <c r="AI8" s="144"/>
      <c r="AJ8" s="136"/>
      <c r="AK8" s="146"/>
      <c r="AL8" s="147"/>
      <c r="AM8" s="145">
        <v>94693</v>
      </c>
      <c r="AN8" s="148"/>
      <c r="AO8" s="145"/>
      <c r="AP8" s="146">
        <v>0</v>
      </c>
      <c r="AQ8" s="145"/>
      <c r="AR8" s="146"/>
      <c r="AS8" s="146"/>
      <c r="AT8" s="145">
        <v>11383</v>
      </c>
    </row>
    <row r="9" spans="1:46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349614</v>
      </c>
      <c r="S9" s="140">
        <v>38846</v>
      </c>
      <c r="T9" s="137"/>
      <c r="U9" s="137"/>
      <c r="V9" s="141"/>
      <c r="W9" s="140"/>
      <c r="X9" s="138"/>
      <c r="Y9" s="140"/>
      <c r="Z9" s="137"/>
      <c r="AA9" s="140"/>
      <c r="AB9" s="137"/>
      <c r="AC9" s="137"/>
      <c r="AD9" s="140"/>
      <c r="AE9" s="143"/>
      <c r="AF9" s="144"/>
      <c r="AG9" s="145"/>
      <c r="AH9" s="136"/>
      <c r="AI9" s="144"/>
      <c r="AJ9" s="136"/>
      <c r="AK9" s="146"/>
      <c r="AL9" s="147"/>
      <c r="AM9" s="145">
        <v>658944</v>
      </c>
      <c r="AN9" s="148"/>
      <c r="AO9" s="145"/>
      <c r="AP9" s="146">
        <v>0</v>
      </c>
      <c r="AQ9" s="145"/>
      <c r="AR9" s="146"/>
      <c r="AS9" s="146"/>
      <c r="AT9" s="145">
        <v>67719</v>
      </c>
    </row>
    <row r="10" spans="1:46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36479</v>
      </c>
      <c r="S10" s="140">
        <v>4053</v>
      </c>
      <c r="T10" s="137"/>
      <c r="U10" s="137"/>
      <c r="V10" s="141"/>
      <c r="W10" s="140"/>
      <c r="X10" s="138"/>
      <c r="Y10" s="140"/>
      <c r="Z10" s="137"/>
      <c r="AA10" s="140"/>
      <c r="AB10" s="137"/>
      <c r="AC10" s="137"/>
      <c r="AD10" s="140"/>
      <c r="AE10" s="143"/>
      <c r="AF10" s="144"/>
      <c r="AG10" s="145"/>
      <c r="AH10" s="136"/>
      <c r="AI10" s="144"/>
      <c r="AJ10" s="136"/>
      <c r="AK10" s="146"/>
      <c r="AL10" s="147"/>
      <c r="AM10" s="145">
        <v>64018</v>
      </c>
      <c r="AN10" s="148"/>
      <c r="AO10" s="145"/>
      <c r="AP10" s="146">
        <v>0</v>
      </c>
      <c r="AQ10" s="145"/>
      <c r="AR10" s="146"/>
      <c r="AS10" s="146"/>
      <c r="AT10" s="145">
        <v>8545</v>
      </c>
    </row>
    <row r="11" spans="1:46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234565</v>
      </c>
      <c r="S11" s="154">
        <v>26063</v>
      </c>
      <c r="T11" s="151"/>
      <c r="U11" s="151"/>
      <c r="V11" s="155"/>
      <c r="W11" s="154"/>
      <c r="X11" s="152"/>
      <c r="Y11" s="154"/>
      <c r="Z11" s="151"/>
      <c r="AA11" s="154"/>
      <c r="AB11" s="157"/>
      <c r="AC11" s="151"/>
      <c r="AD11" s="158"/>
      <c r="AE11" s="158"/>
      <c r="AF11" s="159"/>
      <c r="AG11" s="160"/>
      <c r="AH11" s="150"/>
      <c r="AI11" s="159"/>
      <c r="AJ11" s="150"/>
      <c r="AK11" s="161"/>
      <c r="AL11" s="162"/>
      <c r="AM11" s="160">
        <v>81658</v>
      </c>
      <c r="AN11" s="163"/>
      <c r="AO11" s="160"/>
      <c r="AP11" s="161">
        <v>0</v>
      </c>
      <c r="AQ11" s="160"/>
      <c r="AR11" s="161"/>
      <c r="AS11" s="161"/>
      <c r="AT11" s="160">
        <v>7123</v>
      </c>
    </row>
    <row r="12" spans="1:46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68455</v>
      </c>
      <c r="S12" s="122">
        <v>7606</v>
      </c>
      <c r="T12" s="119"/>
      <c r="U12" s="119"/>
      <c r="V12" s="123"/>
      <c r="W12" s="122"/>
      <c r="X12" s="120"/>
      <c r="Y12" s="122"/>
      <c r="Z12" s="119"/>
      <c r="AA12" s="122"/>
      <c r="AB12" s="119"/>
      <c r="AC12" s="119"/>
      <c r="AD12" s="122"/>
      <c r="AE12" s="124"/>
      <c r="AF12" s="125"/>
      <c r="AG12" s="126"/>
      <c r="AH12" s="118"/>
      <c r="AI12" s="125"/>
      <c r="AJ12" s="118"/>
      <c r="AK12" s="127"/>
      <c r="AL12" s="128"/>
      <c r="AM12" s="126">
        <v>58278</v>
      </c>
      <c r="AN12" s="129"/>
      <c r="AO12" s="126"/>
      <c r="AP12" s="127">
        <v>0</v>
      </c>
      <c r="AQ12" s="126"/>
      <c r="AR12" s="127"/>
      <c r="AS12" s="127"/>
      <c r="AT12" s="126">
        <v>5625</v>
      </c>
    </row>
    <row r="13" spans="1:46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15899</v>
      </c>
      <c r="S13" s="140">
        <v>1767</v>
      </c>
      <c r="T13" s="137"/>
      <c r="U13" s="137"/>
      <c r="V13" s="141"/>
      <c r="W13" s="140"/>
      <c r="X13" s="138"/>
      <c r="Y13" s="140"/>
      <c r="Z13" s="137"/>
      <c r="AA13" s="140"/>
      <c r="AB13" s="137"/>
      <c r="AC13" s="137"/>
      <c r="AD13" s="140"/>
      <c r="AE13" s="143"/>
      <c r="AF13" s="144"/>
      <c r="AG13" s="145"/>
      <c r="AH13" s="136"/>
      <c r="AI13" s="144"/>
      <c r="AJ13" s="136"/>
      <c r="AK13" s="146"/>
      <c r="AL13" s="147"/>
      <c r="AM13" s="145">
        <v>75460</v>
      </c>
      <c r="AN13" s="148"/>
      <c r="AO13" s="145"/>
      <c r="AP13" s="146">
        <v>0</v>
      </c>
      <c r="AQ13" s="145"/>
      <c r="AR13" s="146"/>
      <c r="AS13" s="146"/>
      <c r="AT13" s="145">
        <v>10877</v>
      </c>
    </row>
    <row r="14" spans="1:46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201439</v>
      </c>
      <c r="S14" s="140">
        <v>22382</v>
      </c>
      <c r="T14" s="137"/>
      <c r="U14" s="137"/>
      <c r="V14" s="141"/>
      <c r="W14" s="140"/>
      <c r="X14" s="138"/>
      <c r="Y14" s="140"/>
      <c r="Z14" s="137"/>
      <c r="AA14" s="140"/>
      <c r="AB14" s="137"/>
      <c r="AC14" s="137"/>
      <c r="AD14" s="140"/>
      <c r="AE14" s="143"/>
      <c r="AF14" s="144"/>
      <c r="AG14" s="145"/>
      <c r="AH14" s="136"/>
      <c r="AI14" s="144"/>
      <c r="AJ14" s="136"/>
      <c r="AK14" s="146"/>
      <c r="AL14" s="147"/>
      <c r="AM14" s="145">
        <v>215519</v>
      </c>
      <c r="AN14" s="148"/>
      <c r="AO14" s="145"/>
      <c r="AP14" s="146">
        <v>0</v>
      </c>
      <c r="AQ14" s="145"/>
      <c r="AR14" s="146"/>
      <c r="AS14" s="146"/>
      <c r="AT14" s="145">
        <v>23094</v>
      </c>
    </row>
    <row r="15" spans="1:46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401087</v>
      </c>
      <c r="S15" s="140">
        <v>44565</v>
      </c>
      <c r="T15" s="137"/>
      <c r="U15" s="137"/>
      <c r="V15" s="141"/>
      <c r="W15" s="140"/>
      <c r="X15" s="138"/>
      <c r="Y15" s="140"/>
      <c r="Z15" s="137"/>
      <c r="AA15" s="140"/>
      <c r="AB15" s="137"/>
      <c r="AC15" s="137"/>
      <c r="AD15" s="140"/>
      <c r="AE15" s="143"/>
      <c r="AF15" s="144"/>
      <c r="AG15" s="145"/>
      <c r="AH15" s="136"/>
      <c r="AI15" s="144"/>
      <c r="AJ15" s="136"/>
      <c r="AK15" s="146"/>
      <c r="AL15" s="147"/>
      <c r="AM15" s="145">
        <v>453206</v>
      </c>
      <c r="AN15" s="148"/>
      <c r="AO15" s="145"/>
      <c r="AP15" s="146">
        <v>-4784</v>
      </c>
      <c r="AQ15" s="145"/>
      <c r="AR15" s="146"/>
      <c r="AS15" s="146"/>
      <c r="AT15" s="145">
        <v>44511</v>
      </c>
    </row>
    <row r="16" spans="1:46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350098</v>
      </c>
      <c r="S16" s="154">
        <v>38900</v>
      </c>
      <c r="T16" s="151"/>
      <c r="U16" s="151"/>
      <c r="V16" s="155"/>
      <c r="W16" s="154"/>
      <c r="X16" s="152"/>
      <c r="Y16" s="154"/>
      <c r="Z16" s="151"/>
      <c r="AA16" s="154"/>
      <c r="AB16" s="157"/>
      <c r="AC16" s="151"/>
      <c r="AD16" s="158"/>
      <c r="AE16" s="158"/>
      <c r="AF16" s="159"/>
      <c r="AG16" s="160"/>
      <c r="AH16" s="150"/>
      <c r="AI16" s="159"/>
      <c r="AJ16" s="150"/>
      <c r="AK16" s="161"/>
      <c r="AL16" s="162"/>
      <c r="AM16" s="160">
        <v>620310</v>
      </c>
      <c r="AN16" s="163"/>
      <c r="AO16" s="160"/>
      <c r="AP16" s="161">
        <v>0</v>
      </c>
      <c r="AQ16" s="160"/>
      <c r="AR16" s="161"/>
      <c r="AS16" s="161"/>
      <c r="AT16" s="160">
        <v>50080</v>
      </c>
    </row>
    <row r="17" spans="1:46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37449</v>
      </c>
      <c r="S17" s="122">
        <v>4161</v>
      </c>
      <c r="T17" s="119"/>
      <c r="U17" s="119"/>
      <c r="V17" s="123"/>
      <c r="W17" s="122"/>
      <c r="X17" s="120"/>
      <c r="Y17" s="122"/>
      <c r="Z17" s="119"/>
      <c r="AA17" s="122"/>
      <c r="AB17" s="119"/>
      <c r="AC17" s="119"/>
      <c r="AD17" s="122"/>
      <c r="AE17" s="124"/>
      <c r="AF17" s="125"/>
      <c r="AG17" s="126"/>
      <c r="AH17" s="118"/>
      <c r="AI17" s="125"/>
      <c r="AJ17" s="118"/>
      <c r="AK17" s="127"/>
      <c r="AL17" s="128"/>
      <c r="AM17" s="126">
        <v>36204</v>
      </c>
      <c r="AN17" s="129"/>
      <c r="AO17" s="126"/>
      <c r="AP17" s="127">
        <v>0</v>
      </c>
      <c r="AQ17" s="126"/>
      <c r="AR17" s="127"/>
      <c r="AS17" s="127"/>
      <c r="AT17" s="126">
        <v>3938</v>
      </c>
    </row>
    <row r="18" spans="1:46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4273</v>
      </c>
      <c r="S18" s="140">
        <v>475</v>
      </c>
      <c r="T18" s="137"/>
      <c r="U18" s="137"/>
      <c r="V18" s="141"/>
      <c r="W18" s="140"/>
      <c r="X18" s="138"/>
      <c r="Y18" s="140"/>
      <c r="Z18" s="137"/>
      <c r="AA18" s="140"/>
      <c r="AB18" s="137"/>
      <c r="AC18" s="137"/>
      <c r="AD18" s="140"/>
      <c r="AE18" s="143"/>
      <c r="AF18" s="144"/>
      <c r="AG18" s="145"/>
      <c r="AH18" s="136"/>
      <c r="AI18" s="144"/>
      <c r="AJ18" s="136"/>
      <c r="AK18" s="146"/>
      <c r="AL18" s="147"/>
      <c r="AM18" s="145">
        <v>9857</v>
      </c>
      <c r="AN18" s="148"/>
      <c r="AO18" s="145"/>
      <c r="AP18" s="146">
        <v>0</v>
      </c>
      <c r="AQ18" s="145"/>
      <c r="AR18" s="146"/>
      <c r="AS18" s="146"/>
      <c r="AT18" s="145">
        <v>-80</v>
      </c>
    </row>
    <row r="19" spans="1:46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43581</v>
      </c>
      <c r="S19" s="140">
        <v>4842</v>
      </c>
      <c r="T19" s="137"/>
      <c r="U19" s="137"/>
      <c r="V19" s="141"/>
      <c r="W19" s="140"/>
      <c r="X19" s="138"/>
      <c r="Y19" s="140"/>
      <c r="Z19" s="137"/>
      <c r="AA19" s="140"/>
      <c r="AB19" s="137"/>
      <c r="AC19" s="137"/>
      <c r="AD19" s="140"/>
      <c r="AE19" s="143"/>
      <c r="AF19" s="144"/>
      <c r="AG19" s="145"/>
      <c r="AH19" s="136"/>
      <c r="AI19" s="144"/>
      <c r="AJ19" s="136"/>
      <c r="AK19" s="146"/>
      <c r="AL19" s="147"/>
      <c r="AM19" s="145">
        <v>22839</v>
      </c>
      <c r="AN19" s="148"/>
      <c r="AO19" s="145"/>
      <c r="AP19" s="146">
        <v>0</v>
      </c>
      <c r="AQ19" s="145"/>
      <c r="AR19" s="146"/>
      <c r="AS19" s="146"/>
      <c r="AT19" s="145">
        <v>2617</v>
      </c>
    </row>
    <row r="20" spans="1:46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34489</v>
      </c>
      <c r="S20" s="140">
        <v>3832</v>
      </c>
      <c r="T20" s="137"/>
      <c r="U20" s="137"/>
      <c r="V20" s="141"/>
      <c r="W20" s="140"/>
      <c r="X20" s="138"/>
      <c r="Y20" s="140"/>
      <c r="Z20" s="137"/>
      <c r="AA20" s="140"/>
      <c r="AB20" s="137"/>
      <c r="AC20" s="137"/>
      <c r="AD20" s="140"/>
      <c r="AE20" s="143"/>
      <c r="AF20" s="144"/>
      <c r="AG20" s="145"/>
      <c r="AH20" s="136"/>
      <c r="AI20" s="144"/>
      <c r="AJ20" s="136"/>
      <c r="AK20" s="146"/>
      <c r="AL20" s="147"/>
      <c r="AM20" s="145">
        <v>11289</v>
      </c>
      <c r="AN20" s="148"/>
      <c r="AO20" s="145"/>
      <c r="AP20" s="146">
        <v>0</v>
      </c>
      <c r="AQ20" s="145"/>
      <c r="AR20" s="146"/>
      <c r="AS20" s="146"/>
      <c r="AT20" s="145">
        <v>736</v>
      </c>
    </row>
    <row r="21" spans="1:46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37172</v>
      </c>
      <c r="S21" s="154">
        <v>4130</v>
      </c>
      <c r="T21" s="151"/>
      <c r="U21" s="151"/>
      <c r="V21" s="155"/>
      <c r="W21" s="154"/>
      <c r="X21" s="152"/>
      <c r="Y21" s="154"/>
      <c r="Z21" s="151"/>
      <c r="AA21" s="154"/>
      <c r="AB21" s="157"/>
      <c r="AC21" s="151"/>
      <c r="AD21" s="158"/>
      <c r="AE21" s="158"/>
      <c r="AF21" s="159"/>
      <c r="AG21" s="160"/>
      <c r="AH21" s="150"/>
      <c r="AI21" s="159"/>
      <c r="AJ21" s="150"/>
      <c r="AK21" s="161"/>
      <c r="AL21" s="162"/>
      <c r="AM21" s="160">
        <v>2892</v>
      </c>
      <c r="AN21" s="163"/>
      <c r="AO21" s="160"/>
      <c r="AP21" s="161">
        <v>0</v>
      </c>
      <c r="AQ21" s="160"/>
      <c r="AR21" s="161"/>
      <c r="AS21" s="161"/>
      <c r="AT21" s="160">
        <v>-1072</v>
      </c>
    </row>
    <row r="22" spans="1:46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16828</v>
      </c>
      <c r="S22" s="122">
        <v>1870</v>
      </c>
      <c r="T22" s="119"/>
      <c r="U22" s="119"/>
      <c r="V22" s="123"/>
      <c r="W22" s="122"/>
      <c r="X22" s="120"/>
      <c r="Y22" s="122"/>
      <c r="Z22" s="119"/>
      <c r="AA22" s="122"/>
      <c r="AB22" s="119"/>
      <c r="AC22" s="119"/>
      <c r="AD22" s="122"/>
      <c r="AE22" s="124"/>
      <c r="AF22" s="125"/>
      <c r="AG22" s="126"/>
      <c r="AH22" s="118"/>
      <c r="AI22" s="125"/>
      <c r="AJ22" s="118"/>
      <c r="AK22" s="127"/>
      <c r="AL22" s="128"/>
      <c r="AM22" s="126">
        <v>91873</v>
      </c>
      <c r="AN22" s="129"/>
      <c r="AO22" s="126"/>
      <c r="AP22" s="127">
        <v>0</v>
      </c>
      <c r="AQ22" s="126"/>
      <c r="AR22" s="127"/>
      <c r="AS22" s="127"/>
      <c r="AT22" s="126">
        <v>9221</v>
      </c>
    </row>
    <row r="23" spans="1:46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1092258</v>
      </c>
      <c r="S23" s="140">
        <v>121362</v>
      </c>
      <c r="T23" s="137"/>
      <c r="U23" s="137"/>
      <c r="V23" s="141"/>
      <c r="W23" s="140"/>
      <c r="X23" s="138"/>
      <c r="Y23" s="140"/>
      <c r="Z23" s="137"/>
      <c r="AA23" s="140"/>
      <c r="AB23" s="137"/>
      <c r="AC23" s="137"/>
      <c r="AD23" s="140"/>
      <c r="AE23" s="143"/>
      <c r="AF23" s="144"/>
      <c r="AG23" s="145"/>
      <c r="AH23" s="136"/>
      <c r="AI23" s="144"/>
      <c r="AJ23" s="136"/>
      <c r="AK23" s="146"/>
      <c r="AL23" s="147"/>
      <c r="AM23" s="145">
        <v>2085256</v>
      </c>
      <c r="AN23" s="148"/>
      <c r="AO23" s="145"/>
      <c r="AP23" s="146">
        <v>0</v>
      </c>
      <c r="AQ23" s="145"/>
      <c r="AR23" s="146"/>
      <c r="AS23" s="146"/>
      <c r="AT23" s="145">
        <v>186726</v>
      </c>
    </row>
    <row r="24" spans="1:46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13989</v>
      </c>
      <c r="S24" s="140">
        <v>1554</v>
      </c>
      <c r="T24" s="137"/>
      <c r="U24" s="137"/>
      <c r="V24" s="141"/>
      <c r="W24" s="140"/>
      <c r="X24" s="138"/>
      <c r="Y24" s="140"/>
      <c r="Z24" s="137"/>
      <c r="AA24" s="140"/>
      <c r="AB24" s="137"/>
      <c r="AC24" s="137"/>
      <c r="AD24" s="140"/>
      <c r="AE24" s="143"/>
      <c r="AF24" s="144"/>
      <c r="AG24" s="145"/>
      <c r="AH24" s="136"/>
      <c r="AI24" s="144"/>
      <c r="AJ24" s="136"/>
      <c r="AK24" s="146"/>
      <c r="AL24" s="147"/>
      <c r="AM24" s="145">
        <v>10055</v>
      </c>
      <c r="AN24" s="148"/>
      <c r="AO24" s="145"/>
      <c r="AP24" s="146">
        <v>0</v>
      </c>
      <c r="AQ24" s="145"/>
      <c r="AR24" s="146"/>
      <c r="AS24" s="146"/>
      <c r="AT24" s="145">
        <v>1389</v>
      </c>
    </row>
    <row r="25" spans="1:46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152568</v>
      </c>
      <c r="S25" s="140">
        <v>16952</v>
      </c>
      <c r="T25" s="137"/>
      <c r="U25" s="137"/>
      <c r="V25" s="141"/>
      <c r="W25" s="140"/>
      <c r="X25" s="138"/>
      <c r="Y25" s="140"/>
      <c r="Z25" s="137"/>
      <c r="AA25" s="140"/>
      <c r="AB25" s="137"/>
      <c r="AC25" s="137"/>
      <c r="AD25" s="140"/>
      <c r="AE25" s="143"/>
      <c r="AF25" s="144"/>
      <c r="AG25" s="145"/>
      <c r="AH25" s="136"/>
      <c r="AI25" s="144"/>
      <c r="AJ25" s="136"/>
      <c r="AK25" s="146"/>
      <c r="AL25" s="147"/>
      <c r="AM25" s="145">
        <v>132419</v>
      </c>
      <c r="AN25" s="148"/>
      <c r="AO25" s="145"/>
      <c r="AP25" s="146">
        <v>0</v>
      </c>
      <c r="AQ25" s="145"/>
      <c r="AR25" s="146"/>
      <c r="AS25" s="146"/>
      <c r="AT25" s="145">
        <v>11559</v>
      </c>
    </row>
    <row r="26" spans="1:46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135551</v>
      </c>
      <c r="S26" s="154">
        <v>15061</v>
      </c>
      <c r="T26" s="151"/>
      <c r="U26" s="151"/>
      <c r="V26" s="155"/>
      <c r="W26" s="154"/>
      <c r="X26" s="152"/>
      <c r="Y26" s="154"/>
      <c r="Z26" s="151"/>
      <c r="AA26" s="154"/>
      <c r="AB26" s="157"/>
      <c r="AC26" s="151"/>
      <c r="AD26" s="158"/>
      <c r="AE26" s="158"/>
      <c r="AF26" s="159"/>
      <c r="AG26" s="160"/>
      <c r="AH26" s="150"/>
      <c r="AI26" s="159"/>
      <c r="AJ26" s="150"/>
      <c r="AK26" s="161"/>
      <c r="AL26" s="162"/>
      <c r="AM26" s="160">
        <v>42415</v>
      </c>
      <c r="AN26" s="163"/>
      <c r="AO26" s="160"/>
      <c r="AP26" s="161">
        <v>0</v>
      </c>
      <c r="AQ26" s="160"/>
      <c r="AR26" s="161"/>
      <c r="AS26" s="161"/>
      <c r="AT26" s="160">
        <v>3151</v>
      </c>
    </row>
    <row r="27" spans="1:46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53438</v>
      </c>
      <c r="S27" s="122">
        <v>5938</v>
      </c>
      <c r="T27" s="119"/>
      <c r="U27" s="119"/>
      <c r="V27" s="123"/>
      <c r="W27" s="122"/>
      <c r="X27" s="120"/>
      <c r="Y27" s="122"/>
      <c r="Z27" s="119"/>
      <c r="AA27" s="122"/>
      <c r="AB27" s="119"/>
      <c r="AC27" s="119"/>
      <c r="AD27" s="122"/>
      <c r="AE27" s="124"/>
      <c r="AF27" s="125"/>
      <c r="AG27" s="126"/>
      <c r="AH27" s="118"/>
      <c r="AI27" s="125"/>
      <c r="AJ27" s="118"/>
      <c r="AK27" s="127"/>
      <c r="AL27" s="128"/>
      <c r="AM27" s="126">
        <v>37806</v>
      </c>
      <c r="AN27" s="129"/>
      <c r="AO27" s="126"/>
      <c r="AP27" s="127">
        <v>0</v>
      </c>
      <c r="AQ27" s="126"/>
      <c r="AR27" s="127"/>
      <c r="AS27" s="127"/>
      <c r="AT27" s="126">
        <v>4526</v>
      </c>
    </row>
    <row r="28" spans="1:46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114572</v>
      </c>
      <c r="S28" s="140">
        <v>12730</v>
      </c>
      <c r="T28" s="137"/>
      <c r="U28" s="137"/>
      <c r="V28" s="141"/>
      <c r="W28" s="140"/>
      <c r="X28" s="138"/>
      <c r="Y28" s="140"/>
      <c r="Z28" s="137"/>
      <c r="AA28" s="140"/>
      <c r="AB28" s="137"/>
      <c r="AC28" s="137"/>
      <c r="AD28" s="140"/>
      <c r="AE28" s="143"/>
      <c r="AF28" s="144"/>
      <c r="AG28" s="145"/>
      <c r="AH28" s="136"/>
      <c r="AI28" s="144"/>
      <c r="AJ28" s="136"/>
      <c r="AK28" s="146"/>
      <c r="AL28" s="147"/>
      <c r="AM28" s="145">
        <v>32390</v>
      </c>
      <c r="AN28" s="148"/>
      <c r="AO28" s="145"/>
      <c r="AP28" s="146">
        <v>0</v>
      </c>
      <c r="AQ28" s="145"/>
      <c r="AR28" s="146"/>
      <c r="AS28" s="146"/>
      <c r="AT28" s="145">
        <v>2497</v>
      </c>
    </row>
    <row r="29" spans="1:46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237848</v>
      </c>
      <c r="S29" s="140">
        <v>26428</v>
      </c>
      <c r="T29" s="137"/>
      <c r="U29" s="137"/>
      <c r="V29" s="141"/>
      <c r="W29" s="140"/>
      <c r="X29" s="138"/>
      <c r="Y29" s="140"/>
      <c r="Z29" s="137"/>
      <c r="AA29" s="140"/>
      <c r="AB29" s="137"/>
      <c r="AC29" s="137"/>
      <c r="AD29" s="140"/>
      <c r="AE29" s="143"/>
      <c r="AF29" s="144"/>
      <c r="AG29" s="145"/>
      <c r="AH29" s="136"/>
      <c r="AI29" s="144"/>
      <c r="AJ29" s="136"/>
      <c r="AK29" s="146"/>
      <c r="AL29" s="147"/>
      <c r="AM29" s="145">
        <v>175165</v>
      </c>
      <c r="AN29" s="148"/>
      <c r="AO29" s="145"/>
      <c r="AP29" s="146">
        <v>0</v>
      </c>
      <c r="AQ29" s="145"/>
      <c r="AR29" s="146"/>
      <c r="AS29" s="146"/>
      <c r="AT29" s="145">
        <v>18885</v>
      </c>
    </row>
    <row r="30" spans="1:46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33554</v>
      </c>
      <c r="S30" s="140">
        <v>3728</v>
      </c>
      <c r="T30" s="137"/>
      <c r="U30" s="137"/>
      <c r="V30" s="141"/>
      <c r="W30" s="140"/>
      <c r="X30" s="138"/>
      <c r="Y30" s="140"/>
      <c r="Z30" s="137"/>
      <c r="AA30" s="140"/>
      <c r="AB30" s="137"/>
      <c r="AC30" s="137"/>
      <c r="AD30" s="140"/>
      <c r="AE30" s="143"/>
      <c r="AF30" s="144"/>
      <c r="AG30" s="145"/>
      <c r="AH30" s="136"/>
      <c r="AI30" s="144"/>
      <c r="AJ30" s="136"/>
      <c r="AK30" s="146"/>
      <c r="AL30" s="147"/>
      <c r="AM30" s="145">
        <v>190336</v>
      </c>
      <c r="AN30" s="148"/>
      <c r="AO30" s="145"/>
      <c r="AP30" s="146">
        <v>0</v>
      </c>
      <c r="AQ30" s="145"/>
      <c r="AR30" s="146"/>
      <c r="AS30" s="146"/>
      <c r="AT30" s="145">
        <v>18682</v>
      </c>
    </row>
    <row r="31" spans="1:46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27441</v>
      </c>
      <c r="S31" s="154">
        <v>3049</v>
      </c>
      <c r="T31" s="151"/>
      <c r="U31" s="151"/>
      <c r="V31" s="155"/>
      <c r="W31" s="154"/>
      <c r="X31" s="152"/>
      <c r="Y31" s="154"/>
      <c r="Z31" s="151"/>
      <c r="AA31" s="154"/>
      <c r="AB31" s="157"/>
      <c r="AC31" s="151"/>
      <c r="AD31" s="158"/>
      <c r="AE31" s="158"/>
      <c r="AF31" s="159"/>
      <c r="AG31" s="160"/>
      <c r="AH31" s="150"/>
      <c r="AI31" s="159"/>
      <c r="AJ31" s="150"/>
      <c r="AK31" s="161"/>
      <c r="AL31" s="162"/>
      <c r="AM31" s="160">
        <v>21821</v>
      </c>
      <c r="AN31" s="163"/>
      <c r="AO31" s="160"/>
      <c r="AP31" s="161">
        <v>0</v>
      </c>
      <c r="AQ31" s="160"/>
      <c r="AR31" s="161"/>
      <c r="AS31" s="161"/>
      <c r="AT31" s="160">
        <v>2011</v>
      </c>
    </row>
    <row r="32" spans="1:46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846352</v>
      </c>
      <c r="S32" s="122">
        <v>94039</v>
      </c>
      <c r="T32" s="119"/>
      <c r="U32" s="119"/>
      <c r="V32" s="123"/>
      <c r="W32" s="122"/>
      <c r="X32" s="120"/>
      <c r="Y32" s="122"/>
      <c r="Z32" s="119"/>
      <c r="AA32" s="122"/>
      <c r="AB32" s="119"/>
      <c r="AC32" s="119"/>
      <c r="AD32" s="122"/>
      <c r="AE32" s="124"/>
      <c r="AF32" s="125"/>
      <c r="AG32" s="126"/>
      <c r="AH32" s="118"/>
      <c r="AI32" s="125"/>
      <c r="AJ32" s="118"/>
      <c r="AK32" s="127"/>
      <c r="AL32" s="128"/>
      <c r="AM32" s="126">
        <v>1287743</v>
      </c>
      <c r="AN32" s="129"/>
      <c r="AO32" s="126"/>
      <c r="AP32" s="127">
        <v>0</v>
      </c>
      <c r="AQ32" s="126"/>
      <c r="AR32" s="127"/>
      <c r="AS32" s="127"/>
      <c r="AT32" s="126">
        <v>137610</v>
      </c>
    </row>
    <row r="33" spans="1:46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10450</v>
      </c>
      <c r="S33" s="140">
        <v>1161</v>
      </c>
      <c r="T33" s="137"/>
      <c r="U33" s="137"/>
      <c r="V33" s="141"/>
      <c r="W33" s="140"/>
      <c r="X33" s="138"/>
      <c r="Y33" s="140"/>
      <c r="Z33" s="137"/>
      <c r="AA33" s="140"/>
      <c r="AB33" s="137"/>
      <c r="AC33" s="137"/>
      <c r="AD33" s="140"/>
      <c r="AE33" s="143"/>
      <c r="AF33" s="144"/>
      <c r="AG33" s="145"/>
      <c r="AH33" s="136"/>
      <c r="AI33" s="144"/>
      <c r="AJ33" s="136"/>
      <c r="AK33" s="146"/>
      <c r="AL33" s="147"/>
      <c r="AM33" s="145">
        <v>33480</v>
      </c>
      <c r="AN33" s="148"/>
      <c r="AO33" s="145"/>
      <c r="AP33" s="146">
        <v>-3261</v>
      </c>
      <c r="AQ33" s="145"/>
      <c r="AR33" s="146"/>
      <c r="AS33" s="146"/>
      <c r="AT33" s="145">
        <v>4200</v>
      </c>
    </row>
    <row r="34" spans="1:46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440601</v>
      </c>
      <c r="S34" s="140">
        <v>48956</v>
      </c>
      <c r="T34" s="137"/>
      <c r="U34" s="137"/>
      <c r="V34" s="141"/>
      <c r="W34" s="140"/>
      <c r="X34" s="138"/>
      <c r="Y34" s="140"/>
      <c r="Z34" s="137"/>
      <c r="AA34" s="140"/>
      <c r="AB34" s="137"/>
      <c r="AC34" s="137"/>
      <c r="AD34" s="140"/>
      <c r="AE34" s="143"/>
      <c r="AF34" s="144"/>
      <c r="AG34" s="145"/>
      <c r="AH34" s="136"/>
      <c r="AI34" s="144"/>
      <c r="AJ34" s="136"/>
      <c r="AK34" s="146"/>
      <c r="AL34" s="147"/>
      <c r="AM34" s="145">
        <v>621166</v>
      </c>
      <c r="AN34" s="148"/>
      <c r="AO34" s="145"/>
      <c r="AP34" s="146">
        <v>0</v>
      </c>
      <c r="AQ34" s="145"/>
      <c r="AR34" s="146"/>
      <c r="AS34" s="146"/>
      <c r="AT34" s="145">
        <v>59233</v>
      </c>
    </row>
    <row r="35" spans="1:46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310013</v>
      </c>
      <c r="S35" s="140">
        <v>34446</v>
      </c>
      <c r="T35" s="137"/>
      <c r="U35" s="137"/>
      <c r="V35" s="141"/>
      <c r="W35" s="140"/>
      <c r="X35" s="138"/>
      <c r="Y35" s="140"/>
      <c r="Z35" s="137"/>
      <c r="AA35" s="140"/>
      <c r="AB35" s="137"/>
      <c r="AC35" s="137"/>
      <c r="AD35" s="140"/>
      <c r="AE35" s="143"/>
      <c r="AF35" s="144"/>
      <c r="AG35" s="145"/>
      <c r="AH35" s="136"/>
      <c r="AI35" s="144"/>
      <c r="AJ35" s="136"/>
      <c r="AK35" s="146"/>
      <c r="AL35" s="147"/>
      <c r="AM35" s="145">
        <v>270569</v>
      </c>
      <c r="AN35" s="148"/>
      <c r="AO35" s="145"/>
      <c r="AP35" s="146">
        <v>0</v>
      </c>
      <c r="AQ35" s="145"/>
      <c r="AR35" s="146"/>
      <c r="AS35" s="146"/>
      <c r="AT35" s="145">
        <v>21448</v>
      </c>
    </row>
    <row r="36" spans="1:46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44692</v>
      </c>
      <c r="S36" s="154">
        <v>4966</v>
      </c>
      <c r="T36" s="151"/>
      <c r="U36" s="151"/>
      <c r="V36" s="155"/>
      <c r="W36" s="154"/>
      <c r="X36" s="152"/>
      <c r="Y36" s="154"/>
      <c r="Z36" s="151"/>
      <c r="AA36" s="154"/>
      <c r="AB36" s="157"/>
      <c r="AC36" s="151"/>
      <c r="AD36" s="158"/>
      <c r="AE36" s="158"/>
      <c r="AF36" s="159"/>
      <c r="AG36" s="160"/>
      <c r="AH36" s="150"/>
      <c r="AI36" s="159"/>
      <c r="AJ36" s="150"/>
      <c r="AK36" s="161"/>
      <c r="AL36" s="162"/>
      <c r="AM36" s="160">
        <v>54230</v>
      </c>
      <c r="AN36" s="163"/>
      <c r="AO36" s="160"/>
      <c r="AP36" s="161">
        <v>0</v>
      </c>
      <c r="AQ36" s="160"/>
      <c r="AR36" s="161"/>
      <c r="AS36" s="161"/>
      <c r="AT36" s="160">
        <v>5531</v>
      </c>
    </row>
    <row r="37" spans="1:46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24684</v>
      </c>
      <c r="S37" s="122">
        <v>2743</v>
      </c>
      <c r="T37" s="119"/>
      <c r="U37" s="119"/>
      <c r="V37" s="123"/>
      <c r="W37" s="122"/>
      <c r="X37" s="120"/>
      <c r="Y37" s="122"/>
      <c r="Z37" s="119"/>
      <c r="AA37" s="122"/>
      <c r="AB37" s="119"/>
      <c r="AC37" s="119"/>
      <c r="AD37" s="122"/>
      <c r="AE37" s="124"/>
      <c r="AF37" s="125"/>
      <c r="AG37" s="126"/>
      <c r="AH37" s="118"/>
      <c r="AI37" s="125"/>
      <c r="AJ37" s="118"/>
      <c r="AK37" s="127"/>
      <c r="AL37" s="128"/>
      <c r="AM37" s="126">
        <v>72249</v>
      </c>
      <c r="AN37" s="129"/>
      <c r="AO37" s="126"/>
      <c r="AP37" s="127">
        <v>2844</v>
      </c>
      <c r="AQ37" s="126"/>
      <c r="AR37" s="127"/>
      <c r="AS37" s="127"/>
      <c r="AT37" s="126">
        <v>10399</v>
      </c>
    </row>
    <row r="38" spans="1:46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1476972</v>
      </c>
      <c r="S38" s="140">
        <v>164108</v>
      </c>
      <c r="T38" s="137"/>
      <c r="U38" s="137"/>
      <c r="V38" s="141"/>
      <c r="W38" s="140"/>
      <c r="X38" s="138"/>
      <c r="Y38" s="140"/>
      <c r="Z38" s="137"/>
      <c r="AA38" s="140"/>
      <c r="AB38" s="137"/>
      <c r="AC38" s="137"/>
      <c r="AD38" s="140"/>
      <c r="AE38" s="143"/>
      <c r="AF38" s="144"/>
      <c r="AG38" s="145"/>
      <c r="AH38" s="136"/>
      <c r="AI38" s="144"/>
      <c r="AJ38" s="136"/>
      <c r="AK38" s="146"/>
      <c r="AL38" s="147"/>
      <c r="AM38" s="145">
        <v>743590</v>
      </c>
      <c r="AN38" s="148"/>
      <c r="AO38" s="145"/>
      <c r="AP38" s="146">
        <v>1202</v>
      </c>
      <c r="AQ38" s="145"/>
      <c r="AR38" s="146"/>
      <c r="AS38" s="146"/>
      <c r="AT38" s="145">
        <v>74319</v>
      </c>
    </row>
    <row r="39" spans="1:46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1708797</v>
      </c>
      <c r="S39" s="140">
        <v>189866</v>
      </c>
      <c r="T39" s="137"/>
      <c r="U39" s="137"/>
      <c r="V39" s="141"/>
      <c r="W39" s="140"/>
      <c r="X39" s="138"/>
      <c r="Y39" s="140"/>
      <c r="Z39" s="137"/>
      <c r="AA39" s="140"/>
      <c r="AB39" s="137"/>
      <c r="AC39" s="137"/>
      <c r="AD39" s="140"/>
      <c r="AE39" s="143"/>
      <c r="AF39" s="144"/>
      <c r="AG39" s="145"/>
      <c r="AH39" s="136"/>
      <c r="AI39" s="144"/>
      <c r="AJ39" s="136"/>
      <c r="AK39" s="146"/>
      <c r="AL39" s="147"/>
      <c r="AM39" s="145">
        <v>1090807</v>
      </c>
      <c r="AN39" s="148"/>
      <c r="AO39" s="145"/>
      <c r="AP39" s="146">
        <v>-1688</v>
      </c>
      <c r="AQ39" s="145"/>
      <c r="AR39" s="146"/>
      <c r="AS39" s="146"/>
      <c r="AT39" s="145">
        <v>64659</v>
      </c>
    </row>
    <row r="40" spans="1:46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138848</v>
      </c>
      <c r="S40" s="140">
        <v>15428</v>
      </c>
      <c r="T40" s="137"/>
      <c r="U40" s="137"/>
      <c r="V40" s="141"/>
      <c r="W40" s="140"/>
      <c r="X40" s="138"/>
      <c r="Y40" s="140"/>
      <c r="Z40" s="137"/>
      <c r="AA40" s="140"/>
      <c r="AB40" s="137"/>
      <c r="AC40" s="137"/>
      <c r="AD40" s="140"/>
      <c r="AE40" s="143"/>
      <c r="AF40" s="144"/>
      <c r="AG40" s="145"/>
      <c r="AH40" s="136"/>
      <c r="AI40" s="144"/>
      <c r="AJ40" s="136"/>
      <c r="AK40" s="146"/>
      <c r="AL40" s="147"/>
      <c r="AM40" s="145">
        <v>88127</v>
      </c>
      <c r="AN40" s="148"/>
      <c r="AO40" s="145"/>
      <c r="AP40" s="146">
        <v>-1376</v>
      </c>
      <c r="AQ40" s="145"/>
      <c r="AR40" s="146"/>
      <c r="AS40" s="146"/>
      <c r="AT40" s="145">
        <v>9244</v>
      </c>
    </row>
    <row r="41" spans="1:46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59207</v>
      </c>
      <c r="S41" s="154">
        <v>6579</v>
      </c>
      <c r="T41" s="151"/>
      <c r="U41" s="151"/>
      <c r="V41" s="155"/>
      <c r="W41" s="154"/>
      <c r="X41" s="152"/>
      <c r="Y41" s="154"/>
      <c r="Z41" s="151"/>
      <c r="AA41" s="154"/>
      <c r="AB41" s="157"/>
      <c r="AC41" s="151"/>
      <c r="AD41" s="158"/>
      <c r="AE41" s="158"/>
      <c r="AF41" s="159"/>
      <c r="AG41" s="160"/>
      <c r="AH41" s="150"/>
      <c r="AI41" s="159"/>
      <c r="AJ41" s="150"/>
      <c r="AK41" s="161"/>
      <c r="AL41" s="162"/>
      <c r="AM41" s="160">
        <v>39901</v>
      </c>
      <c r="AN41" s="163"/>
      <c r="AO41" s="160"/>
      <c r="AP41" s="161">
        <v>0</v>
      </c>
      <c r="AQ41" s="160"/>
      <c r="AR41" s="161"/>
      <c r="AS41" s="161"/>
      <c r="AT41" s="160">
        <v>3735</v>
      </c>
    </row>
    <row r="42" spans="1:46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229693</v>
      </c>
      <c r="S42" s="122">
        <v>25521</v>
      </c>
      <c r="T42" s="119"/>
      <c r="U42" s="119"/>
      <c r="V42" s="123"/>
      <c r="W42" s="122"/>
      <c r="X42" s="120"/>
      <c r="Y42" s="122"/>
      <c r="Z42" s="119"/>
      <c r="AA42" s="122"/>
      <c r="AB42" s="119"/>
      <c r="AC42" s="119"/>
      <c r="AD42" s="122"/>
      <c r="AE42" s="124"/>
      <c r="AF42" s="125"/>
      <c r="AG42" s="126"/>
      <c r="AH42" s="118"/>
      <c r="AI42" s="125"/>
      <c r="AJ42" s="118"/>
      <c r="AK42" s="127"/>
      <c r="AL42" s="128"/>
      <c r="AM42" s="126">
        <v>442262</v>
      </c>
      <c r="AN42" s="129"/>
      <c r="AO42" s="126"/>
      <c r="AP42" s="127">
        <v>-5766</v>
      </c>
      <c r="AQ42" s="126"/>
      <c r="AR42" s="127"/>
      <c r="AS42" s="127"/>
      <c r="AT42" s="126">
        <v>46344</v>
      </c>
    </row>
    <row r="43" spans="1:46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366293</v>
      </c>
      <c r="S43" s="140">
        <v>40699</v>
      </c>
      <c r="T43" s="137"/>
      <c r="U43" s="137"/>
      <c r="V43" s="141"/>
      <c r="W43" s="140"/>
      <c r="X43" s="138"/>
      <c r="Y43" s="140"/>
      <c r="Z43" s="137"/>
      <c r="AA43" s="140"/>
      <c r="AB43" s="137"/>
      <c r="AC43" s="137"/>
      <c r="AD43" s="140"/>
      <c r="AE43" s="143"/>
      <c r="AF43" s="144"/>
      <c r="AG43" s="145"/>
      <c r="AH43" s="136"/>
      <c r="AI43" s="144"/>
      <c r="AJ43" s="136"/>
      <c r="AK43" s="146"/>
      <c r="AL43" s="147"/>
      <c r="AM43" s="145">
        <v>326441</v>
      </c>
      <c r="AN43" s="148"/>
      <c r="AO43" s="145"/>
      <c r="AP43" s="146">
        <v>0</v>
      </c>
      <c r="AQ43" s="145"/>
      <c r="AR43" s="146"/>
      <c r="AS43" s="146"/>
      <c r="AT43" s="145">
        <v>38084</v>
      </c>
    </row>
    <row r="44" spans="1:46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29851</v>
      </c>
      <c r="S44" s="140">
        <v>3317</v>
      </c>
      <c r="T44" s="137"/>
      <c r="U44" s="137"/>
      <c r="V44" s="141"/>
      <c r="W44" s="140"/>
      <c r="X44" s="138"/>
      <c r="Y44" s="140"/>
      <c r="Z44" s="137"/>
      <c r="AA44" s="140"/>
      <c r="AB44" s="137"/>
      <c r="AC44" s="137"/>
      <c r="AD44" s="140"/>
      <c r="AE44" s="143"/>
      <c r="AF44" s="144"/>
      <c r="AG44" s="145"/>
      <c r="AH44" s="136"/>
      <c r="AI44" s="144"/>
      <c r="AJ44" s="136"/>
      <c r="AK44" s="146"/>
      <c r="AL44" s="147"/>
      <c r="AM44" s="145">
        <v>144281</v>
      </c>
      <c r="AN44" s="148"/>
      <c r="AO44" s="145"/>
      <c r="AP44" s="146">
        <v>0</v>
      </c>
      <c r="AQ44" s="145"/>
      <c r="AR44" s="146"/>
      <c r="AS44" s="146"/>
      <c r="AT44" s="145">
        <v>14416</v>
      </c>
    </row>
    <row r="45" spans="1:46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47748</v>
      </c>
      <c r="S45" s="140">
        <v>5305</v>
      </c>
      <c r="T45" s="137"/>
      <c r="U45" s="137"/>
      <c r="V45" s="141"/>
      <c r="W45" s="140"/>
      <c r="X45" s="138"/>
      <c r="Y45" s="140"/>
      <c r="Z45" s="137"/>
      <c r="AA45" s="140"/>
      <c r="AB45" s="137"/>
      <c r="AC45" s="137"/>
      <c r="AD45" s="140"/>
      <c r="AE45" s="143"/>
      <c r="AF45" s="144"/>
      <c r="AG45" s="145"/>
      <c r="AH45" s="136"/>
      <c r="AI45" s="144"/>
      <c r="AJ45" s="136"/>
      <c r="AK45" s="146"/>
      <c r="AL45" s="147"/>
      <c r="AM45" s="145">
        <v>108372</v>
      </c>
      <c r="AN45" s="148"/>
      <c r="AO45" s="145"/>
      <c r="AP45" s="146">
        <v>0</v>
      </c>
      <c r="AQ45" s="145"/>
      <c r="AR45" s="146"/>
      <c r="AS45" s="146"/>
      <c r="AT45" s="145">
        <v>11834</v>
      </c>
    </row>
    <row r="46" spans="1:46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457312</v>
      </c>
      <c r="S46" s="154">
        <v>50812</v>
      </c>
      <c r="T46" s="151"/>
      <c r="U46" s="151"/>
      <c r="V46" s="155"/>
      <c r="W46" s="154"/>
      <c r="X46" s="152"/>
      <c r="Y46" s="154"/>
      <c r="Z46" s="151"/>
      <c r="AA46" s="154"/>
      <c r="AB46" s="157"/>
      <c r="AC46" s="151"/>
      <c r="AD46" s="158"/>
      <c r="AE46" s="158"/>
      <c r="AF46" s="159"/>
      <c r="AG46" s="160"/>
      <c r="AH46" s="150"/>
      <c r="AI46" s="159"/>
      <c r="AJ46" s="150"/>
      <c r="AK46" s="161"/>
      <c r="AL46" s="162"/>
      <c r="AM46" s="160">
        <v>283916</v>
      </c>
      <c r="AN46" s="163"/>
      <c r="AO46" s="160"/>
      <c r="AP46" s="161">
        <v>0</v>
      </c>
      <c r="AQ46" s="160"/>
      <c r="AR46" s="161"/>
      <c r="AS46" s="161"/>
      <c r="AT46" s="160">
        <v>24092</v>
      </c>
    </row>
    <row r="47" spans="1:46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7860</v>
      </c>
      <c r="S47" s="122">
        <v>873</v>
      </c>
      <c r="T47" s="119"/>
      <c r="U47" s="119"/>
      <c r="V47" s="123"/>
      <c r="W47" s="122"/>
      <c r="X47" s="120"/>
      <c r="Y47" s="122"/>
      <c r="Z47" s="119"/>
      <c r="AA47" s="122"/>
      <c r="AB47" s="119"/>
      <c r="AC47" s="119"/>
      <c r="AD47" s="122"/>
      <c r="AE47" s="124"/>
      <c r="AF47" s="125"/>
      <c r="AG47" s="126"/>
      <c r="AH47" s="118"/>
      <c r="AI47" s="125"/>
      <c r="AJ47" s="118"/>
      <c r="AK47" s="127"/>
      <c r="AL47" s="128"/>
      <c r="AM47" s="126">
        <v>29423</v>
      </c>
      <c r="AN47" s="129"/>
      <c r="AO47" s="126"/>
      <c r="AP47" s="127">
        <v>0</v>
      </c>
      <c r="AQ47" s="126"/>
      <c r="AR47" s="127"/>
      <c r="AS47" s="127"/>
      <c r="AT47" s="126">
        <v>1630</v>
      </c>
    </row>
    <row r="48" spans="1:46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87860</v>
      </c>
      <c r="S48" s="140">
        <v>9762</v>
      </c>
      <c r="T48" s="137"/>
      <c r="U48" s="137"/>
      <c r="V48" s="141"/>
      <c r="W48" s="140"/>
      <c r="X48" s="138"/>
      <c r="Y48" s="140"/>
      <c r="Z48" s="137"/>
      <c r="AA48" s="140"/>
      <c r="AB48" s="137"/>
      <c r="AC48" s="137"/>
      <c r="AD48" s="140"/>
      <c r="AE48" s="143"/>
      <c r="AF48" s="144"/>
      <c r="AG48" s="145"/>
      <c r="AH48" s="136"/>
      <c r="AI48" s="144"/>
      <c r="AJ48" s="136"/>
      <c r="AK48" s="146"/>
      <c r="AL48" s="147"/>
      <c r="AM48" s="145">
        <v>73033</v>
      </c>
      <c r="AN48" s="148"/>
      <c r="AO48" s="145"/>
      <c r="AP48" s="146">
        <v>0</v>
      </c>
      <c r="AQ48" s="145"/>
      <c r="AR48" s="146"/>
      <c r="AS48" s="146"/>
      <c r="AT48" s="145">
        <v>6594</v>
      </c>
    </row>
    <row r="49" spans="1:46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52591</v>
      </c>
      <c r="S49" s="140">
        <v>5843</v>
      </c>
      <c r="T49" s="137"/>
      <c r="U49" s="137"/>
      <c r="V49" s="141"/>
      <c r="W49" s="140"/>
      <c r="X49" s="138"/>
      <c r="Y49" s="140"/>
      <c r="Z49" s="137"/>
      <c r="AA49" s="140"/>
      <c r="AB49" s="137"/>
      <c r="AC49" s="137"/>
      <c r="AD49" s="140"/>
      <c r="AE49" s="143"/>
      <c r="AF49" s="144"/>
      <c r="AG49" s="145"/>
      <c r="AH49" s="136"/>
      <c r="AI49" s="144"/>
      <c r="AJ49" s="136"/>
      <c r="AK49" s="146"/>
      <c r="AL49" s="147"/>
      <c r="AM49" s="145">
        <v>46645</v>
      </c>
      <c r="AN49" s="148"/>
      <c r="AO49" s="145"/>
      <c r="AP49" s="146">
        <v>3453</v>
      </c>
      <c r="AQ49" s="145"/>
      <c r="AR49" s="146"/>
      <c r="AS49" s="146"/>
      <c r="AT49" s="145">
        <v>5050</v>
      </c>
    </row>
    <row r="50" spans="1:46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76268</v>
      </c>
      <c r="S50" s="140">
        <v>8474</v>
      </c>
      <c r="T50" s="137"/>
      <c r="U50" s="137"/>
      <c r="V50" s="141"/>
      <c r="W50" s="140"/>
      <c r="X50" s="138"/>
      <c r="Y50" s="140"/>
      <c r="Z50" s="137"/>
      <c r="AA50" s="140"/>
      <c r="AB50" s="137"/>
      <c r="AC50" s="137"/>
      <c r="AD50" s="140"/>
      <c r="AE50" s="143"/>
      <c r="AF50" s="144"/>
      <c r="AG50" s="145"/>
      <c r="AH50" s="136"/>
      <c r="AI50" s="144"/>
      <c r="AJ50" s="136"/>
      <c r="AK50" s="146"/>
      <c r="AL50" s="147"/>
      <c r="AM50" s="145">
        <v>24956</v>
      </c>
      <c r="AN50" s="148"/>
      <c r="AO50" s="145"/>
      <c r="AP50" s="146">
        <v>0</v>
      </c>
      <c r="AQ50" s="145"/>
      <c r="AR50" s="146"/>
      <c r="AS50" s="146"/>
      <c r="AT50" s="145">
        <v>-244</v>
      </c>
    </row>
    <row r="51" spans="1:46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22379</v>
      </c>
      <c r="S51" s="154">
        <v>2487</v>
      </c>
      <c r="T51" s="151"/>
      <c r="U51" s="151"/>
      <c r="V51" s="155"/>
      <c r="W51" s="154"/>
      <c r="X51" s="152"/>
      <c r="Y51" s="154"/>
      <c r="Z51" s="151"/>
      <c r="AA51" s="154"/>
      <c r="AB51" s="157"/>
      <c r="AC51" s="151"/>
      <c r="AD51" s="158"/>
      <c r="AE51" s="158"/>
      <c r="AF51" s="159"/>
      <c r="AG51" s="160"/>
      <c r="AH51" s="150"/>
      <c r="AI51" s="159"/>
      <c r="AJ51" s="150"/>
      <c r="AK51" s="161"/>
      <c r="AL51" s="162"/>
      <c r="AM51" s="160">
        <v>175617</v>
      </c>
      <c r="AN51" s="163"/>
      <c r="AO51" s="160"/>
      <c r="AP51" s="161">
        <v>0</v>
      </c>
      <c r="AQ51" s="160"/>
      <c r="AR51" s="161"/>
      <c r="AS51" s="161"/>
      <c r="AT51" s="160">
        <v>22421</v>
      </c>
    </row>
    <row r="52" spans="1:46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60759</v>
      </c>
      <c r="S52" s="122">
        <v>6751</v>
      </c>
      <c r="T52" s="119"/>
      <c r="U52" s="119"/>
      <c r="V52" s="123"/>
      <c r="W52" s="122"/>
      <c r="X52" s="120"/>
      <c r="Y52" s="122"/>
      <c r="Z52" s="119"/>
      <c r="AA52" s="122"/>
      <c r="AB52" s="119"/>
      <c r="AC52" s="119"/>
      <c r="AD52" s="122"/>
      <c r="AE52" s="124"/>
      <c r="AF52" s="125"/>
      <c r="AG52" s="126"/>
      <c r="AH52" s="118"/>
      <c r="AI52" s="125"/>
      <c r="AJ52" s="118"/>
      <c r="AK52" s="127"/>
      <c r="AL52" s="128"/>
      <c r="AM52" s="126">
        <v>29389</v>
      </c>
      <c r="AN52" s="129"/>
      <c r="AO52" s="126"/>
      <c r="AP52" s="127">
        <v>0</v>
      </c>
      <c r="AQ52" s="126"/>
      <c r="AR52" s="127"/>
      <c r="AS52" s="127"/>
      <c r="AT52" s="126">
        <v>2992</v>
      </c>
    </row>
    <row r="53" spans="1:46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12277</v>
      </c>
      <c r="S53" s="140">
        <v>1364</v>
      </c>
      <c r="T53" s="137"/>
      <c r="U53" s="137"/>
      <c r="V53" s="141"/>
      <c r="W53" s="140"/>
      <c r="X53" s="138"/>
      <c r="Y53" s="140"/>
      <c r="Z53" s="137"/>
      <c r="AA53" s="140"/>
      <c r="AB53" s="137"/>
      <c r="AC53" s="137"/>
      <c r="AD53" s="140"/>
      <c r="AE53" s="143"/>
      <c r="AF53" s="144"/>
      <c r="AG53" s="145"/>
      <c r="AH53" s="136"/>
      <c r="AI53" s="144"/>
      <c r="AJ53" s="136"/>
      <c r="AK53" s="146"/>
      <c r="AL53" s="147"/>
      <c r="AM53" s="145">
        <v>100347</v>
      </c>
      <c r="AN53" s="148"/>
      <c r="AO53" s="145"/>
      <c r="AP53" s="146">
        <v>0</v>
      </c>
      <c r="AQ53" s="145"/>
      <c r="AR53" s="146"/>
      <c r="AS53" s="146"/>
      <c r="AT53" s="145">
        <v>11906</v>
      </c>
    </row>
    <row r="54" spans="1:46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169529</v>
      </c>
      <c r="S54" s="140">
        <v>18837</v>
      </c>
      <c r="T54" s="137"/>
      <c r="U54" s="137"/>
      <c r="V54" s="141"/>
      <c r="W54" s="140"/>
      <c r="X54" s="138"/>
      <c r="Y54" s="140"/>
      <c r="Z54" s="137"/>
      <c r="AA54" s="140"/>
      <c r="AB54" s="137"/>
      <c r="AC54" s="137"/>
      <c r="AD54" s="140"/>
      <c r="AE54" s="143"/>
      <c r="AF54" s="144"/>
      <c r="AG54" s="145"/>
      <c r="AH54" s="136"/>
      <c r="AI54" s="144"/>
      <c r="AJ54" s="136"/>
      <c r="AK54" s="146"/>
      <c r="AL54" s="147"/>
      <c r="AM54" s="145">
        <v>410389</v>
      </c>
      <c r="AN54" s="148"/>
      <c r="AO54" s="145"/>
      <c r="AP54" s="146">
        <v>0</v>
      </c>
      <c r="AQ54" s="145"/>
      <c r="AR54" s="146"/>
      <c r="AS54" s="146"/>
      <c r="AT54" s="145">
        <v>55822</v>
      </c>
    </row>
    <row r="55" spans="1:46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310133</v>
      </c>
      <c r="S55" s="140">
        <v>34459</v>
      </c>
      <c r="T55" s="137"/>
      <c r="U55" s="137"/>
      <c r="V55" s="141"/>
      <c r="W55" s="140"/>
      <c r="X55" s="138"/>
      <c r="Y55" s="140"/>
      <c r="Z55" s="137"/>
      <c r="AA55" s="140"/>
      <c r="AB55" s="137"/>
      <c r="AC55" s="137"/>
      <c r="AD55" s="140"/>
      <c r="AE55" s="143"/>
      <c r="AF55" s="144"/>
      <c r="AG55" s="145"/>
      <c r="AH55" s="136"/>
      <c r="AI55" s="144"/>
      <c r="AJ55" s="136"/>
      <c r="AK55" s="146"/>
      <c r="AL55" s="147"/>
      <c r="AM55" s="145">
        <v>217116</v>
      </c>
      <c r="AN55" s="148"/>
      <c r="AO55" s="145"/>
      <c r="AP55" s="146">
        <v>-2444</v>
      </c>
      <c r="AQ55" s="145"/>
      <c r="AR55" s="146"/>
      <c r="AS55" s="146"/>
      <c r="AT55" s="145">
        <v>23648</v>
      </c>
    </row>
    <row r="56" spans="1:46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56216</v>
      </c>
      <c r="S56" s="154">
        <v>6246</v>
      </c>
      <c r="T56" s="151"/>
      <c r="U56" s="151"/>
      <c r="V56" s="155"/>
      <c r="W56" s="154"/>
      <c r="X56" s="152"/>
      <c r="Y56" s="154"/>
      <c r="Z56" s="151"/>
      <c r="AA56" s="154"/>
      <c r="AB56" s="157"/>
      <c r="AC56" s="151"/>
      <c r="AD56" s="158"/>
      <c r="AE56" s="158"/>
      <c r="AF56" s="159"/>
      <c r="AG56" s="160"/>
      <c r="AH56" s="150"/>
      <c r="AI56" s="159"/>
      <c r="AJ56" s="150"/>
      <c r="AK56" s="161"/>
      <c r="AL56" s="162"/>
      <c r="AM56" s="160">
        <v>65886</v>
      </c>
      <c r="AN56" s="163"/>
      <c r="AO56" s="160"/>
      <c r="AP56" s="161">
        <v>0</v>
      </c>
      <c r="AQ56" s="160"/>
      <c r="AR56" s="161"/>
      <c r="AS56" s="161"/>
      <c r="AT56" s="160">
        <v>7245</v>
      </c>
    </row>
    <row r="57" spans="1:46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110962</v>
      </c>
      <c r="S57" s="122">
        <v>12329</v>
      </c>
      <c r="T57" s="119"/>
      <c r="U57" s="119"/>
      <c r="V57" s="123"/>
      <c r="W57" s="122"/>
      <c r="X57" s="120"/>
      <c r="Y57" s="122"/>
      <c r="Z57" s="119"/>
      <c r="AA57" s="122"/>
      <c r="AB57" s="119"/>
      <c r="AC57" s="119"/>
      <c r="AD57" s="122"/>
      <c r="AE57" s="124"/>
      <c r="AF57" s="125"/>
      <c r="AG57" s="126"/>
      <c r="AH57" s="118"/>
      <c r="AI57" s="125"/>
      <c r="AJ57" s="118"/>
      <c r="AK57" s="127"/>
      <c r="AL57" s="128"/>
      <c r="AM57" s="126">
        <v>92761</v>
      </c>
      <c r="AN57" s="129"/>
      <c r="AO57" s="126"/>
      <c r="AP57" s="127">
        <v>-3812</v>
      </c>
      <c r="AQ57" s="126"/>
      <c r="AR57" s="127"/>
      <c r="AS57" s="127"/>
      <c r="AT57" s="126">
        <v>8510</v>
      </c>
    </row>
    <row r="58" spans="1:46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1561790</v>
      </c>
      <c r="S58" s="140">
        <v>173532</v>
      </c>
      <c r="T58" s="137"/>
      <c r="U58" s="137"/>
      <c r="V58" s="141"/>
      <c r="W58" s="140"/>
      <c r="X58" s="138"/>
      <c r="Y58" s="140"/>
      <c r="Z58" s="137"/>
      <c r="AA58" s="140"/>
      <c r="AB58" s="137"/>
      <c r="AC58" s="137"/>
      <c r="AD58" s="140"/>
      <c r="AE58" s="143"/>
      <c r="AF58" s="144"/>
      <c r="AG58" s="145"/>
      <c r="AH58" s="136"/>
      <c r="AI58" s="144"/>
      <c r="AJ58" s="136"/>
      <c r="AK58" s="146"/>
      <c r="AL58" s="147"/>
      <c r="AM58" s="145">
        <v>2135873</v>
      </c>
      <c r="AN58" s="148"/>
      <c r="AO58" s="145"/>
      <c r="AP58" s="146">
        <v>-2683</v>
      </c>
      <c r="AQ58" s="145"/>
      <c r="AR58" s="146"/>
      <c r="AS58" s="146"/>
      <c r="AT58" s="145">
        <v>209292</v>
      </c>
    </row>
    <row r="59" spans="1:46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1083854</v>
      </c>
      <c r="S59" s="140">
        <v>120428</v>
      </c>
      <c r="T59" s="137"/>
      <c r="U59" s="137"/>
      <c r="V59" s="141"/>
      <c r="W59" s="140"/>
      <c r="X59" s="138"/>
      <c r="Y59" s="140"/>
      <c r="Z59" s="137"/>
      <c r="AA59" s="140"/>
      <c r="AB59" s="137"/>
      <c r="AC59" s="137"/>
      <c r="AD59" s="140"/>
      <c r="AE59" s="143"/>
      <c r="AF59" s="144"/>
      <c r="AG59" s="145"/>
      <c r="AH59" s="136"/>
      <c r="AI59" s="144"/>
      <c r="AJ59" s="136"/>
      <c r="AK59" s="146"/>
      <c r="AL59" s="147"/>
      <c r="AM59" s="145">
        <v>586514</v>
      </c>
      <c r="AN59" s="148"/>
      <c r="AO59" s="145"/>
      <c r="AP59" s="146">
        <v>0</v>
      </c>
      <c r="AQ59" s="145"/>
      <c r="AR59" s="146"/>
      <c r="AS59" s="146"/>
      <c r="AT59" s="145">
        <v>55853</v>
      </c>
    </row>
    <row r="60" spans="1:46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39890</v>
      </c>
      <c r="S60" s="140">
        <v>4432</v>
      </c>
      <c r="T60" s="137"/>
      <c r="U60" s="137"/>
      <c r="V60" s="141"/>
      <c r="W60" s="140"/>
      <c r="X60" s="138"/>
      <c r="Y60" s="140"/>
      <c r="Z60" s="137"/>
      <c r="AA60" s="140"/>
      <c r="AB60" s="137"/>
      <c r="AC60" s="137"/>
      <c r="AD60" s="140"/>
      <c r="AE60" s="143"/>
      <c r="AF60" s="144"/>
      <c r="AG60" s="145"/>
      <c r="AH60" s="136"/>
      <c r="AI60" s="144"/>
      <c r="AJ60" s="136"/>
      <c r="AK60" s="146"/>
      <c r="AL60" s="147"/>
      <c r="AM60" s="145">
        <v>45124</v>
      </c>
      <c r="AN60" s="148"/>
      <c r="AO60" s="145"/>
      <c r="AP60" s="146">
        <v>0</v>
      </c>
      <c r="AQ60" s="145"/>
      <c r="AR60" s="146"/>
      <c r="AS60" s="146"/>
      <c r="AT60" s="145">
        <v>3866</v>
      </c>
    </row>
    <row r="61" spans="1:46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511890</v>
      </c>
      <c r="S61" s="154">
        <v>56877</v>
      </c>
      <c r="T61" s="151"/>
      <c r="U61" s="151"/>
      <c r="V61" s="155"/>
      <c r="W61" s="154"/>
      <c r="X61" s="152"/>
      <c r="Y61" s="154"/>
      <c r="Z61" s="151"/>
      <c r="AA61" s="154"/>
      <c r="AB61" s="157"/>
      <c r="AC61" s="151"/>
      <c r="AD61" s="158"/>
      <c r="AE61" s="158"/>
      <c r="AF61" s="159"/>
      <c r="AG61" s="160"/>
      <c r="AH61" s="150"/>
      <c r="AI61" s="159"/>
      <c r="AJ61" s="150"/>
      <c r="AK61" s="161"/>
      <c r="AL61" s="162"/>
      <c r="AM61" s="160">
        <v>466651</v>
      </c>
      <c r="AN61" s="163"/>
      <c r="AO61" s="160"/>
      <c r="AP61" s="161">
        <v>-3470</v>
      </c>
      <c r="AQ61" s="160"/>
      <c r="AR61" s="161"/>
      <c r="AS61" s="161"/>
      <c r="AT61" s="160">
        <v>52399</v>
      </c>
    </row>
    <row r="62" spans="1:46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45021</v>
      </c>
      <c r="S62" s="122">
        <v>5002</v>
      </c>
      <c r="T62" s="119"/>
      <c r="U62" s="119"/>
      <c r="V62" s="123"/>
      <c r="W62" s="122"/>
      <c r="X62" s="120"/>
      <c r="Y62" s="122"/>
      <c r="Z62" s="119"/>
      <c r="AA62" s="122"/>
      <c r="AB62" s="119"/>
      <c r="AC62" s="119"/>
      <c r="AD62" s="122"/>
      <c r="AE62" s="124"/>
      <c r="AF62" s="125"/>
      <c r="AG62" s="126"/>
      <c r="AH62" s="118"/>
      <c r="AI62" s="125"/>
      <c r="AJ62" s="118"/>
      <c r="AK62" s="127"/>
      <c r="AL62" s="128"/>
      <c r="AM62" s="126">
        <v>33454</v>
      </c>
      <c r="AN62" s="129"/>
      <c r="AO62" s="126"/>
      <c r="AP62" s="127">
        <v>0</v>
      </c>
      <c r="AQ62" s="126"/>
      <c r="AR62" s="127"/>
      <c r="AS62" s="127"/>
      <c r="AT62" s="126">
        <v>3330</v>
      </c>
    </row>
    <row r="63" spans="1:46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107788</v>
      </c>
      <c r="S63" s="140">
        <v>11976</v>
      </c>
      <c r="T63" s="137"/>
      <c r="U63" s="137"/>
      <c r="V63" s="141"/>
      <c r="W63" s="140"/>
      <c r="X63" s="138"/>
      <c r="Y63" s="140"/>
      <c r="Z63" s="137"/>
      <c r="AA63" s="140"/>
      <c r="AB63" s="137"/>
      <c r="AC63" s="137"/>
      <c r="AD63" s="140"/>
      <c r="AE63" s="143"/>
      <c r="AF63" s="144"/>
      <c r="AG63" s="145"/>
      <c r="AH63" s="136"/>
      <c r="AI63" s="144"/>
      <c r="AJ63" s="136"/>
      <c r="AK63" s="146"/>
      <c r="AL63" s="147"/>
      <c r="AM63" s="145">
        <v>35762</v>
      </c>
      <c r="AN63" s="148"/>
      <c r="AO63" s="145"/>
      <c r="AP63" s="146">
        <v>0</v>
      </c>
      <c r="AQ63" s="145"/>
      <c r="AR63" s="146"/>
      <c r="AS63" s="146"/>
      <c r="AT63" s="145">
        <v>2785</v>
      </c>
    </row>
    <row r="64" spans="1:46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124580</v>
      </c>
      <c r="S64" s="140">
        <v>13842</v>
      </c>
      <c r="T64" s="137"/>
      <c r="U64" s="137"/>
      <c r="V64" s="141"/>
      <c r="W64" s="140"/>
      <c r="X64" s="138"/>
      <c r="Y64" s="140"/>
      <c r="Z64" s="137"/>
      <c r="AA64" s="140"/>
      <c r="AB64" s="137"/>
      <c r="AC64" s="137"/>
      <c r="AD64" s="140"/>
      <c r="AE64" s="143"/>
      <c r="AF64" s="144"/>
      <c r="AG64" s="145"/>
      <c r="AH64" s="136"/>
      <c r="AI64" s="144"/>
      <c r="AJ64" s="136"/>
      <c r="AK64" s="146"/>
      <c r="AL64" s="147"/>
      <c r="AM64" s="145">
        <v>49575</v>
      </c>
      <c r="AN64" s="148"/>
      <c r="AO64" s="145"/>
      <c r="AP64" s="146">
        <v>0</v>
      </c>
      <c r="AQ64" s="145"/>
      <c r="AR64" s="146"/>
      <c r="AS64" s="146"/>
      <c r="AT64" s="145">
        <v>4868</v>
      </c>
    </row>
    <row r="65" spans="1:46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246976</v>
      </c>
      <c r="S65" s="140">
        <v>27442</v>
      </c>
      <c r="T65" s="137"/>
      <c r="U65" s="137"/>
      <c r="V65" s="141"/>
      <c r="W65" s="140"/>
      <c r="X65" s="138"/>
      <c r="Y65" s="140"/>
      <c r="Z65" s="137"/>
      <c r="AA65" s="140"/>
      <c r="AB65" s="137"/>
      <c r="AC65" s="137"/>
      <c r="AD65" s="140"/>
      <c r="AE65" s="143"/>
      <c r="AF65" s="144"/>
      <c r="AG65" s="145"/>
      <c r="AH65" s="136"/>
      <c r="AI65" s="144"/>
      <c r="AJ65" s="136"/>
      <c r="AK65" s="146"/>
      <c r="AL65" s="147"/>
      <c r="AM65" s="145">
        <v>59617</v>
      </c>
      <c r="AN65" s="148"/>
      <c r="AO65" s="145"/>
      <c r="AP65" s="146">
        <v>2067</v>
      </c>
      <c r="AQ65" s="145"/>
      <c r="AR65" s="146"/>
      <c r="AS65" s="146"/>
      <c r="AT65" s="145">
        <v>5533</v>
      </c>
    </row>
    <row r="66" spans="1:46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180687</v>
      </c>
      <c r="S66" s="154">
        <v>20076</v>
      </c>
      <c r="T66" s="151"/>
      <c r="U66" s="151"/>
      <c r="V66" s="155"/>
      <c r="W66" s="154"/>
      <c r="X66" s="152"/>
      <c r="Y66" s="154"/>
      <c r="Z66" s="151"/>
      <c r="AA66" s="154"/>
      <c r="AB66" s="157"/>
      <c r="AC66" s="151"/>
      <c r="AD66" s="158"/>
      <c r="AE66" s="158"/>
      <c r="AF66" s="159"/>
      <c r="AG66" s="160"/>
      <c r="AH66" s="150"/>
      <c r="AI66" s="159"/>
      <c r="AJ66" s="150"/>
      <c r="AK66" s="161"/>
      <c r="AL66" s="162"/>
      <c r="AM66" s="160">
        <v>132860</v>
      </c>
      <c r="AN66" s="163"/>
      <c r="AO66" s="160"/>
      <c r="AP66" s="161">
        <v>0</v>
      </c>
      <c r="AQ66" s="160"/>
      <c r="AR66" s="161"/>
      <c r="AS66" s="161"/>
      <c r="AT66" s="160">
        <v>11560</v>
      </c>
    </row>
    <row r="67" spans="1:46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87628</v>
      </c>
      <c r="S67" s="122">
        <v>9736</v>
      </c>
      <c r="T67" s="119"/>
      <c r="U67" s="119"/>
      <c r="V67" s="123"/>
      <c r="W67" s="122"/>
      <c r="X67" s="120"/>
      <c r="Y67" s="122"/>
      <c r="Z67" s="119"/>
      <c r="AA67" s="122"/>
      <c r="AB67" s="119"/>
      <c r="AC67" s="119"/>
      <c r="AD67" s="122"/>
      <c r="AE67" s="124"/>
      <c r="AF67" s="125"/>
      <c r="AG67" s="126"/>
      <c r="AH67" s="118"/>
      <c r="AI67" s="125"/>
      <c r="AJ67" s="118"/>
      <c r="AK67" s="127"/>
      <c r="AL67" s="128"/>
      <c r="AM67" s="126">
        <v>268394</v>
      </c>
      <c r="AN67" s="129"/>
      <c r="AO67" s="126"/>
      <c r="AP67" s="127">
        <v>0</v>
      </c>
      <c r="AQ67" s="126"/>
      <c r="AR67" s="127"/>
      <c r="AS67" s="127"/>
      <c r="AT67" s="126">
        <v>26608</v>
      </c>
    </row>
    <row r="68" spans="1:46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64508</v>
      </c>
      <c r="S68" s="140">
        <v>7168</v>
      </c>
      <c r="T68" s="137"/>
      <c r="U68" s="137"/>
      <c r="V68" s="141"/>
      <c r="W68" s="140"/>
      <c r="X68" s="138"/>
      <c r="Y68" s="140"/>
      <c r="Z68" s="137"/>
      <c r="AA68" s="140"/>
      <c r="AB68" s="137"/>
      <c r="AC68" s="137"/>
      <c r="AD68" s="140"/>
      <c r="AE68" s="143"/>
      <c r="AF68" s="144"/>
      <c r="AG68" s="145"/>
      <c r="AH68" s="136"/>
      <c r="AI68" s="144"/>
      <c r="AJ68" s="136"/>
      <c r="AK68" s="146"/>
      <c r="AL68" s="147"/>
      <c r="AM68" s="145">
        <v>36734</v>
      </c>
      <c r="AN68" s="148"/>
      <c r="AO68" s="145"/>
      <c r="AP68" s="146">
        <v>0</v>
      </c>
      <c r="AQ68" s="145"/>
      <c r="AR68" s="146"/>
      <c r="AS68" s="146"/>
      <c r="AT68" s="145">
        <v>4101</v>
      </c>
    </row>
    <row r="69" spans="1:46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46501</v>
      </c>
      <c r="S69" s="140">
        <v>5167</v>
      </c>
      <c r="T69" s="137"/>
      <c r="U69" s="137"/>
      <c r="V69" s="141"/>
      <c r="W69" s="140"/>
      <c r="X69" s="138"/>
      <c r="Y69" s="140"/>
      <c r="Z69" s="137"/>
      <c r="AA69" s="140"/>
      <c r="AB69" s="137"/>
      <c r="AC69" s="137"/>
      <c r="AD69" s="140"/>
      <c r="AE69" s="143"/>
      <c r="AF69" s="144"/>
      <c r="AG69" s="145"/>
      <c r="AH69" s="136"/>
      <c r="AI69" s="144"/>
      <c r="AJ69" s="136"/>
      <c r="AK69" s="146"/>
      <c r="AL69" s="147"/>
      <c r="AM69" s="145">
        <v>82390</v>
      </c>
      <c r="AN69" s="148"/>
      <c r="AO69" s="145"/>
      <c r="AP69" s="146">
        <v>0</v>
      </c>
      <c r="AQ69" s="145"/>
      <c r="AR69" s="146"/>
      <c r="AS69" s="146"/>
      <c r="AT69" s="145">
        <v>4202</v>
      </c>
    </row>
    <row r="70" spans="1:46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34112</v>
      </c>
      <c r="S70" s="140">
        <v>3790</v>
      </c>
      <c r="T70" s="137"/>
      <c r="U70" s="137"/>
      <c r="V70" s="141"/>
      <c r="W70" s="140"/>
      <c r="X70" s="138"/>
      <c r="Y70" s="140"/>
      <c r="Z70" s="137"/>
      <c r="AA70" s="140"/>
      <c r="AB70" s="137"/>
      <c r="AC70" s="137"/>
      <c r="AD70" s="140"/>
      <c r="AE70" s="143"/>
      <c r="AF70" s="144"/>
      <c r="AG70" s="145"/>
      <c r="AH70" s="136"/>
      <c r="AI70" s="144"/>
      <c r="AJ70" s="136"/>
      <c r="AK70" s="146"/>
      <c r="AL70" s="147"/>
      <c r="AM70" s="145">
        <v>13556</v>
      </c>
      <c r="AN70" s="148"/>
      <c r="AO70" s="145"/>
      <c r="AP70" s="146">
        <v>0</v>
      </c>
      <c r="AQ70" s="145"/>
      <c r="AR70" s="146"/>
      <c r="AS70" s="146"/>
      <c r="AT70" s="145">
        <v>1028</v>
      </c>
    </row>
    <row r="71" spans="1:46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62542</v>
      </c>
      <c r="S71" s="154">
        <v>6949</v>
      </c>
      <c r="T71" s="151"/>
      <c r="U71" s="151"/>
      <c r="V71" s="155"/>
      <c r="W71" s="154"/>
      <c r="X71" s="152"/>
      <c r="Y71" s="154"/>
      <c r="Z71" s="151"/>
      <c r="AA71" s="154"/>
      <c r="AB71" s="157"/>
      <c r="AC71" s="151"/>
      <c r="AD71" s="158"/>
      <c r="AE71" s="158"/>
      <c r="AF71" s="159"/>
      <c r="AG71" s="160"/>
      <c r="AH71" s="150"/>
      <c r="AI71" s="159"/>
      <c r="AJ71" s="150"/>
      <c r="AK71" s="161"/>
      <c r="AL71" s="162"/>
      <c r="AM71" s="160">
        <v>21562</v>
      </c>
      <c r="AN71" s="163"/>
      <c r="AO71" s="160"/>
      <c r="AP71" s="161">
        <v>0</v>
      </c>
      <c r="AQ71" s="160"/>
      <c r="AR71" s="161"/>
      <c r="AS71" s="161"/>
      <c r="AT71" s="160">
        <v>-1217</v>
      </c>
    </row>
    <row r="72" spans="1:46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145920</v>
      </c>
      <c r="S72" s="122">
        <v>16213</v>
      </c>
      <c r="T72" s="119"/>
      <c r="U72" s="119"/>
      <c r="V72" s="123"/>
      <c r="W72" s="122"/>
      <c r="X72" s="120"/>
      <c r="Y72" s="122"/>
      <c r="Z72" s="119"/>
      <c r="AA72" s="122"/>
      <c r="AB72" s="119"/>
      <c r="AC72" s="119"/>
      <c r="AD72" s="122"/>
      <c r="AE72" s="124"/>
      <c r="AF72" s="125"/>
      <c r="AG72" s="126"/>
      <c r="AH72" s="118"/>
      <c r="AI72" s="125"/>
      <c r="AJ72" s="118"/>
      <c r="AK72" s="127"/>
      <c r="AL72" s="128"/>
      <c r="AM72" s="126">
        <v>90368</v>
      </c>
      <c r="AN72" s="129"/>
      <c r="AO72" s="126"/>
      <c r="AP72" s="127">
        <v>0</v>
      </c>
      <c r="AQ72" s="126"/>
      <c r="AR72" s="127"/>
      <c r="AS72" s="127"/>
      <c r="AT72" s="126">
        <v>7204</v>
      </c>
    </row>
    <row r="73" spans="1:46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200892</v>
      </c>
      <c r="S73" s="140">
        <v>22321</v>
      </c>
      <c r="T73" s="137"/>
      <c r="U73" s="137"/>
      <c r="V73" s="141"/>
      <c r="W73" s="140"/>
      <c r="X73" s="138"/>
      <c r="Y73" s="140"/>
      <c r="Z73" s="137"/>
      <c r="AA73" s="140"/>
      <c r="AB73" s="137"/>
      <c r="AC73" s="137"/>
      <c r="AD73" s="140"/>
      <c r="AE73" s="143"/>
      <c r="AF73" s="144"/>
      <c r="AG73" s="145"/>
      <c r="AH73" s="136"/>
      <c r="AI73" s="144"/>
      <c r="AJ73" s="136"/>
      <c r="AK73" s="146"/>
      <c r="AL73" s="147"/>
      <c r="AM73" s="145">
        <v>177727</v>
      </c>
      <c r="AN73" s="148"/>
      <c r="AO73" s="145"/>
      <c r="AP73" s="146">
        <v>0</v>
      </c>
      <c r="AQ73" s="145"/>
      <c r="AR73" s="146"/>
      <c r="AS73" s="146"/>
      <c r="AT73" s="145">
        <v>13023</v>
      </c>
    </row>
    <row r="74" spans="1:46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81050</v>
      </c>
      <c r="S74" s="140">
        <v>9006</v>
      </c>
      <c r="T74" s="137"/>
      <c r="U74" s="137"/>
      <c r="V74" s="141"/>
      <c r="W74" s="140"/>
      <c r="X74" s="138"/>
      <c r="Y74" s="140"/>
      <c r="Z74" s="137"/>
      <c r="AA74" s="140"/>
      <c r="AB74" s="137"/>
      <c r="AC74" s="137"/>
      <c r="AD74" s="140"/>
      <c r="AE74" s="143"/>
      <c r="AF74" s="144"/>
      <c r="AG74" s="145"/>
      <c r="AH74" s="136"/>
      <c r="AI74" s="144"/>
      <c r="AJ74" s="136"/>
      <c r="AK74" s="146"/>
      <c r="AL74" s="147"/>
      <c r="AM74" s="145">
        <v>29549</v>
      </c>
      <c r="AN74" s="148"/>
      <c r="AO74" s="145"/>
      <c r="AP74" s="146">
        <v>0</v>
      </c>
      <c r="AQ74" s="145"/>
      <c r="AR74" s="146"/>
      <c r="AS74" s="146"/>
      <c r="AT74" s="145">
        <v>1711</v>
      </c>
    </row>
    <row r="75" spans="1:46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179135</v>
      </c>
      <c r="S75" s="140">
        <v>19904</v>
      </c>
      <c r="T75" s="137"/>
      <c r="U75" s="137"/>
      <c r="V75" s="141"/>
      <c r="W75" s="140"/>
      <c r="X75" s="138"/>
      <c r="Y75" s="140"/>
      <c r="Z75" s="137"/>
      <c r="AA75" s="140"/>
      <c r="AB75" s="137"/>
      <c r="AC75" s="137"/>
      <c r="AD75" s="140"/>
      <c r="AE75" s="143"/>
      <c r="AF75" s="144"/>
      <c r="AG75" s="145"/>
      <c r="AH75" s="136"/>
      <c r="AI75" s="144"/>
      <c r="AJ75" s="136"/>
      <c r="AK75" s="146"/>
      <c r="AL75" s="147"/>
      <c r="AM75" s="145">
        <v>64298</v>
      </c>
      <c r="AN75" s="148"/>
      <c r="AO75" s="145"/>
      <c r="AP75" s="146">
        <v>0</v>
      </c>
      <c r="AQ75" s="145"/>
      <c r="AR75" s="146"/>
      <c r="AS75" s="146"/>
      <c r="AT75" s="145">
        <v>1931</v>
      </c>
    </row>
    <row r="76" spans="1:46" s="19" customFormat="1" ht="15" customHeight="1" thickBot="1" x14ac:dyDescent="0.25">
      <c r="A76" s="1290" t="s">
        <v>363</v>
      </c>
      <c r="B76" s="1291"/>
      <c r="C76" s="913">
        <v>3227</v>
      </c>
      <c r="D76" s="914">
        <v>3842.0687972663704</v>
      </c>
      <c r="E76" s="915">
        <v>12915411.328743961</v>
      </c>
      <c r="F76" s="916">
        <v>1995</v>
      </c>
      <c r="G76" s="917">
        <v>513.31702026090829</v>
      </c>
      <c r="H76" s="918">
        <v>1081310.1461702292</v>
      </c>
      <c r="I76" s="1111">
        <v>1983.5</v>
      </c>
      <c r="J76" s="917">
        <v>142.53865570034958</v>
      </c>
      <c r="K76" s="918">
        <v>293010.02697077527</v>
      </c>
      <c r="L76" s="916">
        <v>392</v>
      </c>
      <c r="M76" s="917">
        <v>3542.9202412458553</v>
      </c>
      <c r="N76" s="918">
        <v>1461675.7506277773</v>
      </c>
      <c r="O76" s="916">
        <v>150</v>
      </c>
      <c r="P76" s="917">
        <v>1375.1476936011543</v>
      </c>
      <c r="Q76" s="918">
        <v>213478.06948929842</v>
      </c>
      <c r="R76" s="919">
        <v>15964885</v>
      </c>
      <c r="S76" s="919">
        <v>1773874</v>
      </c>
      <c r="T76" s="917">
        <v>1374234</v>
      </c>
      <c r="U76" s="917">
        <v>-33903</v>
      </c>
      <c r="V76" s="920">
        <v>1340331</v>
      </c>
      <c r="W76" s="919">
        <v>17305216</v>
      </c>
      <c r="X76" s="918">
        <v>-43265</v>
      </c>
      <c r="Y76" s="919">
        <v>17261951</v>
      </c>
      <c r="Z76" s="918">
        <v>-18809</v>
      </c>
      <c r="AA76" s="919">
        <v>17243142</v>
      </c>
      <c r="AB76" s="917">
        <v>15697394</v>
      </c>
      <c r="AC76" s="917">
        <v>1545748</v>
      </c>
      <c r="AD76" s="919">
        <v>1545748</v>
      </c>
      <c r="AE76" s="921">
        <v>17243142</v>
      </c>
      <c r="AF76" s="917">
        <v>5119.2</v>
      </c>
      <c r="AG76" s="922">
        <v>15194888</v>
      </c>
      <c r="AH76" s="916">
        <v>268</v>
      </c>
      <c r="AI76" s="917">
        <v>1286258</v>
      </c>
      <c r="AJ76" s="916">
        <v>-4</v>
      </c>
      <c r="AK76" s="917">
        <v>26555</v>
      </c>
      <c r="AL76" s="920">
        <v>1312813</v>
      </c>
      <c r="AM76" s="922">
        <v>16507701</v>
      </c>
      <c r="AN76" s="917">
        <v>-41275</v>
      </c>
      <c r="AO76" s="922">
        <v>16466426</v>
      </c>
      <c r="AP76" s="917">
        <v>-19718</v>
      </c>
      <c r="AQ76" s="922">
        <v>16446708</v>
      </c>
      <c r="AR76" s="917">
        <v>14868402</v>
      </c>
      <c r="AS76" s="917">
        <v>1578306</v>
      </c>
      <c r="AT76" s="922">
        <v>1578306</v>
      </c>
    </row>
    <row r="77" spans="1:46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>
        <v>308562</v>
      </c>
      <c r="S77" s="860"/>
      <c r="T77" s="860"/>
      <c r="U77" s="860"/>
      <c r="V77" s="860"/>
      <c r="W77" s="861">
        <v>308562</v>
      </c>
      <c r="X77" s="910">
        <v>-771</v>
      </c>
      <c r="Y77" s="861">
        <v>307791</v>
      </c>
      <c r="Z77" s="860"/>
      <c r="AA77" s="861">
        <v>307791</v>
      </c>
      <c r="AB77" s="860">
        <v>282561</v>
      </c>
      <c r="AC77" s="860">
        <v>25230</v>
      </c>
      <c r="AD77" s="861">
        <v>25230</v>
      </c>
      <c r="AE77" s="912">
        <v>307791</v>
      </c>
      <c r="AF77" s="860"/>
      <c r="AG77" s="860"/>
      <c r="AH77" s="911"/>
      <c r="AI77" s="860"/>
      <c r="AJ77" s="911"/>
      <c r="AK77" s="860"/>
      <c r="AL77" s="860"/>
      <c r="AM77" s="860"/>
      <c r="AN77" s="860"/>
      <c r="AO77" s="860"/>
      <c r="AP77" s="860"/>
      <c r="AQ77" s="860"/>
      <c r="AR77" s="860"/>
      <c r="AS77" s="860"/>
      <c r="AT77" s="860"/>
    </row>
    <row r="78" spans="1:46" s="1117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5"/>
      <c r="AA78" s="706"/>
      <c r="AB78" s="706"/>
      <c r="AC78" s="705"/>
      <c r="AD78" s="706"/>
      <c r="AE78" s="706"/>
      <c r="AF78" s="706"/>
      <c r="AG78" s="706"/>
      <c r="AH78" s="704"/>
      <c r="AI78" s="706"/>
      <c r="AJ78" s="704"/>
      <c r="AK78" s="706"/>
      <c r="AL78" s="706"/>
      <c r="AM78" s="706"/>
      <c r="AN78" s="706"/>
      <c r="AO78" s="706"/>
      <c r="AP78" s="706"/>
      <c r="AQ78" s="706"/>
      <c r="AR78" s="706"/>
      <c r="AS78" s="706"/>
      <c r="AT78" s="706"/>
    </row>
    <row r="79" spans="1:46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705"/>
      <c r="AA79" s="143">
        <v>0</v>
      </c>
      <c r="AB79" s="706">
        <v>0</v>
      </c>
      <c r="AC79" s="705">
        <v>0</v>
      </c>
      <c r="AD79" s="143">
        <v>0</v>
      </c>
      <c r="AE79" s="143">
        <v>0</v>
      </c>
      <c r="AF79" s="705"/>
      <c r="AG79" s="705"/>
      <c r="AH79" s="704"/>
      <c r="AI79" s="705"/>
      <c r="AJ79" s="704"/>
      <c r="AK79" s="705"/>
      <c r="AL79" s="705"/>
      <c r="AM79" s="705"/>
      <c r="AN79" s="705"/>
      <c r="AO79" s="705"/>
      <c r="AP79" s="705"/>
      <c r="AQ79" s="705"/>
      <c r="AR79" s="705"/>
      <c r="AS79" s="705"/>
      <c r="AT79" s="705"/>
    </row>
    <row r="80" spans="1:46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5"/>
      <c r="AA80" s="708"/>
      <c r="AB80" s="706"/>
      <c r="AC80" s="705"/>
      <c r="AD80" s="708"/>
      <c r="AE80" s="143">
        <v>0</v>
      </c>
      <c r="AF80" s="705"/>
      <c r="AG80" s="705"/>
      <c r="AH80" s="704"/>
      <c r="AI80" s="705"/>
      <c r="AJ80" s="704"/>
      <c r="AK80" s="705"/>
      <c r="AL80" s="705"/>
      <c r="AM80" s="705"/>
      <c r="AN80" s="705"/>
      <c r="AO80" s="705"/>
      <c r="AP80" s="705"/>
      <c r="AQ80" s="705"/>
      <c r="AR80" s="705"/>
      <c r="AS80" s="705"/>
      <c r="AT80" s="705"/>
    </row>
    <row r="81" spans="1:46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5"/>
      <c r="AA81" s="706"/>
      <c r="AB81" s="706"/>
      <c r="AC81" s="705"/>
      <c r="AD81" s="706"/>
      <c r="AE81" s="143">
        <v>73505</v>
      </c>
      <c r="AF81" s="705"/>
      <c r="AG81" s="705"/>
      <c r="AH81" s="704"/>
      <c r="AI81" s="705"/>
      <c r="AJ81" s="704"/>
      <c r="AK81" s="705"/>
      <c r="AL81" s="705"/>
      <c r="AM81" s="705"/>
      <c r="AN81" s="705"/>
      <c r="AO81" s="705"/>
      <c r="AP81" s="705"/>
      <c r="AQ81" s="705"/>
      <c r="AR81" s="705"/>
      <c r="AS81" s="705"/>
      <c r="AT81" s="705"/>
    </row>
    <row r="82" spans="1:46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5"/>
      <c r="AA82" s="708"/>
      <c r="AB82" s="706"/>
      <c r="AC82" s="705"/>
      <c r="AD82" s="708"/>
      <c r="AE82" s="143">
        <v>0</v>
      </c>
      <c r="AF82" s="705"/>
      <c r="AG82" s="705"/>
      <c r="AH82" s="704"/>
      <c r="AI82" s="705"/>
      <c r="AJ82" s="704"/>
      <c r="AK82" s="705"/>
      <c r="AL82" s="705"/>
      <c r="AM82" s="705"/>
      <c r="AN82" s="705"/>
      <c r="AO82" s="705"/>
      <c r="AP82" s="705"/>
      <c r="AQ82" s="705"/>
      <c r="AR82" s="705"/>
      <c r="AS82" s="705"/>
      <c r="AT82" s="705"/>
    </row>
    <row r="83" spans="1:46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710"/>
      <c r="AA83" s="158">
        <v>29940</v>
      </c>
      <c r="AB83" s="157">
        <v>68291</v>
      </c>
      <c r="AC83" s="710">
        <v>-38351</v>
      </c>
      <c r="AD83" s="158">
        <v>-38351</v>
      </c>
      <c r="AE83" s="158">
        <v>29940</v>
      </c>
      <c r="AF83" s="710"/>
      <c r="AG83" s="710"/>
      <c r="AH83" s="709"/>
      <c r="AI83" s="710"/>
      <c r="AJ83" s="709"/>
      <c r="AK83" s="710"/>
      <c r="AL83" s="710"/>
      <c r="AM83" s="710"/>
      <c r="AN83" s="710"/>
      <c r="AO83" s="710"/>
      <c r="AP83" s="710"/>
      <c r="AQ83" s="710"/>
      <c r="AR83" s="710"/>
      <c r="AS83" s="710"/>
      <c r="AT83" s="710"/>
    </row>
    <row r="84" spans="1:46" s="19" customFormat="1" ht="15" customHeight="1" thickBot="1" x14ac:dyDescent="0.25">
      <c r="A84" s="1290" t="s">
        <v>364</v>
      </c>
      <c r="B84" s="1291"/>
      <c r="C84" s="913">
        <v>3227</v>
      </c>
      <c r="D84" s="914">
        <v>3842.0687972663704</v>
      </c>
      <c r="E84" s="915">
        <v>12915411.328743961</v>
      </c>
      <c r="F84" s="916">
        <v>1995</v>
      </c>
      <c r="G84" s="917">
        <v>513.31702026090829</v>
      </c>
      <c r="H84" s="918">
        <v>1081310.1461702292</v>
      </c>
      <c r="I84" s="1111">
        <v>1983.5</v>
      </c>
      <c r="J84" s="917">
        <v>142.53865570034958</v>
      </c>
      <c r="K84" s="918">
        <v>293010.02697077527</v>
      </c>
      <c r="L84" s="916">
        <v>392</v>
      </c>
      <c r="M84" s="917">
        <v>3542.9202412458553</v>
      </c>
      <c r="N84" s="918">
        <v>1461675.7506277773</v>
      </c>
      <c r="O84" s="916">
        <v>150</v>
      </c>
      <c r="P84" s="917">
        <v>1375.1476936011543</v>
      </c>
      <c r="Q84" s="918">
        <v>213478.06948929842</v>
      </c>
      <c r="R84" s="919">
        <v>16273447</v>
      </c>
      <c r="S84" s="919">
        <v>1773874</v>
      </c>
      <c r="T84" s="917">
        <v>1374234</v>
      </c>
      <c r="U84" s="917">
        <v>-33903</v>
      </c>
      <c r="V84" s="920">
        <v>1340331</v>
      </c>
      <c r="W84" s="919">
        <v>17613778</v>
      </c>
      <c r="X84" s="918">
        <v>-44036</v>
      </c>
      <c r="Y84" s="919">
        <v>17569742</v>
      </c>
      <c r="Z84" s="918">
        <v>-18809</v>
      </c>
      <c r="AA84" s="919">
        <v>17580873</v>
      </c>
      <c r="AB84" s="917">
        <v>16048246</v>
      </c>
      <c r="AC84" s="917">
        <v>1532627</v>
      </c>
      <c r="AD84" s="919">
        <v>1532627</v>
      </c>
      <c r="AE84" s="921">
        <v>17654378</v>
      </c>
      <c r="AF84" s="917">
        <v>5119.2</v>
      </c>
      <c r="AG84" s="922">
        <v>15194888</v>
      </c>
      <c r="AH84" s="916">
        <v>268</v>
      </c>
      <c r="AI84" s="917">
        <v>1286258</v>
      </c>
      <c r="AJ84" s="916">
        <v>-4</v>
      </c>
      <c r="AK84" s="917">
        <v>26555</v>
      </c>
      <c r="AL84" s="920">
        <v>1312813</v>
      </c>
      <c r="AM84" s="922">
        <v>16507701</v>
      </c>
      <c r="AN84" s="917">
        <v>-41275</v>
      </c>
      <c r="AO84" s="922">
        <v>16466426</v>
      </c>
      <c r="AP84" s="917">
        <v>-19718</v>
      </c>
      <c r="AQ84" s="922">
        <v>16446708</v>
      </c>
      <c r="AR84" s="917">
        <v>14868402</v>
      </c>
      <c r="AS84" s="917">
        <v>1578306</v>
      </c>
      <c r="AT84" s="922">
        <v>1578306</v>
      </c>
    </row>
    <row r="85" spans="1:46" ht="13.5" thickTop="1" x14ac:dyDescent="0.2"/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2" max="1048575" man="1"/>
        <brk id="31" max="1048575" man="1"/>
        <brk id="38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4">
    <mergeCell ref="AN2:AN3"/>
    <mergeCell ref="AP2:AP3"/>
    <mergeCell ref="AO2:AO3"/>
    <mergeCell ref="W2:W3"/>
    <mergeCell ref="X2:X3"/>
    <mergeCell ref="A84:B84"/>
    <mergeCell ref="A1:B3"/>
    <mergeCell ref="C1:K1"/>
    <mergeCell ref="C2:C3"/>
    <mergeCell ref="D2:E2"/>
    <mergeCell ref="F2:H2"/>
    <mergeCell ref="I2:K2"/>
    <mergeCell ref="A79:B79"/>
    <mergeCell ref="A77:B77"/>
    <mergeCell ref="A76:B76"/>
    <mergeCell ref="A78:B78"/>
    <mergeCell ref="A80:B80"/>
    <mergeCell ref="S2:S3"/>
    <mergeCell ref="Z2:Z3"/>
    <mergeCell ref="A81:B81"/>
    <mergeCell ref="A83:B83"/>
    <mergeCell ref="Y2:Y3"/>
    <mergeCell ref="AA2:AA3"/>
    <mergeCell ref="AG2:AG3"/>
    <mergeCell ref="A82:B82"/>
    <mergeCell ref="AR2:AR3"/>
    <mergeCell ref="AS2:AS3"/>
    <mergeCell ref="AQ2:AQ3"/>
    <mergeCell ref="AM1:AT1"/>
    <mergeCell ref="AT2:AT3"/>
    <mergeCell ref="AM2:AM3"/>
    <mergeCell ref="L1:V1"/>
    <mergeCell ref="R2:R3"/>
    <mergeCell ref="T2:V2"/>
    <mergeCell ref="AF1:AL1"/>
    <mergeCell ref="W1:AE1"/>
    <mergeCell ref="L2:N2"/>
    <mergeCell ref="AH2:AL2"/>
    <mergeCell ref="O2:Q2"/>
    <mergeCell ref="AB2:AB3"/>
    <mergeCell ref="AC2:AC3"/>
    <mergeCell ref="AD2:AD3"/>
    <mergeCell ref="AE2:AE3"/>
    <mergeCell ref="AF2:AF3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2" max="1048575" man="1"/>
    <brk id="31" max="1048575" man="1"/>
    <brk id="38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78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.7109375" style="8" customWidth="1"/>
    <col min="2" max="2" width="18.5703125" style="8" customWidth="1"/>
    <col min="3" max="3" width="16" style="8" customWidth="1"/>
    <col min="4" max="4" width="16.85546875" style="8" bestFit="1" customWidth="1"/>
    <col min="5" max="5" width="13.7109375" style="8" customWidth="1"/>
    <col min="6" max="7" width="16" style="8" customWidth="1"/>
    <col min="8" max="8" width="13.7109375" style="8" bestFit="1" customWidth="1"/>
    <col min="9" max="9" width="13.85546875" style="8" customWidth="1"/>
    <col min="10" max="10" width="15.5703125" style="8" bestFit="1" customWidth="1"/>
    <col min="11" max="16384" width="8.85546875" style="8"/>
  </cols>
  <sheetData>
    <row r="1" spans="1:10" ht="18.600000000000001" customHeight="1" x14ac:dyDescent="0.2">
      <c r="A1" s="1373" t="s">
        <v>0</v>
      </c>
      <c r="B1" s="1374"/>
      <c r="C1" s="1506" t="s">
        <v>297</v>
      </c>
      <c r="D1" s="1507"/>
      <c r="E1" s="1508"/>
      <c r="F1" s="1511" t="s">
        <v>298</v>
      </c>
      <c r="G1" s="1512"/>
      <c r="H1" s="1513"/>
      <c r="I1" s="1514" t="s">
        <v>262</v>
      </c>
      <c r="J1" s="1504" t="s">
        <v>1026</v>
      </c>
    </row>
    <row r="2" spans="1:10" ht="72.599999999999994" customHeight="1" x14ac:dyDescent="0.2">
      <c r="A2" s="1357"/>
      <c r="B2" s="1358"/>
      <c r="C2" s="1509" t="s">
        <v>1225</v>
      </c>
      <c r="D2" s="1509" t="s">
        <v>1211</v>
      </c>
      <c r="E2" s="15" t="s">
        <v>1226</v>
      </c>
      <c r="F2" s="1510" t="s">
        <v>1227</v>
      </c>
      <c r="G2" s="1510" t="s">
        <v>1212</v>
      </c>
      <c r="H2" s="16" t="s">
        <v>263</v>
      </c>
      <c r="I2" s="1515"/>
      <c r="J2" s="1505"/>
    </row>
    <row r="3" spans="1:10" ht="15.75" customHeight="1" x14ac:dyDescent="0.2">
      <c r="A3" s="1375"/>
      <c r="B3" s="1376"/>
      <c r="C3" s="1509"/>
      <c r="D3" s="1509"/>
      <c r="E3" s="259">
        <f>'7_Local Revenue'!AD76*J77</f>
        <v>14.756489999999999</v>
      </c>
      <c r="F3" s="1510"/>
      <c r="G3" s="1510"/>
      <c r="H3" s="260">
        <f>'7_Local Revenue'!AG76*J77</f>
        <v>7.2889200000000008E-3</v>
      </c>
      <c r="I3" s="1516"/>
      <c r="J3" s="1380"/>
    </row>
    <row r="4" spans="1:10" x14ac:dyDescent="0.2">
      <c r="A4" s="261"/>
      <c r="B4" s="261"/>
      <c r="C4" s="262">
        <v>1</v>
      </c>
      <c r="D4" s="263">
        <f t="shared" ref="D4:J4" si="0">1+C4</f>
        <v>2</v>
      </c>
      <c r="E4" s="263">
        <f t="shared" si="0"/>
        <v>3</v>
      </c>
      <c r="F4" s="263">
        <f t="shared" si="0"/>
        <v>4</v>
      </c>
      <c r="G4" s="263">
        <f t="shared" si="0"/>
        <v>5</v>
      </c>
      <c r="H4" s="263">
        <f t="shared" si="0"/>
        <v>6</v>
      </c>
      <c r="I4" s="264">
        <f t="shared" si="0"/>
        <v>7</v>
      </c>
      <c r="J4" s="263">
        <f t="shared" si="0"/>
        <v>8</v>
      </c>
    </row>
    <row r="5" spans="1:10" s="438" customFormat="1" ht="14.25" customHeight="1" x14ac:dyDescent="0.2">
      <c r="A5" s="729"/>
      <c r="B5" s="729"/>
      <c r="C5" s="730" t="s">
        <v>1341</v>
      </c>
      <c r="D5" s="731" t="s">
        <v>233</v>
      </c>
      <c r="E5" s="731" t="s">
        <v>1354</v>
      </c>
      <c r="F5" s="731" t="s">
        <v>1342</v>
      </c>
      <c r="G5" s="731" t="s">
        <v>1343</v>
      </c>
      <c r="H5" s="731" t="s">
        <v>1355</v>
      </c>
      <c r="I5" s="731" t="s">
        <v>1344</v>
      </c>
      <c r="J5" s="731" t="s">
        <v>554</v>
      </c>
    </row>
    <row r="6" spans="1:10" s="438" customFormat="1" ht="11.25" hidden="1" x14ac:dyDescent="0.2">
      <c r="A6" s="729"/>
      <c r="B6" s="729"/>
      <c r="C6" s="730" t="s">
        <v>555</v>
      </c>
      <c r="D6" s="731" t="s">
        <v>555</v>
      </c>
      <c r="E6" s="731" t="s">
        <v>556</v>
      </c>
      <c r="F6" s="731" t="s">
        <v>555</v>
      </c>
      <c r="G6" s="731" t="s">
        <v>555</v>
      </c>
      <c r="H6" s="731" t="s">
        <v>556</v>
      </c>
      <c r="I6" s="731" t="s">
        <v>555</v>
      </c>
      <c r="J6" s="731" t="s">
        <v>556</v>
      </c>
    </row>
    <row r="7" spans="1:10" ht="16.899999999999999" customHeight="1" x14ac:dyDescent="0.2">
      <c r="A7" s="444">
        <v>1</v>
      </c>
      <c r="B7" s="446" t="s">
        <v>4</v>
      </c>
      <c r="C7" s="448">
        <f>'7_Local Revenue'!AF7</f>
        <v>11471237</v>
      </c>
      <c r="D7" s="448">
        <f>'7_Local Revenue'!H7</f>
        <v>384550087</v>
      </c>
      <c r="E7" s="448">
        <f t="shared" ref="E7:E38" si="1">ROUND(D7*$E$3/1000,0)</f>
        <v>5674610</v>
      </c>
      <c r="F7" s="448">
        <f>'7_Local Revenue'!AK7</f>
        <v>12645302</v>
      </c>
      <c r="G7" s="448">
        <f>'7_Local Revenue'!AO7</f>
        <v>843020133</v>
      </c>
      <c r="H7" s="448">
        <f t="shared" ref="H7:H38" si="2">ROUND(G7*$H$3,0)</f>
        <v>6144706</v>
      </c>
      <c r="I7" s="448">
        <f>'7_Local Revenue'!AR7</f>
        <v>497690</v>
      </c>
      <c r="J7" s="450">
        <f t="shared" ref="J7:J38" si="3">E7+H7+I7</f>
        <v>12317006</v>
      </c>
    </row>
    <row r="8" spans="1:10" ht="16.899999999999999" customHeight="1" x14ac:dyDescent="0.2">
      <c r="A8" s="47">
        <v>2</v>
      </c>
      <c r="B8" s="265" t="s">
        <v>5</v>
      </c>
      <c r="C8" s="49">
        <f>'7_Local Revenue'!AF8</f>
        <v>5247171</v>
      </c>
      <c r="D8" s="49">
        <f>'7_Local Revenue'!H8</f>
        <v>104135670.10000001</v>
      </c>
      <c r="E8" s="49">
        <f t="shared" si="1"/>
        <v>1536677</v>
      </c>
      <c r="F8" s="49">
        <f>'7_Local Revenue'!AK8</f>
        <v>7116432</v>
      </c>
      <c r="G8" s="49">
        <f>'7_Local Revenue'!AO8</f>
        <v>284657280</v>
      </c>
      <c r="H8" s="49">
        <f t="shared" si="2"/>
        <v>2074844</v>
      </c>
      <c r="I8" s="49">
        <f>'7_Local Revenue'!AR8</f>
        <v>87579</v>
      </c>
      <c r="J8" s="266">
        <f t="shared" si="3"/>
        <v>3699100</v>
      </c>
    </row>
    <row r="9" spans="1:10" ht="16.899999999999999" customHeight="1" x14ac:dyDescent="0.2">
      <c r="A9" s="47">
        <v>3</v>
      </c>
      <c r="B9" s="265" t="s">
        <v>6</v>
      </c>
      <c r="C9" s="49">
        <f>'7_Local Revenue'!AF9</f>
        <v>80979011</v>
      </c>
      <c r="D9" s="49">
        <f>'7_Local Revenue'!H9</f>
        <v>1315203755</v>
      </c>
      <c r="E9" s="49">
        <f t="shared" si="1"/>
        <v>19407791</v>
      </c>
      <c r="F9" s="49">
        <f>'7_Local Revenue'!AK9</f>
        <v>70144479</v>
      </c>
      <c r="G9" s="49">
        <f>'7_Local Revenue'!AO9</f>
        <v>3507223950</v>
      </c>
      <c r="H9" s="49">
        <f t="shared" si="2"/>
        <v>25563875</v>
      </c>
      <c r="I9" s="49">
        <f>'7_Local Revenue'!AR9</f>
        <v>203989</v>
      </c>
      <c r="J9" s="266">
        <f t="shared" si="3"/>
        <v>45175655</v>
      </c>
    </row>
    <row r="10" spans="1:10" ht="16.899999999999999" customHeight="1" x14ac:dyDescent="0.2">
      <c r="A10" s="47">
        <v>4</v>
      </c>
      <c r="B10" s="265" t="s">
        <v>7</v>
      </c>
      <c r="C10" s="49">
        <f>'7_Local Revenue'!AF10</f>
        <v>7699989</v>
      </c>
      <c r="D10" s="49">
        <f>'7_Local Revenue'!H10</f>
        <v>196416591.80000001</v>
      </c>
      <c r="E10" s="49">
        <f t="shared" si="1"/>
        <v>2898419</v>
      </c>
      <c r="F10" s="49">
        <f>'7_Local Revenue'!AK10</f>
        <v>7615348</v>
      </c>
      <c r="G10" s="49">
        <f>'7_Local Revenue'!AO10</f>
        <v>252029859.99999997</v>
      </c>
      <c r="H10" s="49">
        <f t="shared" si="2"/>
        <v>1837025</v>
      </c>
      <c r="I10" s="49">
        <f>'7_Local Revenue'!AR10</f>
        <v>105783</v>
      </c>
      <c r="J10" s="266">
        <f t="shared" si="3"/>
        <v>4841227</v>
      </c>
    </row>
    <row r="11" spans="1:10" ht="16.899999999999999" customHeight="1" x14ac:dyDescent="0.2">
      <c r="A11" s="445">
        <v>5</v>
      </c>
      <c r="B11" s="447" t="s">
        <v>8</v>
      </c>
      <c r="C11" s="449">
        <f>'7_Local Revenue'!AF11</f>
        <v>3412375</v>
      </c>
      <c r="D11" s="449">
        <f>'7_Local Revenue'!H11</f>
        <v>145204264</v>
      </c>
      <c r="E11" s="449">
        <f t="shared" si="1"/>
        <v>2142705</v>
      </c>
      <c r="F11" s="449">
        <f>'7_Local Revenue'!AK11</f>
        <v>7987577</v>
      </c>
      <c r="G11" s="449">
        <f>'7_Local Revenue'!AO11</f>
        <v>456432971</v>
      </c>
      <c r="H11" s="449">
        <f t="shared" si="2"/>
        <v>3326903</v>
      </c>
      <c r="I11" s="449">
        <f>'7_Local Revenue'!AR11</f>
        <v>407904</v>
      </c>
      <c r="J11" s="451">
        <f t="shared" si="3"/>
        <v>5877512</v>
      </c>
    </row>
    <row r="12" spans="1:10" ht="16.899999999999999" customHeight="1" x14ac:dyDescent="0.2">
      <c r="A12" s="444">
        <v>6</v>
      </c>
      <c r="B12" s="446" t="s">
        <v>9</v>
      </c>
      <c r="C12" s="448">
        <f>'7_Local Revenue'!AF12</f>
        <v>13653807</v>
      </c>
      <c r="D12" s="448">
        <f>'7_Local Revenue'!H12</f>
        <v>258074813.70000002</v>
      </c>
      <c r="E12" s="448">
        <f t="shared" si="1"/>
        <v>3808278</v>
      </c>
      <c r="F12" s="448">
        <f>'7_Local Revenue'!AK12</f>
        <v>10935838</v>
      </c>
      <c r="G12" s="448">
        <f>'7_Local Revenue'!AO12</f>
        <v>546791900</v>
      </c>
      <c r="H12" s="448">
        <f t="shared" si="2"/>
        <v>3985522</v>
      </c>
      <c r="I12" s="448">
        <f>'7_Local Revenue'!AR12</f>
        <v>323754</v>
      </c>
      <c r="J12" s="450">
        <f t="shared" si="3"/>
        <v>8117554</v>
      </c>
    </row>
    <row r="13" spans="1:10" ht="16.899999999999999" customHeight="1" x14ac:dyDescent="0.2">
      <c r="A13" s="47">
        <v>7</v>
      </c>
      <c r="B13" s="265" t="s">
        <v>10</v>
      </c>
      <c r="C13" s="49">
        <f>'7_Local Revenue'!AF13</f>
        <v>22917778</v>
      </c>
      <c r="D13" s="49">
        <f>'7_Local Revenue'!H13</f>
        <v>351463864</v>
      </c>
      <c r="E13" s="49">
        <f t="shared" si="1"/>
        <v>5186373</v>
      </c>
      <c r="F13" s="49">
        <f>'7_Local Revenue'!AK13</f>
        <v>4055962</v>
      </c>
      <c r="G13" s="49">
        <f>'7_Local Revenue'!AO13</f>
        <v>202798100</v>
      </c>
      <c r="H13" s="49">
        <f t="shared" si="2"/>
        <v>1478179</v>
      </c>
      <c r="I13" s="49">
        <f>'7_Local Revenue'!AR13</f>
        <v>125035</v>
      </c>
      <c r="J13" s="266">
        <f t="shared" si="3"/>
        <v>6789587</v>
      </c>
    </row>
    <row r="14" spans="1:10" ht="16.899999999999999" customHeight="1" x14ac:dyDescent="0.2">
      <c r="A14" s="47">
        <v>8</v>
      </c>
      <c r="B14" s="265" t="s">
        <v>11</v>
      </c>
      <c r="C14" s="49">
        <f>'7_Local Revenue'!AF14</f>
        <v>63828280</v>
      </c>
      <c r="D14" s="49">
        <f>'7_Local Revenue'!H14</f>
        <v>987115313</v>
      </c>
      <c r="E14" s="49">
        <f t="shared" si="1"/>
        <v>14566357</v>
      </c>
      <c r="F14" s="49">
        <f>'7_Local Revenue'!AK14</f>
        <v>47264606</v>
      </c>
      <c r="G14" s="49">
        <f>'7_Local Revenue'!AO14</f>
        <v>2700834629</v>
      </c>
      <c r="H14" s="49">
        <f t="shared" si="2"/>
        <v>19686168</v>
      </c>
      <c r="I14" s="49">
        <f>'7_Local Revenue'!AR14</f>
        <v>654046</v>
      </c>
      <c r="J14" s="266">
        <f t="shared" si="3"/>
        <v>34906571</v>
      </c>
    </row>
    <row r="15" spans="1:10" ht="16.899999999999999" customHeight="1" x14ac:dyDescent="0.2">
      <c r="A15" s="47">
        <v>9</v>
      </c>
      <c r="B15" s="265" t="s">
        <v>12</v>
      </c>
      <c r="C15" s="49">
        <f>'7_Local Revenue'!AF15</f>
        <v>131168067</v>
      </c>
      <c r="D15" s="49">
        <f>'7_Local Revenue'!H15</f>
        <v>1779917820</v>
      </c>
      <c r="E15" s="49">
        <f t="shared" si="1"/>
        <v>26265340</v>
      </c>
      <c r="F15" s="49">
        <f>'7_Local Revenue'!AK15</f>
        <v>79578095</v>
      </c>
      <c r="G15" s="49">
        <f>'7_Local Revenue'!AO15</f>
        <v>5305206333</v>
      </c>
      <c r="H15" s="49">
        <f t="shared" si="2"/>
        <v>38669225</v>
      </c>
      <c r="I15" s="49">
        <f>'7_Local Revenue'!AR15</f>
        <v>1976843</v>
      </c>
      <c r="J15" s="266">
        <f t="shared" si="3"/>
        <v>66911408</v>
      </c>
    </row>
    <row r="16" spans="1:10" ht="16.899999999999999" customHeight="1" x14ac:dyDescent="0.2">
      <c r="A16" s="445">
        <v>10</v>
      </c>
      <c r="B16" s="447" t="s">
        <v>13</v>
      </c>
      <c r="C16" s="449">
        <f>'7_Local Revenue'!AF16</f>
        <v>61742759</v>
      </c>
      <c r="D16" s="449">
        <f>'7_Local Revenue'!H16</f>
        <v>2242535002</v>
      </c>
      <c r="E16" s="449">
        <f t="shared" si="1"/>
        <v>33091945</v>
      </c>
      <c r="F16" s="449">
        <f>'7_Local Revenue'!AK16</f>
        <v>177229483</v>
      </c>
      <c r="G16" s="449">
        <f>'7_Local Revenue'!AO16</f>
        <v>7089179320</v>
      </c>
      <c r="H16" s="449">
        <f t="shared" si="2"/>
        <v>51672461</v>
      </c>
      <c r="I16" s="449">
        <f>'7_Local Revenue'!AR16</f>
        <v>1011329</v>
      </c>
      <c r="J16" s="451">
        <f t="shared" si="3"/>
        <v>85775735</v>
      </c>
    </row>
    <row r="17" spans="1:10" ht="16.899999999999999" customHeight="1" x14ac:dyDescent="0.2">
      <c r="A17" s="444">
        <v>11</v>
      </c>
      <c r="B17" s="446" t="s">
        <v>14</v>
      </c>
      <c r="C17" s="448">
        <f>'7_Local Revenue'!AF17</f>
        <v>3191511</v>
      </c>
      <c r="D17" s="448">
        <f>'7_Local Revenue'!H17</f>
        <v>61630077</v>
      </c>
      <c r="E17" s="448">
        <f t="shared" si="1"/>
        <v>909444</v>
      </c>
      <c r="F17" s="448">
        <f>'7_Local Revenue'!AK17</f>
        <v>2275194</v>
      </c>
      <c r="G17" s="448">
        <f>'7_Local Revenue'!AO17</f>
        <v>113759700</v>
      </c>
      <c r="H17" s="448">
        <f t="shared" si="2"/>
        <v>829185</v>
      </c>
      <c r="I17" s="448">
        <f>'7_Local Revenue'!AR17</f>
        <v>79041</v>
      </c>
      <c r="J17" s="450">
        <f t="shared" si="3"/>
        <v>1817670</v>
      </c>
    </row>
    <row r="18" spans="1:10" ht="16.899999999999999" customHeight="1" x14ac:dyDescent="0.2">
      <c r="A18" s="47">
        <v>12</v>
      </c>
      <c r="B18" s="265" t="s">
        <v>15</v>
      </c>
      <c r="C18" s="49">
        <f>'7_Local Revenue'!AF18</f>
        <v>9257377</v>
      </c>
      <c r="D18" s="49">
        <f>'7_Local Revenue'!H18</f>
        <v>255217824</v>
      </c>
      <c r="E18" s="49">
        <f t="shared" si="1"/>
        <v>3766119</v>
      </c>
      <c r="F18" s="49">
        <f>'7_Local Revenue'!AK18</f>
        <v>0</v>
      </c>
      <c r="G18" s="49">
        <f>'7_Local Revenue'!AO18</f>
        <v>255800540</v>
      </c>
      <c r="H18" s="49">
        <f t="shared" si="2"/>
        <v>1864510</v>
      </c>
      <c r="I18" s="49">
        <f>'7_Local Revenue'!AR18</f>
        <v>424273</v>
      </c>
      <c r="J18" s="266">
        <f t="shared" si="3"/>
        <v>6054902</v>
      </c>
    </row>
    <row r="19" spans="1:10" ht="16.899999999999999" customHeight="1" x14ac:dyDescent="0.2">
      <c r="A19" s="47">
        <v>13</v>
      </c>
      <c r="B19" s="265" t="s">
        <v>16</v>
      </c>
      <c r="C19" s="49">
        <f>'7_Local Revenue'!AF19</f>
        <v>907501</v>
      </c>
      <c r="D19" s="49">
        <f>'7_Local Revenue'!H19</f>
        <v>39278813</v>
      </c>
      <c r="E19" s="49">
        <f t="shared" si="1"/>
        <v>579617</v>
      </c>
      <c r="F19" s="49">
        <f>'7_Local Revenue'!AK19</f>
        <v>2635794</v>
      </c>
      <c r="G19" s="49">
        <f>'7_Local Revenue'!AO19</f>
        <v>87859800</v>
      </c>
      <c r="H19" s="49">
        <f t="shared" si="2"/>
        <v>640403</v>
      </c>
      <c r="I19" s="49">
        <f>'7_Local Revenue'!AR19</f>
        <v>126908</v>
      </c>
      <c r="J19" s="266">
        <f t="shared" si="3"/>
        <v>1346928</v>
      </c>
    </row>
    <row r="20" spans="1:10" ht="16.899999999999999" customHeight="1" x14ac:dyDescent="0.2">
      <c r="A20" s="47">
        <v>14</v>
      </c>
      <c r="B20" s="265" t="s">
        <v>17</v>
      </c>
      <c r="C20" s="49">
        <f>'7_Local Revenue'!AF20</f>
        <v>4331980</v>
      </c>
      <c r="D20" s="49">
        <f>'7_Local Revenue'!H20</f>
        <v>129045564</v>
      </c>
      <c r="E20" s="49">
        <f t="shared" si="1"/>
        <v>1904260</v>
      </c>
      <c r="F20" s="49">
        <f>'7_Local Revenue'!AK20</f>
        <v>2657604</v>
      </c>
      <c r="G20" s="49">
        <f>'7_Local Revenue'!AO20</f>
        <v>132880200</v>
      </c>
      <c r="H20" s="49">
        <f t="shared" si="2"/>
        <v>968553</v>
      </c>
      <c r="I20" s="49">
        <f>'7_Local Revenue'!AR20</f>
        <v>134454</v>
      </c>
      <c r="J20" s="266">
        <f t="shared" si="3"/>
        <v>3007267</v>
      </c>
    </row>
    <row r="21" spans="1:10" ht="16.899999999999999" customHeight="1" x14ac:dyDescent="0.2">
      <c r="A21" s="445">
        <v>15</v>
      </c>
      <c r="B21" s="447" t="s">
        <v>18</v>
      </c>
      <c r="C21" s="449">
        <f>'7_Local Revenue'!AF21</f>
        <v>5285222</v>
      </c>
      <c r="D21" s="449">
        <f>'7_Local Revenue'!H21</f>
        <v>131476860</v>
      </c>
      <c r="E21" s="449">
        <f t="shared" si="1"/>
        <v>1940137</v>
      </c>
      <c r="F21" s="449">
        <f>'7_Local Revenue'!AK21</f>
        <v>5451884</v>
      </c>
      <c r="G21" s="449">
        <f>'7_Local Revenue'!AO21</f>
        <v>272594200</v>
      </c>
      <c r="H21" s="449">
        <f t="shared" si="2"/>
        <v>1986917</v>
      </c>
      <c r="I21" s="449">
        <f>'7_Local Revenue'!AR21</f>
        <v>171272</v>
      </c>
      <c r="J21" s="451">
        <f t="shared" si="3"/>
        <v>4098326</v>
      </c>
    </row>
    <row r="22" spans="1:10" ht="16.899999999999999" customHeight="1" x14ac:dyDescent="0.2">
      <c r="A22" s="444">
        <v>16</v>
      </c>
      <c r="B22" s="446" t="s">
        <v>19</v>
      </c>
      <c r="C22" s="448">
        <f>'7_Local Revenue'!AF22</f>
        <v>41373928</v>
      </c>
      <c r="D22" s="448">
        <f>'7_Local Revenue'!H22</f>
        <v>692049158</v>
      </c>
      <c r="E22" s="448">
        <f t="shared" si="1"/>
        <v>10212216</v>
      </c>
      <c r="F22" s="448">
        <f>'7_Local Revenue'!AK22</f>
        <v>27642271</v>
      </c>
      <c r="G22" s="448">
        <f>'7_Local Revenue'!AO22</f>
        <v>1105690840</v>
      </c>
      <c r="H22" s="448">
        <f t="shared" si="2"/>
        <v>8059292</v>
      </c>
      <c r="I22" s="448">
        <f>'7_Local Revenue'!AR22</f>
        <v>768167</v>
      </c>
      <c r="J22" s="450">
        <f t="shared" si="3"/>
        <v>19039675</v>
      </c>
    </row>
    <row r="23" spans="1:10" ht="16.899999999999999" customHeight="1" x14ac:dyDescent="0.2">
      <c r="A23" s="47">
        <v>17</v>
      </c>
      <c r="B23" s="265" t="s">
        <v>20</v>
      </c>
      <c r="C23" s="49">
        <f>'7_Local Revenue'!AF23</f>
        <v>164280721</v>
      </c>
      <c r="D23" s="49">
        <f>'7_Local Revenue'!H23</f>
        <v>3767798005.4200001</v>
      </c>
      <c r="E23" s="49">
        <f t="shared" si="1"/>
        <v>55599474</v>
      </c>
      <c r="F23" s="49">
        <f>'7_Local Revenue'!AK23</f>
        <v>182207657</v>
      </c>
      <c r="G23" s="49">
        <f>'7_Local Revenue'!AO23</f>
        <v>9110382850</v>
      </c>
      <c r="H23" s="49">
        <f t="shared" si="2"/>
        <v>66404852</v>
      </c>
      <c r="I23" s="49">
        <f>'7_Local Revenue'!AR23</f>
        <v>4027183</v>
      </c>
      <c r="J23" s="266">
        <f t="shared" si="3"/>
        <v>126031509</v>
      </c>
    </row>
    <row r="24" spans="1:10" ht="16.899999999999999" customHeight="1" x14ac:dyDescent="0.2">
      <c r="A24" s="47">
        <v>18</v>
      </c>
      <c r="B24" s="265" t="s">
        <v>21</v>
      </c>
      <c r="C24" s="49">
        <f>'7_Local Revenue'!AF24</f>
        <v>731981</v>
      </c>
      <c r="D24" s="49">
        <f>'7_Local Revenue'!H24</f>
        <v>44614553</v>
      </c>
      <c r="E24" s="49">
        <f t="shared" si="1"/>
        <v>658354</v>
      </c>
      <c r="F24" s="49">
        <f>'7_Local Revenue'!AK24</f>
        <v>1727954</v>
      </c>
      <c r="G24" s="49">
        <f>'7_Local Revenue'!AO24</f>
        <v>57598467</v>
      </c>
      <c r="H24" s="49">
        <f t="shared" si="2"/>
        <v>419831</v>
      </c>
      <c r="I24" s="49">
        <f>'7_Local Revenue'!AR24</f>
        <v>192376</v>
      </c>
      <c r="J24" s="266">
        <f t="shared" si="3"/>
        <v>1270561</v>
      </c>
    </row>
    <row r="25" spans="1:10" ht="16.899999999999999" customHeight="1" x14ac:dyDescent="0.2">
      <c r="A25" s="47">
        <v>19</v>
      </c>
      <c r="B25" s="265" t="s">
        <v>22</v>
      </c>
      <c r="C25" s="49">
        <f>'7_Local Revenue'!AF25</f>
        <v>3683223</v>
      </c>
      <c r="D25" s="49">
        <f>'7_Local Revenue'!H25</f>
        <v>167161183.20000002</v>
      </c>
      <c r="E25" s="49">
        <f t="shared" si="1"/>
        <v>2466712</v>
      </c>
      <c r="F25" s="49">
        <f>'7_Local Revenue'!AK25</f>
        <v>3825792</v>
      </c>
      <c r="G25" s="49">
        <f>'7_Local Revenue'!AO25</f>
        <v>191289600</v>
      </c>
      <c r="H25" s="49">
        <f t="shared" si="2"/>
        <v>1394295</v>
      </c>
      <c r="I25" s="49">
        <f>'7_Local Revenue'!AR25</f>
        <v>49940</v>
      </c>
      <c r="J25" s="266">
        <f t="shared" si="3"/>
        <v>3910947</v>
      </c>
    </row>
    <row r="26" spans="1:10" ht="16.899999999999999" customHeight="1" x14ac:dyDescent="0.2">
      <c r="A26" s="445">
        <v>20</v>
      </c>
      <c r="B26" s="447" t="s">
        <v>23</v>
      </c>
      <c r="C26" s="449">
        <f>'7_Local Revenue'!AF26</f>
        <v>7318144</v>
      </c>
      <c r="D26" s="449">
        <f>'7_Local Revenue'!H26</f>
        <v>243046381</v>
      </c>
      <c r="E26" s="449">
        <f t="shared" si="1"/>
        <v>3586511</v>
      </c>
      <c r="F26" s="449">
        <f>'7_Local Revenue'!AK26</f>
        <v>7429042</v>
      </c>
      <c r="G26" s="449">
        <f>'7_Local Revenue'!AO26</f>
        <v>371452100</v>
      </c>
      <c r="H26" s="449">
        <f t="shared" si="2"/>
        <v>2707485</v>
      </c>
      <c r="I26" s="449">
        <f>'7_Local Revenue'!AR26</f>
        <v>411803</v>
      </c>
      <c r="J26" s="451">
        <f t="shared" si="3"/>
        <v>6705799</v>
      </c>
    </row>
    <row r="27" spans="1:10" ht="16.899999999999999" customHeight="1" x14ac:dyDescent="0.2">
      <c r="A27" s="444">
        <v>21</v>
      </c>
      <c r="B27" s="446" t="s">
        <v>24</v>
      </c>
      <c r="C27" s="448">
        <f>'7_Local Revenue'!AF27</f>
        <v>2596800</v>
      </c>
      <c r="D27" s="448">
        <f>'7_Local Revenue'!H27</f>
        <v>107786772</v>
      </c>
      <c r="E27" s="448">
        <f t="shared" si="1"/>
        <v>1590554</v>
      </c>
      <c r="F27" s="448">
        <f>'7_Local Revenue'!AK27</f>
        <v>5176733</v>
      </c>
      <c r="G27" s="448">
        <f>'7_Local Revenue'!AO27</f>
        <v>258836650</v>
      </c>
      <c r="H27" s="448">
        <f t="shared" si="2"/>
        <v>1886640</v>
      </c>
      <c r="I27" s="448">
        <f>'7_Local Revenue'!AR27</f>
        <v>80628</v>
      </c>
      <c r="J27" s="450">
        <f t="shared" si="3"/>
        <v>3557822</v>
      </c>
    </row>
    <row r="28" spans="1:10" ht="16.899999999999999" customHeight="1" x14ac:dyDescent="0.2">
      <c r="A28" s="47">
        <v>22</v>
      </c>
      <c r="B28" s="265" t="s">
        <v>25</v>
      </c>
      <c r="C28" s="49">
        <f>'7_Local Revenue'!AF28</f>
        <v>3259043</v>
      </c>
      <c r="D28" s="49">
        <f>'7_Local Revenue'!H28</f>
        <v>55363143.000000007</v>
      </c>
      <c r="E28" s="49">
        <f t="shared" si="1"/>
        <v>816966</v>
      </c>
      <c r="F28" s="49">
        <f>'7_Local Revenue'!AK28</f>
        <v>2641488</v>
      </c>
      <c r="G28" s="49">
        <f>'7_Local Revenue'!AO28</f>
        <v>132074400</v>
      </c>
      <c r="H28" s="49">
        <f t="shared" si="2"/>
        <v>962680</v>
      </c>
      <c r="I28" s="49">
        <f>'7_Local Revenue'!AR28</f>
        <v>441010</v>
      </c>
      <c r="J28" s="266">
        <f t="shared" si="3"/>
        <v>2220656</v>
      </c>
    </row>
    <row r="29" spans="1:10" ht="16.899999999999999" customHeight="1" x14ac:dyDescent="0.2">
      <c r="A29" s="47">
        <v>23</v>
      </c>
      <c r="B29" s="265" t="s">
        <v>26</v>
      </c>
      <c r="C29" s="49">
        <f>'7_Local Revenue'!AF29</f>
        <v>19435497</v>
      </c>
      <c r="D29" s="49">
        <f>'7_Local Revenue'!H29</f>
        <v>605492258</v>
      </c>
      <c r="E29" s="49">
        <f t="shared" si="1"/>
        <v>8934940</v>
      </c>
      <c r="F29" s="49">
        <f>'7_Local Revenue'!AK29</f>
        <v>25957369</v>
      </c>
      <c r="G29" s="49">
        <f>'7_Local Revenue'!AO29</f>
        <v>1297868450</v>
      </c>
      <c r="H29" s="49">
        <f t="shared" si="2"/>
        <v>9460059</v>
      </c>
      <c r="I29" s="49">
        <f>'7_Local Revenue'!AR29</f>
        <v>520287</v>
      </c>
      <c r="J29" s="266">
        <f t="shared" si="3"/>
        <v>18915286</v>
      </c>
    </row>
    <row r="30" spans="1:10" ht="16.899999999999999" customHeight="1" x14ac:dyDescent="0.2">
      <c r="A30" s="47">
        <v>24</v>
      </c>
      <c r="B30" s="265" t="s">
        <v>27</v>
      </c>
      <c r="C30" s="49">
        <f>'7_Local Revenue'!AF30</f>
        <v>34170720</v>
      </c>
      <c r="D30" s="49">
        <f>'7_Local Revenue'!H30</f>
        <v>594891280</v>
      </c>
      <c r="E30" s="49">
        <f t="shared" si="1"/>
        <v>8778507</v>
      </c>
      <c r="F30" s="49">
        <f>'7_Local Revenue'!AK30</f>
        <v>26063619</v>
      </c>
      <c r="G30" s="49">
        <f>'7_Local Revenue'!AO30</f>
        <v>1303180950</v>
      </c>
      <c r="H30" s="49">
        <f t="shared" si="2"/>
        <v>9498782</v>
      </c>
      <c r="I30" s="49">
        <f>'7_Local Revenue'!AR30</f>
        <v>137051</v>
      </c>
      <c r="J30" s="266">
        <f t="shared" si="3"/>
        <v>18414340</v>
      </c>
    </row>
    <row r="31" spans="1:10" ht="16.899999999999999" customHeight="1" x14ac:dyDescent="0.2">
      <c r="A31" s="445">
        <v>25</v>
      </c>
      <c r="B31" s="447" t="s">
        <v>28</v>
      </c>
      <c r="C31" s="449">
        <f>'7_Local Revenue'!AF31</f>
        <v>5533484</v>
      </c>
      <c r="D31" s="449">
        <f>'7_Local Revenue'!H31</f>
        <v>213236750</v>
      </c>
      <c r="E31" s="449">
        <f t="shared" si="1"/>
        <v>3146626</v>
      </c>
      <c r="F31" s="449">
        <f>'7_Local Revenue'!AK31</f>
        <v>5137992</v>
      </c>
      <c r="G31" s="449">
        <f>'7_Local Revenue'!AO31</f>
        <v>171266400</v>
      </c>
      <c r="H31" s="449">
        <f t="shared" si="2"/>
        <v>1248347</v>
      </c>
      <c r="I31" s="449">
        <f>'7_Local Revenue'!AR31</f>
        <v>88749</v>
      </c>
      <c r="J31" s="451">
        <f t="shared" si="3"/>
        <v>4483722</v>
      </c>
    </row>
    <row r="32" spans="1:10" ht="16.899999999999999" customHeight="1" x14ac:dyDescent="0.2">
      <c r="A32" s="444">
        <v>26</v>
      </c>
      <c r="B32" s="446" t="s">
        <v>29</v>
      </c>
      <c r="C32" s="448">
        <f>'7_Local Revenue'!AF32</f>
        <v>85064827</v>
      </c>
      <c r="D32" s="448">
        <f>'7_Local Revenue'!H32</f>
        <v>3718039200</v>
      </c>
      <c r="E32" s="448">
        <f t="shared" si="1"/>
        <v>54865208</v>
      </c>
      <c r="F32" s="448">
        <f>'7_Local Revenue'!AK32</f>
        <v>204699984</v>
      </c>
      <c r="G32" s="448">
        <f>'7_Local Revenue'!AO32</f>
        <v>10234999200</v>
      </c>
      <c r="H32" s="448">
        <f t="shared" si="2"/>
        <v>74602090</v>
      </c>
      <c r="I32" s="448">
        <f>'7_Local Revenue'!AR32</f>
        <v>1846710</v>
      </c>
      <c r="J32" s="450">
        <f t="shared" si="3"/>
        <v>131314008</v>
      </c>
    </row>
    <row r="33" spans="1:10" ht="16.899999999999999" customHeight="1" x14ac:dyDescent="0.2">
      <c r="A33" s="47">
        <v>27</v>
      </c>
      <c r="B33" s="265" t="s">
        <v>30</v>
      </c>
      <c r="C33" s="49">
        <f>'7_Local Revenue'!AF33</f>
        <v>8626692</v>
      </c>
      <c r="D33" s="49">
        <f>'7_Local Revenue'!H33</f>
        <v>221471933</v>
      </c>
      <c r="E33" s="49">
        <f t="shared" si="1"/>
        <v>3268148</v>
      </c>
      <c r="F33" s="49">
        <f>'7_Local Revenue'!AK33</f>
        <v>11337990</v>
      </c>
      <c r="G33" s="49">
        <f>'7_Local Revenue'!AO33</f>
        <v>453519600</v>
      </c>
      <c r="H33" s="49">
        <f t="shared" si="2"/>
        <v>3305668</v>
      </c>
      <c r="I33" s="49">
        <f>'7_Local Revenue'!AR33</f>
        <v>318956</v>
      </c>
      <c r="J33" s="266">
        <f t="shared" si="3"/>
        <v>6892772</v>
      </c>
    </row>
    <row r="34" spans="1:10" ht="16.899999999999999" customHeight="1" x14ac:dyDescent="0.2">
      <c r="A34" s="47">
        <v>28</v>
      </c>
      <c r="B34" s="265" t="s">
        <v>31</v>
      </c>
      <c r="C34" s="49">
        <f>'7_Local Revenue'!AF34</f>
        <v>73993911</v>
      </c>
      <c r="D34" s="49">
        <f>'7_Local Revenue'!H34</f>
        <v>2286166528</v>
      </c>
      <c r="E34" s="49">
        <f t="shared" si="1"/>
        <v>33735794</v>
      </c>
      <c r="F34" s="49">
        <f>'7_Local Revenue'!AK34</f>
        <v>117792765</v>
      </c>
      <c r="G34" s="49">
        <f>'7_Local Revenue'!AO34</f>
        <v>5889638250</v>
      </c>
      <c r="H34" s="49">
        <f t="shared" si="2"/>
        <v>42929102</v>
      </c>
      <c r="I34" s="49">
        <f>'7_Local Revenue'!AR34</f>
        <v>2441655</v>
      </c>
      <c r="J34" s="266">
        <f t="shared" si="3"/>
        <v>79106551</v>
      </c>
    </row>
    <row r="35" spans="1:10" ht="16.899999999999999" customHeight="1" x14ac:dyDescent="0.2">
      <c r="A35" s="47">
        <v>29</v>
      </c>
      <c r="B35" s="265" t="s">
        <v>32</v>
      </c>
      <c r="C35" s="49">
        <f>'7_Local Revenue'!AF35</f>
        <v>41086493</v>
      </c>
      <c r="D35" s="49">
        <f>'7_Local Revenue'!H35</f>
        <v>961662449</v>
      </c>
      <c r="E35" s="49">
        <f t="shared" si="1"/>
        <v>14190762</v>
      </c>
      <c r="F35" s="49">
        <f>'7_Local Revenue'!AK35</f>
        <v>30084691</v>
      </c>
      <c r="G35" s="49">
        <f>'7_Local Revenue'!AO35</f>
        <v>1504234550</v>
      </c>
      <c r="H35" s="49">
        <f t="shared" si="2"/>
        <v>10964245</v>
      </c>
      <c r="I35" s="49">
        <f>'7_Local Revenue'!AR35</f>
        <v>755829</v>
      </c>
      <c r="J35" s="266">
        <f t="shared" si="3"/>
        <v>25910836</v>
      </c>
    </row>
    <row r="36" spans="1:10" ht="16.899999999999999" customHeight="1" x14ac:dyDescent="0.2">
      <c r="A36" s="445">
        <v>30</v>
      </c>
      <c r="B36" s="447" t="s">
        <v>33</v>
      </c>
      <c r="C36" s="449">
        <f>'7_Local Revenue'!AF36</f>
        <v>3596784</v>
      </c>
      <c r="D36" s="449">
        <f>'7_Local Revenue'!H36</f>
        <v>82032600</v>
      </c>
      <c r="E36" s="449">
        <f t="shared" si="1"/>
        <v>1210513</v>
      </c>
      <c r="F36" s="449">
        <f>'7_Local Revenue'!AK36</f>
        <v>9033474</v>
      </c>
      <c r="G36" s="449">
        <f>'7_Local Revenue'!AO36</f>
        <v>270738557.94999999</v>
      </c>
      <c r="H36" s="449">
        <f t="shared" si="2"/>
        <v>1973392</v>
      </c>
      <c r="I36" s="449">
        <f>'7_Local Revenue'!AR36</f>
        <v>57409</v>
      </c>
      <c r="J36" s="451">
        <f t="shared" si="3"/>
        <v>3241314</v>
      </c>
    </row>
    <row r="37" spans="1:10" ht="16.899999999999999" customHeight="1" x14ac:dyDescent="0.2">
      <c r="A37" s="444">
        <v>31</v>
      </c>
      <c r="B37" s="446" t="s">
        <v>34</v>
      </c>
      <c r="C37" s="448">
        <f>'7_Local Revenue'!AF37</f>
        <v>20124690</v>
      </c>
      <c r="D37" s="448">
        <f>'7_Local Revenue'!H37</f>
        <v>471179353</v>
      </c>
      <c r="E37" s="448">
        <f t="shared" si="1"/>
        <v>6952953</v>
      </c>
      <c r="F37" s="448">
        <f>'7_Local Revenue'!AK37</f>
        <v>17792666</v>
      </c>
      <c r="G37" s="448">
        <f>'7_Local Revenue'!AO37</f>
        <v>889633300</v>
      </c>
      <c r="H37" s="448">
        <f t="shared" si="2"/>
        <v>6484466</v>
      </c>
      <c r="I37" s="448">
        <f>'7_Local Revenue'!AR37</f>
        <v>325212</v>
      </c>
      <c r="J37" s="450">
        <f t="shared" si="3"/>
        <v>13762631</v>
      </c>
    </row>
    <row r="38" spans="1:10" ht="16.899999999999999" customHeight="1" x14ac:dyDescent="0.2">
      <c r="A38" s="47">
        <v>32</v>
      </c>
      <c r="B38" s="265" t="s">
        <v>35</v>
      </c>
      <c r="C38" s="49">
        <f>'7_Local Revenue'!AF38</f>
        <v>18270090</v>
      </c>
      <c r="D38" s="49">
        <f>'7_Local Revenue'!H38</f>
        <v>539919105</v>
      </c>
      <c r="E38" s="49">
        <f t="shared" si="1"/>
        <v>7967311</v>
      </c>
      <c r="F38" s="49">
        <f>'7_Local Revenue'!AK38</f>
        <v>50287841</v>
      </c>
      <c r="G38" s="49">
        <f>'7_Local Revenue'!AO38</f>
        <v>2011513640</v>
      </c>
      <c r="H38" s="49">
        <f t="shared" si="2"/>
        <v>14661762</v>
      </c>
      <c r="I38" s="49">
        <f>'7_Local Revenue'!AR38</f>
        <v>981989</v>
      </c>
      <c r="J38" s="266">
        <f t="shared" si="3"/>
        <v>23611062</v>
      </c>
    </row>
    <row r="39" spans="1:10" ht="16.899999999999999" customHeight="1" x14ac:dyDescent="0.2">
      <c r="A39" s="47">
        <v>33</v>
      </c>
      <c r="B39" s="265" t="s">
        <v>36</v>
      </c>
      <c r="C39" s="49">
        <f>'7_Local Revenue'!AF39</f>
        <v>2311623</v>
      </c>
      <c r="D39" s="49">
        <f>'7_Local Revenue'!H39</f>
        <v>104841671</v>
      </c>
      <c r="E39" s="49">
        <f t="shared" ref="E39:E70" si="4">ROUND(D39*$E$3/1000,0)</f>
        <v>1547095</v>
      </c>
      <c r="F39" s="49">
        <f>'7_Local Revenue'!AK39</f>
        <v>3282361</v>
      </c>
      <c r="G39" s="49">
        <f>'7_Local Revenue'!AO39</f>
        <v>131294440</v>
      </c>
      <c r="H39" s="49">
        <f t="shared" ref="H39:H70" si="5">ROUND(G39*$H$3,0)</f>
        <v>956995</v>
      </c>
      <c r="I39" s="49">
        <f>'7_Local Revenue'!AR39</f>
        <v>124677</v>
      </c>
      <c r="J39" s="266">
        <f t="shared" ref="J39:J70" si="6">E39+H39+I39</f>
        <v>2628767</v>
      </c>
    </row>
    <row r="40" spans="1:10" ht="16.899999999999999" customHeight="1" x14ac:dyDescent="0.2">
      <c r="A40" s="47">
        <v>34</v>
      </c>
      <c r="B40" s="265" t="s">
        <v>37</v>
      </c>
      <c r="C40" s="49">
        <f>'7_Local Revenue'!AF40</f>
        <v>5601296</v>
      </c>
      <c r="D40" s="49">
        <f>'7_Local Revenue'!H40</f>
        <v>146054449</v>
      </c>
      <c r="E40" s="49">
        <f t="shared" si="4"/>
        <v>2155251</v>
      </c>
      <c r="F40" s="49">
        <f>'7_Local Revenue'!AK40</f>
        <v>5989734</v>
      </c>
      <c r="G40" s="49">
        <f>'7_Local Revenue'!AO40</f>
        <v>299486700</v>
      </c>
      <c r="H40" s="49">
        <f t="shared" si="5"/>
        <v>2182935</v>
      </c>
      <c r="I40" s="49">
        <f>'7_Local Revenue'!AR40</f>
        <v>213177</v>
      </c>
      <c r="J40" s="266">
        <f>E40+H40+I40</f>
        <v>4551363</v>
      </c>
    </row>
    <row r="41" spans="1:10" ht="16.899999999999999" customHeight="1" x14ac:dyDescent="0.2">
      <c r="A41" s="445">
        <v>35</v>
      </c>
      <c r="B41" s="447" t="s">
        <v>38</v>
      </c>
      <c r="C41" s="449">
        <f>'7_Local Revenue'!AF41</f>
        <v>9322050</v>
      </c>
      <c r="D41" s="449">
        <f>'7_Local Revenue'!H41</f>
        <v>351040926</v>
      </c>
      <c r="E41" s="449">
        <f t="shared" si="4"/>
        <v>5180132</v>
      </c>
      <c r="F41" s="449">
        <f>'7_Local Revenue'!AK41</f>
        <v>15758220</v>
      </c>
      <c r="G41" s="449">
        <f>'7_Local Revenue'!AO41</f>
        <v>630328800</v>
      </c>
      <c r="H41" s="449">
        <f t="shared" si="5"/>
        <v>4594416</v>
      </c>
      <c r="I41" s="449">
        <f>'7_Local Revenue'!AR41</f>
        <v>705915</v>
      </c>
      <c r="J41" s="451">
        <f t="shared" si="6"/>
        <v>10480463</v>
      </c>
    </row>
    <row r="42" spans="1:10" s="82" customFormat="1" ht="16.899999999999999" customHeight="1" x14ac:dyDescent="0.2">
      <c r="A42" s="444">
        <v>36</v>
      </c>
      <c r="B42" s="446" t="s">
        <v>39</v>
      </c>
      <c r="C42" s="448">
        <f>'7_Local Revenue'!AF42</f>
        <v>173510889</v>
      </c>
      <c r="D42" s="448">
        <f>'7_Local Revenue'!H42</f>
        <v>3868662170</v>
      </c>
      <c r="E42" s="448">
        <f t="shared" si="4"/>
        <v>57087875</v>
      </c>
      <c r="F42" s="448">
        <f>'7_Local Revenue'!AK42</f>
        <v>148006505</v>
      </c>
      <c r="G42" s="448">
        <f>'7_Local Revenue'!AO42</f>
        <v>9867100333</v>
      </c>
      <c r="H42" s="448">
        <f t="shared" si="5"/>
        <v>71920505</v>
      </c>
      <c r="I42" s="448">
        <f>'7_Local Revenue'!AR42</f>
        <v>2839663</v>
      </c>
      <c r="J42" s="450">
        <f t="shared" si="6"/>
        <v>131848043</v>
      </c>
    </row>
    <row r="43" spans="1:10" s="82" customFormat="1" ht="16.899999999999999" customHeight="1" x14ac:dyDescent="0.2">
      <c r="A43" s="47">
        <v>37</v>
      </c>
      <c r="B43" s="265" t="s">
        <v>40</v>
      </c>
      <c r="C43" s="49">
        <f>'7_Local Revenue'!AF43</f>
        <v>29104114</v>
      </c>
      <c r="D43" s="49">
        <f>'7_Local Revenue'!H43</f>
        <v>719506535</v>
      </c>
      <c r="E43" s="49">
        <f t="shared" si="4"/>
        <v>10617391</v>
      </c>
      <c r="F43" s="49">
        <f>'7_Local Revenue'!AK43</f>
        <v>45653738</v>
      </c>
      <c r="G43" s="49">
        <f>'7_Local Revenue'!AO43</f>
        <v>1521791267</v>
      </c>
      <c r="H43" s="49">
        <f t="shared" si="5"/>
        <v>11092215</v>
      </c>
      <c r="I43" s="49">
        <f>'7_Local Revenue'!AR43</f>
        <v>813252</v>
      </c>
      <c r="J43" s="266">
        <f t="shared" si="6"/>
        <v>22522858</v>
      </c>
    </row>
    <row r="44" spans="1:10" s="82" customFormat="1" ht="16.899999999999999" customHeight="1" x14ac:dyDescent="0.2">
      <c r="A44" s="47">
        <v>38</v>
      </c>
      <c r="B44" s="265" t="s">
        <v>41</v>
      </c>
      <c r="C44" s="49">
        <f>'7_Local Revenue'!AF44</f>
        <v>25979625</v>
      </c>
      <c r="D44" s="49">
        <f>'7_Local Revenue'!H44</f>
        <v>985281976</v>
      </c>
      <c r="E44" s="49">
        <f t="shared" si="4"/>
        <v>14539304</v>
      </c>
      <c r="F44" s="49">
        <f>'7_Local Revenue'!AK44</f>
        <v>16883890</v>
      </c>
      <c r="G44" s="49">
        <f>'7_Local Revenue'!AO44</f>
        <v>675355600</v>
      </c>
      <c r="H44" s="49">
        <f t="shared" si="5"/>
        <v>4922613</v>
      </c>
      <c r="I44" s="49">
        <f>'7_Local Revenue'!AR44</f>
        <v>94633</v>
      </c>
      <c r="J44" s="266">
        <f t="shared" si="6"/>
        <v>19556550</v>
      </c>
    </row>
    <row r="45" spans="1:10" s="82" customFormat="1" ht="16.899999999999999" customHeight="1" x14ac:dyDescent="0.2">
      <c r="A45" s="47">
        <v>39</v>
      </c>
      <c r="B45" s="265" t="s">
        <v>42</v>
      </c>
      <c r="C45" s="49">
        <f>'7_Local Revenue'!AF45</f>
        <v>8104568</v>
      </c>
      <c r="D45" s="49">
        <f>'7_Local Revenue'!H45</f>
        <v>492536593</v>
      </c>
      <c r="E45" s="49">
        <f t="shared" si="4"/>
        <v>7268111</v>
      </c>
      <c r="F45" s="49">
        <f>'7_Local Revenue'!AK45</f>
        <v>7018036</v>
      </c>
      <c r="G45" s="49">
        <f>'7_Local Revenue'!AO45</f>
        <v>350901800</v>
      </c>
      <c r="H45" s="49">
        <f t="shared" si="5"/>
        <v>2557695</v>
      </c>
      <c r="I45" s="49">
        <f>'7_Local Revenue'!AR45</f>
        <v>154406</v>
      </c>
      <c r="J45" s="266">
        <f t="shared" si="6"/>
        <v>9980212</v>
      </c>
    </row>
    <row r="46" spans="1:10" s="82" customFormat="1" ht="16.899999999999999" customHeight="1" x14ac:dyDescent="0.2">
      <c r="A46" s="445">
        <v>40</v>
      </c>
      <c r="B46" s="447" t="s">
        <v>43</v>
      </c>
      <c r="C46" s="449">
        <f>'7_Local Revenue'!AF46</f>
        <v>40312143</v>
      </c>
      <c r="D46" s="449">
        <f>'7_Local Revenue'!H46</f>
        <v>844277422</v>
      </c>
      <c r="E46" s="449">
        <f t="shared" si="4"/>
        <v>12458571</v>
      </c>
      <c r="F46" s="449">
        <f>'7_Local Revenue'!AK46</f>
        <v>51970756</v>
      </c>
      <c r="G46" s="449">
        <f>'7_Local Revenue'!AO46</f>
        <v>2598537800</v>
      </c>
      <c r="H46" s="449">
        <f t="shared" si="5"/>
        <v>18940534</v>
      </c>
      <c r="I46" s="449">
        <f>'7_Local Revenue'!AR46</f>
        <v>994907</v>
      </c>
      <c r="J46" s="451">
        <f t="shared" si="6"/>
        <v>32394012</v>
      </c>
    </row>
    <row r="47" spans="1:10" s="82" customFormat="1" ht="16.899999999999999" customHeight="1" x14ac:dyDescent="0.2">
      <c r="A47" s="444">
        <v>41</v>
      </c>
      <c r="B47" s="446" t="s">
        <v>44</v>
      </c>
      <c r="C47" s="448">
        <f>'7_Local Revenue'!AF47</f>
        <v>12183435</v>
      </c>
      <c r="D47" s="448">
        <f>'7_Local Revenue'!H47</f>
        <v>231410490</v>
      </c>
      <c r="E47" s="448">
        <f t="shared" si="4"/>
        <v>3414807</v>
      </c>
      <c r="F47" s="448">
        <f>'7_Local Revenue'!AK47</f>
        <v>4808006</v>
      </c>
      <c r="G47" s="448">
        <f>'7_Local Revenue'!AO47</f>
        <v>240400300</v>
      </c>
      <c r="H47" s="448">
        <f t="shared" si="5"/>
        <v>1752259</v>
      </c>
      <c r="I47" s="448">
        <f>'7_Local Revenue'!AR47</f>
        <v>78773</v>
      </c>
      <c r="J47" s="450">
        <f t="shared" si="6"/>
        <v>5245839</v>
      </c>
    </row>
    <row r="48" spans="1:10" s="82" customFormat="1" ht="16.899999999999999" customHeight="1" x14ac:dyDescent="0.2">
      <c r="A48" s="47">
        <v>42</v>
      </c>
      <c r="B48" s="265" t="s">
        <v>45</v>
      </c>
      <c r="C48" s="49">
        <f>'7_Local Revenue'!AF48</f>
        <v>6790069</v>
      </c>
      <c r="D48" s="49">
        <f>'7_Local Revenue'!H48</f>
        <v>209961729</v>
      </c>
      <c r="E48" s="49">
        <f t="shared" si="4"/>
        <v>3098298</v>
      </c>
      <c r="F48" s="49">
        <f>'7_Local Revenue'!AK48</f>
        <v>6207098</v>
      </c>
      <c r="G48" s="49">
        <f>'7_Local Revenue'!AO48</f>
        <v>310354900</v>
      </c>
      <c r="H48" s="49">
        <f t="shared" si="5"/>
        <v>2262152</v>
      </c>
      <c r="I48" s="49">
        <f>'7_Local Revenue'!AR48</f>
        <v>213876</v>
      </c>
      <c r="J48" s="266">
        <f t="shared" si="6"/>
        <v>5574326</v>
      </c>
    </row>
    <row r="49" spans="1:10" s="82" customFormat="1" ht="16.899999999999999" customHeight="1" x14ac:dyDescent="0.2">
      <c r="A49" s="47">
        <v>43</v>
      </c>
      <c r="B49" s="265" t="s">
        <v>46</v>
      </c>
      <c r="C49" s="49">
        <f>'7_Local Revenue'!AF49</f>
        <v>6676651</v>
      </c>
      <c r="D49" s="49">
        <f>'7_Local Revenue'!H49</f>
        <v>180028223</v>
      </c>
      <c r="E49" s="49">
        <f t="shared" si="4"/>
        <v>2656585</v>
      </c>
      <c r="F49" s="49">
        <f>'7_Local Revenue'!AK49</f>
        <v>11328604</v>
      </c>
      <c r="G49" s="49">
        <f>'7_Local Revenue'!AO49</f>
        <v>446383677.99999994</v>
      </c>
      <c r="H49" s="49">
        <f t="shared" si="5"/>
        <v>3253655</v>
      </c>
      <c r="I49" s="49">
        <f>'7_Local Revenue'!AR49</f>
        <v>149536</v>
      </c>
      <c r="J49" s="266">
        <f t="shared" si="6"/>
        <v>6059776</v>
      </c>
    </row>
    <row r="50" spans="1:10" s="82" customFormat="1" ht="16.899999999999999" customHeight="1" x14ac:dyDescent="0.2">
      <c r="A50" s="47">
        <v>44</v>
      </c>
      <c r="B50" s="265" t="s">
        <v>47</v>
      </c>
      <c r="C50" s="49">
        <f>'7_Local Revenue'!AF50</f>
        <v>14286650</v>
      </c>
      <c r="D50" s="49">
        <f>'7_Local Revenue'!H50</f>
        <v>342956418.20000005</v>
      </c>
      <c r="E50" s="49">
        <f t="shared" si="4"/>
        <v>5060833</v>
      </c>
      <c r="F50" s="49">
        <f>'7_Local Revenue'!AK50</f>
        <v>15351712</v>
      </c>
      <c r="G50" s="49">
        <f>'7_Local Revenue'!AO50</f>
        <v>767585600</v>
      </c>
      <c r="H50" s="49">
        <f t="shared" si="5"/>
        <v>5594870</v>
      </c>
      <c r="I50" s="49">
        <f>'7_Local Revenue'!AR50</f>
        <v>118458</v>
      </c>
      <c r="J50" s="266">
        <f t="shared" si="6"/>
        <v>10774161</v>
      </c>
    </row>
    <row r="51" spans="1:10" ht="16.899999999999999" customHeight="1" x14ac:dyDescent="0.2">
      <c r="A51" s="445">
        <v>45</v>
      </c>
      <c r="B51" s="447" t="s">
        <v>48</v>
      </c>
      <c r="C51" s="449">
        <f>'7_Local Revenue'!AF51</f>
        <v>78099493</v>
      </c>
      <c r="D51" s="449">
        <f>'7_Local Revenue'!H51</f>
        <v>1394828729.8000002</v>
      </c>
      <c r="E51" s="449">
        <f t="shared" si="4"/>
        <v>20582776</v>
      </c>
      <c r="F51" s="449">
        <f>'7_Local Revenue'!AK51</f>
        <v>56750746</v>
      </c>
      <c r="G51" s="449">
        <f>'7_Local Revenue'!AO51</f>
        <v>1891691533</v>
      </c>
      <c r="H51" s="449">
        <f t="shared" si="5"/>
        <v>13788388</v>
      </c>
      <c r="I51" s="449">
        <f>'7_Local Revenue'!AR51</f>
        <v>277937</v>
      </c>
      <c r="J51" s="451">
        <f t="shared" si="6"/>
        <v>34649101</v>
      </c>
    </row>
    <row r="52" spans="1:10" ht="16.899999999999999" customHeight="1" x14ac:dyDescent="0.2">
      <c r="A52" s="444">
        <v>46</v>
      </c>
      <c r="B52" s="446" t="s">
        <v>49</v>
      </c>
      <c r="C52" s="448">
        <f>'7_Local Revenue'!AF52</f>
        <v>2028231</v>
      </c>
      <c r="D52" s="448">
        <f>'7_Local Revenue'!H52</f>
        <v>47131910</v>
      </c>
      <c r="E52" s="448">
        <f t="shared" si="4"/>
        <v>695502</v>
      </c>
      <c r="F52" s="448">
        <f>'7_Local Revenue'!AK52</f>
        <v>1544552</v>
      </c>
      <c r="G52" s="448">
        <f>'7_Local Revenue'!AO52</f>
        <v>77227600</v>
      </c>
      <c r="H52" s="448">
        <f t="shared" si="5"/>
        <v>562906</v>
      </c>
      <c r="I52" s="448">
        <f>'7_Local Revenue'!AR52</f>
        <v>31491</v>
      </c>
      <c r="J52" s="450">
        <f t="shared" si="6"/>
        <v>1289899</v>
      </c>
    </row>
    <row r="53" spans="1:10" ht="16.899999999999999" customHeight="1" x14ac:dyDescent="0.2">
      <c r="A53" s="47">
        <v>47</v>
      </c>
      <c r="B53" s="265" t="s">
        <v>50</v>
      </c>
      <c r="C53" s="49">
        <f>'7_Local Revenue'!AF53</f>
        <v>27315066</v>
      </c>
      <c r="D53" s="49">
        <f>'7_Local Revenue'!H53</f>
        <v>600306530</v>
      </c>
      <c r="E53" s="49">
        <f t="shared" si="4"/>
        <v>8858417</v>
      </c>
      <c r="F53" s="49">
        <f>'7_Local Revenue'!AK53</f>
        <v>25806278</v>
      </c>
      <c r="G53" s="49">
        <f>'7_Local Revenue'!AO53</f>
        <v>903671195.99999988</v>
      </c>
      <c r="H53" s="49">
        <f t="shared" si="5"/>
        <v>6586787</v>
      </c>
      <c r="I53" s="49">
        <f>'7_Local Revenue'!AR53</f>
        <v>70987</v>
      </c>
      <c r="J53" s="266">
        <f t="shared" si="6"/>
        <v>15516191</v>
      </c>
    </row>
    <row r="54" spans="1:10" ht="16.899999999999999" customHeight="1" x14ac:dyDescent="0.2">
      <c r="A54" s="47">
        <v>48</v>
      </c>
      <c r="B54" s="265" t="s">
        <v>73</v>
      </c>
      <c r="C54" s="49">
        <f>'7_Local Revenue'!AF54</f>
        <v>15782160</v>
      </c>
      <c r="D54" s="49">
        <f>'7_Local Revenue'!H54</f>
        <v>450710689</v>
      </c>
      <c r="E54" s="49">
        <f t="shared" si="4"/>
        <v>6650908</v>
      </c>
      <c r="F54" s="49">
        <f>'7_Local Revenue'!AK54</f>
        <v>25904818</v>
      </c>
      <c r="G54" s="49">
        <f>'7_Local Revenue'!AO54</f>
        <v>1036192720</v>
      </c>
      <c r="H54" s="49">
        <f t="shared" si="5"/>
        <v>7552726</v>
      </c>
      <c r="I54" s="49">
        <f>'7_Local Revenue'!AR54</f>
        <v>271406</v>
      </c>
      <c r="J54" s="266">
        <f t="shared" si="6"/>
        <v>14475040</v>
      </c>
    </row>
    <row r="55" spans="1:10" ht="16.899999999999999" customHeight="1" x14ac:dyDescent="0.2">
      <c r="A55" s="47">
        <v>49</v>
      </c>
      <c r="B55" s="265" t="s">
        <v>51</v>
      </c>
      <c r="C55" s="49">
        <f>'7_Local Revenue'!AF55</f>
        <v>13158054</v>
      </c>
      <c r="D55" s="49">
        <f>'7_Local Revenue'!H55</f>
        <v>646362712</v>
      </c>
      <c r="E55" s="49">
        <f t="shared" si="4"/>
        <v>9538045</v>
      </c>
      <c r="F55" s="49">
        <f>'7_Local Revenue'!AK55</f>
        <v>23570797</v>
      </c>
      <c r="G55" s="49">
        <f>'7_Local Revenue'!AO55</f>
        <v>1178539850</v>
      </c>
      <c r="H55" s="49">
        <f t="shared" si="5"/>
        <v>8590283</v>
      </c>
      <c r="I55" s="49">
        <f>'7_Local Revenue'!AR55</f>
        <v>591771</v>
      </c>
      <c r="J55" s="266">
        <f t="shared" si="6"/>
        <v>18720099</v>
      </c>
    </row>
    <row r="56" spans="1:10" ht="16.899999999999999" customHeight="1" x14ac:dyDescent="0.2">
      <c r="A56" s="445">
        <v>50</v>
      </c>
      <c r="B56" s="447" t="s">
        <v>52</v>
      </c>
      <c r="C56" s="449">
        <f>'7_Local Revenue'!AF56</f>
        <v>12767564</v>
      </c>
      <c r="D56" s="449">
        <f>'7_Local Revenue'!H56</f>
        <v>385050480</v>
      </c>
      <c r="E56" s="449">
        <f t="shared" si="4"/>
        <v>5681994</v>
      </c>
      <c r="F56" s="449">
        <f>'7_Local Revenue'!AK56</f>
        <v>16117594</v>
      </c>
      <c r="G56" s="449">
        <f>'7_Local Revenue'!AO56</f>
        <v>805879700</v>
      </c>
      <c r="H56" s="449">
        <f t="shared" si="5"/>
        <v>5873993</v>
      </c>
      <c r="I56" s="449">
        <f>'7_Local Revenue'!AR56</f>
        <v>317302</v>
      </c>
      <c r="J56" s="451">
        <f t="shared" si="6"/>
        <v>11873289</v>
      </c>
    </row>
    <row r="57" spans="1:10" ht="16.899999999999999" customHeight="1" x14ac:dyDescent="0.2">
      <c r="A57" s="444">
        <v>51</v>
      </c>
      <c r="B57" s="446" t="s">
        <v>53</v>
      </c>
      <c r="C57" s="448">
        <f>'7_Local Revenue'!AF57</f>
        <v>22049409</v>
      </c>
      <c r="D57" s="448">
        <f>'7_Local Revenue'!H57</f>
        <v>592836446</v>
      </c>
      <c r="E57" s="448">
        <f t="shared" si="4"/>
        <v>8748185</v>
      </c>
      <c r="F57" s="448">
        <f>'7_Local Revenue'!AK57</f>
        <v>15042514</v>
      </c>
      <c r="G57" s="448">
        <f>'7_Local Revenue'!AO57</f>
        <v>859572229</v>
      </c>
      <c r="H57" s="448">
        <f t="shared" si="5"/>
        <v>6265353</v>
      </c>
      <c r="I57" s="448">
        <f>'7_Local Revenue'!AR57</f>
        <v>537113</v>
      </c>
      <c r="J57" s="450">
        <f t="shared" si="6"/>
        <v>15550651</v>
      </c>
    </row>
    <row r="58" spans="1:10" ht="16.899999999999999" customHeight="1" x14ac:dyDescent="0.2">
      <c r="A58" s="47">
        <v>52</v>
      </c>
      <c r="B58" s="265" t="s">
        <v>54</v>
      </c>
      <c r="C58" s="49">
        <f>'7_Local Revenue'!AF58</f>
        <v>132313585</v>
      </c>
      <c r="D58" s="49">
        <f>'7_Local Revenue'!H58</f>
        <v>2069008313</v>
      </c>
      <c r="E58" s="49">
        <f t="shared" si="4"/>
        <v>30531300</v>
      </c>
      <c r="F58" s="49">
        <f>'7_Local Revenue'!AK58</f>
        <v>102644290</v>
      </c>
      <c r="G58" s="49">
        <f>'7_Local Revenue'!AO58</f>
        <v>5132214500</v>
      </c>
      <c r="H58" s="49">
        <f t="shared" si="5"/>
        <v>37408301</v>
      </c>
      <c r="I58" s="49">
        <f>'7_Local Revenue'!AR58</f>
        <v>2013937</v>
      </c>
      <c r="J58" s="266">
        <f t="shared" si="6"/>
        <v>69953538</v>
      </c>
    </row>
    <row r="59" spans="1:10" ht="16.899999999999999" customHeight="1" x14ac:dyDescent="0.2">
      <c r="A59" s="47">
        <v>53</v>
      </c>
      <c r="B59" s="265" t="s">
        <v>55</v>
      </c>
      <c r="C59" s="49">
        <f>'7_Local Revenue'!AF59</f>
        <v>7249694</v>
      </c>
      <c r="D59" s="49">
        <f>'7_Local Revenue'!H59</f>
        <v>582087471</v>
      </c>
      <c r="E59" s="49">
        <f t="shared" si="4"/>
        <v>8589568</v>
      </c>
      <c r="F59" s="49">
        <f>'7_Local Revenue'!AK59</f>
        <v>44742210</v>
      </c>
      <c r="G59" s="49">
        <f>'7_Local Revenue'!AO59</f>
        <v>2237110500</v>
      </c>
      <c r="H59" s="49">
        <f t="shared" si="5"/>
        <v>16306119</v>
      </c>
      <c r="I59" s="49">
        <f>'7_Local Revenue'!AR59</f>
        <v>247014</v>
      </c>
      <c r="J59" s="266">
        <f t="shared" si="6"/>
        <v>25142701</v>
      </c>
    </row>
    <row r="60" spans="1:10" ht="16.899999999999999" customHeight="1" x14ac:dyDescent="0.2">
      <c r="A60" s="47">
        <v>54</v>
      </c>
      <c r="B60" s="265" t="s">
        <v>56</v>
      </c>
      <c r="C60" s="49">
        <f>'7_Local Revenue'!AF60</f>
        <v>2105044.75</v>
      </c>
      <c r="D60" s="49">
        <f>'7_Local Revenue'!H60</f>
        <v>55211229</v>
      </c>
      <c r="E60" s="49">
        <f t="shared" si="4"/>
        <v>814724</v>
      </c>
      <c r="F60" s="49">
        <f>'7_Local Revenue'!AK60</f>
        <v>743696</v>
      </c>
      <c r="G60" s="49">
        <f>'7_Local Revenue'!AO60</f>
        <v>49579733</v>
      </c>
      <c r="H60" s="49">
        <f t="shared" si="5"/>
        <v>361383</v>
      </c>
      <c r="I60" s="49">
        <f>'7_Local Revenue'!AR60</f>
        <v>28217</v>
      </c>
      <c r="J60" s="266">
        <f t="shared" si="6"/>
        <v>1204324</v>
      </c>
    </row>
    <row r="61" spans="1:10" ht="16.899999999999999" customHeight="1" x14ac:dyDescent="0.2">
      <c r="A61" s="445">
        <v>55</v>
      </c>
      <c r="B61" s="447" t="s">
        <v>57</v>
      </c>
      <c r="C61" s="449">
        <f>'7_Local Revenue'!AF61</f>
        <v>8704915</v>
      </c>
      <c r="D61" s="449">
        <f>'7_Local Revenue'!H61</f>
        <v>948226968</v>
      </c>
      <c r="E61" s="449">
        <f t="shared" si="4"/>
        <v>13992502</v>
      </c>
      <c r="F61" s="449">
        <f>'7_Local Revenue'!AK61</f>
        <v>56643112</v>
      </c>
      <c r="G61" s="449">
        <f>'7_Local Revenue'!AO61</f>
        <v>2195469457</v>
      </c>
      <c r="H61" s="449">
        <f t="shared" si="5"/>
        <v>16002601</v>
      </c>
      <c r="I61" s="449">
        <f>'7_Local Revenue'!AR61</f>
        <v>348455</v>
      </c>
      <c r="J61" s="451">
        <f t="shared" si="6"/>
        <v>30343558</v>
      </c>
    </row>
    <row r="62" spans="1:10" ht="16.899999999999999" customHeight="1" x14ac:dyDescent="0.2">
      <c r="A62" s="444">
        <v>56</v>
      </c>
      <c r="B62" s="446" t="s">
        <v>58</v>
      </c>
      <c r="C62" s="448">
        <f>'7_Local Revenue'!AF62</f>
        <v>5226933</v>
      </c>
      <c r="D62" s="448">
        <f>'7_Local Revenue'!H62</f>
        <v>152980207</v>
      </c>
      <c r="E62" s="448">
        <f t="shared" si="4"/>
        <v>2257451</v>
      </c>
      <c r="F62" s="448">
        <f>'7_Local Revenue'!AK62</f>
        <v>7479384</v>
      </c>
      <c r="G62" s="448">
        <f>'7_Local Revenue'!AO62</f>
        <v>249312800</v>
      </c>
      <c r="H62" s="448">
        <f t="shared" si="5"/>
        <v>1817221</v>
      </c>
      <c r="I62" s="448">
        <f>'7_Local Revenue'!AR62</f>
        <v>101549</v>
      </c>
      <c r="J62" s="450">
        <f t="shared" si="6"/>
        <v>4176221</v>
      </c>
    </row>
    <row r="63" spans="1:10" ht="16.899999999999999" customHeight="1" x14ac:dyDescent="0.2">
      <c r="A63" s="47">
        <v>57</v>
      </c>
      <c r="B63" s="265" t="s">
        <v>59</v>
      </c>
      <c r="C63" s="49">
        <f>'7_Local Revenue'!AF63</f>
        <v>12138271</v>
      </c>
      <c r="D63" s="49">
        <f>'7_Local Revenue'!H63</f>
        <v>312323359</v>
      </c>
      <c r="E63" s="49">
        <f t="shared" si="4"/>
        <v>4608797</v>
      </c>
      <c r="F63" s="49">
        <f>'7_Local Revenue'!AK63</f>
        <v>11142376</v>
      </c>
      <c r="G63" s="49">
        <f>'7_Local Revenue'!AO63</f>
        <v>742825067</v>
      </c>
      <c r="H63" s="49">
        <f t="shared" si="5"/>
        <v>5414392</v>
      </c>
      <c r="I63" s="49">
        <f>'7_Local Revenue'!AR63</f>
        <v>949392</v>
      </c>
      <c r="J63" s="266">
        <f t="shared" si="6"/>
        <v>10972581</v>
      </c>
    </row>
    <row r="64" spans="1:10" ht="16.899999999999999" customHeight="1" x14ac:dyDescent="0.2">
      <c r="A64" s="47">
        <v>58</v>
      </c>
      <c r="B64" s="265" t="s">
        <v>60</v>
      </c>
      <c r="C64" s="49">
        <f>'7_Local Revenue'!AF64</f>
        <v>7791164</v>
      </c>
      <c r="D64" s="49">
        <f>'7_Local Revenue'!H64</f>
        <v>140347539</v>
      </c>
      <c r="E64" s="49">
        <f t="shared" si="4"/>
        <v>2071037</v>
      </c>
      <c r="F64" s="49">
        <f>'7_Local Revenue'!AK64</f>
        <v>12011781</v>
      </c>
      <c r="G64" s="49">
        <f>'7_Local Revenue'!AO64</f>
        <v>600589050</v>
      </c>
      <c r="H64" s="49">
        <f t="shared" si="5"/>
        <v>4377646</v>
      </c>
      <c r="I64" s="49">
        <f>'7_Local Revenue'!AR64</f>
        <v>357723</v>
      </c>
      <c r="J64" s="266">
        <f t="shared" si="6"/>
        <v>6806406</v>
      </c>
    </row>
    <row r="65" spans="1:10" ht="16.899999999999999" customHeight="1" x14ac:dyDescent="0.2">
      <c r="A65" s="47">
        <v>59</v>
      </c>
      <c r="B65" s="265" t="s">
        <v>61</v>
      </c>
      <c r="C65" s="49">
        <f>'7_Local Revenue'!AF65</f>
        <v>2967723</v>
      </c>
      <c r="D65" s="49">
        <f>'7_Local Revenue'!H65</f>
        <v>99650485</v>
      </c>
      <c r="E65" s="49">
        <f t="shared" si="4"/>
        <v>1470491</v>
      </c>
      <c r="F65" s="49">
        <f>'7_Local Revenue'!AK65</f>
        <v>4883287</v>
      </c>
      <c r="G65" s="49">
        <f>'7_Local Revenue'!AO65</f>
        <v>244164350</v>
      </c>
      <c r="H65" s="49">
        <f t="shared" si="5"/>
        <v>1779694</v>
      </c>
      <c r="I65" s="49">
        <f>'7_Local Revenue'!AR65</f>
        <v>160456</v>
      </c>
      <c r="J65" s="266">
        <f t="shared" si="6"/>
        <v>3410641</v>
      </c>
    </row>
    <row r="66" spans="1:10" ht="16.899999999999999" customHeight="1" x14ac:dyDescent="0.2">
      <c r="A66" s="445">
        <v>60</v>
      </c>
      <c r="B66" s="447" t="s">
        <v>62</v>
      </c>
      <c r="C66" s="449">
        <f>'7_Local Revenue'!AF66</f>
        <v>11278671</v>
      </c>
      <c r="D66" s="449">
        <f>'7_Local Revenue'!H66</f>
        <v>251718988</v>
      </c>
      <c r="E66" s="449">
        <f t="shared" si="4"/>
        <v>3714489</v>
      </c>
      <c r="F66" s="449">
        <f>'7_Local Revenue'!AK66</f>
        <v>13859960</v>
      </c>
      <c r="G66" s="449">
        <f>'7_Local Revenue'!AO66</f>
        <v>650702347</v>
      </c>
      <c r="H66" s="449">
        <f t="shared" si="5"/>
        <v>4742917</v>
      </c>
      <c r="I66" s="449">
        <f>'7_Local Revenue'!AR66</f>
        <v>281980</v>
      </c>
      <c r="J66" s="451">
        <f t="shared" si="6"/>
        <v>8739386</v>
      </c>
    </row>
    <row r="67" spans="1:10" ht="16.899999999999999" customHeight="1" x14ac:dyDescent="0.2">
      <c r="A67" s="444">
        <v>61</v>
      </c>
      <c r="B67" s="446" t="s">
        <v>63</v>
      </c>
      <c r="C67" s="448">
        <f>'7_Local Revenue'!AF67</f>
        <v>25696809</v>
      </c>
      <c r="D67" s="448">
        <f>'7_Local Revenue'!H67</f>
        <v>427957220</v>
      </c>
      <c r="E67" s="448">
        <f t="shared" si="4"/>
        <v>6315146</v>
      </c>
      <c r="F67" s="448">
        <f>'7_Local Revenue'!AK67</f>
        <v>15450518</v>
      </c>
      <c r="G67" s="448">
        <f>'7_Local Revenue'!AO67</f>
        <v>772525900</v>
      </c>
      <c r="H67" s="448">
        <f t="shared" si="5"/>
        <v>5630879</v>
      </c>
      <c r="I67" s="448">
        <f>'7_Local Revenue'!AR67</f>
        <v>237727</v>
      </c>
      <c r="J67" s="450">
        <f t="shared" si="6"/>
        <v>12183752</v>
      </c>
    </row>
    <row r="68" spans="1:10" ht="16.899999999999999" customHeight="1" x14ac:dyDescent="0.2">
      <c r="A68" s="47">
        <v>62</v>
      </c>
      <c r="B68" s="265" t="s">
        <v>64</v>
      </c>
      <c r="C68" s="49">
        <f>'7_Local Revenue'!AF68</f>
        <v>1707093</v>
      </c>
      <c r="D68" s="49">
        <f>'7_Local Revenue'!H68</f>
        <v>62589603</v>
      </c>
      <c r="E68" s="49">
        <f t="shared" si="4"/>
        <v>923603</v>
      </c>
      <c r="F68" s="49">
        <f>'7_Local Revenue'!AK68</f>
        <v>2698917</v>
      </c>
      <c r="G68" s="49">
        <f>'7_Local Revenue'!AO68</f>
        <v>134945850</v>
      </c>
      <c r="H68" s="49">
        <f t="shared" si="5"/>
        <v>983610</v>
      </c>
      <c r="I68" s="49">
        <f>'7_Local Revenue'!AR68</f>
        <v>87916</v>
      </c>
      <c r="J68" s="266">
        <f t="shared" si="6"/>
        <v>1995129</v>
      </c>
    </row>
    <row r="69" spans="1:10" ht="16.899999999999999" customHeight="1" x14ac:dyDescent="0.2">
      <c r="A69" s="47">
        <v>63</v>
      </c>
      <c r="B69" s="265" t="s">
        <v>65</v>
      </c>
      <c r="C69" s="49">
        <f>'7_Local Revenue'!AF69</f>
        <v>11995185</v>
      </c>
      <c r="D69" s="49">
        <f>'7_Local Revenue'!H69</f>
        <v>312743795.10000002</v>
      </c>
      <c r="E69" s="49">
        <f t="shared" si="4"/>
        <v>4615001</v>
      </c>
      <c r="F69" s="49">
        <f>'7_Local Revenue'!AK69</f>
        <v>8415568</v>
      </c>
      <c r="G69" s="49">
        <f>'7_Local Revenue'!AO69</f>
        <v>280518933</v>
      </c>
      <c r="H69" s="49">
        <f t="shared" si="5"/>
        <v>2044680</v>
      </c>
      <c r="I69" s="49">
        <f>'7_Local Revenue'!AR69</f>
        <v>56972</v>
      </c>
      <c r="J69" s="266">
        <f t="shared" si="6"/>
        <v>6716653</v>
      </c>
    </row>
    <row r="70" spans="1:10" ht="16.899999999999999" customHeight="1" x14ac:dyDescent="0.2">
      <c r="A70" s="47">
        <v>64</v>
      </c>
      <c r="B70" s="265" t="s">
        <v>66</v>
      </c>
      <c r="C70" s="49">
        <f>'7_Local Revenue'!AF70</f>
        <v>2743089</v>
      </c>
      <c r="D70" s="49">
        <f>'7_Local Revenue'!H70</f>
        <v>69745996</v>
      </c>
      <c r="E70" s="49">
        <f t="shared" si="4"/>
        <v>1029206</v>
      </c>
      <c r="F70" s="49">
        <f>'7_Local Revenue'!AK70</f>
        <v>4392577</v>
      </c>
      <c r="G70" s="49">
        <f>'7_Local Revenue'!AO70</f>
        <v>219628850</v>
      </c>
      <c r="H70" s="49">
        <f t="shared" si="5"/>
        <v>1600857</v>
      </c>
      <c r="I70" s="49">
        <f>'7_Local Revenue'!AR70</f>
        <v>252633</v>
      </c>
      <c r="J70" s="266">
        <f t="shared" si="6"/>
        <v>2882696</v>
      </c>
    </row>
    <row r="71" spans="1:10" ht="16.899999999999999" customHeight="1" x14ac:dyDescent="0.2">
      <c r="A71" s="445">
        <v>65</v>
      </c>
      <c r="B71" s="447" t="s">
        <v>67</v>
      </c>
      <c r="C71" s="449">
        <f>'7_Local Revenue'!AF71</f>
        <v>14321903</v>
      </c>
      <c r="D71" s="449">
        <f>'7_Local Revenue'!H71</f>
        <v>395614066</v>
      </c>
      <c r="E71" s="449">
        <f>ROUND(D71*$E$3/1000,0)</f>
        <v>5837875</v>
      </c>
      <c r="F71" s="449">
        <f>'7_Local Revenue'!AK71</f>
        <v>28593192</v>
      </c>
      <c r="G71" s="449">
        <f>'7_Local Revenue'!AO71</f>
        <v>1429659600</v>
      </c>
      <c r="H71" s="449">
        <f>ROUND(G71*$H$3,0)</f>
        <v>10420674</v>
      </c>
      <c r="I71" s="449">
        <f>'7_Local Revenue'!AR71</f>
        <v>262643</v>
      </c>
      <c r="J71" s="451">
        <f>E71+H71+I71</f>
        <v>16521192</v>
      </c>
    </row>
    <row r="72" spans="1:10" ht="16.899999999999999" customHeight="1" x14ac:dyDescent="0.2">
      <c r="A72" s="444">
        <v>66</v>
      </c>
      <c r="B72" s="446" t="s">
        <v>68</v>
      </c>
      <c r="C72" s="448">
        <f>'7_Local Revenue'!AF72</f>
        <v>5596171</v>
      </c>
      <c r="D72" s="448">
        <f>'7_Local Revenue'!H72</f>
        <v>87460680</v>
      </c>
      <c r="E72" s="448">
        <f>ROUND(D72*$E$3/1000,0)</f>
        <v>1290613</v>
      </c>
      <c r="F72" s="448">
        <f>'7_Local Revenue'!AK72</f>
        <v>2874357</v>
      </c>
      <c r="G72" s="448">
        <f>'7_Local Revenue'!AO72</f>
        <v>287435700</v>
      </c>
      <c r="H72" s="448">
        <f>ROUND(G72*$H$3,0)</f>
        <v>2095096</v>
      </c>
      <c r="I72" s="448">
        <f>'7_Local Revenue'!AR72</f>
        <v>195545</v>
      </c>
      <c r="J72" s="450">
        <f>E72+H72+I72</f>
        <v>3581254</v>
      </c>
    </row>
    <row r="73" spans="1:10" ht="16.899999999999999" customHeight="1" x14ac:dyDescent="0.2">
      <c r="A73" s="47">
        <v>67</v>
      </c>
      <c r="B73" s="265" t="s">
        <v>2</v>
      </c>
      <c r="C73" s="49">
        <f>'7_Local Revenue'!AF73</f>
        <v>21809814</v>
      </c>
      <c r="D73" s="49">
        <f>'7_Local Revenue'!H73</f>
        <v>279960000.10000002</v>
      </c>
      <c r="E73" s="49">
        <f>ROUND(D73*$E$3/1000,0)</f>
        <v>4131227</v>
      </c>
      <c r="F73" s="49">
        <f>'7_Local Revenue'!AK73</f>
        <v>9952324</v>
      </c>
      <c r="G73" s="49">
        <f>'7_Local Revenue'!AO73</f>
        <v>497616200</v>
      </c>
      <c r="H73" s="49">
        <f>ROUND(G73*$H$3,0)</f>
        <v>3627085</v>
      </c>
      <c r="I73" s="49">
        <f>'7_Local Revenue'!AR73</f>
        <v>95098</v>
      </c>
      <c r="J73" s="266">
        <f>E73+H73+I73</f>
        <v>7853410</v>
      </c>
    </row>
    <row r="74" spans="1:10" ht="16.899999999999999" customHeight="1" x14ac:dyDescent="0.2">
      <c r="A74" s="47">
        <v>68</v>
      </c>
      <c r="B74" s="265" t="s">
        <v>1</v>
      </c>
      <c r="C74" s="49">
        <f>'7_Local Revenue'!AF74</f>
        <v>1959025</v>
      </c>
      <c r="D74" s="49">
        <f>'7_Local Revenue'!H74</f>
        <v>45470570.109999999</v>
      </c>
      <c r="E74" s="49">
        <f>ROUND(D74*$E$3/1000,0)</f>
        <v>670986</v>
      </c>
      <c r="F74" s="49">
        <f>'7_Local Revenue'!AK74</f>
        <v>3620296</v>
      </c>
      <c r="G74" s="49">
        <f>'7_Local Revenue'!AO74</f>
        <v>181014800</v>
      </c>
      <c r="H74" s="49">
        <f>ROUND(G74*$H$3,0)</f>
        <v>1319402</v>
      </c>
      <c r="I74" s="49">
        <f>'7_Local Revenue'!AR74</f>
        <v>43248</v>
      </c>
      <c r="J74" s="266">
        <f>E74+H74+I74</f>
        <v>2033636</v>
      </c>
    </row>
    <row r="75" spans="1:10" ht="16.899999999999999" customHeight="1" x14ac:dyDescent="0.2">
      <c r="A75" s="445">
        <v>69</v>
      </c>
      <c r="B75" s="447" t="s">
        <v>74</v>
      </c>
      <c r="C75" s="449">
        <f>'7_Local Revenue'!AF75</f>
        <v>9306403</v>
      </c>
      <c r="D75" s="449">
        <f>'7_Local Revenue'!H75</f>
        <v>163910215.36000001</v>
      </c>
      <c r="E75" s="449">
        <f>ROUND(D75*$E$3/1000,0)</f>
        <v>2418739</v>
      </c>
      <c r="F75" s="449">
        <f>'7_Local Revenue'!AK75</f>
        <v>9151610</v>
      </c>
      <c r="G75" s="449">
        <f>'7_Local Revenue'!AO75</f>
        <v>366064400</v>
      </c>
      <c r="H75" s="449">
        <f>ROUND(G75*$H$3,0)</f>
        <v>2668214</v>
      </c>
      <c r="I75" s="449">
        <f>'7_Local Revenue'!AR75</f>
        <v>4000</v>
      </c>
      <c r="J75" s="451">
        <f>E75+H75+I75</f>
        <v>5090953</v>
      </c>
    </row>
    <row r="76" spans="1:10" s="33" customFormat="1" ht="16.899999999999999" customHeight="1" thickBot="1" x14ac:dyDescent="0.25">
      <c r="A76" s="452"/>
      <c r="B76" s="196" t="s">
        <v>3</v>
      </c>
      <c r="C76" s="40">
        <f t="shared" ref="C76:J76" si="7">SUM(C7:C75)</f>
        <v>1748535675.75</v>
      </c>
      <c r="D76" s="40">
        <f t="shared" si="7"/>
        <v>42203969773.889999</v>
      </c>
      <c r="E76" s="40">
        <f t="shared" si="7"/>
        <v>622782456</v>
      </c>
      <c r="F76" s="40">
        <f t="shared" si="7"/>
        <v>2002728340</v>
      </c>
      <c r="G76" s="40">
        <f t="shared" si="7"/>
        <v>98168660803.949997</v>
      </c>
      <c r="H76" s="40">
        <f t="shared" si="7"/>
        <v>715543515</v>
      </c>
      <c r="I76" s="40">
        <f t="shared" si="7"/>
        <v>34098639</v>
      </c>
      <c r="J76" s="453">
        <f t="shared" si="7"/>
        <v>1372424610</v>
      </c>
    </row>
    <row r="77" spans="1:10" ht="15" hidden="1" customHeight="1" thickTop="1" x14ac:dyDescent="0.2">
      <c r="A77" s="5"/>
      <c r="B77" s="5"/>
      <c r="C77" s="486" t="s">
        <v>553</v>
      </c>
      <c r="D77" s="487"/>
      <c r="E77" s="488">
        <f>'7_Local Revenue'!AD76</f>
        <v>41.3</v>
      </c>
      <c r="F77" s="486" t="s">
        <v>552</v>
      </c>
      <c r="G77" s="489"/>
      <c r="H77" s="490">
        <f>'7_Local Revenue'!AG76</f>
        <v>2.0400000000000001E-2</v>
      </c>
      <c r="I77" s="267">
        <f>'3_Levels 1&amp;2'!W76</f>
        <v>0.35</v>
      </c>
      <c r="J77" s="267">
        <v>0.35730000000000001</v>
      </c>
    </row>
    <row r="78" spans="1:10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pageMargins left="0.3" right="0.28999999999999998" top="1" bottom="0.38" header="0.33" footer="0.18"/>
      <printOptions horizontalCentered="1"/>
      <pageSetup paperSize="5" scale="70" firstPageNumber="95" orientation="portrait" r:id="rId1"/>
      <headerFooter alignWithMargins="0">
        <oddHeader>&amp;L&amp;"Arial,Bold"&amp;18&amp;K000000Table 6: FY2019-20 Budget Letter_&amp;KFF0000Preliminary Simulation&amp;K000000 
Local Deduction Calculation</oddHeader>
        <oddFooter>&amp;R&amp;12&amp;P</oddFooter>
      </headerFooter>
    </customSheetView>
  </customSheetViews>
  <mergeCells count="9">
    <mergeCell ref="A1:B3"/>
    <mergeCell ref="J1:J3"/>
    <mergeCell ref="C1:E1"/>
    <mergeCell ref="C2:C3"/>
    <mergeCell ref="D2:D3"/>
    <mergeCell ref="F2:F3"/>
    <mergeCell ref="G2:G3"/>
    <mergeCell ref="F1:H1"/>
    <mergeCell ref="I1:I3"/>
  </mergeCells>
  <phoneticPr fontId="0" type="noConversion"/>
  <printOptions horizontalCentered="1"/>
  <pageMargins left="0.3" right="0.28999999999999998" top="1" bottom="0.38" header="0.33" footer="0.18"/>
  <pageSetup paperSize="5" scale="70" firstPageNumber="95" orientation="portrait" r:id="rId2"/>
  <headerFooter alignWithMargins="0">
    <oddHeader>&amp;L&amp;"Arial,Bold"&amp;18&amp;K000000Table 6: FY2020-21 Budget Letter
Local Deduction Calculation</oddHeader>
    <oddFooter>&amp;R&amp;12&amp;P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T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3" style="8" bestFit="1" customWidth="1"/>
    <col min="2" max="2" width="17.5703125" style="8" bestFit="1" customWidth="1"/>
    <col min="3" max="3" width="16" style="8" customWidth="1"/>
    <col min="4" max="4" width="15.85546875" style="8" customWidth="1"/>
    <col min="5" max="6" width="16.28515625" style="8" bestFit="1" customWidth="1"/>
    <col min="7" max="7" width="10.7109375" style="8" customWidth="1"/>
    <col min="8" max="8" width="16.28515625" style="8" customWidth="1"/>
    <col min="9" max="9" width="9.5703125" style="8" customWidth="1"/>
    <col min="10" max="10" width="14.7109375" style="8" customWidth="1"/>
    <col min="11" max="11" width="9.5703125" style="8" customWidth="1"/>
    <col min="12" max="12" width="16.5703125" style="8" customWidth="1"/>
    <col min="13" max="15" width="9.5703125" style="8" customWidth="1"/>
    <col min="16" max="16" width="14.42578125" style="8" customWidth="1"/>
    <col min="17" max="17" width="16.7109375" style="8" customWidth="1"/>
    <col min="18" max="18" width="9.5703125" style="8" customWidth="1"/>
    <col min="19" max="19" width="15.42578125" style="8" customWidth="1"/>
    <col min="20" max="22" width="9.5703125" style="8" customWidth="1"/>
    <col min="23" max="24" width="13.85546875" style="8" customWidth="1"/>
    <col min="25" max="25" width="12.5703125" style="8" customWidth="1"/>
    <col min="26" max="26" width="15.5703125" style="8" bestFit="1" customWidth="1"/>
    <col min="27" max="27" width="13.7109375" style="8" bestFit="1" customWidth="1"/>
    <col min="28" max="30" width="10.7109375" style="8" customWidth="1"/>
    <col min="31" max="31" width="13.85546875" style="8" customWidth="1"/>
    <col min="32" max="32" width="15.5703125" style="8" bestFit="1" customWidth="1"/>
    <col min="33" max="33" width="14.5703125" style="8" customWidth="1"/>
    <col min="34" max="35" width="16.28515625" style="8" customWidth="1"/>
    <col min="36" max="36" width="13.85546875" style="8" customWidth="1"/>
    <col min="37" max="37" width="17.28515625" style="8" customWidth="1"/>
    <col min="38" max="39" width="18.5703125" style="8" customWidth="1"/>
    <col min="40" max="40" width="12.28515625" style="8" customWidth="1"/>
    <col min="41" max="41" width="18.5703125" style="8" customWidth="1"/>
    <col min="42" max="43" width="9.5703125" style="8" customWidth="1"/>
    <col min="44" max="44" width="22" style="8" customWidth="1"/>
    <col min="45" max="45" width="18.7109375" style="8" customWidth="1"/>
    <col min="46" max="46" width="12.28515625" style="8" customWidth="1"/>
    <col min="47" max="16384" width="8.85546875" style="8"/>
  </cols>
  <sheetData>
    <row r="1" spans="1:46" s="433" customFormat="1" ht="29.25" customHeight="1" x14ac:dyDescent="0.2">
      <c r="A1" s="1373" t="s">
        <v>79</v>
      </c>
      <c r="B1" s="1374"/>
      <c r="C1" s="1527" t="s">
        <v>1203</v>
      </c>
      <c r="D1" s="1528"/>
      <c r="E1" s="1529"/>
      <c r="F1" s="1529"/>
      <c r="G1" s="1529"/>
      <c r="H1" s="1530"/>
      <c r="I1" s="1525" t="s">
        <v>1025</v>
      </c>
      <c r="J1" s="1526"/>
      <c r="K1" s="1517" t="s">
        <v>352</v>
      </c>
      <c r="L1" s="1518"/>
      <c r="M1" s="1518"/>
      <c r="N1" s="1518"/>
      <c r="O1" s="1518"/>
      <c r="P1" s="1519"/>
      <c r="Q1" s="1522" t="s">
        <v>1146</v>
      </c>
      <c r="R1" s="1517" t="s">
        <v>354</v>
      </c>
      <c r="S1" s="1518"/>
      <c r="T1" s="1518"/>
      <c r="U1" s="1518"/>
      <c r="V1" s="1518"/>
      <c r="W1" s="1519"/>
      <c r="X1" s="1522" t="s">
        <v>1152</v>
      </c>
      <c r="Y1" s="1517" t="s">
        <v>1234</v>
      </c>
      <c r="Z1" s="1518"/>
      <c r="AA1" s="1518"/>
      <c r="AB1" s="1518"/>
      <c r="AC1" s="1518"/>
      <c r="AD1" s="1518"/>
      <c r="AE1" s="1138"/>
      <c r="AF1" s="1522" t="s">
        <v>1347</v>
      </c>
      <c r="AG1" s="1517" t="s">
        <v>1233</v>
      </c>
      <c r="AH1" s="1518"/>
      <c r="AI1" s="1518"/>
      <c r="AJ1" s="1138"/>
      <c r="AK1" s="1522" t="s">
        <v>1346</v>
      </c>
      <c r="AL1" s="1517" t="s">
        <v>1230</v>
      </c>
      <c r="AM1" s="1518"/>
      <c r="AN1" s="1518"/>
      <c r="AO1" s="1518"/>
      <c r="AP1" s="1518"/>
      <c r="AQ1" s="1519"/>
      <c r="AR1" s="1539" t="s">
        <v>1228</v>
      </c>
      <c r="AS1" s="1536" t="s">
        <v>1229</v>
      </c>
      <c r="AT1" s="1533" t="s">
        <v>80</v>
      </c>
    </row>
    <row r="2" spans="1:46" s="33" customFormat="1" ht="64.5" customHeight="1" x14ac:dyDescent="0.2">
      <c r="A2" s="1357"/>
      <c r="B2" s="1358"/>
      <c r="C2" s="1520" t="s">
        <v>1220</v>
      </c>
      <c r="D2" s="1520" t="s">
        <v>1221</v>
      </c>
      <c r="E2" s="1531" t="s">
        <v>1222</v>
      </c>
      <c r="F2" s="1520" t="s">
        <v>1224</v>
      </c>
      <c r="G2" s="1520" t="s">
        <v>1236</v>
      </c>
      <c r="H2" s="425" t="s">
        <v>1223</v>
      </c>
      <c r="I2" s="1520" t="s">
        <v>517</v>
      </c>
      <c r="J2" s="1520" t="s">
        <v>516</v>
      </c>
      <c r="K2" s="1520" t="s">
        <v>517</v>
      </c>
      <c r="L2" s="1520" t="s">
        <v>516</v>
      </c>
      <c r="M2" s="1520" t="s">
        <v>1136</v>
      </c>
      <c r="N2" s="1520" t="s">
        <v>1137</v>
      </c>
      <c r="O2" s="1520" t="s">
        <v>1138</v>
      </c>
      <c r="P2" s="1520" t="s">
        <v>1139</v>
      </c>
      <c r="Q2" s="1523" t="s">
        <v>353</v>
      </c>
      <c r="R2" s="1520" t="s">
        <v>517</v>
      </c>
      <c r="S2" s="1520" t="s">
        <v>516</v>
      </c>
      <c r="T2" s="1520" t="s">
        <v>1136</v>
      </c>
      <c r="U2" s="1520" t="s">
        <v>1137</v>
      </c>
      <c r="V2" s="1520" t="s">
        <v>1138</v>
      </c>
      <c r="W2" s="1520" t="s">
        <v>1139</v>
      </c>
      <c r="X2" s="1523" t="s">
        <v>353</v>
      </c>
      <c r="Y2" s="1520" t="s">
        <v>1140</v>
      </c>
      <c r="Z2" s="1520" t="s">
        <v>1141</v>
      </c>
      <c r="AA2" s="1520" t="s">
        <v>1142</v>
      </c>
      <c r="AB2" s="1520" t="s">
        <v>1153</v>
      </c>
      <c r="AC2" s="1520" t="s">
        <v>1154</v>
      </c>
      <c r="AD2" s="1520" t="s">
        <v>1143</v>
      </c>
      <c r="AE2" s="1520" t="s">
        <v>1330</v>
      </c>
      <c r="AF2" s="1523" t="s">
        <v>353</v>
      </c>
      <c r="AG2" s="1521" t="s">
        <v>518</v>
      </c>
      <c r="AH2" s="1521" t="s">
        <v>1144</v>
      </c>
      <c r="AI2" s="1521" t="s">
        <v>1145</v>
      </c>
      <c r="AJ2" s="1520" t="s">
        <v>1330</v>
      </c>
      <c r="AK2" s="1523" t="s">
        <v>353</v>
      </c>
      <c r="AL2" s="1521" t="s">
        <v>1232</v>
      </c>
      <c r="AM2" s="1521" t="s">
        <v>1231</v>
      </c>
      <c r="AN2" s="1521" t="s">
        <v>521</v>
      </c>
      <c r="AO2" s="108" t="s">
        <v>519</v>
      </c>
      <c r="AP2" s="1521" t="s">
        <v>522</v>
      </c>
      <c r="AQ2" s="1521" t="s">
        <v>520</v>
      </c>
      <c r="AR2" s="1540"/>
      <c r="AS2" s="1537"/>
      <c r="AT2" s="1534"/>
    </row>
    <row r="3" spans="1:46" s="33" customFormat="1" ht="16.149999999999999" customHeight="1" x14ac:dyDescent="0.2">
      <c r="A3" s="1375"/>
      <c r="B3" s="1376"/>
      <c r="C3" s="1520"/>
      <c r="D3" s="1520"/>
      <c r="E3" s="1532"/>
      <c r="F3" s="1520"/>
      <c r="G3" s="1520"/>
      <c r="H3" s="7">
        <v>0.1</v>
      </c>
      <c r="I3" s="1520"/>
      <c r="J3" s="1520"/>
      <c r="K3" s="1520"/>
      <c r="L3" s="1520"/>
      <c r="M3" s="1520"/>
      <c r="N3" s="1520"/>
      <c r="O3" s="1520"/>
      <c r="P3" s="1520"/>
      <c r="Q3" s="1524"/>
      <c r="R3" s="1520"/>
      <c r="S3" s="1520"/>
      <c r="T3" s="1520"/>
      <c r="U3" s="1520"/>
      <c r="V3" s="1520"/>
      <c r="W3" s="1520"/>
      <c r="X3" s="1524"/>
      <c r="Y3" s="1520"/>
      <c r="Z3" s="1520"/>
      <c r="AA3" s="1520"/>
      <c r="AB3" s="1520"/>
      <c r="AC3" s="1520"/>
      <c r="AD3" s="1520"/>
      <c r="AE3" s="1520"/>
      <c r="AF3" s="1524"/>
      <c r="AG3" s="1521"/>
      <c r="AH3" s="1521"/>
      <c r="AI3" s="1521"/>
      <c r="AJ3" s="1520"/>
      <c r="AK3" s="1524"/>
      <c r="AL3" s="1521"/>
      <c r="AM3" s="1521"/>
      <c r="AN3" s="1521"/>
      <c r="AO3" s="7">
        <v>0.15</v>
      </c>
      <c r="AP3" s="1521"/>
      <c r="AQ3" s="1521"/>
      <c r="AR3" s="1541"/>
      <c r="AS3" s="1538"/>
      <c r="AT3" s="1535"/>
    </row>
    <row r="4" spans="1:46" ht="15" customHeight="1" x14ac:dyDescent="0.2">
      <c r="A4" s="434"/>
      <c r="B4" s="434"/>
      <c r="C4" s="435">
        <v>1</v>
      </c>
      <c r="D4" s="436">
        <f>C4+1</f>
        <v>2</v>
      </c>
      <c r="E4" s="436">
        <v>3</v>
      </c>
      <c r="F4" s="437" t="s">
        <v>75</v>
      </c>
      <c r="G4" s="437" t="s">
        <v>76</v>
      </c>
      <c r="H4" s="437" t="s">
        <v>77</v>
      </c>
      <c r="I4" s="436">
        <f>E4+1</f>
        <v>4</v>
      </c>
      <c r="J4" s="436">
        <f t="shared" ref="J4:AT4" si="0">I4+1</f>
        <v>5</v>
      </c>
      <c r="K4" s="436">
        <f t="shared" si="0"/>
        <v>6</v>
      </c>
      <c r="L4" s="436">
        <f t="shared" si="0"/>
        <v>7</v>
      </c>
      <c r="M4" s="436">
        <f t="shared" si="0"/>
        <v>8</v>
      </c>
      <c r="N4" s="436">
        <f t="shared" si="0"/>
        <v>9</v>
      </c>
      <c r="O4" s="436">
        <f t="shared" si="0"/>
        <v>10</v>
      </c>
      <c r="P4" s="436">
        <f t="shared" si="0"/>
        <v>11</v>
      </c>
      <c r="Q4" s="436">
        <f t="shared" si="0"/>
        <v>12</v>
      </c>
      <c r="R4" s="436">
        <f t="shared" si="0"/>
        <v>13</v>
      </c>
      <c r="S4" s="436">
        <f t="shared" si="0"/>
        <v>14</v>
      </c>
      <c r="T4" s="436">
        <f t="shared" si="0"/>
        <v>15</v>
      </c>
      <c r="U4" s="436">
        <f t="shared" si="0"/>
        <v>16</v>
      </c>
      <c r="V4" s="436">
        <f t="shared" si="0"/>
        <v>17</v>
      </c>
      <c r="W4" s="436">
        <f t="shared" si="0"/>
        <v>18</v>
      </c>
      <c r="X4" s="436">
        <f t="shared" si="0"/>
        <v>19</v>
      </c>
      <c r="Y4" s="436">
        <f t="shared" si="0"/>
        <v>20</v>
      </c>
      <c r="Z4" s="436">
        <f t="shared" si="0"/>
        <v>21</v>
      </c>
      <c r="AA4" s="436">
        <f t="shared" si="0"/>
        <v>22</v>
      </c>
      <c r="AB4" s="436">
        <f t="shared" si="0"/>
        <v>23</v>
      </c>
      <c r="AC4" s="436">
        <f t="shared" si="0"/>
        <v>24</v>
      </c>
      <c r="AD4" s="436">
        <f t="shared" si="0"/>
        <v>25</v>
      </c>
      <c r="AE4" s="436">
        <f t="shared" ref="AE4:AK4" si="1">AD4+1</f>
        <v>26</v>
      </c>
      <c r="AF4" s="436">
        <f t="shared" si="1"/>
        <v>27</v>
      </c>
      <c r="AG4" s="436">
        <f t="shared" si="1"/>
        <v>28</v>
      </c>
      <c r="AH4" s="436">
        <f t="shared" si="1"/>
        <v>29</v>
      </c>
      <c r="AI4" s="436">
        <f t="shared" si="1"/>
        <v>30</v>
      </c>
      <c r="AJ4" s="436">
        <f t="shared" si="1"/>
        <v>31</v>
      </c>
      <c r="AK4" s="436">
        <f t="shared" si="1"/>
        <v>32</v>
      </c>
      <c r="AL4" s="436">
        <f t="shared" si="0"/>
        <v>33</v>
      </c>
      <c r="AM4" s="436">
        <f t="shared" si="0"/>
        <v>34</v>
      </c>
      <c r="AN4" s="436">
        <f t="shared" si="0"/>
        <v>35</v>
      </c>
      <c r="AO4" s="436">
        <f t="shared" si="0"/>
        <v>36</v>
      </c>
      <c r="AP4" s="436">
        <f t="shared" si="0"/>
        <v>37</v>
      </c>
      <c r="AQ4" s="436">
        <f t="shared" si="0"/>
        <v>38</v>
      </c>
      <c r="AR4" s="436">
        <f t="shared" si="0"/>
        <v>39</v>
      </c>
      <c r="AS4" s="436">
        <f t="shared" si="0"/>
        <v>40</v>
      </c>
      <c r="AT4" s="436">
        <f t="shared" si="0"/>
        <v>41</v>
      </c>
    </row>
    <row r="5" spans="1:46" s="438" customFormat="1" ht="33.75" x14ac:dyDescent="0.2">
      <c r="A5" s="732"/>
      <c r="B5" s="732"/>
      <c r="C5" s="733" t="s">
        <v>1155</v>
      </c>
      <c r="D5" s="733" t="s">
        <v>1156</v>
      </c>
      <c r="E5" s="734" t="s">
        <v>557</v>
      </c>
      <c r="F5" s="735" t="s">
        <v>558</v>
      </c>
      <c r="G5" s="735" t="s">
        <v>986</v>
      </c>
      <c r="H5" s="735" t="s">
        <v>987</v>
      </c>
      <c r="I5" s="734" t="s">
        <v>559</v>
      </c>
      <c r="J5" s="734" t="s">
        <v>1147</v>
      </c>
      <c r="K5" s="734" t="s">
        <v>560</v>
      </c>
      <c r="L5" s="734" t="s">
        <v>1148</v>
      </c>
      <c r="M5" s="734" t="s">
        <v>561</v>
      </c>
      <c r="N5" s="734" t="s">
        <v>562</v>
      </c>
      <c r="O5" s="734" t="s">
        <v>563</v>
      </c>
      <c r="P5" s="734" t="s">
        <v>1149</v>
      </c>
      <c r="Q5" s="734" t="s">
        <v>564</v>
      </c>
      <c r="R5" s="734" t="s">
        <v>565</v>
      </c>
      <c r="S5" s="734" t="s">
        <v>1150</v>
      </c>
      <c r="T5" s="734" t="s">
        <v>566</v>
      </c>
      <c r="U5" s="734" t="s">
        <v>567</v>
      </c>
      <c r="V5" s="734" t="s">
        <v>568</v>
      </c>
      <c r="W5" s="734" t="s">
        <v>1151</v>
      </c>
      <c r="X5" s="734" t="s">
        <v>569</v>
      </c>
      <c r="Y5" s="734" t="s">
        <v>570</v>
      </c>
      <c r="Z5" s="734" t="s">
        <v>571</v>
      </c>
      <c r="AA5" s="734" t="s">
        <v>572</v>
      </c>
      <c r="AB5" s="734" t="s">
        <v>988</v>
      </c>
      <c r="AC5" s="734" t="s">
        <v>989</v>
      </c>
      <c r="AD5" s="734" t="s">
        <v>1331</v>
      </c>
      <c r="AE5" s="1139" t="s">
        <v>1330</v>
      </c>
      <c r="AF5" s="734" t="s">
        <v>1332</v>
      </c>
      <c r="AG5" s="734" t="s">
        <v>573</v>
      </c>
      <c r="AH5" s="734" t="s">
        <v>574</v>
      </c>
      <c r="AI5" s="734" t="s">
        <v>575</v>
      </c>
      <c r="AJ5" s="1139" t="s">
        <v>1330</v>
      </c>
      <c r="AK5" s="734" t="s">
        <v>1333</v>
      </c>
      <c r="AL5" s="735" t="s">
        <v>576</v>
      </c>
      <c r="AM5" s="734" t="s">
        <v>1334</v>
      </c>
      <c r="AN5" s="735" t="s">
        <v>1335</v>
      </c>
      <c r="AO5" s="735" t="s">
        <v>1336</v>
      </c>
      <c r="AP5" s="734" t="s">
        <v>1337</v>
      </c>
      <c r="AQ5" s="734" t="s">
        <v>1338</v>
      </c>
      <c r="AR5" s="734" t="s">
        <v>577</v>
      </c>
      <c r="AS5" s="734" t="s">
        <v>1339</v>
      </c>
      <c r="AT5" s="734" t="s">
        <v>1340</v>
      </c>
    </row>
    <row r="6" spans="1:46" s="600" customFormat="1" ht="33.75" hidden="1" x14ac:dyDescent="0.2">
      <c r="A6" s="732"/>
      <c r="B6" s="732"/>
      <c r="C6" s="733" t="s">
        <v>1157</v>
      </c>
      <c r="D6" s="733" t="s">
        <v>1157</v>
      </c>
      <c r="E6" s="734" t="s">
        <v>556</v>
      </c>
      <c r="F6" s="735" t="s">
        <v>578</v>
      </c>
      <c r="G6" s="735" t="s">
        <v>556</v>
      </c>
      <c r="H6" s="735" t="s">
        <v>556</v>
      </c>
      <c r="I6" s="734" t="s">
        <v>579</v>
      </c>
      <c r="J6" s="734" t="s">
        <v>579</v>
      </c>
      <c r="K6" s="734" t="s">
        <v>579</v>
      </c>
      <c r="L6" s="734" t="s">
        <v>579</v>
      </c>
      <c r="M6" s="734" t="s">
        <v>579</v>
      </c>
      <c r="N6" s="734" t="s">
        <v>579</v>
      </c>
      <c r="O6" s="734" t="s">
        <v>579</v>
      </c>
      <c r="P6" s="734" t="s">
        <v>579</v>
      </c>
      <c r="Q6" s="734" t="s">
        <v>556</v>
      </c>
      <c r="R6" s="734" t="s">
        <v>579</v>
      </c>
      <c r="S6" s="734" t="s">
        <v>579</v>
      </c>
      <c r="T6" s="734" t="s">
        <v>579</v>
      </c>
      <c r="U6" s="734" t="s">
        <v>579</v>
      </c>
      <c r="V6" s="734" t="s">
        <v>579</v>
      </c>
      <c r="W6" s="734" t="s">
        <v>579</v>
      </c>
      <c r="X6" s="734" t="s">
        <v>556</v>
      </c>
      <c r="Y6" s="734" t="s">
        <v>556</v>
      </c>
      <c r="Z6" s="734" t="s">
        <v>556</v>
      </c>
      <c r="AA6" s="734" t="s">
        <v>556</v>
      </c>
      <c r="AB6" s="734" t="s">
        <v>556</v>
      </c>
      <c r="AC6" s="734" t="s">
        <v>556</v>
      </c>
      <c r="AD6" s="734" t="s">
        <v>556</v>
      </c>
      <c r="AE6" s="1139"/>
      <c r="AF6" s="734" t="s">
        <v>556</v>
      </c>
      <c r="AG6" s="734" t="s">
        <v>579</v>
      </c>
      <c r="AH6" s="734" t="s">
        <v>579</v>
      </c>
      <c r="AI6" s="734" t="s">
        <v>579</v>
      </c>
      <c r="AJ6" s="1139"/>
      <c r="AK6" s="734" t="s">
        <v>556</v>
      </c>
      <c r="AL6" s="735" t="s">
        <v>578</v>
      </c>
      <c r="AM6" s="734" t="s">
        <v>556</v>
      </c>
      <c r="AN6" s="734" t="s">
        <v>556</v>
      </c>
      <c r="AO6" s="734" t="s">
        <v>556</v>
      </c>
      <c r="AP6" s="734" t="s">
        <v>556</v>
      </c>
      <c r="AQ6" s="734" t="s">
        <v>556</v>
      </c>
      <c r="AR6" s="734" t="s">
        <v>579</v>
      </c>
      <c r="AS6" s="734" t="s">
        <v>556</v>
      </c>
      <c r="AT6" s="734" t="s">
        <v>556</v>
      </c>
    </row>
    <row r="7" spans="1:46" ht="15" customHeight="1" x14ac:dyDescent="0.2">
      <c r="A7" s="47">
        <v>1</v>
      </c>
      <c r="B7" s="48" t="s">
        <v>4</v>
      </c>
      <c r="C7" s="49">
        <v>473900619</v>
      </c>
      <c r="D7" s="49">
        <v>89350532</v>
      </c>
      <c r="E7" s="49">
        <f>C7-D7</f>
        <v>384550087</v>
      </c>
      <c r="F7" s="49">
        <v>380822348</v>
      </c>
      <c r="G7" s="50">
        <f>(E7-F7)/F7</f>
        <v>9.7886561006130871E-3</v>
      </c>
      <c r="H7" s="51">
        <f t="shared" ref="H7:H38" si="2">IF((E7-F7)/F7&gt;$H$3,F7*(1+$H$3),E7)</f>
        <v>384550087</v>
      </c>
      <c r="I7" s="52">
        <v>5.23</v>
      </c>
      <c r="J7" s="53">
        <v>2010245</v>
      </c>
      <c r="K7" s="52">
        <v>20.38</v>
      </c>
      <c r="L7" s="53">
        <v>7611504</v>
      </c>
      <c r="M7" s="54">
        <v>0</v>
      </c>
      <c r="N7" s="54">
        <v>13.45</v>
      </c>
      <c r="O7" s="54">
        <v>3</v>
      </c>
      <c r="P7" s="53">
        <v>1849488</v>
      </c>
      <c r="Q7" s="49">
        <f>J7+L7+P7</f>
        <v>11471237</v>
      </c>
      <c r="R7" s="55">
        <v>0</v>
      </c>
      <c r="S7" s="53">
        <v>0</v>
      </c>
      <c r="T7" s="54">
        <v>0</v>
      </c>
      <c r="U7" s="54">
        <v>0</v>
      </c>
      <c r="V7" s="54">
        <v>0</v>
      </c>
      <c r="W7" s="53">
        <v>0</v>
      </c>
      <c r="X7" s="49">
        <f>S7+W7</f>
        <v>0</v>
      </c>
      <c r="Y7" s="56">
        <f>I7+K7+R7</f>
        <v>25.61</v>
      </c>
      <c r="Z7" s="49">
        <f>J7+L7+S7</f>
        <v>9621749</v>
      </c>
      <c r="AA7" s="49">
        <f>P7+W7</f>
        <v>1849488</v>
      </c>
      <c r="AB7" s="57">
        <f t="shared" ref="AB7:AB38" si="3">ROUND((X7/E7)*1000,2)</f>
        <v>0</v>
      </c>
      <c r="AC7" s="58">
        <f t="shared" ref="AC7:AC38" si="4">ROUND((Q7/E7)*1000,2)</f>
        <v>29.83</v>
      </c>
      <c r="AD7" s="59">
        <f t="shared" ref="AD7:AD38" si="5">ROUND((AF7/E7)*1000,2)</f>
        <v>29.83</v>
      </c>
      <c r="AE7" s="60">
        <v>0</v>
      </c>
      <c r="AF7" s="60">
        <f>X7+Q7+AE7</f>
        <v>11471237</v>
      </c>
      <c r="AG7" s="61">
        <v>1.4999999999999999E-2</v>
      </c>
      <c r="AH7" s="62">
        <v>12645302</v>
      </c>
      <c r="AI7" s="62">
        <v>0</v>
      </c>
      <c r="AJ7" s="62">
        <v>0</v>
      </c>
      <c r="AK7" s="63">
        <f>AH7+AI7+AJ7</f>
        <v>12645302</v>
      </c>
      <c r="AL7" s="60">
        <v>838462133</v>
      </c>
      <c r="AM7" s="60">
        <f t="shared" ref="AM7:AM17" si="6">ROUND(AK7/AG7,0)</f>
        <v>843020133</v>
      </c>
      <c r="AN7" s="64">
        <f>(AM7-AL7)/AL7</f>
        <v>5.4361429343166299E-3</v>
      </c>
      <c r="AO7" s="60">
        <f>IF((AM7-AL7)/AL7&gt;$AO$3,AL7*(1+$AO$3),AM7)</f>
        <v>843020133</v>
      </c>
      <c r="AP7" s="50">
        <f t="shared" ref="AP7:AP38" si="7">AH7/AM7</f>
        <v>1.5000000005931057E-2</v>
      </c>
      <c r="AQ7" s="50">
        <f t="shared" ref="AQ7:AQ38" si="8">AI7/AM7</f>
        <v>0</v>
      </c>
      <c r="AR7" s="60">
        <v>497690</v>
      </c>
      <c r="AS7" s="60">
        <f t="shared" ref="AS7:AS38" si="9">AR7+AF7+AK7</f>
        <v>24614229</v>
      </c>
      <c r="AT7" s="60">
        <f>ROUND(AS7/'3_Levels 1&amp;2'!C7,2)</f>
        <v>2609.65</v>
      </c>
    </row>
    <row r="8" spans="1:46" ht="15" customHeight="1" x14ac:dyDescent="0.2">
      <c r="A8" s="47">
        <v>2</v>
      </c>
      <c r="B8" s="48" t="s">
        <v>5</v>
      </c>
      <c r="C8" s="49">
        <v>146152900</v>
      </c>
      <c r="D8" s="49">
        <v>28379269</v>
      </c>
      <c r="E8" s="49">
        <f t="shared" ref="E8:E71" si="10">C8-D8</f>
        <v>117773631</v>
      </c>
      <c r="F8" s="49">
        <v>94668791</v>
      </c>
      <c r="G8" s="50">
        <f t="shared" ref="G8:G71" si="11">(E8-F8)/F8</f>
        <v>0.24405973453278812</v>
      </c>
      <c r="H8" s="51">
        <f t="shared" si="2"/>
        <v>104135670.10000001</v>
      </c>
      <c r="I8" s="52">
        <v>4.28</v>
      </c>
      <c r="J8" s="53">
        <v>495822</v>
      </c>
      <c r="K8" s="52">
        <v>5.15</v>
      </c>
      <c r="L8" s="53">
        <v>598404</v>
      </c>
      <c r="M8" s="54">
        <v>0</v>
      </c>
      <c r="N8" s="54">
        <v>91.41</v>
      </c>
      <c r="O8" s="54">
        <v>6</v>
      </c>
      <c r="P8" s="53">
        <v>2403589</v>
      </c>
      <c r="Q8" s="49">
        <f t="shared" ref="Q8:Q71" si="12">J8+L8+P8</f>
        <v>3497815</v>
      </c>
      <c r="R8" s="54">
        <v>0</v>
      </c>
      <c r="S8" s="53">
        <v>0</v>
      </c>
      <c r="T8" s="54">
        <v>0</v>
      </c>
      <c r="U8" s="54">
        <v>27.5</v>
      </c>
      <c r="V8" s="54">
        <v>5</v>
      </c>
      <c r="W8" s="53">
        <v>1749356</v>
      </c>
      <c r="X8" s="49">
        <f t="shared" ref="X8:X71" si="13">S8+W8</f>
        <v>1749356</v>
      </c>
      <c r="Y8" s="56">
        <f t="shared" ref="Y8:Y71" si="14">I8+K8+R8</f>
        <v>9.43</v>
      </c>
      <c r="Z8" s="49">
        <f t="shared" ref="Z8:Z71" si="15">J8+L8+S8</f>
        <v>1094226</v>
      </c>
      <c r="AA8" s="49">
        <f t="shared" ref="AA8:AA71" si="16">P8+W8</f>
        <v>4152945</v>
      </c>
      <c r="AB8" s="57">
        <f t="shared" si="3"/>
        <v>14.85</v>
      </c>
      <c r="AC8" s="58">
        <f t="shared" si="4"/>
        <v>29.7</v>
      </c>
      <c r="AD8" s="59">
        <f t="shared" si="5"/>
        <v>44.55</v>
      </c>
      <c r="AE8" s="60">
        <v>0</v>
      </c>
      <c r="AF8" s="60">
        <f t="shared" ref="AF8:AF71" si="17">X8+Q8+AE8</f>
        <v>5247171</v>
      </c>
      <c r="AG8" s="61">
        <v>2.5000000000000001E-2</v>
      </c>
      <c r="AH8" s="62">
        <v>7116432</v>
      </c>
      <c r="AI8" s="62">
        <v>0</v>
      </c>
      <c r="AJ8" s="62">
        <v>0</v>
      </c>
      <c r="AK8" s="63">
        <f t="shared" ref="AK8:AK71" si="18">AH8+AI8+AJ8</f>
        <v>7116432</v>
      </c>
      <c r="AL8" s="60">
        <v>261249767</v>
      </c>
      <c r="AM8" s="60">
        <f t="shared" si="6"/>
        <v>284657280</v>
      </c>
      <c r="AN8" s="64">
        <f t="shared" ref="AN8:AN71" si="19">(AM8-AL8)/AL8</f>
        <v>8.9598215794772368E-2</v>
      </c>
      <c r="AO8" s="60">
        <f t="shared" ref="AO8:AO71" si="20">IF((AM8-AL8)/AL8&gt;$AO$3,AL8*(1+$AO$3),AM8)</f>
        <v>284657280</v>
      </c>
      <c r="AP8" s="50">
        <f t="shared" si="7"/>
        <v>2.5000000000000001E-2</v>
      </c>
      <c r="AQ8" s="50">
        <f t="shared" si="8"/>
        <v>0</v>
      </c>
      <c r="AR8" s="60">
        <v>87579</v>
      </c>
      <c r="AS8" s="60">
        <f t="shared" si="9"/>
        <v>12451182</v>
      </c>
      <c r="AT8" s="60">
        <f>ROUND(AS8/'3_Levels 1&amp;2'!C8,2)</f>
        <v>3154.59</v>
      </c>
    </row>
    <row r="9" spans="1:46" ht="15" customHeight="1" x14ac:dyDescent="0.2">
      <c r="A9" s="47">
        <v>3</v>
      </c>
      <c r="B9" s="48" t="s">
        <v>6</v>
      </c>
      <c r="C9" s="49">
        <v>1543396510</v>
      </c>
      <c r="D9" s="49">
        <v>228192755</v>
      </c>
      <c r="E9" s="49">
        <f t="shared" si="10"/>
        <v>1315203755</v>
      </c>
      <c r="F9" s="49">
        <v>1219303978</v>
      </c>
      <c r="G9" s="50">
        <f t="shared" si="11"/>
        <v>7.8651245899568456E-2</v>
      </c>
      <c r="H9" s="51">
        <f t="shared" si="2"/>
        <v>1315203755</v>
      </c>
      <c r="I9" s="52">
        <v>3.61</v>
      </c>
      <c r="J9" s="53">
        <v>4743468</v>
      </c>
      <c r="K9" s="52">
        <v>42.9</v>
      </c>
      <c r="L9" s="53">
        <v>56406689</v>
      </c>
      <c r="M9" s="54">
        <v>0</v>
      </c>
      <c r="N9" s="54">
        <v>0</v>
      </c>
      <c r="O9" s="54">
        <v>0</v>
      </c>
      <c r="P9" s="53">
        <v>0</v>
      </c>
      <c r="Q9" s="49">
        <f t="shared" si="12"/>
        <v>61150157</v>
      </c>
      <c r="R9" s="54">
        <v>15.08</v>
      </c>
      <c r="S9" s="53">
        <v>19828854</v>
      </c>
      <c r="T9" s="54">
        <v>0</v>
      </c>
      <c r="U9" s="54">
        <v>0</v>
      </c>
      <c r="V9" s="54">
        <v>0</v>
      </c>
      <c r="W9" s="53">
        <v>0</v>
      </c>
      <c r="X9" s="49">
        <f t="shared" si="13"/>
        <v>19828854</v>
      </c>
      <c r="Y9" s="56">
        <f t="shared" si="14"/>
        <v>61.589999999999996</v>
      </c>
      <c r="Z9" s="49">
        <f t="shared" si="15"/>
        <v>80979011</v>
      </c>
      <c r="AA9" s="49">
        <f t="shared" si="16"/>
        <v>0</v>
      </c>
      <c r="AB9" s="57">
        <f t="shared" si="3"/>
        <v>15.08</v>
      </c>
      <c r="AC9" s="58">
        <f t="shared" si="4"/>
        <v>46.49</v>
      </c>
      <c r="AD9" s="59">
        <f t="shared" si="5"/>
        <v>61.57</v>
      </c>
      <c r="AE9" s="60">
        <v>0</v>
      </c>
      <c r="AF9" s="60">
        <f t="shared" si="17"/>
        <v>80979011</v>
      </c>
      <c r="AG9" s="61">
        <v>0.02</v>
      </c>
      <c r="AH9" s="62">
        <v>70144479</v>
      </c>
      <c r="AI9" s="62">
        <v>0</v>
      </c>
      <c r="AJ9" s="62">
        <v>0</v>
      </c>
      <c r="AK9" s="63">
        <f t="shared" si="18"/>
        <v>70144479</v>
      </c>
      <c r="AL9" s="60">
        <v>3240480150</v>
      </c>
      <c r="AM9" s="60">
        <f t="shared" si="6"/>
        <v>3507223950</v>
      </c>
      <c r="AN9" s="61">
        <f t="shared" si="19"/>
        <v>8.2316134539506439E-2</v>
      </c>
      <c r="AO9" s="60">
        <f t="shared" si="20"/>
        <v>3507223950</v>
      </c>
      <c r="AP9" s="50">
        <f t="shared" si="7"/>
        <v>0.02</v>
      </c>
      <c r="AQ9" s="50">
        <f t="shared" si="8"/>
        <v>0</v>
      </c>
      <c r="AR9" s="60">
        <v>203989</v>
      </c>
      <c r="AS9" s="60">
        <f t="shared" si="9"/>
        <v>151327479</v>
      </c>
      <c r="AT9" s="60">
        <f>ROUND(AS9/'3_Levels 1&amp;2'!C9,2)</f>
        <v>6662.89</v>
      </c>
    </row>
    <row r="10" spans="1:46" ht="15" customHeight="1" x14ac:dyDescent="0.2">
      <c r="A10" s="47">
        <v>4</v>
      </c>
      <c r="B10" s="48" t="s">
        <v>7</v>
      </c>
      <c r="C10" s="49">
        <v>237774777</v>
      </c>
      <c r="D10" s="49">
        <v>36825094</v>
      </c>
      <c r="E10" s="49">
        <f t="shared" si="10"/>
        <v>200949683</v>
      </c>
      <c r="F10" s="49">
        <v>178560538</v>
      </c>
      <c r="G10" s="50">
        <f t="shared" si="11"/>
        <v>0.12538685899344681</v>
      </c>
      <c r="H10" s="51">
        <f t="shared" si="2"/>
        <v>196416591.80000001</v>
      </c>
      <c r="I10" s="52">
        <v>5.49</v>
      </c>
      <c r="J10" s="53">
        <v>1073791</v>
      </c>
      <c r="K10" s="52">
        <v>33.880000000000003</v>
      </c>
      <c r="L10" s="53">
        <v>6626198</v>
      </c>
      <c r="M10" s="54">
        <v>0</v>
      </c>
      <c r="N10" s="54">
        <v>0</v>
      </c>
      <c r="O10" s="54">
        <v>0</v>
      </c>
      <c r="P10" s="53">
        <v>0</v>
      </c>
      <c r="Q10" s="49">
        <f t="shared" si="12"/>
        <v>7699989</v>
      </c>
      <c r="R10" s="54">
        <v>0</v>
      </c>
      <c r="S10" s="53">
        <v>0</v>
      </c>
      <c r="T10" s="54">
        <v>0</v>
      </c>
      <c r="U10" s="54">
        <v>0</v>
      </c>
      <c r="V10" s="54">
        <v>0</v>
      </c>
      <c r="W10" s="53">
        <v>0</v>
      </c>
      <c r="X10" s="49">
        <f t="shared" si="13"/>
        <v>0</v>
      </c>
      <c r="Y10" s="56">
        <f t="shared" si="14"/>
        <v>39.370000000000005</v>
      </c>
      <c r="Z10" s="49">
        <f t="shared" si="15"/>
        <v>7699989</v>
      </c>
      <c r="AA10" s="49">
        <f t="shared" si="16"/>
        <v>0</v>
      </c>
      <c r="AB10" s="57">
        <f t="shared" si="3"/>
        <v>0</v>
      </c>
      <c r="AC10" s="58">
        <f t="shared" si="4"/>
        <v>38.32</v>
      </c>
      <c r="AD10" s="59">
        <f t="shared" si="5"/>
        <v>38.32</v>
      </c>
      <c r="AE10" s="60">
        <v>0</v>
      </c>
      <c r="AF10" s="60">
        <f t="shared" si="17"/>
        <v>7699989</v>
      </c>
      <c r="AG10" s="61">
        <v>0.03</v>
      </c>
      <c r="AH10" s="62">
        <v>7000918</v>
      </c>
      <c r="AI10" s="62">
        <v>0</v>
      </c>
      <c r="AJ10" s="62">
        <v>614430</v>
      </c>
      <c r="AK10" s="63">
        <f t="shared" si="18"/>
        <v>7615348</v>
      </c>
      <c r="AL10" s="60">
        <v>219156400</v>
      </c>
      <c r="AM10" s="60">
        <f t="shared" si="6"/>
        <v>253844933</v>
      </c>
      <c r="AN10" s="61">
        <f t="shared" si="19"/>
        <v>0.15828208986824022</v>
      </c>
      <c r="AO10" s="60">
        <f t="shared" si="20"/>
        <v>252029859.99999997</v>
      </c>
      <c r="AP10" s="50">
        <f t="shared" si="7"/>
        <v>2.7579506580105738E-2</v>
      </c>
      <c r="AQ10" s="50">
        <f t="shared" si="8"/>
        <v>0</v>
      </c>
      <c r="AR10" s="60">
        <v>105783</v>
      </c>
      <c r="AS10" s="60">
        <f t="shared" si="9"/>
        <v>15421120</v>
      </c>
      <c r="AT10" s="60">
        <f>ROUND(AS10/'3_Levels 1&amp;2'!C10,2)</f>
        <v>5037.9399999999996</v>
      </c>
    </row>
    <row r="11" spans="1:46" ht="15" customHeight="1" x14ac:dyDescent="0.2">
      <c r="A11" s="66">
        <v>5</v>
      </c>
      <c r="B11" s="67" t="s">
        <v>8</v>
      </c>
      <c r="C11" s="68">
        <v>206795870</v>
      </c>
      <c r="D11" s="68">
        <v>61591606</v>
      </c>
      <c r="E11" s="68">
        <f t="shared" si="10"/>
        <v>145204264</v>
      </c>
      <c r="F11" s="68">
        <v>140812795</v>
      </c>
      <c r="G11" s="69">
        <f t="shared" si="11"/>
        <v>3.1186576475525536E-2</v>
      </c>
      <c r="H11" s="70">
        <f t="shared" si="2"/>
        <v>145204264</v>
      </c>
      <c r="I11" s="71">
        <v>3.62</v>
      </c>
      <c r="J11" s="72">
        <v>522986</v>
      </c>
      <c r="K11" s="71">
        <v>20</v>
      </c>
      <c r="L11" s="72">
        <v>2889389</v>
      </c>
      <c r="M11" s="73">
        <v>0</v>
      </c>
      <c r="N11" s="73">
        <v>0</v>
      </c>
      <c r="O11" s="73">
        <v>0</v>
      </c>
      <c r="P11" s="72">
        <v>0</v>
      </c>
      <c r="Q11" s="68">
        <f t="shared" si="12"/>
        <v>3412375</v>
      </c>
      <c r="R11" s="73">
        <v>0</v>
      </c>
      <c r="S11" s="72">
        <v>0</v>
      </c>
      <c r="T11" s="73">
        <v>0</v>
      </c>
      <c r="U11" s="73">
        <v>0</v>
      </c>
      <c r="V11" s="73">
        <v>0</v>
      </c>
      <c r="W11" s="72">
        <v>0</v>
      </c>
      <c r="X11" s="68">
        <f t="shared" si="13"/>
        <v>0</v>
      </c>
      <c r="Y11" s="74">
        <f t="shared" si="14"/>
        <v>23.62</v>
      </c>
      <c r="Z11" s="68">
        <f t="shared" si="15"/>
        <v>3412375</v>
      </c>
      <c r="AA11" s="68">
        <f t="shared" si="16"/>
        <v>0</v>
      </c>
      <c r="AB11" s="75">
        <f t="shared" si="3"/>
        <v>0</v>
      </c>
      <c r="AC11" s="76">
        <f t="shared" si="4"/>
        <v>23.5</v>
      </c>
      <c r="AD11" s="77">
        <f t="shared" si="5"/>
        <v>23.5</v>
      </c>
      <c r="AE11" s="78">
        <v>0</v>
      </c>
      <c r="AF11" s="78">
        <f t="shared" si="17"/>
        <v>3412375</v>
      </c>
      <c r="AG11" s="79">
        <v>1.7500000000000002E-2</v>
      </c>
      <c r="AH11" s="80">
        <v>7987577</v>
      </c>
      <c r="AI11" s="80">
        <v>0</v>
      </c>
      <c r="AJ11" s="1140">
        <v>0</v>
      </c>
      <c r="AK11" s="81">
        <f t="shared" si="18"/>
        <v>7987577</v>
      </c>
      <c r="AL11" s="441">
        <v>454513486</v>
      </c>
      <c r="AM11" s="441">
        <f t="shared" si="6"/>
        <v>456432971</v>
      </c>
      <c r="AN11" s="443">
        <f t="shared" si="19"/>
        <v>4.2231640185039524E-3</v>
      </c>
      <c r="AO11" s="441">
        <f t="shared" si="20"/>
        <v>456432971</v>
      </c>
      <c r="AP11" s="442">
        <f t="shared" si="7"/>
        <v>1.7500000016431767E-2</v>
      </c>
      <c r="AQ11" s="442">
        <f t="shared" si="8"/>
        <v>0</v>
      </c>
      <c r="AR11" s="441">
        <v>407904</v>
      </c>
      <c r="AS11" s="441">
        <f t="shared" si="9"/>
        <v>11807856</v>
      </c>
      <c r="AT11" s="441">
        <f>ROUND(AS11/'3_Levels 1&amp;2'!C11,2)</f>
        <v>2284.36</v>
      </c>
    </row>
    <row r="12" spans="1:46" ht="15" customHeight="1" x14ac:dyDescent="0.2">
      <c r="A12" s="47">
        <v>6</v>
      </c>
      <c r="B12" s="48" t="s">
        <v>9</v>
      </c>
      <c r="C12" s="49">
        <v>319599357</v>
      </c>
      <c r="D12" s="49">
        <v>56970041</v>
      </c>
      <c r="E12" s="49">
        <f t="shared" si="10"/>
        <v>262629316</v>
      </c>
      <c r="F12" s="49">
        <v>234613467</v>
      </c>
      <c r="G12" s="50">
        <f t="shared" si="11"/>
        <v>0.11941279142343521</v>
      </c>
      <c r="H12" s="51">
        <f t="shared" si="2"/>
        <v>258074813.70000002</v>
      </c>
      <c r="I12" s="52">
        <v>4.8600000000000003</v>
      </c>
      <c r="J12" s="53">
        <v>1295320</v>
      </c>
      <c r="K12" s="52">
        <v>30.12</v>
      </c>
      <c r="L12" s="53">
        <v>8037041</v>
      </c>
      <c r="M12" s="54">
        <v>0</v>
      </c>
      <c r="N12" s="54">
        <v>0</v>
      </c>
      <c r="O12" s="54">
        <v>0</v>
      </c>
      <c r="P12" s="53">
        <v>0</v>
      </c>
      <c r="Q12" s="49">
        <f t="shared" si="12"/>
        <v>9332361</v>
      </c>
      <c r="R12" s="55">
        <v>17.8</v>
      </c>
      <c r="S12" s="53">
        <v>4321446</v>
      </c>
      <c r="T12" s="54">
        <v>0</v>
      </c>
      <c r="U12" s="54">
        <v>0</v>
      </c>
      <c r="V12" s="54">
        <v>0</v>
      </c>
      <c r="W12" s="53">
        <v>0</v>
      </c>
      <c r="X12" s="49">
        <f t="shared" si="13"/>
        <v>4321446</v>
      </c>
      <c r="Y12" s="56">
        <f t="shared" si="14"/>
        <v>52.78</v>
      </c>
      <c r="Z12" s="49">
        <f t="shared" si="15"/>
        <v>13653807</v>
      </c>
      <c r="AA12" s="49">
        <f t="shared" si="16"/>
        <v>0</v>
      </c>
      <c r="AB12" s="57">
        <f t="shared" si="3"/>
        <v>16.45</v>
      </c>
      <c r="AC12" s="58">
        <f t="shared" si="4"/>
        <v>35.53</v>
      </c>
      <c r="AD12" s="59">
        <f t="shared" si="5"/>
        <v>51.99</v>
      </c>
      <c r="AE12" s="60">
        <v>0</v>
      </c>
      <c r="AF12" s="60">
        <f t="shared" si="17"/>
        <v>13653807</v>
      </c>
      <c r="AG12" s="61">
        <v>0.02</v>
      </c>
      <c r="AH12" s="62">
        <v>10935838</v>
      </c>
      <c r="AI12" s="62">
        <v>0</v>
      </c>
      <c r="AJ12" s="62">
        <v>0</v>
      </c>
      <c r="AK12" s="63">
        <f t="shared" si="18"/>
        <v>10935838</v>
      </c>
      <c r="AL12" s="60">
        <v>538232500</v>
      </c>
      <c r="AM12" s="60">
        <f t="shared" si="6"/>
        <v>546791900</v>
      </c>
      <c r="AN12" s="64">
        <f t="shared" si="19"/>
        <v>1.5902792937996128E-2</v>
      </c>
      <c r="AO12" s="65">
        <f t="shared" si="20"/>
        <v>546791900</v>
      </c>
      <c r="AP12" s="50">
        <f t="shared" si="7"/>
        <v>0.02</v>
      </c>
      <c r="AQ12" s="50">
        <f t="shared" si="8"/>
        <v>0</v>
      </c>
      <c r="AR12" s="60">
        <v>323754</v>
      </c>
      <c r="AS12" s="60">
        <f t="shared" si="9"/>
        <v>24913399</v>
      </c>
      <c r="AT12" s="60">
        <f>ROUND(AS12/'3_Levels 1&amp;2'!C12,2)</f>
        <v>4306.55</v>
      </c>
    </row>
    <row r="13" spans="1:46" ht="15" customHeight="1" x14ac:dyDescent="0.2">
      <c r="A13" s="47">
        <v>7</v>
      </c>
      <c r="B13" s="48" t="s">
        <v>10</v>
      </c>
      <c r="C13" s="49">
        <v>368907561</v>
      </c>
      <c r="D13" s="49">
        <v>17443697</v>
      </c>
      <c r="E13" s="49">
        <f t="shared" si="10"/>
        <v>351463864</v>
      </c>
      <c r="F13" s="49">
        <v>359774044</v>
      </c>
      <c r="G13" s="50">
        <f t="shared" si="11"/>
        <v>-2.309833112919063E-2</v>
      </c>
      <c r="H13" s="51">
        <f t="shared" si="2"/>
        <v>351463864</v>
      </c>
      <c r="I13" s="52">
        <v>5.88</v>
      </c>
      <c r="J13" s="53">
        <v>2056931</v>
      </c>
      <c r="K13" s="52">
        <v>53.06</v>
      </c>
      <c r="L13" s="53">
        <v>18561357</v>
      </c>
      <c r="M13" s="54">
        <v>0</v>
      </c>
      <c r="N13" s="54">
        <v>0</v>
      </c>
      <c r="O13" s="54">
        <v>0</v>
      </c>
      <c r="P13" s="53">
        <v>0</v>
      </c>
      <c r="Q13" s="49">
        <f t="shared" si="12"/>
        <v>20618288</v>
      </c>
      <c r="R13" s="54">
        <v>0</v>
      </c>
      <c r="S13" s="53">
        <v>0</v>
      </c>
      <c r="T13" s="54">
        <v>0</v>
      </c>
      <c r="U13" s="54">
        <v>48</v>
      </c>
      <c r="V13" s="54">
        <v>4</v>
      </c>
      <c r="W13" s="53">
        <v>2299490</v>
      </c>
      <c r="X13" s="49">
        <f t="shared" si="13"/>
        <v>2299490</v>
      </c>
      <c r="Y13" s="56">
        <f t="shared" si="14"/>
        <v>58.940000000000005</v>
      </c>
      <c r="Z13" s="49">
        <f t="shared" si="15"/>
        <v>20618288</v>
      </c>
      <c r="AA13" s="49">
        <f t="shared" si="16"/>
        <v>2299490</v>
      </c>
      <c r="AB13" s="57">
        <f t="shared" si="3"/>
        <v>6.54</v>
      </c>
      <c r="AC13" s="58">
        <f t="shared" si="4"/>
        <v>58.66</v>
      </c>
      <c r="AD13" s="59">
        <f t="shared" si="5"/>
        <v>65.209999999999994</v>
      </c>
      <c r="AE13" s="60">
        <v>0</v>
      </c>
      <c r="AF13" s="60">
        <f t="shared" si="17"/>
        <v>22917778</v>
      </c>
      <c r="AG13" s="61">
        <v>0.02</v>
      </c>
      <c r="AH13" s="62">
        <v>4055962</v>
      </c>
      <c r="AI13" s="62">
        <v>0</v>
      </c>
      <c r="AJ13" s="62">
        <v>0</v>
      </c>
      <c r="AK13" s="63">
        <f t="shared" si="18"/>
        <v>4055962</v>
      </c>
      <c r="AL13" s="60">
        <v>254166100</v>
      </c>
      <c r="AM13" s="60">
        <f t="shared" si="6"/>
        <v>202798100</v>
      </c>
      <c r="AN13" s="64">
        <f t="shared" si="19"/>
        <v>-0.20210405715002905</v>
      </c>
      <c r="AO13" s="65">
        <f t="shared" si="20"/>
        <v>202798100</v>
      </c>
      <c r="AP13" s="50">
        <f t="shared" si="7"/>
        <v>0.02</v>
      </c>
      <c r="AQ13" s="50">
        <f t="shared" si="8"/>
        <v>0</v>
      </c>
      <c r="AR13" s="60">
        <v>125035</v>
      </c>
      <c r="AS13" s="60">
        <f t="shared" si="9"/>
        <v>27098775</v>
      </c>
      <c r="AT13" s="60">
        <f>ROUND(AS13/'3_Levels 1&amp;2'!C13,2)</f>
        <v>13015.74</v>
      </c>
    </row>
    <row r="14" spans="1:46" ht="15" customHeight="1" x14ac:dyDescent="0.2">
      <c r="A14" s="47">
        <v>8</v>
      </c>
      <c r="B14" s="48" t="s">
        <v>11</v>
      </c>
      <c r="C14" s="49">
        <v>1181661960</v>
      </c>
      <c r="D14" s="49">
        <v>194546647</v>
      </c>
      <c r="E14" s="49">
        <f t="shared" si="10"/>
        <v>987115313</v>
      </c>
      <c r="F14" s="49">
        <v>962926141</v>
      </c>
      <c r="G14" s="50">
        <f t="shared" si="11"/>
        <v>2.5120485331179724E-2</v>
      </c>
      <c r="H14" s="51">
        <f t="shared" si="2"/>
        <v>987115313</v>
      </c>
      <c r="I14" s="52">
        <v>3.47</v>
      </c>
      <c r="J14" s="53">
        <v>3391555</v>
      </c>
      <c r="K14" s="52">
        <v>48.06</v>
      </c>
      <c r="L14" s="53">
        <v>46916795</v>
      </c>
      <c r="M14" s="54">
        <v>0</v>
      </c>
      <c r="N14" s="54">
        <v>0</v>
      </c>
      <c r="O14" s="54">
        <v>0</v>
      </c>
      <c r="P14" s="53">
        <v>0</v>
      </c>
      <c r="Q14" s="49">
        <f t="shared" si="12"/>
        <v>50308350</v>
      </c>
      <c r="R14" s="54">
        <v>13.83</v>
      </c>
      <c r="S14" s="53">
        <v>13519930</v>
      </c>
      <c r="T14" s="54">
        <v>0</v>
      </c>
      <c r="U14" s="54">
        <v>0</v>
      </c>
      <c r="V14" s="54">
        <v>0</v>
      </c>
      <c r="W14" s="53">
        <v>0</v>
      </c>
      <c r="X14" s="49">
        <f t="shared" si="13"/>
        <v>13519930</v>
      </c>
      <c r="Y14" s="56">
        <f t="shared" si="14"/>
        <v>65.36</v>
      </c>
      <c r="Z14" s="49">
        <f t="shared" si="15"/>
        <v>63828280</v>
      </c>
      <c r="AA14" s="49">
        <f t="shared" si="16"/>
        <v>0</v>
      </c>
      <c r="AB14" s="57">
        <f t="shared" si="3"/>
        <v>13.7</v>
      </c>
      <c r="AC14" s="58">
        <f t="shared" si="4"/>
        <v>50.97</v>
      </c>
      <c r="AD14" s="59">
        <f t="shared" si="5"/>
        <v>64.66</v>
      </c>
      <c r="AE14" s="60">
        <v>0</v>
      </c>
      <c r="AF14" s="60">
        <f t="shared" si="17"/>
        <v>63828280</v>
      </c>
      <c r="AG14" s="61">
        <v>1.7500000000000002E-2</v>
      </c>
      <c r="AH14" s="62">
        <v>47264606</v>
      </c>
      <c r="AI14" s="62">
        <v>0</v>
      </c>
      <c r="AJ14" s="62">
        <v>0</v>
      </c>
      <c r="AK14" s="63">
        <f t="shared" si="18"/>
        <v>47264606</v>
      </c>
      <c r="AL14" s="60">
        <v>2624833143</v>
      </c>
      <c r="AM14" s="60">
        <f t="shared" si="6"/>
        <v>2700834629</v>
      </c>
      <c r="AN14" s="61">
        <f t="shared" si="19"/>
        <v>2.8954787546280232E-2</v>
      </c>
      <c r="AO14" s="60">
        <f t="shared" si="20"/>
        <v>2700834629</v>
      </c>
      <c r="AP14" s="50">
        <f t="shared" si="7"/>
        <v>1.7499999997223081E-2</v>
      </c>
      <c r="AQ14" s="50">
        <f t="shared" si="8"/>
        <v>0</v>
      </c>
      <c r="AR14" s="60">
        <v>654046</v>
      </c>
      <c r="AS14" s="60">
        <f t="shared" si="9"/>
        <v>111746932</v>
      </c>
      <c r="AT14" s="60">
        <f>ROUND(AS14/'3_Levels 1&amp;2'!C14,2)</f>
        <v>4994.72</v>
      </c>
    </row>
    <row r="15" spans="1:46" ht="15" customHeight="1" x14ac:dyDescent="0.2">
      <c r="A15" s="47">
        <v>9</v>
      </c>
      <c r="B15" s="48" t="s">
        <v>12</v>
      </c>
      <c r="C15" s="49">
        <v>2114072827</v>
      </c>
      <c r="D15" s="49">
        <v>334155007</v>
      </c>
      <c r="E15" s="49">
        <f t="shared" si="10"/>
        <v>1779917820</v>
      </c>
      <c r="F15" s="49">
        <v>1758349507</v>
      </c>
      <c r="G15" s="50">
        <f t="shared" si="11"/>
        <v>1.2266226318565459E-2</v>
      </c>
      <c r="H15" s="51">
        <f t="shared" si="2"/>
        <v>1779917820</v>
      </c>
      <c r="I15" s="52">
        <v>7.7</v>
      </c>
      <c r="J15" s="53">
        <v>13681849</v>
      </c>
      <c r="K15" s="52">
        <v>61.12</v>
      </c>
      <c r="L15" s="53">
        <v>108601900</v>
      </c>
      <c r="M15" s="54">
        <v>0</v>
      </c>
      <c r="N15" s="54">
        <v>0</v>
      </c>
      <c r="O15" s="54">
        <v>0</v>
      </c>
      <c r="P15" s="53">
        <v>0</v>
      </c>
      <c r="Q15" s="49">
        <f t="shared" si="12"/>
        <v>122283749</v>
      </c>
      <c r="R15" s="54">
        <v>5</v>
      </c>
      <c r="S15" s="53">
        <v>8884318</v>
      </c>
      <c r="T15" s="54">
        <v>0</v>
      </c>
      <c r="U15" s="54">
        <v>0</v>
      </c>
      <c r="V15" s="54">
        <v>0</v>
      </c>
      <c r="W15" s="53">
        <v>0</v>
      </c>
      <c r="X15" s="49">
        <f t="shared" si="13"/>
        <v>8884318</v>
      </c>
      <c r="Y15" s="56">
        <f t="shared" si="14"/>
        <v>73.819999999999993</v>
      </c>
      <c r="Z15" s="49">
        <f t="shared" si="15"/>
        <v>131168067</v>
      </c>
      <c r="AA15" s="49">
        <f t="shared" si="16"/>
        <v>0</v>
      </c>
      <c r="AB15" s="57">
        <f t="shared" si="3"/>
        <v>4.99</v>
      </c>
      <c r="AC15" s="58">
        <f t="shared" si="4"/>
        <v>68.7</v>
      </c>
      <c r="AD15" s="59">
        <f t="shared" si="5"/>
        <v>73.69</v>
      </c>
      <c r="AE15" s="60">
        <v>0</v>
      </c>
      <c r="AF15" s="60">
        <f t="shared" si="17"/>
        <v>131168067</v>
      </c>
      <c r="AG15" s="61">
        <v>1.4999999999999999E-2</v>
      </c>
      <c r="AH15" s="62">
        <v>79578095</v>
      </c>
      <c r="AI15" s="62">
        <v>0</v>
      </c>
      <c r="AJ15" s="62">
        <v>0</v>
      </c>
      <c r="AK15" s="63">
        <f t="shared" si="18"/>
        <v>79578095</v>
      </c>
      <c r="AL15" s="60">
        <v>5230950333</v>
      </c>
      <c r="AM15" s="60">
        <f t="shared" si="6"/>
        <v>5305206333</v>
      </c>
      <c r="AN15" s="61">
        <f t="shared" si="19"/>
        <v>1.4195508516215155E-2</v>
      </c>
      <c r="AO15" s="60">
        <f t="shared" si="20"/>
        <v>5305206333</v>
      </c>
      <c r="AP15" s="50">
        <f t="shared" si="7"/>
        <v>1.5000000000942471E-2</v>
      </c>
      <c r="AQ15" s="50">
        <f t="shared" si="8"/>
        <v>0</v>
      </c>
      <c r="AR15" s="60">
        <v>1976843</v>
      </c>
      <c r="AS15" s="60">
        <f t="shared" si="9"/>
        <v>212723005</v>
      </c>
      <c r="AT15" s="60">
        <f>ROUND(AS15/'3_Levels 1&amp;2'!C15,2)</f>
        <v>5611.56</v>
      </c>
    </row>
    <row r="16" spans="1:46" ht="15" customHeight="1" x14ac:dyDescent="0.2">
      <c r="A16" s="66">
        <v>10</v>
      </c>
      <c r="B16" s="67" t="s">
        <v>13</v>
      </c>
      <c r="C16" s="68">
        <v>2536211349</v>
      </c>
      <c r="D16" s="68">
        <v>293676347</v>
      </c>
      <c r="E16" s="68">
        <f t="shared" si="10"/>
        <v>2242535002</v>
      </c>
      <c r="F16" s="68">
        <v>2143208511</v>
      </c>
      <c r="G16" s="69">
        <f t="shared" si="11"/>
        <v>4.6344763232418873E-2</v>
      </c>
      <c r="H16" s="70">
        <f t="shared" si="2"/>
        <v>2242535002</v>
      </c>
      <c r="I16" s="71">
        <v>5.13</v>
      </c>
      <c r="J16" s="72">
        <v>11352598</v>
      </c>
      <c r="K16" s="71">
        <v>12.1</v>
      </c>
      <c r="L16" s="72">
        <v>26822400</v>
      </c>
      <c r="M16" s="73">
        <v>0</v>
      </c>
      <c r="N16" s="73">
        <v>0</v>
      </c>
      <c r="O16" s="73">
        <v>0</v>
      </c>
      <c r="P16" s="72">
        <v>307438</v>
      </c>
      <c r="Q16" s="68">
        <f t="shared" si="12"/>
        <v>38482436</v>
      </c>
      <c r="R16" s="73">
        <v>0</v>
      </c>
      <c r="S16" s="72">
        <v>0</v>
      </c>
      <c r="T16" s="73">
        <v>0</v>
      </c>
      <c r="U16" s="73">
        <v>33</v>
      </c>
      <c r="V16" s="73">
        <v>10</v>
      </c>
      <c r="W16" s="72">
        <v>23260323</v>
      </c>
      <c r="X16" s="68">
        <f t="shared" si="13"/>
        <v>23260323</v>
      </c>
      <c r="Y16" s="74">
        <f t="shared" si="14"/>
        <v>17.23</v>
      </c>
      <c r="Z16" s="68">
        <f t="shared" si="15"/>
        <v>38174998</v>
      </c>
      <c r="AA16" s="68">
        <f t="shared" si="16"/>
        <v>23567761</v>
      </c>
      <c r="AB16" s="75">
        <f t="shared" si="3"/>
        <v>10.37</v>
      </c>
      <c r="AC16" s="76">
        <f t="shared" si="4"/>
        <v>17.16</v>
      </c>
      <c r="AD16" s="77">
        <f t="shared" si="5"/>
        <v>27.53</v>
      </c>
      <c r="AE16" s="78">
        <v>0</v>
      </c>
      <c r="AF16" s="78">
        <f t="shared" si="17"/>
        <v>61742759</v>
      </c>
      <c r="AG16" s="79">
        <v>2.5000000000000001E-2</v>
      </c>
      <c r="AH16" s="80">
        <v>177229483</v>
      </c>
      <c r="AI16" s="80">
        <v>0</v>
      </c>
      <c r="AJ16" s="1140">
        <v>0</v>
      </c>
      <c r="AK16" s="81">
        <f t="shared" si="18"/>
        <v>177229483</v>
      </c>
      <c r="AL16" s="78">
        <v>8073925720</v>
      </c>
      <c r="AM16" s="78">
        <f t="shared" si="6"/>
        <v>7089179320</v>
      </c>
      <c r="AN16" s="79">
        <f t="shared" si="19"/>
        <v>-0.12196624469317015</v>
      </c>
      <c r="AO16" s="78">
        <f t="shared" si="20"/>
        <v>7089179320</v>
      </c>
      <c r="AP16" s="69">
        <f t="shared" si="7"/>
        <v>2.5000000000000001E-2</v>
      </c>
      <c r="AQ16" s="69">
        <f t="shared" si="8"/>
        <v>0</v>
      </c>
      <c r="AR16" s="78">
        <v>1011329</v>
      </c>
      <c r="AS16" s="78">
        <f t="shared" si="9"/>
        <v>239983571</v>
      </c>
      <c r="AT16" s="78">
        <f>ROUND(AS16/'3_Levels 1&amp;2'!C16,2)</f>
        <v>7334.69</v>
      </c>
    </row>
    <row r="17" spans="1:46" ht="15" customHeight="1" x14ac:dyDescent="0.2">
      <c r="A17" s="47">
        <v>11</v>
      </c>
      <c r="B17" s="48" t="s">
        <v>14</v>
      </c>
      <c r="C17" s="49">
        <v>76415341</v>
      </c>
      <c r="D17" s="49">
        <v>14785264</v>
      </c>
      <c r="E17" s="49">
        <f t="shared" si="10"/>
        <v>61630077</v>
      </c>
      <c r="F17" s="49">
        <v>61321061</v>
      </c>
      <c r="G17" s="50">
        <f t="shared" si="11"/>
        <v>5.0393126759499477E-3</v>
      </c>
      <c r="H17" s="51">
        <f t="shared" si="2"/>
        <v>61630077</v>
      </c>
      <c r="I17" s="52">
        <v>5.4</v>
      </c>
      <c r="J17" s="53">
        <v>329967</v>
      </c>
      <c r="K17" s="52">
        <v>32.83</v>
      </c>
      <c r="L17" s="53">
        <v>2006076</v>
      </c>
      <c r="M17" s="54">
        <v>0</v>
      </c>
      <c r="N17" s="54">
        <v>0</v>
      </c>
      <c r="O17" s="54">
        <v>0</v>
      </c>
      <c r="P17" s="53">
        <v>0</v>
      </c>
      <c r="Q17" s="49">
        <f t="shared" si="12"/>
        <v>2336043</v>
      </c>
      <c r="R17" s="55">
        <v>14</v>
      </c>
      <c r="S17" s="53">
        <v>855468</v>
      </c>
      <c r="T17" s="54">
        <v>0</v>
      </c>
      <c r="U17" s="54">
        <v>0</v>
      </c>
      <c r="V17" s="54">
        <v>0</v>
      </c>
      <c r="W17" s="53">
        <v>0</v>
      </c>
      <c r="X17" s="49">
        <f t="shared" si="13"/>
        <v>855468</v>
      </c>
      <c r="Y17" s="56">
        <f t="shared" si="14"/>
        <v>52.23</v>
      </c>
      <c r="Z17" s="49">
        <f t="shared" si="15"/>
        <v>3191511</v>
      </c>
      <c r="AA17" s="49">
        <f t="shared" si="16"/>
        <v>0</v>
      </c>
      <c r="AB17" s="57">
        <f t="shared" si="3"/>
        <v>13.88</v>
      </c>
      <c r="AC17" s="58">
        <f t="shared" si="4"/>
        <v>37.9</v>
      </c>
      <c r="AD17" s="59">
        <f t="shared" si="5"/>
        <v>51.78</v>
      </c>
      <c r="AE17" s="60">
        <v>0</v>
      </c>
      <c r="AF17" s="60">
        <f t="shared" si="17"/>
        <v>3191511</v>
      </c>
      <c r="AG17" s="61">
        <v>0.02</v>
      </c>
      <c r="AH17" s="62">
        <v>2275194</v>
      </c>
      <c r="AI17" s="62">
        <v>0</v>
      </c>
      <c r="AJ17" s="62">
        <v>0</v>
      </c>
      <c r="AK17" s="63">
        <f t="shared" si="18"/>
        <v>2275194</v>
      </c>
      <c r="AL17" s="60">
        <v>106459500</v>
      </c>
      <c r="AM17" s="60">
        <f t="shared" si="6"/>
        <v>113759700</v>
      </c>
      <c r="AN17" s="64">
        <f t="shared" si="19"/>
        <v>6.8572555760641377E-2</v>
      </c>
      <c r="AO17" s="65">
        <f t="shared" si="20"/>
        <v>113759700</v>
      </c>
      <c r="AP17" s="50">
        <f t="shared" si="7"/>
        <v>0.02</v>
      </c>
      <c r="AQ17" s="50">
        <f t="shared" si="8"/>
        <v>0</v>
      </c>
      <c r="AR17" s="60">
        <v>79041</v>
      </c>
      <c r="AS17" s="60">
        <f t="shared" si="9"/>
        <v>5545746</v>
      </c>
      <c r="AT17" s="60">
        <f>ROUND(AS17/'3_Levels 1&amp;2'!C17,2)</f>
        <v>3589.48</v>
      </c>
    </row>
    <row r="18" spans="1:46" ht="15" customHeight="1" x14ac:dyDescent="0.2">
      <c r="A18" s="47">
        <v>12</v>
      </c>
      <c r="B18" s="785" t="s">
        <v>15</v>
      </c>
      <c r="C18" s="49">
        <v>267467732</v>
      </c>
      <c r="D18" s="49">
        <v>12249908</v>
      </c>
      <c r="E18" s="49">
        <f t="shared" si="10"/>
        <v>255217824</v>
      </c>
      <c r="F18" s="49">
        <v>257495030</v>
      </c>
      <c r="G18" s="50">
        <f t="shared" si="11"/>
        <v>-8.8436891383884188E-3</v>
      </c>
      <c r="H18" s="51">
        <f t="shared" si="2"/>
        <v>255217824</v>
      </c>
      <c r="I18" s="52">
        <v>4.84</v>
      </c>
      <c r="J18" s="53">
        <v>1306104</v>
      </c>
      <c r="K18" s="52">
        <v>29.46</v>
      </c>
      <c r="L18" s="53">
        <v>7951273</v>
      </c>
      <c r="M18" s="54">
        <v>0</v>
      </c>
      <c r="N18" s="54">
        <v>0</v>
      </c>
      <c r="O18" s="54">
        <v>0</v>
      </c>
      <c r="P18" s="53">
        <v>0</v>
      </c>
      <c r="Q18" s="49">
        <f t="shared" si="12"/>
        <v>9257377</v>
      </c>
      <c r="R18" s="54">
        <v>0</v>
      </c>
      <c r="S18" s="53">
        <v>0</v>
      </c>
      <c r="T18" s="54">
        <v>0</v>
      </c>
      <c r="U18" s="54">
        <v>0</v>
      </c>
      <c r="V18" s="54">
        <v>0</v>
      </c>
      <c r="W18" s="53">
        <v>0</v>
      </c>
      <c r="X18" s="49">
        <f t="shared" si="13"/>
        <v>0</v>
      </c>
      <c r="Y18" s="56">
        <f t="shared" si="14"/>
        <v>34.299999999999997</v>
      </c>
      <c r="Z18" s="49">
        <f t="shared" si="15"/>
        <v>9257377</v>
      </c>
      <c r="AA18" s="49">
        <f t="shared" si="16"/>
        <v>0</v>
      </c>
      <c r="AB18" s="57">
        <f t="shared" si="3"/>
        <v>0</v>
      </c>
      <c r="AC18" s="58">
        <f t="shared" si="4"/>
        <v>36.270000000000003</v>
      </c>
      <c r="AD18" s="59">
        <f t="shared" si="5"/>
        <v>36.270000000000003</v>
      </c>
      <c r="AE18" s="60">
        <v>0</v>
      </c>
      <c r="AF18" s="60">
        <f t="shared" si="17"/>
        <v>9257377</v>
      </c>
      <c r="AG18" s="61">
        <v>0</v>
      </c>
      <c r="AH18" s="62">
        <v>0</v>
      </c>
      <c r="AI18" s="62">
        <v>0</v>
      </c>
      <c r="AJ18" s="62">
        <v>0</v>
      </c>
      <c r="AK18" s="63">
        <f t="shared" si="18"/>
        <v>0</v>
      </c>
      <c r="AL18" s="60">
        <v>351063173</v>
      </c>
      <c r="AM18" s="60">
        <v>255800540</v>
      </c>
      <c r="AN18" s="64">
        <f t="shared" si="19"/>
        <v>-0.27135467439075417</v>
      </c>
      <c r="AO18" s="65">
        <f t="shared" si="20"/>
        <v>255800540</v>
      </c>
      <c r="AP18" s="50">
        <f t="shared" si="7"/>
        <v>0</v>
      </c>
      <c r="AQ18" s="50">
        <f t="shared" si="8"/>
        <v>0</v>
      </c>
      <c r="AR18" s="60">
        <v>424273</v>
      </c>
      <c r="AS18" s="60">
        <f t="shared" si="9"/>
        <v>9681650</v>
      </c>
      <c r="AT18" s="60">
        <f>ROUND(AS18/'3_Levels 1&amp;2'!C18,2)</f>
        <v>7551.99</v>
      </c>
    </row>
    <row r="19" spans="1:46" ht="15" customHeight="1" x14ac:dyDescent="0.2">
      <c r="A19" s="47">
        <v>13</v>
      </c>
      <c r="B19" s="48" t="s">
        <v>16</v>
      </c>
      <c r="C19" s="49">
        <v>53616904</v>
      </c>
      <c r="D19" s="49">
        <v>14338091</v>
      </c>
      <c r="E19" s="49">
        <f t="shared" si="10"/>
        <v>39278813</v>
      </c>
      <c r="F19" s="49">
        <v>39183469</v>
      </c>
      <c r="G19" s="50">
        <f t="shared" si="11"/>
        <v>2.4332710306991961E-3</v>
      </c>
      <c r="H19" s="51">
        <f t="shared" si="2"/>
        <v>39278813</v>
      </c>
      <c r="I19" s="52">
        <v>4.16</v>
      </c>
      <c r="J19" s="53">
        <v>163512</v>
      </c>
      <c r="K19" s="52">
        <v>13.27</v>
      </c>
      <c r="L19" s="53">
        <v>522410</v>
      </c>
      <c r="M19" s="54">
        <v>0</v>
      </c>
      <c r="N19" s="54">
        <v>5.56</v>
      </c>
      <c r="O19" s="54">
        <v>4</v>
      </c>
      <c r="P19" s="53">
        <v>176701</v>
      </c>
      <c r="Q19" s="49">
        <f t="shared" si="12"/>
        <v>862623</v>
      </c>
      <c r="R19" s="54">
        <v>0</v>
      </c>
      <c r="S19" s="53">
        <v>0</v>
      </c>
      <c r="T19" s="54">
        <v>0</v>
      </c>
      <c r="U19" s="54">
        <v>13.25</v>
      </c>
      <c r="V19" s="54">
        <v>1</v>
      </c>
      <c r="W19" s="53">
        <v>44878</v>
      </c>
      <c r="X19" s="49">
        <f t="shared" si="13"/>
        <v>44878</v>
      </c>
      <c r="Y19" s="56">
        <f t="shared" si="14"/>
        <v>17.43</v>
      </c>
      <c r="Z19" s="49">
        <f t="shared" si="15"/>
        <v>685922</v>
      </c>
      <c r="AA19" s="49">
        <f t="shared" si="16"/>
        <v>221579</v>
      </c>
      <c r="AB19" s="57">
        <f t="shared" si="3"/>
        <v>1.1399999999999999</v>
      </c>
      <c r="AC19" s="58">
        <f t="shared" si="4"/>
        <v>21.96</v>
      </c>
      <c r="AD19" s="59">
        <f t="shared" si="5"/>
        <v>23.1</v>
      </c>
      <c r="AE19" s="60">
        <v>0</v>
      </c>
      <c r="AF19" s="60">
        <f t="shared" si="17"/>
        <v>907501</v>
      </c>
      <c r="AG19" s="61">
        <v>0.03</v>
      </c>
      <c r="AH19" s="62">
        <v>2635794</v>
      </c>
      <c r="AI19" s="62">
        <v>0</v>
      </c>
      <c r="AJ19" s="62">
        <v>0</v>
      </c>
      <c r="AK19" s="63">
        <f t="shared" si="18"/>
        <v>2635794</v>
      </c>
      <c r="AL19" s="60">
        <v>88004967</v>
      </c>
      <c r="AM19" s="60">
        <f t="shared" ref="AM19:AM50" si="21">ROUND(AK19/AG19,0)</f>
        <v>87859800</v>
      </c>
      <c r="AN19" s="61">
        <f t="shared" si="19"/>
        <v>-1.649531895171326E-3</v>
      </c>
      <c r="AO19" s="60">
        <f t="shared" si="20"/>
        <v>87859800</v>
      </c>
      <c r="AP19" s="50">
        <f t="shared" si="7"/>
        <v>0.03</v>
      </c>
      <c r="AQ19" s="50">
        <f t="shared" si="8"/>
        <v>0</v>
      </c>
      <c r="AR19" s="60">
        <v>126908</v>
      </c>
      <c r="AS19" s="60">
        <f t="shared" si="9"/>
        <v>3670203</v>
      </c>
      <c r="AT19" s="60">
        <f>ROUND(AS19/'3_Levels 1&amp;2'!C19,2)</f>
        <v>3053.41</v>
      </c>
    </row>
    <row r="20" spans="1:46" ht="15" customHeight="1" x14ac:dyDescent="0.2">
      <c r="A20" s="47">
        <v>14</v>
      </c>
      <c r="B20" s="48" t="s">
        <v>17</v>
      </c>
      <c r="C20" s="49">
        <v>148501301</v>
      </c>
      <c r="D20" s="49">
        <v>19455737</v>
      </c>
      <c r="E20" s="49">
        <f t="shared" si="10"/>
        <v>129045564</v>
      </c>
      <c r="F20" s="49">
        <v>130688915</v>
      </c>
      <c r="G20" s="50">
        <f t="shared" si="11"/>
        <v>-1.2574524778937831E-2</v>
      </c>
      <c r="H20" s="51">
        <f t="shared" si="2"/>
        <v>129045564</v>
      </c>
      <c r="I20" s="52">
        <v>5.29</v>
      </c>
      <c r="J20" s="53">
        <v>671376</v>
      </c>
      <c r="K20" s="52">
        <v>20.3</v>
      </c>
      <c r="L20" s="53">
        <v>2575710</v>
      </c>
      <c r="M20" s="54">
        <v>0</v>
      </c>
      <c r="N20" s="54">
        <v>11.88</v>
      </c>
      <c r="O20" s="54">
        <v>3</v>
      </c>
      <c r="P20" s="53">
        <v>549173</v>
      </c>
      <c r="Q20" s="49">
        <f t="shared" si="12"/>
        <v>3796259</v>
      </c>
      <c r="R20" s="54">
        <v>0</v>
      </c>
      <c r="S20" s="53">
        <v>0</v>
      </c>
      <c r="T20" s="54">
        <v>0</v>
      </c>
      <c r="U20" s="54">
        <v>17.5</v>
      </c>
      <c r="V20" s="54">
        <v>1</v>
      </c>
      <c r="W20" s="53">
        <v>535721</v>
      </c>
      <c r="X20" s="49">
        <f t="shared" si="13"/>
        <v>535721</v>
      </c>
      <c r="Y20" s="56">
        <f t="shared" si="14"/>
        <v>25.59</v>
      </c>
      <c r="Z20" s="49">
        <f t="shared" si="15"/>
        <v>3247086</v>
      </c>
      <c r="AA20" s="49">
        <f t="shared" si="16"/>
        <v>1084894</v>
      </c>
      <c r="AB20" s="57">
        <f t="shared" si="3"/>
        <v>4.1500000000000004</v>
      </c>
      <c r="AC20" s="58">
        <f t="shared" si="4"/>
        <v>29.42</v>
      </c>
      <c r="AD20" s="59">
        <f t="shared" si="5"/>
        <v>33.57</v>
      </c>
      <c r="AE20" s="60">
        <v>0</v>
      </c>
      <c r="AF20" s="60">
        <f t="shared" si="17"/>
        <v>4331980</v>
      </c>
      <c r="AG20" s="61">
        <v>0.02</v>
      </c>
      <c r="AH20" s="62">
        <v>2657604</v>
      </c>
      <c r="AI20" s="62">
        <v>0</v>
      </c>
      <c r="AJ20" s="62">
        <v>0</v>
      </c>
      <c r="AK20" s="63">
        <f t="shared" si="18"/>
        <v>2657604</v>
      </c>
      <c r="AL20" s="60">
        <v>136956200</v>
      </c>
      <c r="AM20" s="60">
        <f t="shared" si="21"/>
        <v>132880200</v>
      </c>
      <c r="AN20" s="61">
        <f t="shared" si="19"/>
        <v>-2.976133975679816E-2</v>
      </c>
      <c r="AO20" s="60">
        <f t="shared" si="20"/>
        <v>132880200</v>
      </c>
      <c r="AP20" s="50">
        <f t="shared" si="7"/>
        <v>0.02</v>
      </c>
      <c r="AQ20" s="50">
        <f t="shared" si="8"/>
        <v>0</v>
      </c>
      <c r="AR20" s="60">
        <v>134454</v>
      </c>
      <c r="AS20" s="60">
        <f t="shared" si="9"/>
        <v>7124038</v>
      </c>
      <c r="AT20" s="60">
        <f>ROUND(AS20/'3_Levels 1&amp;2'!C20,2)</f>
        <v>4170.9799999999996</v>
      </c>
    </row>
    <row r="21" spans="1:46" ht="15" customHeight="1" x14ac:dyDescent="0.2">
      <c r="A21" s="66">
        <v>15</v>
      </c>
      <c r="B21" s="67" t="s">
        <v>18</v>
      </c>
      <c r="C21" s="68">
        <v>159576850</v>
      </c>
      <c r="D21" s="68">
        <v>28099990</v>
      </c>
      <c r="E21" s="68">
        <f t="shared" si="10"/>
        <v>131476860</v>
      </c>
      <c r="F21" s="68">
        <v>135459321</v>
      </c>
      <c r="G21" s="69">
        <f t="shared" si="11"/>
        <v>-2.939968228542944E-2</v>
      </c>
      <c r="H21" s="70">
        <f t="shared" si="2"/>
        <v>131476860</v>
      </c>
      <c r="I21" s="71">
        <v>2.81</v>
      </c>
      <c r="J21" s="72">
        <v>367524</v>
      </c>
      <c r="K21" s="71">
        <v>37.6</v>
      </c>
      <c r="L21" s="72">
        <v>4917698</v>
      </c>
      <c r="M21" s="73">
        <v>0</v>
      </c>
      <c r="N21" s="73">
        <v>0</v>
      </c>
      <c r="O21" s="73">
        <v>0</v>
      </c>
      <c r="P21" s="72">
        <v>0</v>
      </c>
      <c r="Q21" s="68">
        <f t="shared" si="12"/>
        <v>5285222</v>
      </c>
      <c r="R21" s="73"/>
      <c r="S21" s="72"/>
      <c r="T21" s="73"/>
      <c r="U21" s="73"/>
      <c r="V21" s="73"/>
      <c r="W21" s="72"/>
      <c r="X21" s="68">
        <f t="shared" si="13"/>
        <v>0</v>
      </c>
      <c r="Y21" s="74">
        <f t="shared" si="14"/>
        <v>40.410000000000004</v>
      </c>
      <c r="Z21" s="68">
        <f t="shared" si="15"/>
        <v>5285222</v>
      </c>
      <c r="AA21" s="68">
        <f t="shared" si="16"/>
        <v>0</v>
      </c>
      <c r="AB21" s="75">
        <f t="shared" si="3"/>
        <v>0</v>
      </c>
      <c r="AC21" s="76">
        <f t="shared" si="4"/>
        <v>40.200000000000003</v>
      </c>
      <c r="AD21" s="77">
        <f t="shared" si="5"/>
        <v>40.200000000000003</v>
      </c>
      <c r="AE21" s="78">
        <v>0</v>
      </c>
      <c r="AF21" s="78">
        <f t="shared" si="17"/>
        <v>5285222</v>
      </c>
      <c r="AG21" s="79">
        <v>0.02</v>
      </c>
      <c r="AH21" s="80">
        <v>5451884</v>
      </c>
      <c r="AI21" s="80">
        <v>0</v>
      </c>
      <c r="AJ21" s="1140">
        <v>0</v>
      </c>
      <c r="AK21" s="81">
        <f t="shared" si="18"/>
        <v>5451884</v>
      </c>
      <c r="AL21" s="78">
        <v>250070350</v>
      </c>
      <c r="AM21" s="78">
        <f t="shared" si="21"/>
        <v>272594200</v>
      </c>
      <c r="AN21" s="79">
        <f t="shared" si="19"/>
        <v>9.0070054286723711E-2</v>
      </c>
      <c r="AO21" s="78">
        <f t="shared" si="20"/>
        <v>272594200</v>
      </c>
      <c r="AP21" s="69">
        <f t="shared" si="7"/>
        <v>0.02</v>
      </c>
      <c r="AQ21" s="69">
        <f t="shared" si="8"/>
        <v>0</v>
      </c>
      <c r="AR21" s="78">
        <v>171272</v>
      </c>
      <c r="AS21" s="78">
        <f t="shared" si="9"/>
        <v>10908378</v>
      </c>
      <c r="AT21" s="78">
        <f>ROUND(AS21/'3_Levels 1&amp;2'!C21,2)</f>
        <v>3097.21</v>
      </c>
    </row>
    <row r="22" spans="1:46" ht="15" customHeight="1" x14ac:dyDescent="0.2">
      <c r="A22" s="47">
        <v>16</v>
      </c>
      <c r="B22" s="48" t="s">
        <v>19</v>
      </c>
      <c r="C22" s="49">
        <v>734167721</v>
      </c>
      <c r="D22" s="49">
        <v>42118563</v>
      </c>
      <c r="E22" s="49">
        <f t="shared" si="10"/>
        <v>692049158</v>
      </c>
      <c r="F22" s="49">
        <v>678096471</v>
      </c>
      <c r="G22" s="50">
        <f t="shared" si="11"/>
        <v>2.0576256619391844E-2</v>
      </c>
      <c r="H22" s="51">
        <f t="shared" si="2"/>
        <v>692049158</v>
      </c>
      <c r="I22" s="52">
        <v>5.32</v>
      </c>
      <c r="J22" s="53">
        <v>3686283</v>
      </c>
      <c r="K22" s="52">
        <v>51.34</v>
      </c>
      <c r="L22" s="53">
        <v>35574558</v>
      </c>
      <c r="M22" s="54">
        <v>0</v>
      </c>
      <c r="N22" s="54">
        <v>0</v>
      </c>
      <c r="O22" s="54">
        <v>0</v>
      </c>
      <c r="P22" s="53">
        <v>0</v>
      </c>
      <c r="Q22" s="49">
        <f t="shared" si="12"/>
        <v>39260841</v>
      </c>
      <c r="R22" s="55">
        <v>0</v>
      </c>
      <c r="S22" s="53">
        <v>0</v>
      </c>
      <c r="T22" s="54">
        <v>0</v>
      </c>
      <c r="U22" s="54">
        <v>4</v>
      </c>
      <c r="V22" s="54">
        <v>3</v>
      </c>
      <c r="W22" s="53">
        <v>2113087</v>
      </c>
      <c r="X22" s="49">
        <f t="shared" si="13"/>
        <v>2113087</v>
      </c>
      <c r="Y22" s="56">
        <f t="shared" si="14"/>
        <v>56.660000000000004</v>
      </c>
      <c r="Z22" s="49">
        <f t="shared" si="15"/>
        <v>39260841</v>
      </c>
      <c r="AA22" s="49">
        <f t="shared" si="16"/>
        <v>2113087</v>
      </c>
      <c r="AB22" s="57">
        <f t="shared" si="3"/>
        <v>3.05</v>
      </c>
      <c r="AC22" s="58">
        <f t="shared" si="4"/>
        <v>56.73</v>
      </c>
      <c r="AD22" s="59">
        <f t="shared" si="5"/>
        <v>59.78</v>
      </c>
      <c r="AE22" s="60">
        <v>0</v>
      </c>
      <c r="AF22" s="60">
        <f t="shared" si="17"/>
        <v>41373928</v>
      </c>
      <c r="AG22" s="61">
        <v>2.5000000000000001E-2</v>
      </c>
      <c r="AH22" s="62">
        <v>25330375</v>
      </c>
      <c r="AI22" s="62">
        <v>2311896</v>
      </c>
      <c r="AJ22" s="62">
        <v>0</v>
      </c>
      <c r="AK22" s="63">
        <f t="shared" si="18"/>
        <v>27642271</v>
      </c>
      <c r="AL22" s="60">
        <v>1246673880</v>
      </c>
      <c r="AM22" s="60">
        <f t="shared" si="21"/>
        <v>1105690840</v>
      </c>
      <c r="AN22" s="64">
        <f t="shared" si="19"/>
        <v>-0.11308734566573256</v>
      </c>
      <c r="AO22" s="65">
        <f t="shared" si="20"/>
        <v>1105690840</v>
      </c>
      <c r="AP22" s="50">
        <f t="shared" si="7"/>
        <v>2.29090936486369E-2</v>
      </c>
      <c r="AQ22" s="50">
        <f t="shared" si="8"/>
        <v>2.0909063513630988E-3</v>
      </c>
      <c r="AR22" s="60">
        <v>768167</v>
      </c>
      <c r="AS22" s="60">
        <f t="shared" si="9"/>
        <v>69784366</v>
      </c>
      <c r="AT22" s="60">
        <f>ROUND(AS22/'3_Levels 1&amp;2'!C22,2)</f>
        <v>14517.24</v>
      </c>
    </row>
    <row r="23" spans="1:46" s="82" customFormat="1" ht="15" customHeight="1" x14ac:dyDescent="0.2">
      <c r="A23" s="47">
        <v>17</v>
      </c>
      <c r="B23" s="785" t="s">
        <v>20</v>
      </c>
      <c r="C23" s="60">
        <v>4324752631.4200001</v>
      </c>
      <c r="D23" s="49">
        <v>556954626</v>
      </c>
      <c r="E23" s="49">
        <f>C23-D23</f>
        <v>3767798005.4200001</v>
      </c>
      <c r="F23" s="49">
        <v>3719190454</v>
      </c>
      <c r="G23" s="50">
        <f t="shared" si="11"/>
        <v>1.3069390239943888E-2</v>
      </c>
      <c r="H23" s="51">
        <f t="shared" si="2"/>
        <v>3767798005.4200001</v>
      </c>
      <c r="I23" s="52">
        <v>5.25</v>
      </c>
      <c r="J23" s="53">
        <v>19850190</v>
      </c>
      <c r="K23" s="52">
        <v>38.200000000000003</v>
      </c>
      <c r="L23" s="53">
        <v>144430531</v>
      </c>
      <c r="M23" s="54">
        <v>0</v>
      </c>
      <c r="N23" s="54">
        <v>0</v>
      </c>
      <c r="O23" s="54">
        <v>0</v>
      </c>
      <c r="P23" s="53">
        <v>0</v>
      </c>
      <c r="Q23" s="49">
        <f>J23+L23+P23</f>
        <v>164280721</v>
      </c>
      <c r="R23" s="54">
        <v>0</v>
      </c>
      <c r="S23" s="53">
        <v>0</v>
      </c>
      <c r="T23" s="54">
        <v>0</v>
      </c>
      <c r="U23" s="54">
        <v>0</v>
      </c>
      <c r="V23" s="54">
        <v>0</v>
      </c>
      <c r="W23" s="53">
        <v>0</v>
      </c>
      <c r="X23" s="49">
        <f t="shared" si="13"/>
        <v>0</v>
      </c>
      <c r="Y23" s="56">
        <f t="shared" si="14"/>
        <v>43.45</v>
      </c>
      <c r="Z23" s="49">
        <f t="shared" si="15"/>
        <v>164280721</v>
      </c>
      <c r="AA23" s="49">
        <f t="shared" si="16"/>
        <v>0</v>
      </c>
      <c r="AB23" s="57">
        <f t="shared" si="3"/>
        <v>0</v>
      </c>
      <c r="AC23" s="58">
        <f t="shared" si="4"/>
        <v>43.6</v>
      </c>
      <c r="AD23" s="59">
        <f t="shared" si="5"/>
        <v>43.6</v>
      </c>
      <c r="AE23" s="60">
        <v>0</v>
      </c>
      <c r="AF23" s="60">
        <f t="shared" si="17"/>
        <v>164280721</v>
      </c>
      <c r="AG23" s="61">
        <v>0.02</v>
      </c>
      <c r="AH23" s="62">
        <v>182207657</v>
      </c>
      <c r="AI23" s="62">
        <v>0</v>
      </c>
      <c r="AJ23" s="62">
        <v>0</v>
      </c>
      <c r="AK23" s="63">
        <f t="shared" si="18"/>
        <v>182207657</v>
      </c>
      <c r="AL23" s="60">
        <v>8970790500</v>
      </c>
      <c r="AM23" s="60">
        <f t="shared" si="21"/>
        <v>9110382850</v>
      </c>
      <c r="AN23" s="64">
        <f t="shared" si="19"/>
        <v>1.5560763569275193E-2</v>
      </c>
      <c r="AO23" s="65">
        <f t="shared" si="20"/>
        <v>9110382850</v>
      </c>
      <c r="AP23" s="50">
        <f t="shared" si="7"/>
        <v>0.02</v>
      </c>
      <c r="AQ23" s="50">
        <f t="shared" si="8"/>
        <v>0</v>
      </c>
      <c r="AR23" s="60">
        <v>4027183</v>
      </c>
      <c r="AS23" s="60">
        <f t="shared" si="9"/>
        <v>350515561</v>
      </c>
      <c r="AT23" s="60">
        <f>ROUND(AS23/'3_Levels 1&amp;2'!C23,2)</f>
        <v>7753.4</v>
      </c>
    </row>
    <row r="24" spans="1:46" ht="15" customHeight="1" x14ac:dyDescent="0.2">
      <c r="A24" s="47">
        <v>18</v>
      </c>
      <c r="B24" s="48" t="s">
        <v>21</v>
      </c>
      <c r="C24" s="49">
        <v>49851773</v>
      </c>
      <c r="D24" s="49">
        <v>5237220</v>
      </c>
      <c r="E24" s="49">
        <f t="shared" si="10"/>
        <v>44614553</v>
      </c>
      <c r="F24" s="49">
        <v>43215782</v>
      </c>
      <c r="G24" s="50">
        <f t="shared" si="11"/>
        <v>3.2367133840132754E-2</v>
      </c>
      <c r="H24" s="51">
        <f t="shared" si="2"/>
        <v>44614553</v>
      </c>
      <c r="I24" s="52">
        <v>8.1999999999999993</v>
      </c>
      <c r="J24" s="53">
        <v>366941</v>
      </c>
      <c r="K24" s="52">
        <v>8.24</v>
      </c>
      <c r="L24" s="53">
        <v>365040</v>
      </c>
      <c r="M24" s="54">
        <v>0</v>
      </c>
      <c r="N24" s="54">
        <v>0</v>
      </c>
      <c r="O24" s="54">
        <v>0</v>
      </c>
      <c r="P24" s="53">
        <v>0</v>
      </c>
      <c r="Q24" s="49">
        <f t="shared" si="12"/>
        <v>731981</v>
      </c>
      <c r="R24" s="54">
        <v>0</v>
      </c>
      <c r="S24" s="53">
        <v>0</v>
      </c>
      <c r="T24" s="54">
        <v>0</v>
      </c>
      <c r="U24" s="54">
        <v>0</v>
      </c>
      <c r="V24" s="54">
        <v>0</v>
      </c>
      <c r="W24" s="53">
        <v>0</v>
      </c>
      <c r="X24" s="49">
        <f t="shared" si="13"/>
        <v>0</v>
      </c>
      <c r="Y24" s="56">
        <f t="shared" si="14"/>
        <v>16.439999999999998</v>
      </c>
      <c r="Z24" s="49">
        <f t="shared" si="15"/>
        <v>731981</v>
      </c>
      <c r="AA24" s="49">
        <f t="shared" si="16"/>
        <v>0</v>
      </c>
      <c r="AB24" s="57">
        <f t="shared" si="3"/>
        <v>0</v>
      </c>
      <c r="AC24" s="58">
        <f t="shared" si="4"/>
        <v>16.41</v>
      </c>
      <c r="AD24" s="59">
        <f t="shared" si="5"/>
        <v>16.41</v>
      </c>
      <c r="AE24" s="60">
        <v>0</v>
      </c>
      <c r="AF24" s="60">
        <f t="shared" si="17"/>
        <v>731981</v>
      </c>
      <c r="AG24" s="61">
        <v>0.03</v>
      </c>
      <c r="AH24" s="62">
        <v>1727954</v>
      </c>
      <c r="AI24" s="62">
        <v>0</v>
      </c>
      <c r="AJ24" s="62">
        <v>0</v>
      </c>
      <c r="AK24" s="63">
        <f t="shared" si="18"/>
        <v>1727954</v>
      </c>
      <c r="AL24" s="60">
        <v>96375200</v>
      </c>
      <c r="AM24" s="60">
        <f t="shared" si="21"/>
        <v>57598467</v>
      </c>
      <c r="AN24" s="61">
        <f t="shared" si="19"/>
        <v>-0.40235177722069576</v>
      </c>
      <c r="AO24" s="60">
        <f t="shared" si="20"/>
        <v>57598467</v>
      </c>
      <c r="AP24" s="50">
        <f t="shared" si="7"/>
        <v>2.9999999826384269E-2</v>
      </c>
      <c r="AQ24" s="50">
        <f t="shared" si="8"/>
        <v>0</v>
      </c>
      <c r="AR24" s="60">
        <v>192376</v>
      </c>
      <c r="AS24" s="60">
        <f t="shared" si="9"/>
        <v>2652311</v>
      </c>
      <c r="AT24" s="60">
        <f>ROUND(AS24/'3_Levels 1&amp;2'!C24,2)</f>
        <v>3017.42</v>
      </c>
    </row>
    <row r="25" spans="1:46" ht="15" customHeight="1" x14ac:dyDescent="0.2">
      <c r="A25" s="47">
        <v>19</v>
      </c>
      <c r="B25" s="48" t="s">
        <v>22</v>
      </c>
      <c r="C25" s="49">
        <v>221132763</v>
      </c>
      <c r="D25" s="49">
        <v>36056324</v>
      </c>
      <c r="E25" s="49">
        <f t="shared" si="10"/>
        <v>185076439</v>
      </c>
      <c r="F25" s="49">
        <v>151964712</v>
      </c>
      <c r="G25" s="50">
        <f t="shared" si="11"/>
        <v>0.21789089430182976</v>
      </c>
      <c r="H25" s="51">
        <f t="shared" si="2"/>
        <v>167161183.20000002</v>
      </c>
      <c r="I25" s="52">
        <v>3.34</v>
      </c>
      <c r="J25" s="53">
        <v>605173</v>
      </c>
      <c r="K25" s="52">
        <v>17</v>
      </c>
      <c r="L25" s="53">
        <v>3078050</v>
      </c>
      <c r="M25" s="54">
        <v>0</v>
      </c>
      <c r="N25" s="54">
        <v>0</v>
      </c>
      <c r="O25" s="54">
        <v>0</v>
      </c>
      <c r="P25" s="53">
        <v>0</v>
      </c>
      <c r="Q25" s="49">
        <f t="shared" si="12"/>
        <v>3683223</v>
      </c>
      <c r="R25" s="54"/>
      <c r="S25" s="53"/>
      <c r="T25" s="54"/>
      <c r="U25" s="54"/>
      <c r="V25" s="54"/>
      <c r="W25" s="53"/>
      <c r="X25" s="49">
        <f t="shared" si="13"/>
        <v>0</v>
      </c>
      <c r="Y25" s="56">
        <f t="shared" si="14"/>
        <v>20.34</v>
      </c>
      <c r="Z25" s="49">
        <f t="shared" si="15"/>
        <v>3683223</v>
      </c>
      <c r="AA25" s="49">
        <f t="shared" si="16"/>
        <v>0</v>
      </c>
      <c r="AB25" s="57">
        <f t="shared" si="3"/>
        <v>0</v>
      </c>
      <c r="AC25" s="58">
        <f t="shared" si="4"/>
        <v>19.899999999999999</v>
      </c>
      <c r="AD25" s="59">
        <f t="shared" si="5"/>
        <v>19.899999999999999</v>
      </c>
      <c r="AE25" s="60">
        <v>0</v>
      </c>
      <c r="AF25" s="60">
        <f t="shared" si="17"/>
        <v>3683223</v>
      </c>
      <c r="AG25" s="61">
        <v>0.02</v>
      </c>
      <c r="AH25" s="62">
        <v>3825792</v>
      </c>
      <c r="AI25" s="62">
        <v>0</v>
      </c>
      <c r="AJ25" s="62">
        <v>0</v>
      </c>
      <c r="AK25" s="63">
        <f t="shared" si="18"/>
        <v>3825792</v>
      </c>
      <c r="AL25" s="60">
        <v>187324850</v>
      </c>
      <c r="AM25" s="60">
        <f t="shared" si="21"/>
        <v>191289600</v>
      </c>
      <c r="AN25" s="61">
        <f t="shared" si="19"/>
        <v>2.1165104362822124E-2</v>
      </c>
      <c r="AO25" s="60">
        <f t="shared" si="20"/>
        <v>191289600</v>
      </c>
      <c r="AP25" s="50">
        <f t="shared" si="7"/>
        <v>0.02</v>
      </c>
      <c r="AQ25" s="50">
        <f t="shared" si="8"/>
        <v>0</v>
      </c>
      <c r="AR25" s="60">
        <v>49940</v>
      </c>
      <c r="AS25" s="60">
        <f t="shared" si="9"/>
        <v>7558955</v>
      </c>
      <c r="AT25" s="60">
        <f>ROUND(AS25/'3_Levels 1&amp;2'!C25,2)</f>
        <v>4220.5200000000004</v>
      </c>
    </row>
    <row r="26" spans="1:46" ht="15" customHeight="1" x14ac:dyDescent="0.2">
      <c r="A26" s="66">
        <v>20</v>
      </c>
      <c r="B26" s="67" t="s">
        <v>23</v>
      </c>
      <c r="C26" s="68">
        <v>295092410</v>
      </c>
      <c r="D26" s="68">
        <v>52046029</v>
      </c>
      <c r="E26" s="68">
        <f t="shared" si="10"/>
        <v>243046381</v>
      </c>
      <c r="F26" s="68">
        <v>244167860</v>
      </c>
      <c r="G26" s="69">
        <f t="shared" si="11"/>
        <v>-4.5930656065872062E-3</v>
      </c>
      <c r="H26" s="70">
        <f t="shared" si="2"/>
        <v>243046381</v>
      </c>
      <c r="I26" s="71">
        <v>4.5</v>
      </c>
      <c r="J26" s="72">
        <v>1063877</v>
      </c>
      <c r="K26" s="71">
        <v>10.35</v>
      </c>
      <c r="L26" s="72">
        <v>2446909</v>
      </c>
      <c r="M26" s="73">
        <v>0</v>
      </c>
      <c r="N26" s="73">
        <v>11.96</v>
      </c>
      <c r="O26" s="73">
        <v>3</v>
      </c>
      <c r="P26" s="72">
        <v>3302463</v>
      </c>
      <c r="Q26" s="68">
        <f t="shared" si="12"/>
        <v>6813249</v>
      </c>
      <c r="R26" s="73">
        <v>0</v>
      </c>
      <c r="S26" s="72">
        <v>0</v>
      </c>
      <c r="T26" s="73">
        <v>0</v>
      </c>
      <c r="U26" s="73">
        <v>11.75</v>
      </c>
      <c r="V26" s="73">
        <v>1</v>
      </c>
      <c r="W26" s="72">
        <v>504895</v>
      </c>
      <c r="X26" s="68">
        <f t="shared" si="13"/>
        <v>504895</v>
      </c>
      <c r="Y26" s="74">
        <f t="shared" si="14"/>
        <v>14.85</v>
      </c>
      <c r="Z26" s="68">
        <f t="shared" si="15"/>
        <v>3510786</v>
      </c>
      <c r="AA26" s="68">
        <f t="shared" si="16"/>
        <v>3807358</v>
      </c>
      <c r="AB26" s="75">
        <f t="shared" si="3"/>
        <v>2.08</v>
      </c>
      <c r="AC26" s="76">
        <f t="shared" si="4"/>
        <v>28.03</v>
      </c>
      <c r="AD26" s="77">
        <f t="shared" si="5"/>
        <v>30.11</v>
      </c>
      <c r="AE26" s="78">
        <v>0</v>
      </c>
      <c r="AF26" s="78">
        <f t="shared" si="17"/>
        <v>7318144</v>
      </c>
      <c r="AG26" s="79">
        <v>0.02</v>
      </c>
      <c r="AH26" s="80">
        <v>7429042</v>
      </c>
      <c r="AI26" s="80">
        <v>0</v>
      </c>
      <c r="AJ26" s="1140">
        <v>0</v>
      </c>
      <c r="AK26" s="81">
        <f t="shared" si="18"/>
        <v>7429042</v>
      </c>
      <c r="AL26" s="78">
        <v>363002450</v>
      </c>
      <c r="AM26" s="78">
        <f t="shared" si="21"/>
        <v>371452100</v>
      </c>
      <c r="AN26" s="79">
        <f t="shared" si="19"/>
        <v>2.3277115622773344E-2</v>
      </c>
      <c r="AO26" s="78">
        <f t="shared" si="20"/>
        <v>371452100</v>
      </c>
      <c r="AP26" s="69">
        <f t="shared" si="7"/>
        <v>0.02</v>
      </c>
      <c r="AQ26" s="69">
        <f t="shared" si="8"/>
        <v>0</v>
      </c>
      <c r="AR26" s="78">
        <v>411803</v>
      </c>
      <c r="AS26" s="78">
        <f t="shared" si="9"/>
        <v>15158989</v>
      </c>
      <c r="AT26" s="78">
        <f>ROUND(AS26/'3_Levels 1&amp;2'!C26,2)</f>
        <v>2726.44</v>
      </c>
    </row>
    <row r="27" spans="1:46" ht="15" customHeight="1" x14ac:dyDescent="0.2">
      <c r="A27" s="47">
        <v>21</v>
      </c>
      <c r="B27" s="48" t="s">
        <v>24</v>
      </c>
      <c r="C27" s="49">
        <v>137229105</v>
      </c>
      <c r="D27" s="49">
        <v>29442333</v>
      </c>
      <c r="E27" s="49">
        <f t="shared" si="10"/>
        <v>107786772</v>
      </c>
      <c r="F27" s="49">
        <v>99943572</v>
      </c>
      <c r="G27" s="50">
        <f t="shared" si="11"/>
        <v>7.8476282596743691E-2</v>
      </c>
      <c r="H27" s="51">
        <f t="shared" si="2"/>
        <v>107786772</v>
      </c>
      <c r="I27" s="52">
        <v>4.6100000000000003</v>
      </c>
      <c r="J27" s="53">
        <v>483103</v>
      </c>
      <c r="K27" s="52">
        <v>20.170000000000002</v>
      </c>
      <c r="L27" s="53">
        <v>2113697</v>
      </c>
      <c r="M27" s="54">
        <v>0</v>
      </c>
      <c r="N27" s="54">
        <v>0</v>
      </c>
      <c r="O27" s="54">
        <v>0</v>
      </c>
      <c r="P27" s="53">
        <v>0</v>
      </c>
      <c r="Q27" s="49">
        <f t="shared" si="12"/>
        <v>2596800</v>
      </c>
      <c r="R27" s="55">
        <v>0</v>
      </c>
      <c r="S27" s="53">
        <v>0</v>
      </c>
      <c r="T27" s="54">
        <v>0</v>
      </c>
      <c r="U27" s="54">
        <v>0</v>
      </c>
      <c r="V27" s="54">
        <v>0</v>
      </c>
      <c r="W27" s="53">
        <v>0</v>
      </c>
      <c r="X27" s="49">
        <f t="shared" si="13"/>
        <v>0</v>
      </c>
      <c r="Y27" s="56">
        <f t="shared" si="14"/>
        <v>24.78</v>
      </c>
      <c r="Z27" s="49">
        <f t="shared" si="15"/>
        <v>2596800</v>
      </c>
      <c r="AA27" s="49">
        <f t="shared" si="16"/>
        <v>0</v>
      </c>
      <c r="AB27" s="57">
        <f t="shared" si="3"/>
        <v>0</v>
      </c>
      <c r="AC27" s="58">
        <f t="shared" si="4"/>
        <v>24.09</v>
      </c>
      <c r="AD27" s="59">
        <f t="shared" si="5"/>
        <v>24.09</v>
      </c>
      <c r="AE27" s="60">
        <v>0</v>
      </c>
      <c r="AF27" s="60">
        <f t="shared" si="17"/>
        <v>2596800</v>
      </c>
      <c r="AG27" s="61">
        <v>0.02</v>
      </c>
      <c r="AH27" s="62">
        <v>5176733</v>
      </c>
      <c r="AI27" s="62">
        <v>0</v>
      </c>
      <c r="AJ27" s="62">
        <v>0</v>
      </c>
      <c r="AK27" s="63">
        <f t="shared" si="18"/>
        <v>5176733</v>
      </c>
      <c r="AL27" s="60">
        <v>259681250</v>
      </c>
      <c r="AM27" s="60">
        <f t="shared" si="21"/>
        <v>258836650</v>
      </c>
      <c r="AN27" s="64">
        <f t="shared" si="19"/>
        <v>-3.2524489157380442E-3</v>
      </c>
      <c r="AO27" s="65">
        <f t="shared" si="20"/>
        <v>258836650</v>
      </c>
      <c r="AP27" s="50">
        <f t="shared" si="7"/>
        <v>0.02</v>
      </c>
      <c r="AQ27" s="50">
        <f t="shared" si="8"/>
        <v>0</v>
      </c>
      <c r="AR27" s="60">
        <v>80628</v>
      </c>
      <c r="AS27" s="60">
        <f t="shared" si="9"/>
        <v>7854161</v>
      </c>
      <c r="AT27" s="60">
        <f>ROUND(AS27/'3_Levels 1&amp;2'!C27,2)</f>
        <v>2729.03</v>
      </c>
    </row>
    <row r="28" spans="1:46" ht="15" customHeight="1" x14ac:dyDescent="0.2">
      <c r="A28" s="47">
        <v>22</v>
      </c>
      <c r="B28" s="48" t="s">
        <v>25</v>
      </c>
      <c r="C28" s="49">
        <v>89802613</v>
      </c>
      <c r="D28" s="49">
        <v>33363816</v>
      </c>
      <c r="E28" s="49">
        <f t="shared" si="10"/>
        <v>56438797</v>
      </c>
      <c r="F28" s="49">
        <v>50330130</v>
      </c>
      <c r="G28" s="50">
        <f t="shared" si="11"/>
        <v>0.12137196943461104</v>
      </c>
      <c r="H28" s="51">
        <f t="shared" si="2"/>
        <v>55363143.000000007</v>
      </c>
      <c r="I28" s="52">
        <v>5.63</v>
      </c>
      <c r="J28" s="53">
        <v>313627</v>
      </c>
      <c r="K28" s="52">
        <v>23.06</v>
      </c>
      <c r="L28" s="53">
        <v>1857286</v>
      </c>
      <c r="M28" s="54">
        <v>0</v>
      </c>
      <c r="N28" s="54">
        <v>15.86</v>
      </c>
      <c r="O28" s="54">
        <v>8</v>
      </c>
      <c r="P28" s="53">
        <v>0</v>
      </c>
      <c r="Q28" s="49">
        <f t="shared" si="12"/>
        <v>2170913</v>
      </c>
      <c r="R28" s="54">
        <v>59</v>
      </c>
      <c r="S28" s="53">
        <v>1088130</v>
      </c>
      <c r="T28" s="54">
        <v>0</v>
      </c>
      <c r="U28" s="54">
        <v>23</v>
      </c>
      <c r="V28" s="54">
        <v>0</v>
      </c>
      <c r="W28" s="53">
        <v>0</v>
      </c>
      <c r="X28" s="49">
        <f t="shared" si="13"/>
        <v>1088130</v>
      </c>
      <c r="Y28" s="56">
        <f t="shared" si="14"/>
        <v>87.69</v>
      </c>
      <c r="Z28" s="49">
        <f t="shared" si="15"/>
        <v>3259043</v>
      </c>
      <c r="AA28" s="49">
        <f t="shared" si="16"/>
        <v>0</v>
      </c>
      <c r="AB28" s="57">
        <f t="shared" si="3"/>
        <v>19.28</v>
      </c>
      <c r="AC28" s="58">
        <f t="shared" si="4"/>
        <v>38.46</v>
      </c>
      <c r="AD28" s="59">
        <f t="shared" si="5"/>
        <v>57.74</v>
      </c>
      <c r="AE28" s="60">
        <v>0</v>
      </c>
      <c r="AF28" s="60">
        <f t="shared" si="17"/>
        <v>3259043</v>
      </c>
      <c r="AG28" s="61">
        <v>0.02</v>
      </c>
      <c r="AH28" s="62">
        <v>2641488</v>
      </c>
      <c r="AI28" s="62">
        <v>0</v>
      </c>
      <c r="AJ28" s="62">
        <v>0</v>
      </c>
      <c r="AK28" s="63">
        <f t="shared" si="18"/>
        <v>2641488</v>
      </c>
      <c r="AL28" s="60">
        <v>124371800</v>
      </c>
      <c r="AM28" s="60">
        <f t="shared" si="21"/>
        <v>132074400</v>
      </c>
      <c r="AN28" s="64">
        <f t="shared" si="19"/>
        <v>6.1932045688813706E-2</v>
      </c>
      <c r="AO28" s="65">
        <f t="shared" si="20"/>
        <v>132074400</v>
      </c>
      <c r="AP28" s="50">
        <f t="shared" si="7"/>
        <v>0.02</v>
      </c>
      <c r="AQ28" s="50">
        <f t="shared" si="8"/>
        <v>0</v>
      </c>
      <c r="AR28" s="60">
        <v>441010</v>
      </c>
      <c r="AS28" s="60">
        <f t="shared" si="9"/>
        <v>6341541</v>
      </c>
      <c r="AT28" s="60">
        <f>ROUND(AS28/'3_Levels 1&amp;2'!C28,2)</f>
        <v>2230.58</v>
      </c>
    </row>
    <row r="29" spans="1:46" ht="15" customHeight="1" x14ac:dyDescent="0.2">
      <c r="A29" s="47">
        <v>23</v>
      </c>
      <c r="B29" s="48" t="s">
        <v>26</v>
      </c>
      <c r="C29" s="49">
        <v>717659895</v>
      </c>
      <c r="D29" s="49">
        <v>112167637</v>
      </c>
      <c r="E29" s="49">
        <f t="shared" si="10"/>
        <v>605492258</v>
      </c>
      <c r="F29" s="49">
        <v>628544622</v>
      </c>
      <c r="G29" s="50">
        <f t="shared" si="11"/>
        <v>-3.6675779559848021E-2</v>
      </c>
      <c r="H29" s="51">
        <f t="shared" si="2"/>
        <v>605492258</v>
      </c>
      <c r="I29" s="52">
        <v>4.47</v>
      </c>
      <c r="J29" s="53">
        <v>2671713</v>
      </c>
      <c r="K29" s="52">
        <v>6.15</v>
      </c>
      <c r="L29" s="53">
        <v>3676140</v>
      </c>
      <c r="M29" s="54">
        <v>0</v>
      </c>
      <c r="N29" s="54">
        <v>0</v>
      </c>
      <c r="O29" s="54">
        <v>0</v>
      </c>
      <c r="P29" s="53">
        <v>0</v>
      </c>
      <c r="Q29" s="49">
        <f t="shared" si="12"/>
        <v>6347853</v>
      </c>
      <c r="R29" s="54">
        <v>21.9</v>
      </c>
      <c r="S29" s="53">
        <v>13087644</v>
      </c>
      <c r="T29" s="54">
        <v>0</v>
      </c>
      <c r="U29" s="54">
        <v>0</v>
      </c>
      <c r="V29" s="54">
        <v>0</v>
      </c>
      <c r="W29" s="53">
        <v>0</v>
      </c>
      <c r="X29" s="49">
        <f t="shared" si="13"/>
        <v>13087644</v>
      </c>
      <c r="Y29" s="56">
        <f t="shared" si="14"/>
        <v>32.519999999999996</v>
      </c>
      <c r="Z29" s="49">
        <f t="shared" si="15"/>
        <v>19435497</v>
      </c>
      <c r="AA29" s="49">
        <f t="shared" si="16"/>
        <v>0</v>
      </c>
      <c r="AB29" s="57">
        <f t="shared" si="3"/>
        <v>21.61</v>
      </c>
      <c r="AC29" s="58">
        <f t="shared" si="4"/>
        <v>10.48</v>
      </c>
      <c r="AD29" s="59">
        <f t="shared" si="5"/>
        <v>32.1</v>
      </c>
      <c r="AE29" s="60">
        <v>0</v>
      </c>
      <c r="AF29" s="60">
        <f t="shared" si="17"/>
        <v>19435497</v>
      </c>
      <c r="AG29" s="61">
        <v>0.02</v>
      </c>
      <c r="AH29" s="62">
        <v>25957369</v>
      </c>
      <c r="AI29" s="62">
        <v>0</v>
      </c>
      <c r="AJ29" s="62">
        <v>0</v>
      </c>
      <c r="AK29" s="63">
        <f t="shared" si="18"/>
        <v>25957369</v>
      </c>
      <c r="AL29" s="60">
        <v>1171691750</v>
      </c>
      <c r="AM29" s="60">
        <f t="shared" si="21"/>
        <v>1297868450</v>
      </c>
      <c r="AN29" s="61">
        <f t="shared" si="19"/>
        <v>0.10768762347264116</v>
      </c>
      <c r="AO29" s="60">
        <f t="shared" si="20"/>
        <v>1297868450</v>
      </c>
      <c r="AP29" s="50">
        <f t="shared" si="7"/>
        <v>0.02</v>
      </c>
      <c r="AQ29" s="50">
        <f t="shared" si="8"/>
        <v>0</v>
      </c>
      <c r="AR29" s="60">
        <v>520287</v>
      </c>
      <c r="AS29" s="60">
        <f t="shared" si="9"/>
        <v>45913153</v>
      </c>
      <c r="AT29" s="60">
        <f>ROUND(AS29/'3_Levels 1&amp;2'!C29,2)</f>
        <v>3811.17</v>
      </c>
    </row>
    <row r="30" spans="1:46" ht="15" customHeight="1" x14ac:dyDescent="0.2">
      <c r="A30" s="47">
        <v>24</v>
      </c>
      <c r="B30" s="48" t="s">
        <v>27</v>
      </c>
      <c r="C30" s="49">
        <v>643093225</v>
      </c>
      <c r="D30" s="49">
        <v>48201945</v>
      </c>
      <c r="E30" s="49">
        <f t="shared" si="10"/>
        <v>594891280</v>
      </c>
      <c r="F30" s="49">
        <v>572147130</v>
      </c>
      <c r="G30" s="50">
        <f t="shared" si="11"/>
        <v>3.9752274908728458E-2</v>
      </c>
      <c r="H30" s="51">
        <f t="shared" si="2"/>
        <v>594891280</v>
      </c>
      <c r="I30" s="52">
        <v>3.49</v>
      </c>
      <c r="J30" s="53">
        <v>2058062</v>
      </c>
      <c r="K30" s="52">
        <v>54.34</v>
      </c>
      <c r="L30" s="53">
        <v>28947658</v>
      </c>
      <c r="M30" s="54">
        <v>0</v>
      </c>
      <c r="N30" s="54">
        <v>0</v>
      </c>
      <c r="O30" s="54">
        <v>0</v>
      </c>
      <c r="P30" s="53">
        <v>0</v>
      </c>
      <c r="Q30" s="49">
        <f t="shared" si="12"/>
        <v>31005720</v>
      </c>
      <c r="R30" s="54">
        <v>0</v>
      </c>
      <c r="S30" s="53">
        <v>3165000</v>
      </c>
      <c r="T30" s="54">
        <v>0</v>
      </c>
      <c r="U30" s="54">
        <v>0</v>
      </c>
      <c r="V30" s="54">
        <v>0</v>
      </c>
      <c r="W30" s="53">
        <v>0</v>
      </c>
      <c r="X30" s="49">
        <f t="shared" si="13"/>
        <v>3165000</v>
      </c>
      <c r="Y30" s="56">
        <f t="shared" si="14"/>
        <v>57.830000000000005</v>
      </c>
      <c r="Z30" s="49">
        <f t="shared" si="15"/>
        <v>34170720</v>
      </c>
      <c r="AA30" s="49">
        <f t="shared" si="16"/>
        <v>0</v>
      </c>
      <c r="AB30" s="57">
        <f t="shared" si="3"/>
        <v>5.32</v>
      </c>
      <c r="AC30" s="58">
        <f t="shared" si="4"/>
        <v>52.12</v>
      </c>
      <c r="AD30" s="59">
        <f t="shared" si="5"/>
        <v>57.44</v>
      </c>
      <c r="AE30" s="60">
        <v>0</v>
      </c>
      <c r="AF30" s="60">
        <f t="shared" si="17"/>
        <v>34170720</v>
      </c>
      <c r="AG30" s="61">
        <v>0.02</v>
      </c>
      <c r="AH30" s="62">
        <v>26063619</v>
      </c>
      <c r="AI30" s="62">
        <v>0</v>
      </c>
      <c r="AJ30" s="62">
        <v>0</v>
      </c>
      <c r="AK30" s="63">
        <f t="shared" si="18"/>
        <v>26063619</v>
      </c>
      <c r="AL30" s="60">
        <v>1171925800</v>
      </c>
      <c r="AM30" s="60">
        <f t="shared" si="21"/>
        <v>1303180950</v>
      </c>
      <c r="AN30" s="61">
        <f t="shared" si="19"/>
        <v>0.11199953956129305</v>
      </c>
      <c r="AO30" s="60">
        <f t="shared" si="20"/>
        <v>1303180950</v>
      </c>
      <c r="AP30" s="50">
        <f t="shared" si="7"/>
        <v>0.02</v>
      </c>
      <c r="AQ30" s="50">
        <f t="shared" si="8"/>
        <v>0</v>
      </c>
      <c r="AR30" s="60">
        <v>137051</v>
      </c>
      <c r="AS30" s="60">
        <f t="shared" si="9"/>
        <v>60371390</v>
      </c>
      <c r="AT30" s="60">
        <f>ROUND(AS30/'3_Levels 1&amp;2'!C30,2)</f>
        <v>13837.13</v>
      </c>
    </row>
    <row r="31" spans="1:46" ht="15" customHeight="1" x14ac:dyDescent="0.2">
      <c r="A31" s="66">
        <v>25</v>
      </c>
      <c r="B31" s="67" t="s">
        <v>28</v>
      </c>
      <c r="C31" s="68">
        <v>234219700</v>
      </c>
      <c r="D31" s="68">
        <v>20982950</v>
      </c>
      <c r="E31" s="68">
        <f t="shared" si="10"/>
        <v>213236750</v>
      </c>
      <c r="F31" s="68">
        <v>224096560</v>
      </c>
      <c r="G31" s="69">
        <f t="shared" si="11"/>
        <v>-4.8460404746953727E-2</v>
      </c>
      <c r="H31" s="70">
        <f t="shared" si="2"/>
        <v>213236750</v>
      </c>
      <c r="I31" s="71">
        <v>4.9800000000000004</v>
      </c>
      <c r="J31" s="72">
        <v>1058775</v>
      </c>
      <c r="K31" s="71">
        <v>21.05</v>
      </c>
      <c r="L31" s="72">
        <v>4474709</v>
      </c>
      <c r="M31" s="73">
        <v>0</v>
      </c>
      <c r="N31" s="73">
        <v>0</v>
      </c>
      <c r="O31" s="73">
        <v>0</v>
      </c>
      <c r="P31" s="72">
        <v>0</v>
      </c>
      <c r="Q31" s="68">
        <f t="shared" si="12"/>
        <v>5533484</v>
      </c>
      <c r="R31" s="73">
        <v>0</v>
      </c>
      <c r="S31" s="72">
        <v>0</v>
      </c>
      <c r="T31" s="73">
        <v>0</v>
      </c>
      <c r="U31" s="73">
        <v>0</v>
      </c>
      <c r="V31" s="73">
        <v>0</v>
      </c>
      <c r="W31" s="72">
        <v>0</v>
      </c>
      <c r="X31" s="68">
        <f t="shared" si="13"/>
        <v>0</v>
      </c>
      <c r="Y31" s="74">
        <f t="shared" si="14"/>
        <v>26.03</v>
      </c>
      <c r="Z31" s="68">
        <f t="shared" si="15"/>
        <v>5533484</v>
      </c>
      <c r="AA31" s="68">
        <f t="shared" si="16"/>
        <v>0</v>
      </c>
      <c r="AB31" s="75">
        <f t="shared" si="3"/>
        <v>0</v>
      </c>
      <c r="AC31" s="76">
        <f t="shared" si="4"/>
        <v>25.95</v>
      </c>
      <c r="AD31" s="77">
        <f t="shared" si="5"/>
        <v>25.95</v>
      </c>
      <c r="AE31" s="78">
        <v>0</v>
      </c>
      <c r="AF31" s="78">
        <f t="shared" si="17"/>
        <v>5533484</v>
      </c>
      <c r="AG31" s="79">
        <v>0.03</v>
      </c>
      <c r="AH31" s="80">
        <v>5137992</v>
      </c>
      <c r="AI31" s="80">
        <v>0</v>
      </c>
      <c r="AJ31" s="1140">
        <v>0</v>
      </c>
      <c r="AK31" s="81">
        <f t="shared" si="18"/>
        <v>5137992</v>
      </c>
      <c r="AL31" s="78">
        <v>192845900</v>
      </c>
      <c r="AM31" s="78">
        <f t="shared" si="21"/>
        <v>171266400</v>
      </c>
      <c r="AN31" s="79">
        <f t="shared" si="19"/>
        <v>-0.11190022707249675</v>
      </c>
      <c r="AO31" s="78">
        <f t="shared" si="20"/>
        <v>171266400</v>
      </c>
      <c r="AP31" s="69">
        <f t="shared" si="7"/>
        <v>0.03</v>
      </c>
      <c r="AQ31" s="69">
        <f t="shared" si="8"/>
        <v>0</v>
      </c>
      <c r="AR31" s="78">
        <v>88749</v>
      </c>
      <c r="AS31" s="78">
        <f t="shared" si="9"/>
        <v>10760225</v>
      </c>
      <c r="AT31" s="78">
        <f>ROUND(AS31/'3_Levels 1&amp;2'!C31,2)</f>
        <v>4871.08</v>
      </c>
    </row>
    <row r="32" spans="1:46" s="82" customFormat="1" ht="15" customHeight="1" x14ac:dyDescent="0.2">
      <c r="A32" s="47">
        <v>26</v>
      </c>
      <c r="B32" s="48" t="s">
        <v>29</v>
      </c>
      <c r="C32" s="49">
        <v>4464280730</v>
      </c>
      <c r="D32" s="49">
        <v>746241530</v>
      </c>
      <c r="E32" s="49">
        <f t="shared" si="10"/>
        <v>3718039200</v>
      </c>
      <c r="F32" s="49">
        <v>3639502387</v>
      </c>
      <c r="G32" s="50">
        <f t="shared" si="11"/>
        <v>2.1578997524641548E-2</v>
      </c>
      <c r="H32" s="51">
        <f t="shared" si="2"/>
        <v>3718039200</v>
      </c>
      <c r="I32" s="52">
        <v>2.91</v>
      </c>
      <c r="J32" s="53">
        <v>5095876</v>
      </c>
      <c r="K32" s="52">
        <v>20</v>
      </c>
      <c r="L32" s="53">
        <v>74262740</v>
      </c>
      <c r="M32" s="54">
        <v>0</v>
      </c>
      <c r="N32" s="54">
        <v>0</v>
      </c>
      <c r="O32" s="54">
        <v>0</v>
      </c>
      <c r="P32" s="53">
        <v>0</v>
      </c>
      <c r="Q32" s="49">
        <f t="shared" si="12"/>
        <v>79358616</v>
      </c>
      <c r="R32" s="55">
        <v>0</v>
      </c>
      <c r="S32" s="53">
        <v>5706211</v>
      </c>
      <c r="T32" s="54">
        <v>0</v>
      </c>
      <c r="U32" s="54">
        <v>0</v>
      </c>
      <c r="V32" s="54">
        <v>0</v>
      </c>
      <c r="W32" s="53">
        <v>0</v>
      </c>
      <c r="X32" s="49">
        <f t="shared" si="13"/>
        <v>5706211</v>
      </c>
      <c r="Y32" s="56">
        <f t="shared" si="14"/>
        <v>22.91</v>
      </c>
      <c r="Z32" s="49">
        <f t="shared" si="15"/>
        <v>85064827</v>
      </c>
      <c r="AA32" s="49">
        <f t="shared" si="16"/>
        <v>0</v>
      </c>
      <c r="AB32" s="57">
        <f t="shared" si="3"/>
        <v>1.53</v>
      </c>
      <c r="AC32" s="58">
        <f t="shared" si="4"/>
        <v>21.34</v>
      </c>
      <c r="AD32" s="59">
        <f t="shared" si="5"/>
        <v>22.88</v>
      </c>
      <c r="AE32" s="60">
        <v>0</v>
      </c>
      <c r="AF32" s="60">
        <f t="shared" si="17"/>
        <v>85064827</v>
      </c>
      <c r="AG32" s="61">
        <v>0.02</v>
      </c>
      <c r="AH32" s="62">
        <v>191677887</v>
      </c>
      <c r="AI32" s="62">
        <v>13022097</v>
      </c>
      <c r="AJ32" s="62">
        <v>0</v>
      </c>
      <c r="AK32" s="63">
        <f t="shared" si="18"/>
        <v>204699984</v>
      </c>
      <c r="AL32" s="60">
        <v>9737189850</v>
      </c>
      <c r="AM32" s="60">
        <f t="shared" si="21"/>
        <v>10234999200</v>
      </c>
      <c r="AN32" s="64">
        <f t="shared" si="19"/>
        <v>5.1124539797280426E-2</v>
      </c>
      <c r="AO32" s="65">
        <f t="shared" si="20"/>
        <v>10234999200</v>
      </c>
      <c r="AP32" s="50">
        <f t="shared" si="7"/>
        <v>1.8727689495080763E-2</v>
      </c>
      <c r="AQ32" s="50">
        <f t="shared" si="8"/>
        <v>1.2723105049192384E-3</v>
      </c>
      <c r="AR32" s="60">
        <v>1846710</v>
      </c>
      <c r="AS32" s="60">
        <f t="shared" si="9"/>
        <v>291611521</v>
      </c>
      <c r="AT32" s="60">
        <f>ROUND(AS32/'3_Levels 1&amp;2'!C32,2)</f>
        <v>5731.47</v>
      </c>
    </row>
    <row r="33" spans="1:46" ht="15" customHeight="1" x14ac:dyDescent="0.2">
      <c r="A33" s="47">
        <v>27</v>
      </c>
      <c r="B33" s="48" t="s">
        <v>30</v>
      </c>
      <c r="C33" s="49">
        <v>272616389</v>
      </c>
      <c r="D33" s="49">
        <v>51144456</v>
      </c>
      <c r="E33" s="49">
        <f t="shared" si="10"/>
        <v>221471933</v>
      </c>
      <c r="F33" s="49">
        <v>216671031</v>
      </c>
      <c r="G33" s="50">
        <f t="shared" si="11"/>
        <v>2.2157562909275123E-2</v>
      </c>
      <c r="H33" s="51">
        <f t="shared" si="2"/>
        <v>221471933</v>
      </c>
      <c r="I33" s="52">
        <v>6.48</v>
      </c>
      <c r="J33" s="53">
        <v>1402926</v>
      </c>
      <c r="K33" s="52">
        <v>10.77</v>
      </c>
      <c r="L33" s="53">
        <v>2331696</v>
      </c>
      <c r="M33" s="54">
        <v>0</v>
      </c>
      <c r="N33" s="54">
        <v>18.91</v>
      </c>
      <c r="O33" s="54">
        <v>7</v>
      </c>
      <c r="P33" s="53">
        <v>2571888</v>
      </c>
      <c r="Q33" s="49">
        <f t="shared" si="12"/>
        <v>6306510</v>
      </c>
      <c r="R33" s="54">
        <v>0</v>
      </c>
      <c r="S33" s="53">
        <v>0</v>
      </c>
      <c r="T33" s="54">
        <v>0</v>
      </c>
      <c r="U33" s="54">
        <v>13.77</v>
      </c>
      <c r="V33" s="54">
        <v>7</v>
      </c>
      <c r="W33" s="53">
        <v>2320182</v>
      </c>
      <c r="X33" s="49">
        <f t="shared" si="13"/>
        <v>2320182</v>
      </c>
      <c r="Y33" s="56">
        <f t="shared" si="14"/>
        <v>17.25</v>
      </c>
      <c r="Z33" s="49">
        <f t="shared" si="15"/>
        <v>3734622</v>
      </c>
      <c r="AA33" s="49">
        <f t="shared" si="16"/>
        <v>4892070</v>
      </c>
      <c r="AB33" s="57">
        <f t="shared" si="3"/>
        <v>10.48</v>
      </c>
      <c r="AC33" s="58">
        <f t="shared" si="4"/>
        <v>28.48</v>
      </c>
      <c r="AD33" s="59">
        <f t="shared" si="5"/>
        <v>38.950000000000003</v>
      </c>
      <c r="AE33" s="60">
        <v>0</v>
      </c>
      <c r="AF33" s="60">
        <f t="shared" si="17"/>
        <v>8626692</v>
      </c>
      <c r="AG33" s="61">
        <v>2.5000000000000001E-2</v>
      </c>
      <c r="AH33" s="62">
        <v>9978618</v>
      </c>
      <c r="AI33" s="62">
        <v>1359372</v>
      </c>
      <c r="AJ33" s="62">
        <v>0</v>
      </c>
      <c r="AK33" s="63">
        <f t="shared" si="18"/>
        <v>11337990</v>
      </c>
      <c r="AL33" s="60">
        <v>465998760</v>
      </c>
      <c r="AM33" s="60">
        <f t="shared" si="21"/>
        <v>453519600</v>
      </c>
      <c r="AN33" s="64">
        <f t="shared" si="19"/>
        <v>-2.6779384563169223E-2</v>
      </c>
      <c r="AO33" s="65">
        <f t="shared" si="20"/>
        <v>453519600</v>
      </c>
      <c r="AP33" s="50">
        <f t="shared" si="7"/>
        <v>2.200261686595243E-2</v>
      </c>
      <c r="AQ33" s="50">
        <f t="shared" si="8"/>
        <v>2.9973831340475692E-3</v>
      </c>
      <c r="AR33" s="60">
        <v>318956</v>
      </c>
      <c r="AS33" s="60">
        <f t="shared" si="9"/>
        <v>20283638</v>
      </c>
      <c r="AT33" s="60">
        <f>ROUND(AS33/'3_Levels 1&amp;2'!C33,2)</f>
        <v>3695.32</v>
      </c>
    </row>
    <row r="34" spans="1:46" ht="15" customHeight="1" x14ac:dyDescent="0.2">
      <c r="A34" s="47">
        <v>28</v>
      </c>
      <c r="B34" s="48" t="s">
        <v>31</v>
      </c>
      <c r="C34" s="49">
        <v>2680216083</v>
      </c>
      <c r="D34" s="49">
        <v>394049555</v>
      </c>
      <c r="E34" s="49">
        <f t="shared" si="10"/>
        <v>2286166528</v>
      </c>
      <c r="F34" s="49">
        <v>2276953641</v>
      </c>
      <c r="G34" s="50">
        <f t="shared" si="11"/>
        <v>4.0461460585354096E-3</v>
      </c>
      <c r="H34" s="51">
        <f t="shared" si="2"/>
        <v>2286166528</v>
      </c>
      <c r="I34" s="52">
        <v>4.59</v>
      </c>
      <c r="J34" s="53">
        <v>10093305</v>
      </c>
      <c r="K34" s="52">
        <v>28.97</v>
      </c>
      <c r="L34" s="53">
        <v>63900606</v>
      </c>
      <c r="M34" s="54">
        <v>0</v>
      </c>
      <c r="N34" s="54">
        <v>0</v>
      </c>
      <c r="O34" s="54">
        <v>0</v>
      </c>
      <c r="P34" s="53">
        <v>0</v>
      </c>
      <c r="Q34" s="49">
        <f t="shared" si="12"/>
        <v>73993911</v>
      </c>
      <c r="R34" s="54">
        <v>0</v>
      </c>
      <c r="S34" s="53">
        <v>0</v>
      </c>
      <c r="T34" s="54">
        <v>0</v>
      </c>
      <c r="U34" s="54">
        <v>0</v>
      </c>
      <c r="V34" s="54">
        <v>0</v>
      </c>
      <c r="W34" s="53">
        <v>0</v>
      </c>
      <c r="X34" s="49">
        <f t="shared" si="13"/>
        <v>0</v>
      </c>
      <c r="Y34" s="56">
        <f t="shared" si="14"/>
        <v>33.56</v>
      </c>
      <c r="Z34" s="49">
        <f t="shared" si="15"/>
        <v>73993911</v>
      </c>
      <c r="AA34" s="49">
        <f t="shared" si="16"/>
        <v>0</v>
      </c>
      <c r="AB34" s="57">
        <f t="shared" si="3"/>
        <v>0</v>
      </c>
      <c r="AC34" s="58">
        <f t="shared" si="4"/>
        <v>32.369999999999997</v>
      </c>
      <c r="AD34" s="59">
        <f t="shared" si="5"/>
        <v>32.369999999999997</v>
      </c>
      <c r="AE34" s="60">
        <v>0</v>
      </c>
      <c r="AF34" s="60">
        <f t="shared" si="17"/>
        <v>73993911</v>
      </c>
      <c r="AG34" s="61">
        <v>0.02</v>
      </c>
      <c r="AH34" s="62">
        <v>110215242</v>
      </c>
      <c r="AI34" s="62">
        <v>7577523</v>
      </c>
      <c r="AJ34" s="62">
        <v>0</v>
      </c>
      <c r="AK34" s="63">
        <f t="shared" si="18"/>
        <v>117792765</v>
      </c>
      <c r="AL34" s="60">
        <v>5670886200</v>
      </c>
      <c r="AM34" s="60">
        <f t="shared" si="21"/>
        <v>5889638250</v>
      </c>
      <c r="AN34" s="61">
        <f t="shared" si="19"/>
        <v>3.857457940171679E-2</v>
      </c>
      <c r="AO34" s="60">
        <f t="shared" si="20"/>
        <v>5889638250</v>
      </c>
      <c r="AP34" s="50">
        <f t="shared" si="7"/>
        <v>1.87134145293219E-2</v>
      </c>
      <c r="AQ34" s="50">
        <f t="shared" si="8"/>
        <v>1.2865854706781016E-3</v>
      </c>
      <c r="AR34" s="60">
        <v>2441655</v>
      </c>
      <c r="AS34" s="60">
        <f t="shared" si="9"/>
        <v>194228331</v>
      </c>
      <c r="AT34" s="60">
        <f>ROUND(AS34/'3_Levels 1&amp;2'!C34,2)</f>
        <v>5827.61</v>
      </c>
    </row>
    <row r="35" spans="1:46" ht="15" customHeight="1" x14ac:dyDescent="0.2">
      <c r="A35" s="47">
        <v>29</v>
      </c>
      <c r="B35" s="48" t="s">
        <v>32</v>
      </c>
      <c r="C35" s="49">
        <v>1137402280</v>
      </c>
      <c r="D35" s="49">
        <v>175739831</v>
      </c>
      <c r="E35" s="49">
        <f t="shared" si="10"/>
        <v>961662449</v>
      </c>
      <c r="F35" s="49">
        <v>959324398</v>
      </c>
      <c r="G35" s="50">
        <f t="shared" si="11"/>
        <v>2.4371849656637211E-3</v>
      </c>
      <c r="H35" s="51">
        <f t="shared" si="2"/>
        <v>961662449</v>
      </c>
      <c r="I35" s="52">
        <v>3.63</v>
      </c>
      <c r="J35" s="53">
        <v>3444433</v>
      </c>
      <c r="K35" s="52">
        <v>28.47</v>
      </c>
      <c r="L35" s="53">
        <v>27014605</v>
      </c>
      <c r="M35" s="54">
        <v>0</v>
      </c>
      <c r="N35" s="54">
        <v>0</v>
      </c>
      <c r="O35" s="54">
        <v>0</v>
      </c>
      <c r="P35" s="53">
        <v>0</v>
      </c>
      <c r="Q35" s="49">
        <f t="shared" si="12"/>
        <v>30459038</v>
      </c>
      <c r="R35" s="54">
        <v>11.2</v>
      </c>
      <c r="S35" s="53">
        <v>10627455</v>
      </c>
      <c r="T35" s="54">
        <v>0</v>
      </c>
      <c r="U35" s="54">
        <v>0</v>
      </c>
      <c r="V35" s="54">
        <v>0</v>
      </c>
      <c r="W35" s="53">
        <v>0</v>
      </c>
      <c r="X35" s="49">
        <f t="shared" si="13"/>
        <v>10627455</v>
      </c>
      <c r="Y35" s="56">
        <f t="shared" si="14"/>
        <v>43.3</v>
      </c>
      <c r="Z35" s="49">
        <f t="shared" si="15"/>
        <v>41086493</v>
      </c>
      <c r="AA35" s="49">
        <f t="shared" si="16"/>
        <v>0</v>
      </c>
      <c r="AB35" s="57">
        <f t="shared" si="3"/>
        <v>11.05</v>
      </c>
      <c r="AC35" s="58">
        <f t="shared" si="4"/>
        <v>31.67</v>
      </c>
      <c r="AD35" s="59">
        <f t="shared" si="5"/>
        <v>42.72</v>
      </c>
      <c r="AE35" s="60">
        <v>0</v>
      </c>
      <c r="AF35" s="60">
        <f t="shared" si="17"/>
        <v>41086493</v>
      </c>
      <c r="AG35" s="61">
        <v>0.02</v>
      </c>
      <c r="AH35" s="62">
        <v>30084691</v>
      </c>
      <c r="AI35" s="62">
        <v>0</v>
      </c>
      <c r="AJ35" s="62">
        <v>0</v>
      </c>
      <c r="AK35" s="63">
        <f t="shared" si="18"/>
        <v>30084691</v>
      </c>
      <c r="AL35" s="60">
        <v>1496755300</v>
      </c>
      <c r="AM35" s="60">
        <f t="shared" si="21"/>
        <v>1504234550</v>
      </c>
      <c r="AN35" s="61">
        <f t="shared" si="19"/>
        <v>4.9969757915672656E-3</v>
      </c>
      <c r="AO35" s="60">
        <f t="shared" si="20"/>
        <v>1504234550</v>
      </c>
      <c r="AP35" s="50">
        <f t="shared" si="7"/>
        <v>0.02</v>
      </c>
      <c r="AQ35" s="50">
        <f t="shared" si="8"/>
        <v>0</v>
      </c>
      <c r="AR35" s="60">
        <v>755829</v>
      </c>
      <c r="AS35" s="60">
        <f t="shared" si="9"/>
        <v>71927013</v>
      </c>
      <c r="AT35" s="60">
        <f>ROUND(AS35/'3_Levels 1&amp;2'!C35,2)</f>
        <v>5099.04</v>
      </c>
    </row>
    <row r="36" spans="1:46" ht="15" customHeight="1" x14ac:dyDescent="0.2">
      <c r="A36" s="66">
        <v>30</v>
      </c>
      <c r="B36" s="67" t="s">
        <v>33</v>
      </c>
      <c r="C36" s="68">
        <v>104180240</v>
      </c>
      <c r="D36" s="68">
        <v>22147640</v>
      </c>
      <c r="E36" s="68">
        <f t="shared" si="10"/>
        <v>82032600</v>
      </c>
      <c r="F36" s="68">
        <v>78727710</v>
      </c>
      <c r="G36" s="69">
        <f t="shared" si="11"/>
        <v>4.1978739125017102E-2</v>
      </c>
      <c r="H36" s="70">
        <f t="shared" si="2"/>
        <v>82032600</v>
      </c>
      <c r="I36" s="71">
        <v>4.54</v>
      </c>
      <c r="J36" s="72">
        <v>368693</v>
      </c>
      <c r="K36" s="71">
        <v>39.75</v>
      </c>
      <c r="L36" s="72">
        <v>3228091</v>
      </c>
      <c r="M36" s="73">
        <v>0</v>
      </c>
      <c r="N36" s="73">
        <v>0</v>
      </c>
      <c r="O36" s="73">
        <v>0</v>
      </c>
      <c r="P36" s="72">
        <v>0</v>
      </c>
      <c r="Q36" s="68">
        <f t="shared" si="12"/>
        <v>3596784</v>
      </c>
      <c r="R36" s="73">
        <v>0</v>
      </c>
      <c r="S36" s="72">
        <v>0</v>
      </c>
      <c r="T36" s="73">
        <v>0</v>
      </c>
      <c r="U36" s="73">
        <v>0</v>
      </c>
      <c r="V36" s="73">
        <v>0</v>
      </c>
      <c r="W36" s="72">
        <v>0</v>
      </c>
      <c r="X36" s="68">
        <f t="shared" si="13"/>
        <v>0</v>
      </c>
      <c r="Y36" s="74">
        <f t="shared" si="14"/>
        <v>44.29</v>
      </c>
      <c r="Z36" s="68">
        <f t="shared" si="15"/>
        <v>3596784</v>
      </c>
      <c r="AA36" s="68">
        <f t="shared" si="16"/>
        <v>0</v>
      </c>
      <c r="AB36" s="75">
        <f t="shared" si="3"/>
        <v>0</v>
      </c>
      <c r="AC36" s="76">
        <f t="shared" si="4"/>
        <v>43.85</v>
      </c>
      <c r="AD36" s="77">
        <f t="shared" si="5"/>
        <v>43.85</v>
      </c>
      <c r="AE36" s="78">
        <v>0</v>
      </c>
      <c r="AF36" s="78">
        <f t="shared" si="17"/>
        <v>3596784</v>
      </c>
      <c r="AG36" s="79">
        <v>0.03</v>
      </c>
      <c r="AH36" s="80">
        <v>6739428</v>
      </c>
      <c r="AI36" s="80">
        <v>2294046</v>
      </c>
      <c r="AJ36" s="1140">
        <v>0</v>
      </c>
      <c r="AK36" s="81">
        <f t="shared" si="18"/>
        <v>9033474</v>
      </c>
      <c r="AL36" s="78">
        <v>235424833</v>
      </c>
      <c r="AM36" s="78">
        <f t="shared" si="21"/>
        <v>301115800</v>
      </c>
      <c r="AN36" s="79">
        <f t="shared" si="19"/>
        <v>0.27903159646714076</v>
      </c>
      <c r="AO36" s="78">
        <f t="shared" si="20"/>
        <v>270738557.94999999</v>
      </c>
      <c r="AP36" s="69">
        <f t="shared" si="7"/>
        <v>2.2381515682670921E-2</v>
      </c>
      <c r="AQ36" s="69">
        <f t="shared" si="8"/>
        <v>7.6184843173290806E-3</v>
      </c>
      <c r="AR36" s="78">
        <v>57409</v>
      </c>
      <c r="AS36" s="78">
        <f t="shared" si="9"/>
        <v>12687667</v>
      </c>
      <c r="AT36" s="78">
        <f>ROUND(AS36/'3_Levels 1&amp;2'!C36,2)</f>
        <v>5050.82</v>
      </c>
    </row>
    <row r="37" spans="1:46" ht="15" customHeight="1" x14ac:dyDescent="0.2">
      <c r="A37" s="47">
        <v>31</v>
      </c>
      <c r="B37" s="48" t="s">
        <v>34</v>
      </c>
      <c r="C37" s="49">
        <v>529339219</v>
      </c>
      <c r="D37" s="49">
        <v>58159866</v>
      </c>
      <c r="E37" s="49">
        <f t="shared" si="10"/>
        <v>471179353</v>
      </c>
      <c r="F37" s="49">
        <v>454621934</v>
      </c>
      <c r="G37" s="50">
        <f t="shared" si="11"/>
        <v>3.6420193927554759E-2</v>
      </c>
      <c r="H37" s="51">
        <f t="shared" si="2"/>
        <v>471179353</v>
      </c>
      <c r="I37" s="52">
        <v>3.91</v>
      </c>
      <c r="J37" s="53">
        <v>1834996</v>
      </c>
      <c r="K37" s="52">
        <v>26.45</v>
      </c>
      <c r="L37" s="53">
        <v>12411369</v>
      </c>
      <c r="M37" s="54">
        <v>0</v>
      </c>
      <c r="N37" s="54">
        <v>3.25</v>
      </c>
      <c r="O37" s="54">
        <v>4</v>
      </c>
      <c r="P37" s="53">
        <v>1178305</v>
      </c>
      <c r="Q37" s="49">
        <f t="shared" si="12"/>
        <v>15424670</v>
      </c>
      <c r="R37" s="55">
        <v>0</v>
      </c>
      <c r="S37" s="53">
        <v>0</v>
      </c>
      <c r="T37" s="54">
        <v>0</v>
      </c>
      <c r="U37" s="54">
        <v>18</v>
      </c>
      <c r="V37" s="54">
        <v>4</v>
      </c>
      <c r="W37" s="53">
        <v>4700020</v>
      </c>
      <c r="X37" s="49">
        <f t="shared" si="13"/>
        <v>4700020</v>
      </c>
      <c r="Y37" s="56">
        <f t="shared" si="14"/>
        <v>30.36</v>
      </c>
      <c r="Z37" s="49">
        <f t="shared" si="15"/>
        <v>14246365</v>
      </c>
      <c r="AA37" s="49">
        <f t="shared" si="16"/>
        <v>5878325</v>
      </c>
      <c r="AB37" s="57">
        <f t="shared" si="3"/>
        <v>9.98</v>
      </c>
      <c r="AC37" s="58">
        <f t="shared" si="4"/>
        <v>32.74</v>
      </c>
      <c r="AD37" s="59">
        <f t="shared" si="5"/>
        <v>42.71</v>
      </c>
      <c r="AE37" s="60">
        <v>0</v>
      </c>
      <c r="AF37" s="60">
        <f t="shared" si="17"/>
        <v>20124690</v>
      </c>
      <c r="AG37" s="61">
        <v>0.02</v>
      </c>
      <c r="AH37" s="62">
        <v>17792666</v>
      </c>
      <c r="AI37" s="62">
        <v>0</v>
      </c>
      <c r="AJ37" s="62">
        <v>0</v>
      </c>
      <c r="AK37" s="63">
        <f t="shared" si="18"/>
        <v>17792666</v>
      </c>
      <c r="AL37" s="60">
        <v>988333350</v>
      </c>
      <c r="AM37" s="60">
        <f t="shared" si="21"/>
        <v>889633300</v>
      </c>
      <c r="AN37" s="64">
        <f t="shared" si="19"/>
        <v>-9.9865141654887996E-2</v>
      </c>
      <c r="AO37" s="65">
        <f t="shared" si="20"/>
        <v>889633300</v>
      </c>
      <c r="AP37" s="50">
        <f t="shared" si="7"/>
        <v>0.02</v>
      </c>
      <c r="AQ37" s="50">
        <f t="shared" si="8"/>
        <v>0</v>
      </c>
      <c r="AR37" s="60">
        <v>325212</v>
      </c>
      <c r="AS37" s="60">
        <f t="shared" si="9"/>
        <v>38242568</v>
      </c>
      <c r="AT37" s="60">
        <f>ROUND(AS37/'3_Levels 1&amp;2'!C37,2)</f>
        <v>6195.13</v>
      </c>
    </row>
    <row r="38" spans="1:46" ht="15" customHeight="1" x14ac:dyDescent="0.2">
      <c r="A38" s="47">
        <v>32</v>
      </c>
      <c r="B38" s="48" t="s">
        <v>35</v>
      </c>
      <c r="C38" s="49">
        <v>784635762</v>
      </c>
      <c r="D38" s="49">
        <v>244716657</v>
      </c>
      <c r="E38" s="49">
        <f t="shared" si="10"/>
        <v>539919105</v>
      </c>
      <c r="F38" s="49">
        <v>513960638</v>
      </c>
      <c r="G38" s="50">
        <f t="shared" si="11"/>
        <v>5.0506721878573121E-2</v>
      </c>
      <c r="H38" s="51">
        <f t="shared" si="2"/>
        <v>539919105</v>
      </c>
      <c r="I38" s="52">
        <v>3.29</v>
      </c>
      <c r="J38" s="53">
        <v>1753924</v>
      </c>
      <c r="K38" s="52">
        <v>19.18</v>
      </c>
      <c r="L38" s="53">
        <v>10224999</v>
      </c>
      <c r="M38" s="54">
        <v>0</v>
      </c>
      <c r="N38" s="54">
        <v>0</v>
      </c>
      <c r="O38" s="54">
        <v>0</v>
      </c>
      <c r="P38" s="53">
        <v>0</v>
      </c>
      <c r="Q38" s="49">
        <f t="shared" si="12"/>
        <v>11978923</v>
      </c>
      <c r="R38" s="54">
        <v>0</v>
      </c>
      <c r="S38" s="53">
        <v>0</v>
      </c>
      <c r="T38" s="54">
        <v>0</v>
      </c>
      <c r="U38" s="54">
        <v>15.17</v>
      </c>
      <c r="V38" s="54">
        <v>10</v>
      </c>
      <c r="W38" s="53">
        <v>6291167</v>
      </c>
      <c r="X38" s="49">
        <f t="shared" si="13"/>
        <v>6291167</v>
      </c>
      <c r="Y38" s="56">
        <f t="shared" si="14"/>
        <v>22.47</v>
      </c>
      <c r="Z38" s="49">
        <f t="shared" si="15"/>
        <v>11978923</v>
      </c>
      <c r="AA38" s="49">
        <f t="shared" si="16"/>
        <v>6291167</v>
      </c>
      <c r="AB38" s="57">
        <f t="shared" si="3"/>
        <v>11.65</v>
      </c>
      <c r="AC38" s="58">
        <f t="shared" si="4"/>
        <v>22.19</v>
      </c>
      <c r="AD38" s="59">
        <f t="shared" si="5"/>
        <v>33.840000000000003</v>
      </c>
      <c r="AE38" s="60">
        <v>0</v>
      </c>
      <c r="AF38" s="60">
        <f t="shared" si="17"/>
        <v>18270090</v>
      </c>
      <c r="AG38" s="61">
        <v>2.5000000000000001E-2</v>
      </c>
      <c r="AH38" s="62">
        <v>48232679</v>
      </c>
      <c r="AI38" s="62">
        <v>2055162</v>
      </c>
      <c r="AJ38" s="62">
        <v>0</v>
      </c>
      <c r="AK38" s="63">
        <f t="shared" si="18"/>
        <v>50287841</v>
      </c>
      <c r="AL38" s="60">
        <v>2018368000</v>
      </c>
      <c r="AM38" s="60">
        <f t="shared" si="21"/>
        <v>2011513640</v>
      </c>
      <c r="AN38" s="64">
        <f t="shared" si="19"/>
        <v>-3.3959912166661383E-3</v>
      </c>
      <c r="AO38" s="65">
        <f t="shared" si="20"/>
        <v>2011513640</v>
      </c>
      <c r="AP38" s="50">
        <f t="shared" si="7"/>
        <v>2.3978300738741201E-2</v>
      </c>
      <c r="AQ38" s="50">
        <f t="shared" si="8"/>
        <v>1.0216992612588E-3</v>
      </c>
      <c r="AR38" s="60">
        <v>981989</v>
      </c>
      <c r="AS38" s="60">
        <f t="shared" si="9"/>
        <v>69539920</v>
      </c>
      <c r="AT38" s="60">
        <f>ROUND(AS38/'3_Levels 1&amp;2'!C38,2)</f>
        <v>2682.66</v>
      </c>
    </row>
    <row r="39" spans="1:46" ht="15" customHeight="1" x14ac:dyDescent="0.2">
      <c r="A39" s="47">
        <v>33</v>
      </c>
      <c r="B39" s="48" t="s">
        <v>36</v>
      </c>
      <c r="C39" s="49">
        <v>115481832</v>
      </c>
      <c r="D39" s="49">
        <v>10640161</v>
      </c>
      <c r="E39" s="49">
        <f t="shared" si="10"/>
        <v>104841671</v>
      </c>
      <c r="F39" s="49">
        <v>109359250</v>
      </c>
      <c r="G39" s="50">
        <f t="shared" si="11"/>
        <v>-4.1309528000603515E-2</v>
      </c>
      <c r="H39" s="51">
        <f t="shared" ref="H39:H75" si="22">IF((E39-F39)/F39&gt;$H$3,F39*(1+$H$3),E39)</f>
        <v>104841671</v>
      </c>
      <c r="I39" s="52">
        <v>4.58</v>
      </c>
      <c r="J39" s="53">
        <v>485605</v>
      </c>
      <c r="K39" s="52">
        <v>5.25</v>
      </c>
      <c r="L39" s="53">
        <v>553685</v>
      </c>
      <c r="M39" s="54">
        <v>0</v>
      </c>
      <c r="N39" s="54">
        <v>0</v>
      </c>
      <c r="O39" s="54">
        <v>0</v>
      </c>
      <c r="P39" s="53">
        <v>0</v>
      </c>
      <c r="Q39" s="49">
        <f t="shared" si="12"/>
        <v>1039290</v>
      </c>
      <c r="R39" s="54">
        <v>12</v>
      </c>
      <c r="S39" s="53">
        <v>1272333</v>
      </c>
      <c r="T39" s="54">
        <v>0</v>
      </c>
      <c r="U39" s="54">
        <v>0</v>
      </c>
      <c r="V39" s="54">
        <v>0</v>
      </c>
      <c r="W39" s="53">
        <v>0</v>
      </c>
      <c r="X39" s="49">
        <f t="shared" si="13"/>
        <v>1272333</v>
      </c>
      <c r="Y39" s="56">
        <f t="shared" si="14"/>
        <v>21.83</v>
      </c>
      <c r="Z39" s="49">
        <f t="shared" si="15"/>
        <v>2311623</v>
      </c>
      <c r="AA39" s="49">
        <f t="shared" si="16"/>
        <v>0</v>
      </c>
      <c r="AB39" s="57">
        <f t="shared" ref="AB39:AB70" si="23">ROUND((X39/E39)*1000,2)</f>
        <v>12.14</v>
      </c>
      <c r="AC39" s="58">
        <f t="shared" ref="AC39:AC70" si="24">ROUND((Q39/E39)*1000,2)</f>
        <v>9.91</v>
      </c>
      <c r="AD39" s="59">
        <f t="shared" ref="AD39:AD70" si="25">ROUND((AF39/E39)*1000,2)</f>
        <v>22.05</v>
      </c>
      <c r="AE39" s="60">
        <v>0</v>
      </c>
      <c r="AF39" s="60">
        <f t="shared" si="17"/>
        <v>2311623</v>
      </c>
      <c r="AG39" s="61">
        <v>2.5000000000000001E-2</v>
      </c>
      <c r="AH39" s="62">
        <v>2039603</v>
      </c>
      <c r="AI39" s="62">
        <v>1242758</v>
      </c>
      <c r="AJ39" s="62">
        <v>0</v>
      </c>
      <c r="AK39" s="63">
        <f t="shared" si="18"/>
        <v>3282361</v>
      </c>
      <c r="AL39" s="60">
        <v>133703080</v>
      </c>
      <c r="AM39" s="60">
        <f t="shared" si="21"/>
        <v>131294440</v>
      </c>
      <c r="AN39" s="61">
        <f t="shared" si="19"/>
        <v>-1.8014843038769188E-2</v>
      </c>
      <c r="AO39" s="60">
        <f t="shared" si="20"/>
        <v>131294440</v>
      </c>
      <c r="AP39" s="50">
        <f t="shared" ref="AP39:AP75" si="26">AH39/AM39</f>
        <v>1.5534572522644523E-2</v>
      </c>
      <c r="AQ39" s="50">
        <f t="shared" ref="AQ39:AQ75" si="27">AI39/AM39</f>
        <v>9.4654274773554765E-3</v>
      </c>
      <c r="AR39" s="60">
        <v>124677</v>
      </c>
      <c r="AS39" s="60">
        <f t="shared" ref="AS39:AS70" si="28">AR39+AF39+AK39</f>
        <v>5718661</v>
      </c>
      <c r="AT39" s="60">
        <f>ROUND(AS39/'3_Levels 1&amp;2'!C39,2)</f>
        <v>4050.04</v>
      </c>
    </row>
    <row r="40" spans="1:46" ht="15" customHeight="1" x14ac:dyDescent="0.2">
      <c r="A40" s="47">
        <v>34</v>
      </c>
      <c r="B40" s="48" t="s">
        <v>37</v>
      </c>
      <c r="C40" s="49">
        <v>181791672</v>
      </c>
      <c r="D40" s="49">
        <v>35737223</v>
      </c>
      <c r="E40" s="49">
        <f t="shared" si="10"/>
        <v>146054449</v>
      </c>
      <c r="F40" s="49">
        <v>145640220</v>
      </c>
      <c r="G40" s="50">
        <f t="shared" si="11"/>
        <v>2.8441937261561401E-3</v>
      </c>
      <c r="H40" s="51">
        <f t="shared" si="22"/>
        <v>146054449</v>
      </c>
      <c r="I40" s="52">
        <v>5.96</v>
      </c>
      <c r="J40" s="53">
        <v>865385</v>
      </c>
      <c r="K40" s="52">
        <v>22.46</v>
      </c>
      <c r="L40" s="53">
        <v>3261524</v>
      </c>
      <c r="M40" s="54">
        <v>0</v>
      </c>
      <c r="N40" s="54">
        <v>10</v>
      </c>
      <c r="O40" s="54">
        <v>0</v>
      </c>
      <c r="P40" s="53">
        <v>602842</v>
      </c>
      <c r="Q40" s="49">
        <f t="shared" si="12"/>
        <v>4729751</v>
      </c>
      <c r="R40" s="54">
        <v>6</v>
      </c>
      <c r="S40" s="53">
        <v>871545</v>
      </c>
      <c r="T40" s="54">
        <v>0</v>
      </c>
      <c r="U40" s="54">
        <v>0</v>
      </c>
      <c r="V40" s="54">
        <v>0</v>
      </c>
      <c r="W40" s="53">
        <v>0</v>
      </c>
      <c r="X40" s="49">
        <f t="shared" si="13"/>
        <v>871545</v>
      </c>
      <c r="Y40" s="56">
        <f t="shared" si="14"/>
        <v>34.42</v>
      </c>
      <c r="Z40" s="49">
        <f t="shared" si="15"/>
        <v>4998454</v>
      </c>
      <c r="AA40" s="49">
        <f t="shared" si="16"/>
        <v>602842</v>
      </c>
      <c r="AB40" s="57">
        <f t="shared" si="23"/>
        <v>5.97</v>
      </c>
      <c r="AC40" s="58">
        <f t="shared" si="24"/>
        <v>32.380000000000003</v>
      </c>
      <c r="AD40" s="59">
        <f t="shared" si="25"/>
        <v>38.35</v>
      </c>
      <c r="AE40" s="60">
        <v>0</v>
      </c>
      <c r="AF40" s="60">
        <f t="shared" si="17"/>
        <v>5601296</v>
      </c>
      <c r="AG40" s="61">
        <v>0.02</v>
      </c>
      <c r="AH40" s="62">
        <v>5989734</v>
      </c>
      <c r="AI40" s="62">
        <v>0</v>
      </c>
      <c r="AJ40" s="62">
        <v>0</v>
      </c>
      <c r="AK40" s="63">
        <f t="shared" si="18"/>
        <v>5989734</v>
      </c>
      <c r="AL40" s="60">
        <v>299778000</v>
      </c>
      <c r="AM40" s="60">
        <f t="shared" si="21"/>
        <v>299486700</v>
      </c>
      <c r="AN40" s="61">
        <f t="shared" si="19"/>
        <v>-9.717190721133639E-4</v>
      </c>
      <c r="AO40" s="60">
        <f t="shared" si="20"/>
        <v>299486700</v>
      </c>
      <c r="AP40" s="50">
        <f t="shared" si="26"/>
        <v>0.02</v>
      </c>
      <c r="AQ40" s="50">
        <f t="shared" si="27"/>
        <v>0</v>
      </c>
      <c r="AR40" s="60">
        <v>213177</v>
      </c>
      <c r="AS40" s="60">
        <f t="shared" si="28"/>
        <v>11804207</v>
      </c>
      <c r="AT40" s="60">
        <f>ROUND(AS40/'3_Levels 1&amp;2'!C40,2)</f>
        <v>3287.16</v>
      </c>
    </row>
    <row r="41" spans="1:46" ht="15" customHeight="1" x14ac:dyDescent="0.2">
      <c r="A41" s="66">
        <v>35</v>
      </c>
      <c r="B41" s="67" t="s">
        <v>38</v>
      </c>
      <c r="C41" s="68">
        <v>404379694</v>
      </c>
      <c r="D41" s="68">
        <v>53338768</v>
      </c>
      <c r="E41" s="68">
        <f t="shared" si="10"/>
        <v>351040926</v>
      </c>
      <c r="F41" s="68">
        <v>340186653</v>
      </c>
      <c r="G41" s="69">
        <f t="shared" si="11"/>
        <v>3.1906816167770108E-2</v>
      </c>
      <c r="H41" s="70">
        <f t="shared" si="22"/>
        <v>351040926</v>
      </c>
      <c r="I41" s="71">
        <v>4.6500000000000004</v>
      </c>
      <c r="J41" s="72">
        <v>1568177</v>
      </c>
      <c r="K41" s="71">
        <v>7</v>
      </c>
      <c r="L41" s="72">
        <v>2360697</v>
      </c>
      <c r="M41" s="73">
        <v>0</v>
      </c>
      <c r="N41" s="73">
        <v>20</v>
      </c>
      <c r="O41" s="73">
        <v>5</v>
      </c>
      <c r="P41" s="72">
        <v>2861334</v>
      </c>
      <c r="Q41" s="68">
        <f t="shared" si="12"/>
        <v>6790208</v>
      </c>
      <c r="R41" s="73">
        <v>0</v>
      </c>
      <c r="S41" s="72">
        <v>0</v>
      </c>
      <c r="T41" s="73">
        <v>0</v>
      </c>
      <c r="U41" s="73">
        <v>33</v>
      </c>
      <c r="V41" s="73">
        <v>3</v>
      </c>
      <c r="W41" s="72">
        <v>1955838</v>
      </c>
      <c r="X41" s="68">
        <f t="shared" si="13"/>
        <v>1955838</v>
      </c>
      <c r="Y41" s="74">
        <f t="shared" si="14"/>
        <v>11.65</v>
      </c>
      <c r="Z41" s="68">
        <f t="shared" si="15"/>
        <v>3928874</v>
      </c>
      <c r="AA41" s="68">
        <f t="shared" si="16"/>
        <v>4817172</v>
      </c>
      <c r="AB41" s="75">
        <f t="shared" si="23"/>
        <v>5.57</v>
      </c>
      <c r="AC41" s="76">
        <f t="shared" si="24"/>
        <v>19.34</v>
      </c>
      <c r="AD41" s="77">
        <f t="shared" si="25"/>
        <v>26.56</v>
      </c>
      <c r="AE41" s="78">
        <v>576004</v>
      </c>
      <c r="AF41" s="78">
        <f t="shared" si="17"/>
        <v>9322050</v>
      </c>
      <c r="AG41" s="79">
        <v>2.5000000000000001E-2</v>
      </c>
      <c r="AH41" s="80">
        <v>15758220</v>
      </c>
      <c r="AI41" s="80">
        <v>0</v>
      </c>
      <c r="AJ41" s="1140">
        <v>0</v>
      </c>
      <c r="AK41" s="81">
        <f t="shared" si="18"/>
        <v>15758220</v>
      </c>
      <c r="AL41" s="78">
        <v>617363280</v>
      </c>
      <c r="AM41" s="78">
        <f t="shared" si="21"/>
        <v>630328800</v>
      </c>
      <c r="AN41" s="79">
        <f t="shared" si="19"/>
        <v>2.1001443428899754E-2</v>
      </c>
      <c r="AO41" s="78">
        <f t="shared" si="20"/>
        <v>630328800</v>
      </c>
      <c r="AP41" s="69">
        <f t="shared" si="26"/>
        <v>2.5000000000000001E-2</v>
      </c>
      <c r="AQ41" s="69">
        <f t="shared" si="27"/>
        <v>0</v>
      </c>
      <c r="AR41" s="78">
        <v>705915</v>
      </c>
      <c r="AS41" s="78">
        <f t="shared" si="28"/>
        <v>25786185</v>
      </c>
      <c r="AT41" s="78">
        <f>ROUND(AS41/'3_Levels 1&amp;2'!C41,2)</f>
        <v>4595.6499999999996</v>
      </c>
    </row>
    <row r="42" spans="1:46" ht="15" customHeight="1" x14ac:dyDescent="0.2">
      <c r="A42" s="47">
        <v>36</v>
      </c>
      <c r="B42" s="48" t="s">
        <v>39</v>
      </c>
      <c r="C42" s="49">
        <v>4345161720</v>
      </c>
      <c r="D42" s="49">
        <v>476499550</v>
      </c>
      <c r="E42" s="49">
        <f t="shared" si="10"/>
        <v>3868662170</v>
      </c>
      <c r="F42" s="49">
        <v>3789022670</v>
      </c>
      <c r="G42" s="50">
        <f t="shared" si="11"/>
        <v>2.1018480736616971E-2</v>
      </c>
      <c r="H42" s="51">
        <f t="shared" si="22"/>
        <v>3868662170</v>
      </c>
      <c r="I42" s="52">
        <v>27.65</v>
      </c>
      <c r="J42" s="53">
        <v>102443954</v>
      </c>
      <c r="K42" s="52">
        <v>12.69</v>
      </c>
      <c r="L42" s="53">
        <v>62439076</v>
      </c>
      <c r="M42" s="54">
        <v>0</v>
      </c>
      <c r="N42" s="54">
        <v>0</v>
      </c>
      <c r="O42" s="54">
        <v>0</v>
      </c>
      <c r="P42" s="53">
        <v>0</v>
      </c>
      <c r="Q42" s="49">
        <f t="shared" si="12"/>
        <v>164883030</v>
      </c>
      <c r="R42" s="55">
        <v>4.97</v>
      </c>
      <c r="S42" s="53">
        <v>8627859</v>
      </c>
      <c r="T42" s="54">
        <v>0</v>
      </c>
      <c r="U42" s="54">
        <v>0</v>
      </c>
      <c r="V42" s="54">
        <v>0</v>
      </c>
      <c r="W42" s="53">
        <v>0</v>
      </c>
      <c r="X42" s="49">
        <f t="shared" si="13"/>
        <v>8627859</v>
      </c>
      <c r="Y42" s="56">
        <f t="shared" si="14"/>
        <v>45.309999999999995</v>
      </c>
      <c r="Z42" s="49">
        <f t="shared" si="15"/>
        <v>173510889</v>
      </c>
      <c r="AA42" s="49">
        <f t="shared" si="16"/>
        <v>0</v>
      </c>
      <c r="AB42" s="57">
        <f t="shared" si="23"/>
        <v>2.23</v>
      </c>
      <c r="AC42" s="58">
        <f t="shared" si="24"/>
        <v>42.62</v>
      </c>
      <c r="AD42" s="59">
        <f t="shared" si="25"/>
        <v>44.85</v>
      </c>
      <c r="AE42" s="60">
        <v>0</v>
      </c>
      <c r="AF42" s="60">
        <f t="shared" si="17"/>
        <v>173510889</v>
      </c>
      <c r="AG42" s="61">
        <v>1.4999999999999999E-2</v>
      </c>
      <c r="AH42" s="62">
        <v>136283617</v>
      </c>
      <c r="AI42" s="62">
        <v>11722888</v>
      </c>
      <c r="AJ42" s="62">
        <v>0</v>
      </c>
      <c r="AK42" s="63">
        <f t="shared" si="18"/>
        <v>148006505</v>
      </c>
      <c r="AL42" s="60">
        <v>9309207200</v>
      </c>
      <c r="AM42" s="60">
        <f t="shared" si="21"/>
        <v>9867100333</v>
      </c>
      <c r="AN42" s="64">
        <f t="shared" si="19"/>
        <v>5.9929177749959199E-2</v>
      </c>
      <c r="AO42" s="65">
        <f t="shared" si="20"/>
        <v>9867100333</v>
      </c>
      <c r="AP42" s="50">
        <f t="shared" si="26"/>
        <v>1.3811921679179301E-2</v>
      </c>
      <c r="AQ42" s="50">
        <f t="shared" si="27"/>
        <v>1.1880783213274336E-3</v>
      </c>
      <c r="AR42" s="60">
        <v>2839663</v>
      </c>
      <c r="AS42" s="60">
        <f t="shared" si="28"/>
        <v>324357057</v>
      </c>
      <c r="AT42" s="60">
        <f>ROUND(AS42/'3_Levels 1&amp;2'!C42,2)</f>
        <v>6934.41</v>
      </c>
    </row>
    <row r="43" spans="1:46" ht="15" customHeight="1" x14ac:dyDescent="0.2">
      <c r="A43" s="47">
        <v>37</v>
      </c>
      <c r="B43" s="48" t="s">
        <v>40</v>
      </c>
      <c r="C43" s="49">
        <v>883035486</v>
      </c>
      <c r="D43" s="49">
        <v>163528951</v>
      </c>
      <c r="E43" s="49">
        <f t="shared" si="10"/>
        <v>719506535</v>
      </c>
      <c r="F43" s="49">
        <v>713564414</v>
      </c>
      <c r="G43" s="50">
        <f t="shared" si="11"/>
        <v>8.3273785567451238E-3</v>
      </c>
      <c r="H43" s="51">
        <f t="shared" si="22"/>
        <v>719506535</v>
      </c>
      <c r="I43" s="52">
        <v>5.18</v>
      </c>
      <c r="J43" s="53">
        <v>3829271</v>
      </c>
      <c r="K43" s="52">
        <v>24.15</v>
      </c>
      <c r="L43" s="53">
        <v>17197647</v>
      </c>
      <c r="M43" s="54">
        <v>0</v>
      </c>
      <c r="N43" s="54">
        <v>0</v>
      </c>
      <c r="O43" s="54">
        <v>0</v>
      </c>
      <c r="P43" s="53">
        <v>0</v>
      </c>
      <c r="Q43" s="49">
        <f t="shared" si="12"/>
        <v>21026918</v>
      </c>
      <c r="R43" s="54">
        <v>0</v>
      </c>
      <c r="S43" s="53">
        <v>0</v>
      </c>
      <c r="T43" s="54">
        <v>0</v>
      </c>
      <c r="U43" s="54">
        <v>30</v>
      </c>
      <c r="V43" s="54">
        <v>0</v>
      </c>
      <c r="W43" s="53">
        <v>8077196</v>
      </c>
      <c r="X43" s="49">
        <f t="shared" si="13"/>
        <v>8077196</v>
      </c>
      <c r="Y43" s="56">
        <f t="shared" si="14"/>
        <v>29.33</v>
      </c>
      <c r="Z43" s="49">
        <f t="shared" si="15"/>
        <v>21026918</v>
      </c>
      <c r="AA43" s="49">
        <f t="shared" si="16"/>
        <v>8077196</v>
      </c>
      <c r="AB43" s="57">
        <f t="shared" si="23"/>
        <v>11.23</v>
      </c>
      <c r="AC43" s="58">
        <f t="shared" si="24"/>
        <v>29.22</v>
      </c>
      <c r="AD43" s="59">
        <f t="shared" si="25"/>
        <v>40.450000000000003</v>
      </c>
      <c r="AE43" s="60">
        <v>0</v>
      </c>
      <c r="AF43" s="60">
        <f t="shared" si="17"/>
        <v>29104114</v>
      </c>
      <c r="AG43" s="61">
        <v>0.03</v>
      </c>
      <c r="AH43" s="62">
        <v>36511353</v>
      </c>
      <c r="AI43" s="62">
        <v>9142385</v>
      </c>
      <c r="AJ43" s="62">
        <v>0</v>
      </c>
      <c r="AK43" s="63">
        <f t="shared" si="18"/>
        <v>45653738</v>
      </c>
      <c r="AL43" s="60">
        <v>1516714100</v>
      </c>
      <c r="AM43" s="60">
        <f t="shared" si="21"/>
        <v>1521791267</v>
      </c>
      <c r="AN43" s="64">
        <f t="shared" si="19"/>
        <v>3.3474779459095158E-3</v>
      </c>
      <c r="AO43" s="65">
        <f t="shared" si="20"/>
        <v>1521791267</v>
      </c>
      <c r="AP43" s="50">
        <f t="shared" si="26"/>
        <v>2.3992352822458405E-2</v>
      </c>
      <c r="AQ43" s="50">
        <f t="shared" si="27"/>
        <v>6.0076471709703929E-3</v>
      </c>
      <c r="AR43" s="60">
        <v>813252</v>
      </c>
      <c r="AS43" s="60">
        <f t="shared" si="28"/>
        <v>75571104</v>
      </c>
      <c r="AT43" s="60">
        <f>ROUND(AS43/'3_Levels 1&amp;2'!C43,2)</f>
        <v>4059.91</v>
      </c>
    </row>
    <row r="44" spans="1:46" ht="15" customHeight="1" x14ac:dyDescent="0.2">
      <c r="A44" s="47">
        <v>38</v>
      </c>
      <c r="B44" s="48" t="s">
        <v>41</v>
      </c>
      <c r="C44" s="49">
        <v>1015398765</v>
      </c>
      <c r="D44" s="49">
        <v>30116789</v>
      </c>
      <c r="E44" s="49">
        <f t="shared" si="10"/>
        <v>985281976</v>
      </c>
      <c r="F44" s="49">
        <v>1012141815</v>
      </c>
      <c r="G44" s="50">
        <f t="shared" si="11"/>
        <v>-2.6537624077906514E-2</v>
      </c>
      <c r="H44" s="51">
        <f t="shared" si="22"/>
        <v>985281976</v>
      </c>
      <c r="I44" s="52">
        <v>6.03</v>
      </c>
      <c r="J44" s="53">
        <v>6498575</v>
      </c>
      <c r="K44" s="52">
        <v>18.38</v>
      </c>
      <c r="L44" s="53">
        <v>19405914</v>
      </c>
      <c r="M44" s="54">
        <v>0</v>
      </c>
      <c r="N44" s="54">
        <v>0</v>
      </c>
      <c r="O44" s="54">
        <v>0</v>
      </c>
      <c r="P44" s="53">
        <v>0</v>
      </c>
      <c r="Q44" s="49">
        <f t="shared" si="12"/>
        <v>25904489</v>
      </c>
      <c r="R44" s="54">
        <v>0</v>
      </c>
      <c r="S44" s="53">
        <v>75136</v>
      </c>
      <c r="T44" s="54">
        <v>0</v>
      </c>
      <c r="U44" s="54">
        <v>0</v>
      </c>
      <c r="V44" s="54">
        <v>0</v>
      </c>
      <c r="W44" s="53">
        <v>0</v>
      </c>
      <c r="X44" s="49">
        <f t="shared" si="13"/>
        <v>75136</v>
      </c>
      <c r="Y44" s="56">
        <f t="shared" si="14"/>
        <v>24.41</v>
      </c>
      <c r="Z44" s="49">
        <f t="shared" si="15"/>
        <v>25979625</v>
      </c>
      <c r="AA44" s="49">
        <f t="shared" si="16"/>
        <v>0</v>
      </c>
      <c r="AB44" s="57">
        <f t="shared" si="23"/>
        <v>0.08</v>
      </c>
      <c r="AC44" s="58">
        <f t="shared" si="24"/>
        <v>26.29</v>
      </c>
      <c r="AD44" s="59">
        <f t="shared" si="25"/>
        <v>26.37</v>
      </c>
      <c r="AE44" s="60">
        <v>0</v>
      </c>
      <c r="AF44" s="60">
        <f t="shared" si="17"/>
        <v>25979625</v>
      </c>
      <c r="AG44" s="61">
        <v>2.5000000000000001E-2</v>
      </c>
      <c r="AH44" s="62">
        <v>16883890</v>
      </c>
      <c r="AI44" s="62">
        <v>0</v>
      </c>
      <c r="AJ44" s="62">
        <v>0</v>
      </c>
      <c r="AK44" s="63">
        <f t="shared" si="18"/>
        <v>16883890</v>
      </c>
      <c r="AL44" s="60">
        <v>702008920</v>
      </c>
      <c r="AM44" s="60">
        <f t="shared" si="21"/>
        <v>675355600</v>
      </c>
      <c r="AN44" s="61">
        <f t="shared" si="19"/>
        <v>-3.7967209875338907E-2</v>
      </c>
      <c r="AO44" s="60">
        <f t="shared" si="20"/>
        <v>675355600</v>
      </c>
      <c r="AP44" s="50">
        <f t="shared" si="26"/>
        <v>2.5000000000000001E-2</v>
      </c>
      <c r="AQ44" s="50">
        <f t="shared" si="27"/>
        <v>0</v>
      </c>
      <c r="AR44" s="60">
        <v>94633</v>
      </c>
      <c r="AS44" s="60">
        <f t="shared" si="28"/>
        <v>42958148</v>
      </c>
      <c r="AT44" s="60">
        <f>ROUND(AS44/'3_Levels 1&amp;2'!C44,2)</f>
        <v>11074.54</v>
      </c>
    </row>
    <row r="45" spans="1:46" ht="15" customHeight="1" x14ac:dyDescent="0.2">
      <c r="A45" s="47">
        <v>39</v>
      </c>
      <c r="B45" s="48" t="s">
        <v>42</v>
      </c>
      <c r="C45" s="49">
        <v>534052534</v>
      </c>
      <c r="D45" s="49">
        <v>41515941</v>
      </c>
      <c r="E45" s="49">
        <f t="shared" si="10"/>
        <v>492536593</v>
      </c>
      <c r="F45" s="49">
        <v>474169906</v>
      </c>
      <c r="G45" s="50">
        <f t="shared" si="11"/>
        <v>3.8734400407097955E-2</v>
      </c>
      <c r="H45" s="51">
        <f t="shared" si="22"/>
        <v>492536593</v>
      </c>
      <c r="I45" s="52">
        <v>4.54</v>
      </c>
      <c r="J45" s="53">
        <v>2231037</v>
      </c>
      <c r="K45" s="52">
        <v>11.96</v>
      </c>
      <c r="L45" s="53">
        <v>5873531</v>
      </c>
      <c r="M45" s="54">
        <v>0</v>
      </c>
      <c r="N45" s="54">
        <v>0</v>
      </c>
      <c r="O45" s="54">
        <v>0</v>
      </c>
      <c r="P45" s="53">
        <v>0</v>
      </c>
      <c r="Q45" s="49">
        <f t="shared" si="12"/>
        <v>8104568</v>
      </c>
      <c r="R45" s="54">
        <v>0</v>
      </c>
      <c r="S45" s="53">
        <v>0</v>
      </c>
      <c r="T45" s="54">
        <v>0</v>
      </c>
      <c r="U45" s="54">
        <v>0</v>
      </c>
      <c r="V45" s="54">
        <v>0</v>
      </c>
      <c r="W45" s="53">
        <v>0</v>
      </c>
      <c r="X45" s="49">
        <f t="shared" si="13"/>
        <v>0</v>
      </c>
      <c r="Y45" s="56">
        <f t="shared" si="14"/>
        <v>16.5</v>
      </c>
      <c r="Z45" s="49">
        <f t="shared" si="15"/>
        <v>8104568</v>
      </c>
      <c r="AA45" s="49">
        <f t="shared" si="16"/>
        <v>0</v>
      </c>
      <c r="AB45" s="57">
        <f t="shared" si="23"/>
        <v>0</v>
      </c>
      <c r="AC45" s="58">
        <f t="shared" si="24"/>
        <v>16.45</v>
      </c>
      <c r="AD45" s="59">
        <f t="shared" si="25"/>
        <v>16.45</v>
      </c>
      <c r="AE45" s="60">
        <v>0</v>
      </c>
      <c r="AF45" s="60">
        <f t="shared" si="17"/>
        <v>8104568</v>
      </c>
      <c r="AG45" s="61">
        <v>0.02</v>
      </c>
      <c r="AH45" s="62">
        <v>7018036</v>
      </c>
      <c r="AI45" s="62">
        <v>0</v>
      </c>
      <c r="AJ45" s="62">
        <v>0</v>
      </c>
      <c r="AK45" s="63">
        <f t="shared" si="18"/>
        <v>7018036</v>
      </c>
      <c r="AL45" s="60">
        <v>353250150</v>
      </c>
      <c r="AM45" s="60">
        <f t="shared" si="21"/>
        <v>350901800</v>
      </c>
      <c r="AN45" s="61">
        <f t="shared" si="19"/>
        <v>-6.6478386491838713E-3</v>
      </c>
      <c r="AO45" s="60">
        <f t="shared" si="20"/>
        <v>350901800</v>
      </c>
      <c r="AP45" s="50">
        <f t="shared" si="26"/>
        <v>0.02</v>
      </c>
      <c r="AQ45" s="50">
        <f t="shared" si="27"/>
        <v>0</v>
      </c>
      <c r="AR45" s="60">
        <v>154406</v>
      </c>
      <c r="AS45" s="60">
        <f t="shared" si="28"/>
        <v>15277010</v>
      </c>
      <c r="AT45" s="60">
        <f>ROUND(AS45/'3_Levels 1&amp;2'!C45,2)</f>
        <v>5784.56</v>
      </c>
    </row>
    <row r="46" spans="1:46" ht="15" customHeight="1" x14ac:dyDescent="0.2">
      <c r="A46" s="66">
        <v>40</v>
      </c>
      <c r="B46" s="67" t="s">
        <v>43</v>
      </c>
      <c r="C46" s="68">
        <v>1029421632</v>
      </c>
      <c r="D46" s="68">
        <v>185144210</v>
      </c>
      <c r="E46" s="68">
        <f t="shared" si="10"/>
        <v>844277422</v>
      </c>
      <c r="F46" s="68">
        <v>813097131</v>
      </c>
      <c r="G46" s="69">
        <f t="shared" si="11"/>
        <v>3.8347559979276323E-2</v>
      </c>
      <c r="H46" s="70">
        <f t="shared" si="22"/>
        <v>844277422</v>
      </c>
      <c r="I46" s="71">
        <v>4.93</v>
      </c>
      <c r="J46" s="72">
        <v>4094601</v>
      </c>
      <c r="K46" s="71">
        <v>21.64</v>
      </c>
      <c r="L46" s="72">
        <v>18021675</v>
      </c>
      <c r="M46" s="73">
        <v>0</v>
      </c>
      <c r="N46" s="73">
        <v>24.39</v>
      </c>
      <c r="O46" s="73">
        <v>13</v>
      </c>
      <c r="P46" s="72">
        <v>9242934</v>
      </c>
      <c r="Q46" s="68">
        <f t="shared" si="12"/>
        <v>31359210</v>
      </c>
      <c r="R46" s="73">
        <v>0</v>
      </c>
      <c r="S46" s="72">
        <v>0</v>
      </c>
      <c r="T46" s="73">
        <v>0</v>
      </c>
      <c r="U46" s="73">
        <v>36</v>
      </c>
      <c r="V46" s="73">
        <v>10</v>
      </c>
      <c r="W46" s="72">
        <v>8952933</v>
      </c>
      <c r="X46" s="68">
        <f t="shared" si="13"/>
        <v>8952933</v>
      </c>
      <c r="Y46" s="74">
        <f t="shared" si="14"/>
        <v>26.57</v>
      </c>
      <c r="Z46" s="68">
        <f t="shared" si="15"/>
        <v>22116276</v>
      </c>
      <c r="AA46" s="68">
        <f t="shared" si="16"/>
        <v>18195867</v>
      </c>
      <c r="AB46" s="75">
        <f t="shared" si="23"/>
        <v>10.6</v>
      </c>
      <c r="AC46" s="76">
        <f t="shared" si="24"/>
        <v>37.14</v>
      </c>
      <c r="AD46" s="77">
        <f t="shared" si="25"/>
        <v>47.75</v>
      </c>
      <c r="AE46" s="78">
        <v>0</v>
      </c>
      <c r="AF46" s="78">
        <f t="shared" si="17"/>
        <v>40312143</v>
      </c>
      <c r="AG46" s="79">
        <v>0.02</v>
      </c>
      <c r="AH46" s="80">
        <v>51970756</v>
      </c>
      <c r="AI46" s="80">
        <v>0</v>
      </c>
      <c r="AJ46" s="1140">
        <v>0</v>
      </c>
      <c r="AK46" s="81">
        <f t="shared" si="18"/>
        <v>51970756</v>
      </c>
      <c r="AL46" s="78">
        <v>2546406000</v>
      </c>
      <c r="AM46" s="78">
        <f t="shared" si="21"/>
        <v>2598537800</v>
      </c>
      <c r="AN46" s="79">
        <f t="shared" si="19"/>
        <v>2.0472697598104939E-2</v>
      </c>
      <c r="AO46" s="78">
        <f t="shared" si="20"/>
        <v>2598537800</v>
      </c>
      <c r="AP46" s="69">
        <f t="shared" si="26"/>
        <v>0.02</v>
      </c>
      <c r="AQ46" s="69">
        <f t="shared" si="27"/>
        <v>0</v>
      </c>
      <c r="AR46" s="78">
        <v>994907</v>
      </c>
      <c r="AS46" s="78">
        <f t="shared" si="28"/>
        <v>93277806</v>
      </c>
      <c r="AT46" s="78">
        <f>ROUND(AS46/'3_Levels 1&amp;2'!C46,2)</f>
        <v>4272.1400000000003</v>
      </c>
    </row>
    <row r="47" spans="1:46" ht="15" customHeight="1" x14ac:dyDescent="0.2">
      <c r="A47" s="47">
        <v>41</v>
      </c>
      <c r="B47" s="48" t="s">
        <v>44</v>
      </c>
      <c r="C47" s="49">
        <v>242880930</v>
      </c>
      <c r="D47" s="49">
        <v>11470440</v>
      </c>
      <c r="E47" s="49">
        <f t="shared" si="10"/>
        <v>231410490</v>
      </c>
      <c r="F47" s="49">
        <v>236356170</v>
      </c>
      <c r="G47" s="50">
        <f t="shared" si="11"/>
        <v>-2.0924691748051255E-2</v>
      </c>
      <c r="H47" s="51">
        <f t="shared" si="22"/>
        <v>231410490</v>
      </c>
      <c r="I47" s="52">
        <v>4.97</v>
      </c>
      <c r="J47" s="53">
        <v>1149206</v>
      </c>
      <c r="K47" s="52">
        <v>38.119999999999997</v>
      </c>
      <c r="L47" s="53">
        <v>8814455</v>
      </c>
      <c r="M47" s="54">
        <v>0</v>
      </c>
      <c r="N47" s="54">
        <v>0</v>
      </c>
      <c r="O47" s="54">
        <v>0</v>
      </c>
      <c r="P47" s="53">
        <v>0</v>
      </c>
      <c r="Q47" s="49">
        <f t="shared" si="12"/>
        <v>9963661</v>
      </c>
      <c r="R47" s="55">
        <v>9.6</v>
      </c>
      <c r="S47" s="53">
        <v>2219774</v>
      </c>
      <c r="T47" s="54">
        <v>0</v>
      </c>
      <c r="U47" s="54">
        <v>0</v>
      </c>
      <c r="V47" s="54">
        <v>0</v>
      </c>
      <c r="W47" s="53">
        <v>0</v>
      </c>
      <c r="X47" s="49">
        <f t="shared" si="13"/>
        <v>2219774</v>
      </c>
      <c r="Y47" s="56">
        <f t="shared" si="14"/>
        <v>52.69</v>
      </c>
      <c r="Z47" s="49">
        <f t="shared" si="15"/>
        <v>12183435</v>
      </c>
      <c r="AA47" s="49">
        <f t="shared" si="16"/>
        <v>0</v>
      </c>
      <c r="AB47" s="57">
        <f t="shared" si="23"/>
        <v>9.59</v>
      </c>
      <c r="AC47" s="58">
        <f t="shared" si="24"/>
        <v>43.06</v>
      </c>
      <c r="AD47" s="59">
        <f t="shared" si="25"/>
        <v>52.65</v>
      </c>
      <c r="AE47" s="60">
        <v>0</v>
      </c>
      <c r="AF47" s="60">
        <f t="shared" si="17"/>
        <v>12183435</v>
      </c>
      <c r="AG47" s="61">
        <v>0.02</v>
      </c>
      <c r="AH47" s="62">
        <v>4808006</v>
      </c>
      <c r="AI47" s="62">
        <v>0</v>
      </c>
      <c r="AJ47" s="62">
        <v>0</v>
      </c>
      <c r="AK47" s="63">
        <f t="shared" si="18"/>
        <v>4808006</v>
      </c>
      <c r="AL47" s="60">
        <v>232285400</v>
      </c>
      <c r="AM47" s="60">
        <f t="shared" si="21"/>
        <v>240400300</v>
      </c>
      <c r="AN47" s="64">
        <f t="shared" si="19"/>
        <v>3.4935041117521805E-2</v>
      </c>
      <c r="AO47" s="65">
        <f t="shared" si="20"/>
        <v>240400300</v>
      </c>
      <c r="AP47" s="50">
        <f t="shared" si="26"/>
        <v>0.02</v>
      </c>
      <c r="AQ47" s="50">
        <f t="shared" si="27"/>
        <v>0</v>
      </c>
      <c r="AR47" s="60">
        <v>78773</v>
      </c>
      <c r="AS47" s="60">
        <f t="shared" si="28"/>
        <v>17070214</v>
      </c>
      <c r="AT47" s="60">
        <f>ROUND(AS47/'3_Levels 1&amp;2'!C47,2)</f>
        <v>13181.63</v>
      </c>
    </row>
    <row r="48" spans="1:46" ht="15" customHeight="1" x14ac:dyDescent="0.2">
      <c r="A48" s="47">
        <v>42</v>
      </c>
      <c r="B48" s="48" t="s">
        <v>45</v>
      </c>
      <c r="C48" s="49">
        <v>239127361</v>
      </c>
      <c r="D48" s="49">
        <v>29165632</v>
      </c>
      <c r="E48" s="49">
        <f t="shared" si="10"/>
        <v>209961729</v>
      </c>
      <c r="F48" s="49">
        <v>227088187</v>
      </c>
      <c r="G48" s="50">
        <f t="shared" si="11"/>
        <v>-7.5417652614400407E-2</v>
      </c>
      <c r="H48" s="51">
        <f t="shared" si="22"/>
        <v>209961729</v>
      </c>
      <c r="I48" s="52">
        <v>9.6999999999999993</v>
      </c>
      <c r="J48" s="53">
        <v>2005582</v>
      </c>
      <c r="K48" s="52">
        <v>9.57</v>
      </c>
      <c r="L48" s="53">
        <v>1978698</v>
      </c>
      <c r="M48" s="54">
        <v>0</v>
      </c>
      <c r="N48" s="54">
        <v>0</v>
      </c>
      <c r="O48" s="54">
        <v>0</v>
      </c>
      <c r="P48" s="53">
        <v>0</v>
      </c>
      <c r="Q48" s="49">
        <f t="shared" si="12"/>
        <v>3984280</v>
      </c>
      <c r="R48" s="54">
        <v>0</v>
      </c>
      <c r="S48" s="53">
        <v>0</v>
      </c>
      <c r="T48" s="54">
        <v>0</v>
      </c>
      <c r="U48" s="54">
        <v>27</v>
      </c>
      <c r="V48" s="54">
        <v>4</v>
      </c>
      <c r="W48" s="53">
        <v>2805789</v>
      </c>
      <c r="X48" s="49">
        <f t="shared" si="13"/>
        <v>2805789</v>
      </c>
      <c r="Y48" s="56">
        <f t="shared" si="14"/>
        <v>19.27</v>
      </c>
      <c r="Z48" s="49">
        <f t="shared" si="15"/>
        <v>3984280</v>
      </c>
      <c r="AA48" s="49">
        <f t="shared" si="16"/>
        <v>2805789</v>
      </c>
      <c r="AB48" s="57">
        <f t="shared" si="23"/>
        <v>13.36</v>
      </c>
      <c r="AC48" s="58">
        <f t="shared" si="24"/>
        <v>18.98</v>
      </c>
      <c r="AD48" s="59">
        <f t="shared" si="25"/>
        <v>32.340000000000003</v>
      </c>
      <c r="AE48" s="60">
        <v>0</v>
      </c>
      <c r="AF48" s="60">
        <f t="shared" si="17"/>
        <v>6790069</v>
      </c>
      <c r="AG48" s="61">
        <v>0.02</v>
      </c>
      <c r="AH48" s="62">
        <v>6207098</v>
      </c>
      <c r="AI48" s="62">
        <v>0</v>
      </c>
      <c r="AJ48" s="62">
        <v>0</v>
      </c>
      <c r="AK48" s="63">
        <f t="shared" si="18"/>
        <v>6207098</v>
      </c>
      <c r="AL48" s="60">
        <v>305815200</v>
      </c>
      <c r="AM48" s="60">
        <f t="shared" si="21"/>
        <v>310354900</v>
      </c>
      <c r="AN48" s="64">
        <f t="shared" si="19"/>
        <v>1.484458588062333E-2</v>
      </c>
      <c r="AO48" s="65">
        <f t="shared" si="20"/>
        <v>310354900</v>
      </c>
      <c r="AP48" s="50">
        <f t="shared" si="26"/>
        <v>0.02</v>
      </c>
      <c r="AQ48" s="50">
        <f t="shared" si="27"/>
        <v>0</v>
      </c>
      <c r="AR48" s="60">
        <v>213876</v>
      </c>
      <c r="AS48" s="60">
        <f t="shared" si="28"/>
        <v>13211043</v>
      </c>
      <c r="AT48" s="60">
        <f>ROUND(AS48/'3_Levels 1&amp;2'!C48,2)</f>
        <v>4844.53</v>
      </c>
    </row>
    <row r="49" spans="1:46" ht="15" customHeight="1" x14ac:dyDescent="0.2">
      <c r="A49" s="47">
        <v>43</v>
      </c>
      <c r="B49" s="48" t="s">
        <v>46</v>
      </c>
      <c r="C49" s="49">
        <v>213909477</v>
      </c>
      <c r="D49" s="49">
        <v>33881254</v>
      </c>
      <c r="E49" s="49">
        <f t="shared" si="10"/>
        <v>180028223</v>
      </c>
      <c r="F49" s="49">
        <v>174477756</v>
      </c>
      <c r="G49" s="50">
        <f t="shared" si="11"/>
        <v>3.1811888960791082E-2</v>
      </c>
      <c r="H49" s="51">
        <f t="shared" si="22"/>
        <v>180028223</v>
      </c>
      <c r="I49" s="52">
        <v>5.35</v>
      </c>
      <c r="J49" s="53">
        <v>987649</v>
      </c>
      <c r="K49" s="52">
        <v>9.02</v>
      </c>
      <c r="L49" s="53">
        <v>1665056</v>
      </c>
      <c r="M49" s="54">
        <v>0</v>
      </c>
      <c r="N49" s="54">
        <v>16.09</v>
      </c>
      <c r="O49" s="54">
        <v>7</v>
      </c>
      <c r="P49" s="53">
        <v>1820174</v>
      </c>
      <c r="Q49" s="49">
        <f t="shared" si="12"/>
        <v>4472879</v>
      </c>
      <c r="R49" s="54">
        <v>0</v>
      </c>
      <c r="S49" s="53">
        <v>0</v>
      </c>
      <c r="T49" s="54">
        <v>0</v>
      </c>
      <c r="U49" s="54">
        <v>30.7</v>
      </c>
      <c r="V49" s="54">
        <v>7</v>
      </c>
      <c r="W49" s="53">
        <v>2203772</v>
      </c>
      <c r="X49" s="49">
        <f t="shared" si="13"/>
        <v>2203772</v>
      </c>
      <c r="Y49" s="56">
        <f t="shared" si="14"/>
        <v>14.37</v>
      </c>
      <c r="Z49" s="49">
        <f t="shared" si="15"/>
        <v>2652705</v>
      </c>
      <c r="AA49" s="49">
        <f t="shared" si="16"/>
        <v>4023946</v>
      </c>
      <c r="AB49" s="57">
        <f t="shared" si="23"/>
        <v>12.24</v>
      </c>
      <c r="AC49" s="58">
        <f t="shared" si="24"/>
        <v>24.85</v>
      </c>
      <c r="AD49" s="59">
        <f t="shared" si="25"/>
        <v>37.090000000000003</v>
      </c>
      <c r="AE49" s="60">
        <v>0</v>
      </c>
      <c r="AF49" s="60">
        <f t="shared" si="17"/>
        <v>6676651</v>
      </c>
      <c r="AG49" s="61">
        <v>2.5000000000000001E-2</v>
      </c>
      <c r="AH49" s="62">
        <v>10683691</v>
      </c>
      <c r="AI49" s="62">
        <v>644913</v>
      </c>
      <c r="AJ49" s="62">
        <v>0</v>
      </c>
      <c r="AK49" s="63">
        <f t="shared" si="18"/>
        <v>11328604</v>
      </c>
      <c r="AL49" s="60">
        <v>388159720</v>
      </c>
      <c r="AM49" s="60">
        <f t="shared" si="21"/>
        <v>453144160</v>
      </c>
      <c r="AN49" s="61">
        <f t="shared" si="19"/>
        <v>0.16741675308298345</v>
      </c>
      <c r="AO49" s="60">
        <f t="shared" si="20"/>
        <v>446383677.99999994</v>
      </c>
      <c r="AP49" s="50">
        <f t="shared" si="26"/>
        <v>2.3576803902758011E-2</v>
      </c>
      <c r="AQ49" s="50">
        <f t="shared" si="27"/>
        <v>1.4231960972419903E-3</v>
      </c>
      <c r="AR49" s="60">
        <v>149536</v>
      </c>
      <c r="AS49" s="60">
        <f t="shared" si="28"/>
        <v>18154791</v>
      </c>
      <c r="AT49" s="60">
        <f>ROUND(AS49/'3_Levels 1&amp;2'!C49,2)</f>
        <v>4519.49</v>
      </c>
    </row>
    <row r="50" spans="1:46" ht="15" customHeight="1" x14ac:dyDescent="0.2">
      <c r="A50" s="47">
        <v>44</v>
      </c>
      <c r="B50" s="48" t="s">
        <v>47</v>
      </c>
      <c r="C50" s="49">
        <v>412852211</v>
      </c>
      <c r="D50" s="49">
        <v>65637215</v>
      </c>
      <c r="E50" s="49">
        <f t="shared" si="10"/>
        <v>347214996</v>
      </c>
      <c r="F50" s="49">
        <v>311778562</v>
      </c>
      <c r="G50" s="50">
        <f t="shared" si="11"/>
        <v>0.11365898210794878</v>
      </c>
      <c r="H50" s="51">
        <f t="shared" si="22"/>
        <v>342956418.20000005</v>
      </c>
      <c r="I50" s="52">
        <v>3.83</v>
      </c>
      <c r="J50" s="53">
        <v>1327425</v>
      </c>
      <c r="K50" s="52">
        <v>37.39</v>
      </c>
      <c r="L50" s="53">
        <v>12959225</v>
      </c>
      <c r="M50" s="54">
        <v>0</v>
      </c>
      <c r="N50" s="54">
        <v>0</v>
      </c>
      <c r="O50" s="54">
        <v>0</v>
      </c>
      <c r="P50" s="53">
        <v>0</v>
      </c>
      <c r="Q50" s="49">
        <f t="shared" si="12"/>
        <v>14286650</v>
      </c>
      <c r="R50" s="54">
        <v>0</v>
      </c>
      <c r="S50" s="53">
        <v>0</v>
      </c>
      <c r="T50" s="54">
        <v>0</v>
      </c>
      <c r="U50" s="54">
        <v>0</v>
      </c>
      <c r="V50" s="54">
        <v>0</v>
      </c>
      <c r="W50" s="53">
        <v>0</v>
      </c>
      <c r="X50" s="49">
        <f t="shared" si="13"/>
        <v>0</v>
      </c>
      <c r="Y50" s="56">
        <f t="shared" si="14"/>
        <v>41.22</v>
      </c>
      <c r="Z50" s="49">
        <f t="shared" si="15"/>
        <v>14286650</v>
      </c>
      <c r="AA50" s="49">
        <f t="shared" si="16"/>
        <v>0</v>
      </c>
      <c r="AB50" s="57">
        <f t="shared" si="23"/>
        <v>0</v>
      </c>
      <c r="AC50" s="58">
        <f t="shared" si="24"/>
        <v>41.15</v>
      </c>
      <c r="AD50" s="59">
        <f t="shared" si="25"/>
        <v>41.15</v>
      </c>
      <c r="AE50" s="60">
        <v>0</v>
      </c>
      <c r="AF50" s="60">
        <f t="shared" si="17"/>
        <v>14286650</v>
      </c>
      <c r="AG50" s="61">
        <v>0.02</v>
      </c>
      <c r="AH50" s="62">
        <v>15351712</v>
      </c>
      <c r="AI50" s="62">
        <v>0</v>
      </c>
      <c r="AJ50" s="62">
        <v>0</v>
      </c>
      <c r="AK50" s="63">
        <f t="shared" si="18"/>
        <v>15351712</v>
      </c>
      <c r="AL50" s="60">
        <v>821057400</v>
      </c>
      <c r="AM50" s="60">
        <f t="shared" si="21"/>
        <v>767585600</v>
      </c>
      <c r="AN50" s="61">
        <f t="shared" si="19"/>
        <v>-6.5125532027358865E-2</v>
      </c>
      <c r="AO50" s="60">
        <f t="shared" si="20"/>
        <v>767585600</v>
      </c>
      <c r="AP50" s="50">
        <f t="shared" si="26"/>
        <v>0.02</v>
      </c>
      <c r="AQ50" s="50">
        <f t="shared" si="27"/>
        <v>0</v>
      </c>
      <c r="AR50" s="60">
        <v>118458</v>
      </c>
      <c r="AS50" s="60">
        <f t="shared" si="28"/>
        <v>29756820</v>
      </c>
      <c r="AT50" s="60">
        <f>ROUND(AS50/'3_Levels 1&amp;2'!C50,2)</f>
        <v>3989.92</v>
      </c>
    </row>
    <row r="51" spans="1:46" ht="15" customHeight="1" x14ac:dyDescent="0.2">
      <c r="A51" s="66">
        <v>45</v>
      </c>
      <c r="B51" s="67" t="s">
        <v>48</v>
      </c>
      <c r="C51" s="68">
        <v>1524310697</v>
      </c>
      <c r="D51" s="68">
        <v>99569259</v>
      </c>
      <c r="E51" s="68">
        <f t="shared" si="10"/>
        <v>1424741438</v>
      </c>
      <c r="F51" s="68">
        <v>1268026118</v>
      </c>
      <c r="G51" s="69">
        <f t="shared" si="11"/>
        <v>0.12358997797867126</v>
      </c>
      <c r="H51" s="70">
        <f t="shared" si="22"/>
        <v>1394828729.8000002</v>
      </c>
      <c r="I51" s="71">
        <v>4.12</v>
      </c>
      <c r="J51" s="72">
        <v>5894865</v>
      </c>
      <c r="K51" s="71">
        <v>41.71</v>
      </c>
      <c r="L51" s="72">
        <v>65033265</v>
      </c>
      <c r="M51" s="73">
        <v>0</v>
      </c>
      <c r="N51" s="73">
        <v>0</v>
      </c>
      <c r="O51" s="73">
        <v>0</v>
      </c>
      <c r="P51" s="72">
        <v>0</v>
      </c>
      <c r="Q51" s="68">
        <f t="shared" si="12"/>
        <v>70928130</v>
      </c>
      <c r="R51" s="73">
        <v>4.92</v>
      </c>
      <c r="S51" s="72">
        <v>7171363</v>
      </c>
      <c r="T51" s="73">
        <v>0</v>
      </c>
      <c r="U51" s="73">
        <v>0</v>
      </c>
      <c r="V51" s="73">
        <v>0</v>
      </c>
      <c r="W51" s="72">
        <v>0</v>
      </c>
      <c r="X51" s="68">
        <f t="shared" si="13"/>
        <v>7171363</v>
      </c>
      <c r="Y51" s="74">
        <f t="shared" si="14"/>
        <v>50.75</v>
      </c>
      <c r="Z51" s="68">
        <f t="shared" si="15"/>
        <v>78099493</v>
      </c>
      <c r="AA51" s="68">
        <f t="shared" si="16"/>
        <v>0</v>
      </c>
      <c r="AB51" s="75">
        <f t="shared" si="23"/>
        <v>5.03</v>
      </c>
      <c r="AC51" s="76">
        <f t="shared" si="24"/>
        <v>49.78</v>
      </c>
      <c r="AD51" s="77">
        <f t="shared" si="25"/>
        <v>54.82</v>
      </c>
      <c r="AE51" s="78">
        <v>0</v>
      </c>
      <c r="AF51" s="78">
        <f t="shared" si="17"/>
        <v>78099493</v>
      </c>
      <c r="AG51" s="79">
        <v>0.03</v>
      </c>
      <c r="AH51" s="80">
        <v>56750746</v>
      </c>
      <c r="AI51" s="80">
        <v>0</v>
      </c>
      <c r="AJ51" s="1140">
        <v>0</v>
      </c>
      <c r="AK51" s="81">
        <f t="shared" si="18"/>
        <v>56750746</v>
      </c>
      <c r="AL51" s="78">
        <v>1820570467</v>
      </c>
      <c r="AM51" s="78">
        <f t="shared" ref="AM51:AM75" si="29">ROUND(AK51/AG51,0)</f>
        <v>1891691533</v>
      </c>
      <c r="AN51" s="79">
        <f t="shared" si="19"/>
        <v>3.906526404176807E-2</v>
      </c>
      <c r="AO51" s="78">
        <f t="shared" si="20"/>
        <v>1891691533</v>
      </c>
      <c r="AP51" s="69">
        <f t="shared" si="26"/>
        <v>3.0000000005286274E-2</v>
      </c>
      <c r="AQ51" s="69">
        <f t="shared" si="27"/>
        <v>0</v>
      </c>
      <c r="AR51" s="78">
        <v>277937</v>
      </c>
      <c r="AS51" s="78">
        <f t="shared" si="28"/>
        <v>135128176</v>
      </c>
      <c r="AT51" s="78">
        <f>ROUND(AS51/'3_Levels 1&amp;2'!C51,2)</f>
        <v>14264.56</v>
      </c>
    </row>
    <row r="52" spans="1:46" s="82" customFormat="1" ht="15" customHeight="1" x14ac:dyDescent="0.2">
      <c r="A52" s="47">
        <v>46</v>
      </c>
      <c r="B52" s="48" t="s">
        <v>49</v>
      </c>
      <c r="C52" s="49">
        <v>65086600</v>
      </c>
      <c r="D52" s="49">
        <v>17954690</v>
      </c>
      <c r="E52" s="49">
        <f t="shared" si="10"/>
        <v>47131910</v>
      </c>
      <c r="F52" s="49">
        <v>48929860</v>
      </c>
      <c r="G52" s="50">
        <f t="shared" si="11"/>
        <v>-3.6745455637927436E-2</v>
      </c>
      <c r="H52" s="51">
        <f t="shared" si="22"/>
        <v>47131910</v>
      </c>
      <c r="I52" s="52">
        <v>3.38</v>
      </c>
      <c r="J52" s="53">
        <v>155477</v>
      </c>
      <c r="K52" s="52">
        <v>39.880000000000003</v>
      </c>
      <c r="L52" s="53">
        <v>1872754</v>
      </c>
      <c r="M52" s="54">
        <v>0</v>
      </c>
      <c r="N52" s="54">
        <v>0</v>
      </c>
      <c r="O52" s="54">
        <v>6</v>
      </c>
      <c r="P52" s="53">
        <v>0</v>
      </c>
      <c r="Q52" s="49">
        <f t="shared" si="12"/>
        <v>2028231</v>
      </c>
      <c r="R52" s="55">
        <v>0</v>
      </c>
      <c r="S52" s="53">
        <v>0</v>
      </c>
      <c r="T52" s="54">
        <v>0</v>
      </c>
      <c r="U52" s="54">
        <v>0</v>
      </c>
      <c r="V52" s="54">
        <v>0</v>
      </c>
      <c r="W52" s="53">
        <v>0</v>
      </c>
      <c r="X52" s="49">
        <f t="shared" si="13"/>
        <v>0</v>
      </c>
      <c r="Y52" s="56">
        <f t="shared" si="14"/>
        <v>43.260000000000005</v>
      </c>
      <c r="Z52" s="49">
        <f t="shared" si="15"/>
        <v>2028231</v>
      </c>
      <c r="AA52" s="49">
        <f t="shared" si="16"/>
        <v>0</v>
      </c>
      <c r="AB52" s="57">
        <f t="shared" si="23"/>
        <v>0</v>
      </c>
      <c r="AC52" s="58">
        <f t="shared" si="24"/>
        <v>43.03</v>
      </c>
      <c r="AD52" s="59">
        <f t="shared" si="25"/>
        <v>43.03</v>
      </c>
      <c r="AE52" s="60">
        <v>0</v>
      </c>
      <c r="AF52" s="60">
        <f t="shared" si="17"/>
        <v>2028231</v>
      </c>
      <c r="AG52" s="61">
        <v>0.02</v>
      </c>
      <c r="AH52" s="62">
        <v>1544552</v>
      </c>
      <c r="AI52" s="62">
        <v>0</v>
      </c>
      <c r="AJ52" s="62">
        <v>0</v>
      </c>
      <c r="AK52" s="63">
        <f t="shared" si="18"/>
        <v>1544552</v>
      </c>
      <c r="AL52" s="60">
        <v>70396150</v>
      </c>
      <c r="AM52" s="60">
        <f t="shared" si="29"/>
        <v>77227600</v>
      </c>
      <c r="AN52" s="64">
        <f t="shared" si="19"/>
        <v>9.7042949081732457E-2</v>
      </c>
      <c r="AO52" s="65">
        <f t="shared" si="20"/>
        <v>77227600</v>
      </c>
      <c r="AP52" s="50">
        <f t="shared" si="26"/>
        <v>0.02</v>
      </c>
      <c r="AQ52" s="50">
        <f t="shared" si="27"/>
        <v>0</v>
      </c>
      <c r="AR52" s="60">
        <v>31491</v>
      </c>
      <c r="AS52" s="60">
        <f t="shared" si="28"/>
        <v>3604274</v>
      </c>
      <c r="AT52" s="60">
        <f>ROUND(AS52/'3_Levels 1&amp;2'!C52,2)</f>
        <v>3041.58</v>
      </c>
    </row>
    <row r="53" spans="1:46" ht="15" customHeight="1" x14ac:dyDescent="0.2">
      <c r="A53" s="47">
        <v>47</v>
      </c>
      <c r="B53" s="48" t="s">
        <v>50</v>
      </c>
      <c r="C53" s="49">
        <v>641605867</v>
      </c>
      <c r="D53" s="49">
        <v>41299337</v>
      </c>
      <c r="E53" s="49">
        <f t="shared" si="10"/>
        <v>600306530</v>
      </c>
      <c r="F53" s="49">
        <v>794058257</v>
      </c>
      <c r="G53" s="50">
        <f t="shared" si="11"/>
        <v>-0.24400190451013723</v>
      </c>
      <c r="H53" s="51">
        <f t="shared" si="22"/>
        <v>600306530</v>
      </c>
      <c r="I53" s="52">
        <v>3.85</v>
      </c>
      <c r="J53" s="53">
        <v>2374211</v>
      </c>
      <c r="K53" s="52">
        <v>30.45</v>
      </c>
      <c r="L53" s="53">
        <v>18929314</v>
      </c>
      <c r="M53" s="54">
        <v>0</v>
      </c>
      <c r="N53" s="54">
        <v>0</v>
      </c>
      <c r="O53" s="54">
        <v>0</v>
      </c>
      <c r="P53" s="53">
        <v>0</v>
      </c>
      <c r="Q53" s="49">
        <f t="shared" si="12"/>
        <v>21303525</v>
      </c>
      <c r="R53" s="54">
        <v>10</v>
      </c>
      <c r="S53" s="53">
        <v>6011541</v>
      </c>
      <c r="T53" s="54">
        <v>0</v>
      </c>
      <c r="U53" s="54">
        <v>0</v>
      </c>
      <c r="V53" s="54">
        <v>0</v>
      </c>
      <c r="W53" s="53">
        <v>0</v>
      </c>
      <c r="X53" s="49">
        <f t="shared" si="13"/>
        <v>6011541</v>
      </c>
      <c r="Y53" s="56">
        <f t="shared" si="14"/>
        <v>44.3</v>
      </c>
      <c r="Z53" s="49">
        <f t="shared" si="15"/>
        <v>27315066</v>
      </c>
      <c r="AA53" s="49">
        <f t="shared" si="16"/>
        <v>0</v>
      </c>
      <c r="AB53" s="57">
        <f t="shared" si="23"/>
        <v>10.01</v>
      </c>
      <c r="AC53" s="58">
        <f t="shared" si="24"/>
        <v>35.49</v>
      </c>
      <c r="AD53" s="59">
        <f t="shared" si="25"/>
        <v>45.5</v>
      </c>
      <c r="AE53" s="60">
        <v>0</v>
      </c>
      <c r="AF53" s="60">
        <f t="shared" si="17"/>
        <v>27315066</v>
      </c>
      <c r="AG53" s="61">
        <v>2.5000000000000001E-2</v>
      </c>
      <c r="AH53" s="62">
        <v>25806278</v>
      </c>
      <c r="AI53" s="62">
        <v>0</v>
      </c>
      <c r="AJ53" s="62">
        <v>0</v>
      </c>
      <c r="AK53" s="63">
        <f t="shared" si="18"/>
        <v>25806278</v>
      </c>
      <c r="AL53" s="60">
        <v>785801040</v>
      </c>
      <c r="AM53" s="60">
        <f t="shared" si="29"/>
        <v>1032251120</v>
      </c>
      <c r="AN53" s="64">
        <f t="shared" si="19"/>
        <v>0.31362910896631035</v>
      </c>
      <c r="AO53" s="65">
        <f t="shared" si="20"/>
        <v>903671195.99999988</v>
      </c>
      <c r="AP53" s="50">
        <f t="shared" si="26"/>
        <v>2.5000000000000001E-2</v>
      </c>
      <c r="AQ53" s="50">
        <f t="shared" si="27"/>
        <v>0</v>
      </c>
      <c r="AR53" s="60">
        <v>70987</v>
      </c>
      <c r="AS53" s="60">
        <f t="shared" si="28"/>
        <v>53192331</v>
      </c>
      <c r="AT53" s="60">
        <f>ROUND(AS53/'3_Levels 1&amp;2'!C53,2)</f>
        <v>15176.13</v>
      </c>
    </row>
    <row r="54" spans="1:46" ht="15" customHeight="1" x14ac:dyDescent="0.2">
      <c r="A54" s="47">
        <v>48</v>
      </c>
      <c r="B54" s="48" t="s">
        <v>73</v>
      </c>
      <c r="C54" s="49">
        <v>535852705</v>
      </c>
      <c r="D54" s="49">
        <v>85142016</v>
      </c>
      <c r="E54" s="49">
        <f t="shared" si="10"/>
        <v>450710689</v>
      </c>
      <c r="F54" s="49">
        <v>417380640</v>
      </c>
      <c r="G54" s="50">
        <f t="shared" si="11"/>
        <v>7.9855282698306274E-2</v>
      </c>
      <c r="H54" s="51">
        <f t="shared" si="22"/>
        <v>450710689</v>
      </c>
      <c r="I54" s="52">
        <v>3.65</v>
      </c>
      <c r="J54" s="53">
        <v>1465979</v>
      </c>
      <c r="K54" s="52">
        <v>25.66</v>
      </c>
      <c r="L54" s="53">
        <v>10299805</v>
      </c>
      <c r="M54" s="54">
        <v>0</v>
      </c>
      <c r="N54" s="54">
        <v>0</v>
      </c>
      <c r="O54" s="54">
        <v>0</v>
      </c>
      <c r="P54" s="53">
        <v>0</v>
      </c>
      <c r="Q54" s="49">
        <f t="shared" si="12"/>
        <v>11765784</v>
      </c>
      <c r="R54" s="54">
        <v>10</v>
      </c>
      <c r="S54" s="53">
        <v>4016376</v>
      </c>
      <c r="T54" s="54">
        <v>0</v>
      </c>
      <c r="U54" s="54">
        <v>0</v>
      </c>
      <c r="V54" s="54">
        <v>0</v>
      </c>
      <c r="W54" s="53">
        <v>0</v>
      </c>
      <c r="X54" s="49">
        <f t="shared" si="13"/>
        <v>4016376</v>
      </c>
      <c r="Y54" s="56">
        <f t="shared" si="14"/>
        <v>39.31</v>
      </c>
      <c r="Z54" s="49">
        <f t="shared" si="15"/>
        <v>15782160</v>
      </c>
      <c r="AA54" s="49">
        <f t="shared" si="16"/>
        <v>0</v>
      </c>
      <c r="AB54" s="57">
        <f t="shared" si="23"/>
        <v>8.91</v>
      </c>
      <c r="AC54" s="58">
        <f t="shared" si="24"/>
        <v>26.1</v>
      </c>
      <c r="AD54" s="59">
        <f t="shared" si="25"/>
        <v>35.020000000000003</v>
      </c>
      <c r="AE54" s="60">
        <v>0</v>
      </c>
      <c r="AF54" s="60">
        <f t="shared" si="17"/>
        <v>15782160</v>
      </c>
      <c r="AG54" s="61">
        <v>2.5000000000000001E-2</v>
      </c>
      <c r="AH54" s="62">
        <v>25821016</v>
      </c>
      <c r="AI54" s="62">
        <v>0</v>
      </c>
      <c r="AJ54" s="62">
        <v>83802</v>
      </c>
      <c r="AK54" s="63">
        <f t="shared" si="18"/>
        <v>25904818</v>
      </c>
      <c r="AL54" s="60">
        <v>990891520</v>
      </c>
      <c r="AM54" s="60">
        <f t="shared" si="29"/>
        <v>1036192720</v>
      </c>
      <c r="AN54" s="61">
        <f t="shared" si="19"/>
        <v>4.5717618009285213E-2</v>
      </c>
      <c r="AO54" s="60">
        <f t="shared" si="20"/>
        <v>1036192720</v>
      </c>
      <c r="AP54" s="50">
        <f t="shared" si="26"/>
        <v>2.491912508321811E-2</v>
      </c>
      <c r="AQ54" s="50">
        <f t="shared" si="27"/>
        <v>0</v>
      </c>
      <c r="AR54" s="60">
        <v>271406</v>
      </c>
      <c r="AS54" s="60">
        <f t="shared" si="28"/>
        <v>41958384</v>
      </c>
      <c r="AT54" s="60">
        <f>ROUND(AS54/'3_Levels 1&amp;2'!C54,2)</f>
        <v>7227.97</v>
      </c>
    </row>
    <row r="55" spans="1:46" ht="15" customHeight="1" x14ac:dyDescent="0.2">
      <c r="A55" s="47">
        <v>49</v>
      </c>
      <c r="B55" s="48" t="s">
        <v>51</v>
      </c>
      <c r="C55" s="49">
        <v>778651230</v>
      </c>
      <c r="D55" s="49">
        <v>132288518</v>
      </c>
      <c r="E55" s="49">
        <f t="shared" si="10"/>
        <v>646362712</v>
      </c>
      <c r="F55" s="49">
        <v>651988212</v>
      </c>
      <c r="G55" s="50">
        <f t="shared" si="11"/>
        <v>-8.628223480825755E-3</v>
      </c>
      <c r="H55" s="51">
        <f t="shared" si="22"/>
        <v>646362712</v>
      </c>
      <c r="I55" s="52">
        <v>4.37</v>
      </c>
      <c r="J55" s="53">
        <v>2776428</v>
      </c>
      <c r="K55" s="52">
        <v>16.149999999999999</v>
      </c>
      <c r="L55" s="53">
        <v>10260821</v>
      </c>
      <c r="M55" s="54">
        <v>0</v>
      </c>
      <c r="N55" s="54">
        <v>0</v>
      </c>
      <c r="O55" s="54">
        <v>0</v>
      </c>
      <c r="P55" s="53">
        <v>0</v>
      </c>
      <c r="Q55" s="49">
        <f t="shared" si="12"/>
        <v>13037249</v>
      </c>
      <c r="R55" s="54">
        <v>0</v>
      </c>
      <c r="S55" s="53">
        <v>0</v>
      </c>
      <c r="T55" s="54">
        <v>0</v>
      </c>
      <c r="U55" s="54">
        <v>0</v>
      </c>
      <c r="V55" s="54">
        <v>0</v>
      </c>
      <c r="W55" s="53">
        <v>0</v>
      </c>
      <c r="X55" s="49">
        <f t="shared" si="13"/>
        <v>0</v>
      </c>
      <c r="Y55" s="56">
        <f t="shared" si="14"/>
        <v>20.52</v>
      </c>
      <c r="Z55" s="49">
        <f t="shared" si="15"/>
        <v>13037249</v>
      </c>
      <c r="AA55" s="49">
        <f t="shared" si="16"/>
        <v>0</v>
      </c>
      <c r="AB55" s="57">
        <f t="shared" si="23"/>
        <v>0</v>
      </c>
      <c r="AC55" s="58">
        <f t="shared" si="24"/>
        <v>20.170000000000002</v>
      </c>
      <c r="AD55" s="59">
        <f t="shared" si="25"/>
        <v>20.36</v>
      </c>
      <c r="AE55" s="60">
        <v>120805</v>
      </c>
      <c r="AF55" s="60">
        <f t="shared" si="17"/>
        <v>13158054</v>
      </c>
      <c r="AG55" s="61">
        <v>0.02</v>
      </c>
      <c r="AH55" s="62">
        <v>23429343</v>
      </c>
      <c r="AI55" s="62">
        <v>0</v>
      </c>
      <c r="AJ55" s="62">
        <v>141454</v>
      </c>
      <c r="AK55" s="63">
        <f t="shared" si="18"/>
        <v>23570797</v>
      </c>
      <c r="AL55" s="60">
        <v>1168428150</v>
      </c>
      <c r="AM55" s="60">
        <f t="shared" si="29"/>
        <v>1178539850</v>
      </c>
      <c r="AN55" s="61">
        <f t="shared" si="19"/>
        <v>8.654105089816606E-3</v>
      </c>
      <c r="AO55" s="60">
        <f t="shared" si="20"/>
        <v>1178539850</v>
      </c>
      <c r="AP55" s="50">
        <f t="shared" si="26"/>
        <v>1.987997520830543E-2</v>
      </c>
      <c r="AQ55" s="50">
        <f t="shared" si="27"/>
        <v>0</v>
      </c>
      <c r="AR55" s="60">
        <v>591771</v>
      </c>
      <c r="AS55" s="60">
        <f t="shared" si="28"/>
        <v>37320622</v>
      </c>
      <c r="AT55" s="60">
        <f>ROUND(AS55/'3_Levels 1&amp;2'!C55,2)</f>
        <v>2880.79</v>
      </c>
    </row>
    <row r="56" spans="1:46" ht="15" customHeight="1" x14ac:dyDescent="0.2">
      <c r="A56" s="66">
        <v>50</v>
      </c>
      <c r="B56" s="67" t="s">
        <v>52</v>
      </c>
      <c r="C56" s="68">
        <v>474834619</v>
      </c>
      <c r="D56" s="68">
        <v>89784139</v>
      </c>
      <c r="E56" s="68">
        <f t="shared" si="10"/>
        <v>385050480</v>
      </c>
      <c r="F56" s="68">
        <v>383456179</v>
      </c>
      <c r="G56" s="69">
        <f t="shared" si="11"/>
        <v>4.1577136771083299E-3</v>
      </c>
      <c r="H56" s="70">
        <f t="shared" si="22"/>
        <v>385050480</v>
      </c>
      <c r="I56" s="71">
        <v>2.48</v>
      </c>
      <c r="J56" s="72">
        <v>944892</v>
      </c>
      <c r="K56" s="71">
        <v>9.5299999999999994</v>
      </c>
      <c r="L56" s="72">
        <v>3630998</v>
      </c>
      <c r="M56" s="73">
        <v>0</v>
      </c>
      <c r="N56" s="73">
        <v>0</v>
      </c>
      <c r="O56" s="73">
        <v>0</v>
      </c>
      <c r="P56" s="72">
        <v>0</v>
      </c>
      <c r="Q56" s="68">
        <f t="shared" si="12"/>
        <v>4575890</v>
      </c>
      <c r="R56" s="73">
        <v>21.5</v>
      </c>
      <c r="S56" s="72">
        <v>8191674</v>
      </c>
      <c r="T56" s="73">
        <v>0</v>
      </c>
      <c r="U56" s="73">
        <v>0</v>
      </c>
      <c r="V56" s="73">
        <v>0</v>
      </c>
      <c r="W56" s="72">
        <v>0</v>
      </c>
      <c r="X56" s="68">
        <f t="shared" si="13"/>
        <v>8191674</v>
      </c>
      <c r="Y56" s="74">
        <f t="shared" si="14"/>
        <v>33.51</v>
      </c>
      <c r="Z56" s="68">
        <f t="shared" si="15"/>
        <v>12767564</v>
      </c>
      <c r="AA56" s="68">
        <f t="shared" si="16"/>
        <v>0</v>
      </c>
      <c r="AB56" s="75">
        <f t="shared" si="23"/>
        <v>21.27</v>
      </c>
      <c r="AC56" s="76">
        <f t="shared" si="24"/>
        <v>11.88</v>
      </c>
      <c r="AD56" s="77">
        <f t="shared" si="25"/>
        <v>33.159999999999997</v>
      </c>
      <c r="AE56" s="78">
        <v>0</v>
      </c>
      <c r="AF56" s="78">
        <f t="shared" si="17"/>
        <v>12767564</v>
      </c>
      <c r="AG56" s="79">
        <v>0.02</v>
      </c>
      <c r="AH56" s="80">
        <v>16117594</v>
      </c>
      <c r="AI56" s="80">
        <v>0</v>
      </c>
      <c r="AJ56" s="1140">
        <v>0</v>
      </c>
      <c r="AK56" s="81">
        <f t="shared" si="18"/>
        <v>16117594</v>
      </c>
      <c r="AL56" s="78">
        <v>768369700</v>
      </c>
      <c r="AM56" s="78">
        <f t="shared" si="29"/>
        <v>805879700</v>
      </c>
      <c r="AN56" s="79">
        <f t="shared" si="19"/>
        <v>4.881764598473886E-2</v>
      </c>
      <c r="AO56" s="78">
        <f t="shared" si="20"/>
        <v>805879700</v>
      </c>
      <c r="AP56" s="69">
        <f t="shared" si="26"/>
        <v>0.02</v>
      </c>
      <c r="AQ56" s="69">
        <f t="shared" si="27"/>
        <v>0</v>
      </c>
      <c r="AR56" s="78">
        <v>317302</v>
      </c>
      <c r="AS56" s="78">
        <f t="shared" si="28"/>
        <v>29202460</v>
      </c>
      <c r="AT56" s="78">
        <f>ROUND(AS56/'3_Levels 1&amp;2'!C56,2)</f>
        <v>3952.69</v>
      </c>
    </row>
    <row r="57" spans="1:46" ht="15" customHeight="1" x14ac:dyDescent="0.2">
      <c r="A57" s="47">
        <v>51</v>
      </c>
      <c r="B57" s="48" t="s">
        <v>53</v>
      </c>
      <c r="C57" s="49">
        <v>667395039</v>
      </c>
      <c r="D57" s="49">
        <v>74558593</v>
      </c>
      <c r="E57" s="49">
        <f t="shared" si="10"/>
        <v>592836446</v>
      </c>
      <c r="F57" s="49">
        <v>551329902</v>
      </c>
      <c r="G57" s="50">
        <f t="shared" si="11"/>
        <v>7.5284405669692842E-2</v>
      </c>
      <c r="H57" s="51">
        <f t="shared" si="22"/>
        <v>592836446</v>
      </c>
      <c r="I57" s="52">
        <v>8.35</v>
      </c>
      <c r="J57" s="53">
        <v>4884685</v>
      </c>
      <c r="K57" s="52">
        <v>11.17</v>
      </c>
      <c r="L57" s="53">
        <v>6532690</v>
      </c>
      <c r="M57" s="54">
        <v>0</v>
      </c>
      <c r="N57" s="54">
        <v>12.17</v>
      </c>
      <c r="O57" s="54">
        <v>3</v>
      </c>
      <c r="P57" s="53">
        <v>6967523</v>
      </c>
      <c r="Q57" s="49">
        <f t="shared" si="12"/>
        <v>18384898</v>
      </c>
      <c r="R57" s="55">
        <v>0</v>
      </c>
      <c r="S57" s="53">
        <v>0</v>
      </c>
      <c r="T57" s="54">
        <v>0</v>
      </c>
      <c r="U57" s="54">
        <v>16</v>
      </c>
      <c r="V57" s="54">
        <v>3</v>
      </c>
      <c r="W57" s="53">
        <v>3664511</v>
      </c>
      <c r="X57" s="49">
        <f t="shared" si="13"/>
        <v>3664511</v>
      </c>
      <c r="Y57" s="56">
        <f t="shared" si="14"/>
        <v>19.52</v>
      </c>
      <c r="Z57" s="49">
        <f t="shared" si="15"/>
        <v>11417375</v>
      </c>
      <c r="AA57" s="49">
        <f t="shared" si="16"/>
        <v>10632034</v>
      </c>
      <c r="AB57" s="57">
        <f t="shared" si="23"/>
        <v>6.18</v>
      </c>
      <c r="AC57" s="58">
        <f t="shared" si="24"/>
        <v>31.01</v>
      </c>
      <c r="AD57" s="59">
        <f t="shared" si="25"/>
        <v>37.19</v>
      </c>
      <c r="AE57" s="60">
        <v>0</v>
      </c>
      <c r="AF57" s="60">
        <f t="shared" si="17"/>
        <v>22049409</v>
      </c>
      <c r="AG57" s="61">
        <v>1.7500000000000002E-2</v>
      </c>
      <c r="AH57" s="62">
        <v>15042514</v>
      </c>
      <c r="AI57" s="62">
        <v>0</v>
      </c>
      <c r="AJ57" s="62">
        <v>0</v>
      </c>
      <c r="AK57" s="63">
        <f t="shared" si="18"/>
        <v>15042514</v>
      </c>
      <c r="AL57" s="60">
        <v>846375314</v>
      </c>
      <c r="AM57" s="60">
        <f t="shared" si="29"/>
        <v>859572229</v>
      </c>
      <c r="AN57" s="64">
        <f t="shared" si="19"/>
        <v>1.5592273051574375E-2</v>
      </c>
      <c r="AO57" s="65">
        <f t="shared" si="20"/>
        <v>859572229</v>
      </c>
      <c r="AP57" s="50">
        <f t="shared" si="26"/>
        <v>1.7499999991274731E-2</v>
      </c>
      <c r="AQ57" s="50">
        <f t="shared" si="27"/>
        <v>0</v>
      </c>
      <c r="AR57" s="60">
        <v>537113</v>
      </c>
      <c r="AS57" s="60">
        <f t="shared" si="28"/>
        <v>37629036</v>
      </c>
      <c r="AT57" s="60">
        <f>ROUND(AS57/'3_Levels 1&amp;2'!C57,2)</f>
        <v>4601.25</v>
      </c>
    </row>
    <row r="58" spans="1:46" ht="15" customHeight="1" x14ac:dyDescent="0.2">
      <c r="A58" s="47">
        <v>52</v>
      </c>
      <c r="B58" s="48" t="s">
        <v>54</v>
      </c>
      <c r="C58" s="49">
        <v>2586280126</v>
      </c>
      <c r="D58" s="49">
        <v>517271813</v>
      </c>
      <c r="E58" s="49">
        <f t="shared" si="10"/>
        <v>2069008313</v>
      </c>
      <c r="F58" s="49">
        <v>2021346077</v>
      </c>
      <c r="G58" s="50">
        <f t="shared" si="11"/>
        <v>2.3579453584088066E-2</v>
      </c>
      <c r="H58" s="51">
        <f t="shared" si="22"/>
        <v>2069008313</v>
      </c>
      <c r="I58" s="52">
        <v>3.65</v>
      </c>
      <c r="J58" s="53">
        <v>7495530</v>
      </c>
      <c r="K58" s="52">
        <v>44.86</v>
      </c>
      <c r="L58" s="53">
        <v>92123844</v>
      </c>
      <c r="M58" s="54">
        <v>0</v>
      </c>
      <c r="N58" s="54">
        <v>0</v>
      </c>
      <c r="O58" s="54">
        <v>0</v>
      </c>
      <c r="P58" s="53">
        <v>0</v>
      </c>
      <c r="Q58" s="49">
        <f t="shared" si="12"/>
        <v>99619374</v>
      </c>
      <c r="R58" s="54">
        <v>15.9</v>
      </c>
      <c r="S58" s="53">
        <v>32694211</v>
      </c>
      <c r="T58" s="54">
        <v>0</v>
      </c>
      <c r="U58" s="54">
        <v>0</v>
      </c>
      <c r="V58" s="54">
        <v>0</v>
      </c>
      <c r="W58" s="53">
        <v>0</v>
      </c>
      <c r="X58" s="49">
        <f t="shared" si="13"/>
        <v>32694211</v>
      </c>
      <c r="Y58" s="56">
        <f t="shared" si="14"/>
        <v>64.41</v>
      </c>
      <c r="Z58" s="49">
        <f t="shared" si="15"/>
        <v>132313585</v>
      </c>
      <c r="AA58" s="49">
        <f t="shared" si="16"/>
        <v>0</v>
      </c>
      <c r="AB58" s="57">
        <f t="shared" si="23"/>
        <v>15.8</v>
      </c>
      <c r="AC58" s="58">
        <f t="shared" si="24"/>
        <v>48.15</v>
      </c>
      <c r="AD58" s="59">
        <f t="shared" si="25"/>
        <v>63.95</v>
      </c>
      <c r="AE58" s="60">
        <v>0</v>
      </c>
      <c r="AF58" s="60">
        <f t="shared" si="17"/>
        <v>132313585</v>
      </c>
      <c r="AG58" s="61">
        <v>0.02</v>
      </c>
      <c r="AH58" s="62">
        <v>102644290</v>
      </c>
      <c r="AI58" s="62">
        <v>0</v>
      </c>
      <c r="AJ58" s="62">
        <v>0</v>
      </c>
      <c r="AK58" s="63">
        <f t="shared" si="18"/>
        <v>102644290</v>
      </c>
      <c r="AL58" s="60">
        <v>4863074900</v>
      </c>
      <c r="AM58" s="60">
        <f t="shared" si="29"/>
        <v>5132214500</v>
      </c>
      <c r="AN58" s="64">
        <f t="shared" si="19"/>
        <v>5.5343502934737852E-2</v>
      </c>
      <c r="AO58" s="65">
        <f t="shared" si="20"/>
        <v>5132214500</v>
      </c>
      <c r="AP58" s="50">
        <f t="shared" si="26"/>
        <v>0.02</v>
      </c>
      <c r="AQ58" s="50">
        <f t="shared" si="27"/>
        <v>0</v>
      </c>
      <c r="AR58" s="60">
        <v>2013937</v>
      </c>
      <c r="AS58" s="60">
        <f t="shared" si="28"/>
        <v>236971812</v>
      </c>
      <c r="AT58" s="60">
        <f>ROUND(AS58/'3_Levels 1&amp;2'!C58,2)</f>
        <v>6228.23</v>
      </c>
    </row>
    <row r="59" spans="1:46" ht="15" customHeight="1" x14ac:dyDescent="0.2">
      <c r="A59" s="47">
        <v>53</v>
      </c>
      <c r="B59" s="48" t="s">
        <v>55</v>
      </c>
      <c r="C59" s="49">
        <v>789548650</v>
      </c>
      <c r="D59" s="49">
        <v>207461179</v>
      </c>
      <c r="E59" s="49">
        <f t="shared" si="10"/>
        <v>582087471</v>
      </c>
      <c r="F59" s="49">
        <v>575918989</v>
      </c>
      <c r="G59" s="50">
        <f t="shared" si="11"/>
        <v>1.0710676532320416E-2</v>
      </c>
      <c r="H59" s="51">
        <f t="shared" si="22"/>
        <v>582087471</v>
      </c>
      <c r="I59" s="52">
        <v>4.0599999999999996</v>
      </c>
      <c r="J59" s="53">
        <v>2358159</v>
      </c>
      <c r="K59" s="52">
        <v>0</v>
      </c>
      <c r="L59" s="53">
        <v>0</v>
      </c>
      <c r="M59" s="54">
        <v>0</v>
      </c>
      <c r="N59" s="54">
        <v>15</v>
      </c>
      <c r="O59" s="54">
        <v>2</v>
      </c>
      <c r="P59" s="53">
        <v>4482726</v>
      </c>
      <c r="Q59" s="49">
        <f t="shared" si="12"/>
        <v>6840885</v>
      </c>
      <c r="R59" s="54">
        <v>0</v>
      </c>
      <c r="S59" s="53">
        <v>0</v>
      </c>
      <c r="T59" s="54">
        <v>0</v>
      </c>
      <c r="U59" s="54">
        <v>12</v>
      </c>
      <c r="V59" s="54">
        <v>2</v>
      </c>
      <c r="W59" s="53">
        <v>408809</v>
      </c>
      <c r="X59" s="49">
        <f t="shared" si="13"/>
        <v>408809</v>
      </c>
      <c r="Y59" s="56">
        <f t="shared" si="14"/>
        <v>4.0599999999999996</v>
      </c>
      <c r="Z59" s="49">
        <f t="shared" si="15"/>
        <v>2358159</v>
      </c>
      <c r="AA59" s="49">
        <f t="shared" si="16"/>
        <v>4891535</v>
      </c>
      <c r="AB59" s="57">
        <f t="shared" si="23"/>
        <v>0.7</v>
      </c>
      <c r="AC59" s="58">
        <f t="shared" si="24"/>
        <v>11.75</v>
      </c>
      <c r="AD59" s="59">
        <f t="shared" si="25"/>
        <v>12.45</v>
      </c>
      <c r="AE59" s="60">
        <v>0</v>
      </c>
      <c r="AF59" s="60">
        <f t="shared" si="17"/>
        <v>7249694</v>
      </c>
      <c r="AG59" s="61">
        <v>0.02</v>
      </c>
      <c r="AH59" s="62">
        <v>43992210</v>
      </c>
      <c r="AI59" s="62">
        <v>750000</v>
      </c>
      <c r="AJ59" s="62">
        <v>0</v>
      </c>
      <c r="AK59" s="63">
        <f t="shared" si="18"/>
        <v>44742210</v>
      </c>
      <c r="AL59" s="60">
        <v>2218215200</v>
      </c>
      <c r="AM59" s="60">
        <f t="shared" si="29"/>
        <v>2237110500</v>
      </c>
      <c r="AN59" s="61">
        <f t="shared" si="19"/>
        <v>8.518244758218229E-3</v>
      </c>
      <c r="AO59" s="60">
        <f t="shared" si="20"/>
        <v>2237110500</v>
      </c>
      <c r="AP59" s="50">
        <f t="shared" si="26"/>
        <v>1.9664746108875714E-2</v>
      </c>
      <c r="AQ59" s="50">
        <f t="shared" si="27"/>
        <v>3.3525389112428735E-4</v>
      </c>
      <c r="AR59" s="60">
        <v>247014</v>
      </c>
      <c r="AS59" s="60">
        <f t="shared" si="28"/>
        <v>52238918</v>
      </c>
      <c r="AT59" s="60">
        <f>ROUND(AS59/'3_Levels 1&amp;2'!C59,2)</f>
        <v>2705.84</v>
      </c>
    </row>
    <row r="60" spans="1:46" ht="15" customHeight="1" x14ac:dyDescent="0.2">
      <c r="A60" s="47">
        <v>54</v>
      </c>
      <c r="B60" s="48" t="s">
        <v>56</v>
      </c>
      <c r="C60" s="49">
        <v>60463648</v>
      </c>
      <c r="D60" s="49">
        <v>5252419</v>
      </c>
      <c r="E60" s="49">
        <f t="shared" si="10"/>
        <v>55211229</v>
      </c>
      <c r="F60" s="49">
        <v>55508652</v>
      </c>
      <c r="G60" s="50">
        <f t="shared" si="11"/>
        <v>-5.3581376827525912E-3</v>
      </c>
      <c r="H60" s="51">
        <f t="shared" si="22"/>
        <v>55211229</v>
      </c>
      <c r="I60" s="52">
        <v>5.42</v>
      </c>
      <c r="J60" s="53">
        <v>360422</v>
      </c>
      <c r="K60" s="52">
        <v>32.28</v>
      </c>
      <c r="L60" s="53">
        <v>1739231</v>
      </c>
      <c r="M60" s="54">
        <v>0</v>
      </c>
      <c r="N60" s="54">
        <v>0</v>
      </c>
      <c r="O60" s="54">
        <v>0</v>
      </c>
      <c r="P60" s="53">
        <v>0</v>
      </c>
      <c r="Q60" s="49">
        <f t="shared" si="12"/>
        <v>2099653</v>
      </c>
      <c r="R60" s="54">
        <v>0</v>
      </c>
      <c r="S60" s="53">
        <v>0</v>
      </c>
      <c r="T60" s="54">
        <v>0</v>
      </c>
      <c r="U60" s="54">
        <v>0</v>
      </c>
      <c r="V60" s="54">
        <v>0</v>
      </c>
      <c r="W60" s="53">
        <v>0</v>
      </c>
      <c r="X60" s="49">
        <f t="shared" si="13"/>
        <v>0</v>
      </c>
      <c r="Y60" s="56">
        <f t="shared" si="14"/>
        <v>37.700000000000003</v>
      </c>
      <c r="Z60" s="49">
        <f t="shared" si="15"/>
        <v>2099653</v>
      </c>
      <c r="AA60" s="49">
        <f t="shared" si="16"/>
        <v>0</v>
      </c>
      <c r="AB60" s="57">
        <f t="shared" si="23"/>
        <v>0</v>
      </c>
      <c r="AC60" s="58">
        <f t="shared" si="24"/>
        <v>38.03</v>
      </c>
      <c r="AD60" s="59">
        <f t="shared" si="25"/>
        <v>38.130000000000003</v>
      </c>
      <c r="AE60" s="60">
        <v>5391.75</v>
      </c>
      <c r="AF60" s="60">
        <f t="shared" si="17"/>
        <v>2105044.75</v>
      </c>
      <c r="AG60" s="61">
        <v>1.4999999999999999E-2</v>
      </c>
      <c r="AH60" s="62">
        <v>743696</v>
      </c>
      <c r="AI60" s="62">
        <v>0</v>
      </c>
      <c r="AJ60" s="62">
        <v>0</v>
      </c>
      <c r="AK60" s="63">
        <f t="shared" si="18"/>
        <v>743696</v>
      </c>
      <c r="AL60" s="60">
        <v>45905733</v>
      </c>
      <c r="AM60" s="60">
        <f t="shared" si="29"/>
        <v>49579733</v>
      </c>
      <c r="AN60" s="61">
        <f t="shared" si="19"/>
        <v>8.0033576634099268E-2</v>
      </c>
      <c r="AO60" s="60">
        <f t="shared" si="20"/>
        <v>49579733</v>
      </c>
      <c r="AP60" s="50">
        <f t="shared" si="26"/>
        <v>1.500000010084766E-2</v>
      </c>
      <c r="AQ60" s="50">
        <f t="shared" si="27"/>
        <v>0</v>
      </c>
      <c r="AR60" s="60">
        <v>28217</v>
      </c>
      <c r="AS60" s="60">
        <f t="shared" si="28"/>
        <v>2876957.75</v>
      </c>
      <c r="AT60" s="60">
        <f>ROUND(AS60/'3_Levels 1&amp;2'!C60,2)</f>
        <v>6281.57</v>
      </c>
    </row>
    <row r="61" spans="1:46" ht="15" customHeight="1" x14ac:dyDescent="0.2">
      <c r="A61" s="66">
        <v>55</v>
      </c>
      <c r="B61" s="67" t="s">
        <v>57</v>
      </c>
      <c r="C61" s="68">
        <v>1129696913</v>
      </c>
      <c r="D61" s="68">
        <v>181469945</v>
      </c>
      <c r="E61" s="68">
        <f t="shared" si="10"/>
        <v>948226968</v>
      </c>
      <c r="F61" s="68">
        <v>951124643</v>
      </c>
      <c r="G61" s="69">
        <f t="shared" si="11"/>
        <v>-3.046577566174994E-3</v>
      </c>
      <c r="H61" s="70">
        <f t="shared" si="22"/>
        <v>948226968</v>
      </c>
      <c r="I61" s="71">
        <v>3.86</v>
      </c>
      <c r="J61" s="72">
        <v>3624700</v>
      </c>
      <c r="K61" s="71">
        <v>5.41</v>
      </c>
      <c r="L61" s="72">
        <v>5080215</v>
      </c>
      <c r="M61" s="73">
        <v>0</v>
      </c>
      <c r="N61" s="73">
        <v>0</v>
      </c>
      <c r="O61" s="73">
        <v>0</v>
      </c>
      <c r="P61" s="72">
        <v>0</v>
      </c>
      <c r="Q61" s="68">
        <f t="shared" si="12"/>
        <v>8704915</v>
      </c>
      <c r="R61" s="73">
        <v>0</v>
      </c>
      <c r="S61" s="72">
        <v>0</v>
      </c>
      <c r="T61" s="73">
        <v>0</v>
      </c>
      <c r="U61" s="73">
        <v>0</v>
      </c>
      <c r="V61" s="73">
        <v>0</v>
      </c>
      <c r="W61" s="72">
        <v>0</v>
      </c>
      <c r="X61" s="68">
        <f t="shared" si="13"/>
        <v>0</v>
      </c>
      <c r="Y61" s="74">
        <f t="shared" si="14"/>
        <v>9.27</v>
      </c>
      <c r="Z61" s="68">
        <f t="shared" si="15"/>
        <v>8704915</v>
      </c>
      <c r="AA61" s="68">
        <f t="shared" si="16"/>
        <v>0</v>
      </c>
      <c r="AB61" s="75">
        <f t="shared" si="23"/>
        <v>0</v>
      </c>
      <c r="AC61" s="76">
        <f t="shared" si="24"/>
        <v>9.18</v>
      </c>
      <c r="AD61" s="77">
        <f t="shared" si="25"/>
        <v>9.18</v>
      </c>
      <c r="AE61" s="78">
        <v>0</v>
      </c>
      <c r="AF61" s="78">
        <f t="shared" si="17"/>
        <v>8704915</v>
      </c>
      <c r="AG61" s="79">
        <v>2.58E-2</v>
      </c>
      <c r="AH61" s="80">
        <v>56643112</v>
      </c>
      <c r="AI61" s="80">
        <v>0</v>
      </c>
      <c r="AJ61" s="1140">
        <v>0</v>
      </c>
      <c r="AK61" s="81">
        <f t="shared" si="18"/>
        <v>56643112</v>
      </c>
      <c r="AL61" s="78">
        <v>2160215426</v>
      </c>
      <c r="AM61" s="78">
        <f t="shared" si="29"/>
        <v>2195469457</v>
      </c>
      <c r="AN61" s="79">
        <f t="shared" si="19"/>
        <v>1.6319683016651137E-2</v>
      </c>
      <c r="AO61" s="78">
        <f t="shared" si="20"/>
        <v>2195469457</v>
      </c>
      <c r="AP61" s="69">
        <f t="shared" si="26"/>
        <v>2.5800000004281544E-2</v>
      </c>
      <c r="AQ61" s="69">
        <f t="shared" si="27"/>
        <v>0</v>
      </c>
      <c r="AR61" s="78">
        <v>348455</v>
      </c>
      <c r="AS61" s="78">
        <f t="shared" si="28"/>
        <v>65696482</v>
      </c>
      <c r="AT61" s="78">
        <f>ROUND(AS61/'3_Levels 1&amp;2'!C61,2)</f>
        <v>3963.59</v>
      </c>
    </row>
    <row r="62" spans="1:46" ht="15" customHeight="1" x14ac:dyDescent="0.2">
      <c r="A62" s="47">
        <v>56</v>
      </c>
      <c r="B62" s="48" t="s">
        <v>58</v>
      </c>
      <c r="C62" s="49">
        <v>188040102</v>
      </c>
      <c r="D62" s="49">
        <v>35059895</v>
      </c>
      <c r="E62" s="49">
        <f t="shared" si="10"/>
        <v>152980207</v>
      </c>
      <c r="F62" s="49">
        <v>152044358</v>
      </c>
      <c r="G62" s="50">
        <f t="shared" si="11"/>
        <v>6.1551050779536324E-3</v>
      </c>
      <c r="H62" s="51">
        <f t="shared" si="22"/>
        <v>152980207</v>
      </c>
      <c r="I62" s="52">
        <v>3.55</v>
      </c>
      <c r="J62" s="53">
        <v>531668</v>
      </c>
      <c r="K62" s="52">
        <v>15</v>
      </c>
      <c r="L62" s="53">
        <v>2246757</v>
      </c>
      <c r="M62" s="54">
        <v>0</v>
      </c>
      <c r="N62" s="54">
        <v>0</v>
      </c>
      <c r="O62" s="54">
        <v>0</v>
      </c>
      <c r="P62" s="53">
        <v>0</v>
      </c>
      <c r="Q62" s="49">
        <f t="shared" si="12"/>
        <v>2778425</v>
      </c>
      <c r="R62" s="55">
        <v>4</v>
      </c>
      <c r="S62" s="53">
        <v>2448508</v>
      </c>
      <c r="T62" s="54">
        <v>0</v>
      </c>
      <c r="U62" s="54">
        <v>0</v>
      </c>
      <c r="V62" s="54">
        <v>0</v>
      </c>
      <c r="W62" s="53">
        <v>0</v>
      </c>
      <c r="X62" s="49">
        <f t="shared" si="13"/>
        <v>2448508</v>
      </c>
      <c r="Y62" s="56">
        <f t="shared" si="14"/>
        <v>22.55</v>
      </c>
      <c r="Z62" s="49">
        <f t="shared" si="15"/>
        <v>5226933</v>
      </c>
      <c r="AA62" s="49">
        <f t="shared" si="16"/>
        <v>0</v>
      </c>
      <c r="AB62" s="57">
        <f t="shared" si="23"/>
        <v>16.010000000000002</v>
      </c>
      <c r="AC62" s="58">
        <f t="shared" si="24"/>
        <v>18.16</v>
      </c>
      <c r="AD62" s="59">
        <f t="shared" si="25"/>
        <v>34.17</v>
      </c>
      <c r="AE62" s="60">
        <v>0</v>
      </c>
      <c r="AF62" s="60">
        <f t="shared" si="17"/>
        <v>5226933</v>
      </c>
      <c r="AG62" s="61">
        <v>0.03</v>
      </c>
      <c r="AH62" s="62">
        <v>7479384</v>
      </c>
      <c r="AI62" s="62">
        <v>0</v>
      </c>
      <c r="AJ62" s="62">
        <v>0</v>
      </c>
      <c r="AK62" s="63">
        <f t="shared" si="18"/>
        <v>7479384</v>
      </c>
      <c r="AL62" s="60">
        <v>245771900</v>
      </c>
      <c r="AM62" s="60">
        <f t="shared" si="29"/>
        <v>249312800</v>
      </c>
      <c r="AN62" s="64">
        <f t="shared" si="19"/>
        <v>1.4407261367145716E-2</v>
      </c>
      <c r="AO62" s="65">
        <f t="shared" si="20"/>
        <v>249312800</v>
      </c>
      <c r="AP62" s="50">
        <f t="shared" si="26"/>
        <v>0.03</v>
      </c>
      <c r="AQ62" s="50">
        <f t="shared" si="27"/>
        <v>0</v>
      </c>
      <c r="AR62" s="60">
        <v>101549</v>
      </c>
      <c r="AS62" s="60">
        <f t="shared" si="28"/>
        <v>12807866</v>
      </c>
      <c r="AT62" s="60">
        <f>ROUND(AS62/'3_Levels 1&amp;2'!C62,2)</f>
        <v>4276.42</v>
      </c>
    </row>
    <row r="63" spans="1:46" ht="15" customHeight="1" x14ac:dyDescent="0.2">
      <c r="A63" s="47">
        <v>57</v>
      </c>
      <c r="B63" s="48" t="s">
        <v>59</v>
      </c>
      <c r="C63" s="49">
        <v>408142610</v>
      </c>
      <c r="D63" s="49">
        <v>95819251</v>
      </c>
      <c r="E63" s="49">
        <f t="shared" si="10"/>
        <v>312323359</v>
      </c>
      <c r="F63" s="49">
        <v>309862263</v>
      </c>
      <c r="G63" s="50">
        <f t="shared" si="11"/>
        <v>7.9425483315469104E-3</v>
      </c>
      <c r="H63" s="51">
        <f t="shared" si="22"/>
        <v>312323359</v>
      </c>
      <c r="I63" s="52">
        <v>4.6500000000000004</v>
      </c>
      <c r="J63" s="53">
        <v>1423541</v>
      </c>
      <c r="K63" s="52">
        <v>35</v>
      </c>
      <c r="L63" s="53">
        <v>10714730</v>
      </c>
      <c r="M63" s="54">
        <v>0</v>
      </c>
      <c r="N63" s="54">
        <v>0</v>
      </c>
      <c r="O63" s="54">
        <v>0</v>
      </c>
      <c r="P63" s="53">
        <v>0</v>
      </c>
      <c r="Q63" s="49">
        <f t="shared" si="12"/>
        <v>12138271</v>
      </c>
      <c r="R63" s="54">
        <v>0</v>
      </c>
      <c r="S63" s="53">
        <v>0</v>
      </c>
      <c r="T63" s="54">
        <v>0</v>
      </c>
      <c r="U63" s="54">
        <v>0</v>
      </c>
      <c r="V63" s="54">
        <v>0</v>
      </c>
      <c r="W63" s="53">
        <v>0</v>
      </c>
      <c r="X63" s="49">
        <f t="shared" si="13"/>
        <v>0</v>
      </c>
      <c r="Y63" s="56">
        <f t="shared" si="14"/>
        <v>39.65</v>
      </c>
      <c r="Z63" s="49">
        <f t="shared" si="15"/>
        <v>12138271</v>
      </c>
      <c r="AA63" s="49">
        <f t="shared" si="16"/>
        <v>0</v>
      </c>
      <c r="AB63" s="57">
        <f t="shared" si="23"/>
        <v>0</v>
      </c>
      <c r="AC63" s="58">
        <f t="shared" si="24"/>
        <v>38.86</v>
      </c>
      <c r="AD63" s="59">
        <f t="shared" si="25"/>
        <v>38.86</v>
      </c>
      <c r="AE63" s="60">
        <v>0</v>
      </c>
      <c r="AF63" s="60">
        <f t="shared" si="17"/>
        <v>12138271</v>
      </c>
      <c r="AG63" s="61">
        <v>1.4999999999999999E-2</v>
      </c>
      <c r="AH63" s="62">
        <v>11142376</v>
      </c>
      <c r="AI63" s="62">
        <v>0</v>
      </c>
      <c r="AJ63" s="62">
        <v>0</v>
      </c>
      <c r="AK63" s="63">
        <f t="shared" si="18"/>
        <v>11142376</v>
      </c>
      <c r="AL63" s="60">
        <v>748512800</v>
      </c>
      <c r="AM63" s="60">
        <f t="shared" si="29"/>
        <v>742825067</v>
      </c>
      <c r="AN63" s="64">
        <f t="shared" si="19"/>
        <v>-7.5987117387972527E-3</v>
      </c>
      <c r="AO63" s="65">
        <f t="shared" si="20"/>
        <v>742825067</v>
      </c>
      <c r="AP63" s="50">
        <f t="shared" si="26"/>
        <v>1.4999999993268939E-2</v>
      </c>
      <c r="AQ63" s="50">
        <f t="shared" si="27"/>
        <v>0</v>
      </c>
      <c r="AR63" s="60">
        <v>949392</v>
      </c>
      <c r="AS63" s="60">
        <f t="shared" si="28"/>
        <v>24230039</v>
      </c>
      <c r="AT63" s="60">
        <f>ROUND(AS63/'3_Levels 1&amp;2'!C63,2)</f>
        <v>2599.79</v>
      </c>
    </row>
    <row r="64" spans="1:46" ht="15" customHeight="1" x14ac:dyDescent="0.2">
      <c r="A64" s="47">
        <v>58</v>
      </c>
      <c r="B64" s="48" t="s">
        <v>60</v>
      </c>
      <c r="C64" s="49">
        <v>195096930</v>
      </c>
      <c r="D64" s="49">
        <v>54749391</v>
      </c>
      <c r="E64" s="49">
        <f t="shared" si="10"/>
        <v>140347539</v>
      </c>
      <c r="F64" s="49">
        <v>139452269</v>
      </c>
      <c r="G64" s="50">
        <f t="shared" si="11"/>
        <v>6.4199027123753721E-3</v>
      </c>
      <c r="H64" s="51">
        <f t="shared" si="22"/>
        <v>140347539</v>
      </c>
      <c r="I64" s="52">
        <v>4.18</v>
      </c>
      <c r="J64" s="53">
        <v>563549</v>
      </c>
      <c r="K64" s="52">
        <v>8.1199999999999992</v>
      </c>
      <c r="L64" s="53">
        <v>1094741</v>
      </c>
      <c r="M64" s="54">
        <v>0</v>
      </c>
      <c r="N64" s="54">
        <v>19.11</v>
      </c>
      <c r="O64" s="54">
        <v>9</v>
      </c>
      <c r="P64" s="53">
        <v>2118025</v>
      </c>
      <c r="Q64" s="49">
        <f t="shared" si="12"/>
        <v>3776315</v>
      </c>
      <c r="R64" s="54">
        <v>0</v>
      </c>
      <c r="S64" s="53">
        <v>0</v>
      </c>
      <c r="T64" s="54">
        <v>0</v>
      </c>
      <c r="U64" s="54">
        <v>34.24</v>
      </c>
      <c r="V64" s="54">
        <v>9</v>
      </c>
      <c r="W64" s="53">
        <v>4014849</v>
      </c>
      <c r="X64" s="49">
        <f t="shared" si="13"/>
        <v>4014849</v>
      </c>
      <c r="Y64" s="56">
        <f t="shared" si="14"/>
        <v>12.299999999999999</v>
      </c>
      <c r="Z64" s="49">
        <f t="shared" si="15"/>
        <v>1658290</v>
      </c>
      <c r="AA64" s="49">
        <f t="shared" si="16"/>
        <v>6132874</v>
      </c>
      <c r="AB64" s="57">
        <f t="shared" si="23"/>
        <v>28.61</v>
      </c>
      <c r="AC64" s="58">
        <f t="shared" si="24"/>
        <v>26.91</v>
      </c>
      <c r="AD64" s="59">
        <f t="shared" si="25"/>
        <v>55.51</v>
      </c>
      <c r="AE64" s="60">
        <v>0</v>
      </c>
      <c r="AF64" s="60">
        <f t="shared" si="17"/>
        <v>7791164</v>
      </c>
      <c r="AG64" s="61">
        <v>0.02</v>
      </c>
      <c r="AH64" s="62">
        <v>12011781</v>
      </c>
      <c r="AI64" s="62">
        <v>0</v>
      </c>
      <c r="AJ64" s="62">
        <v>0</v>
      </c>
      <c r="AK64" s="63">
        <f t="shared" si="18"/>
        <v>12011781</v>
      </c>
      <c r="AL64" s="60">
        <v>569354400</v>
      </c>
      <c r="AM64" s="60">
        <f t="shared" si="29"/>
        <v>600589050</v>
      </c>
      <c r="AN64" s="61">
        <f t="shared" si="19"/>
        <v>5.4859767484013472E-2</v>
      </c>
      <c r="AO64" s="60">
        <f t="shared" si="20"/>
        <v>600589050</v>
      </c>
      <c r="AP64" s="50">
        <f t="shared" si="26"/>
        <v>0.02</v>
      </c>
      <c r="AQ64" s="50">
        <f t="shared" si="27"/>
        <v>0</v>
      </c>
      <c r="AR64" s="60">
        <v>357723</v>
      </c>
      <c r="AS64" s="60">
        <f t="shared" si="28"/>
        <v>20160668</v>
      </c>
      <c r="AT64" s="60">
        <f>ROUND(AS64/'3_Levels 1&amp;2'!C64,2)</f>
        <v>2514.7399999999998</v>
      </c>
    </row>
    <row r="65" spans="1:46" ht="15" customHeight="1" x14ac:dyDescent="0.2">
      <c r="A65" s="47">
        <v>59</v>
      </c>
      <c r="B65" s="785" t="s">
        <v>61</v>
      </c>
      <c r="C65" s="60">
        <v>141659650</v>
      </c>
      <c r="D65" s="60">
        <v>42009165</v>
      </c>
      <c r="E65" s="49">
        <f t="shared" si="10"/>
        <v>99650485</v>
      </c>
      <c r="F65" s="49">
        <v>100956762</v>
      </c>
      <c r="G65" s="50">
        <f t="shared" si="11"/>
        <v>-1.2938974805867882E-2</v>
      </c>
      <c r="H65" s="51">
        <f t="shared" si="22"/>
        <v>99650485</v>
      </c>
      <c r="I65" s="52">
        <v>3.91</v>
      </c>
      <c r="J65" s="53">
        <v>385121</v>
      </c>
      <c r="K65" s="52">
        <v>15.07</v>
      </c>
      <c r="L65" s="53">
        <v>1484342</v>
      </c>
      <c r="M65" s="54">
        <v>0</v>
      </c>
      <c r="N65" s="54">
        <v>5.19</v>
      </c>
      <c r="O65" s="54">
        <v>1</v>
      </c>
      <c r="P65" s="53">
        <v>36091</v>
      </c>
      <c r="Q65" s="49">
        <f t="shared" si="12"/>
        <v>1905554</v>
      </c>
      <c r="R65" s="54">
        <v>0</v>
      </c>
      <c r="S65" s="53">
        <v>0</v>
      </c>
      <c r="T65" s="54">
        <v>0</v>
      </c>
      <c r="U65" s="54">
        <v>14</v>
      </c>
      <c r="V65" s="54">
        <v>1</v>
      </c>
      <c r="W65" s="53">
        <v>1062169</v>
      </c>
      <c r="X65" s="49">
        <f t="shared" si="13"/>
        <v>1062169</v>
      </c>
      <c r="Y65" s="56">
        <f t="shared" si="14"/>
        <v>18.98</v>
      </c>
      <c r="Z65" s="49">
        <f t="shared" si="15"/>
        <v>1869463</v>
      </c>
      <c r="AA65" s="49">
        <f t="shared" si="16"/>
        <v>1098260</v>
      </c>
      <c r="AB65" s="57">
        <f t="shared" si="23"/>
        <v>10.66</v>
      </c>
      <c r="AC65" s="58">
        <f t="shared" si="24"/>
        <v>19.12</v>
      </c>
      <c r="AD65" s="59">
        <f t="shared" si="25"/>
        <v>29.78</v>
      </c>
      <c r="AE65" s="60">
        <v>0</v>
      </c>
      <c r="AF65" s="60">
        <f t="shared" si="17"/>
        <v>2967723</v>
      </c>
      <c r="AG65" s="61">
        <v>0.02</v>
      </c>
      <c r="AH65" s="62">
        <v>4883287</v>
      </c>
      <c r="AI65" s="62">
        <v>0</v>
      </c>
      <c r="AJ65" s="62">
        <v>0</v>
      </c>
      <c r="AK65" s="63">
        <f t="shared" si="18"/>
        <v>4883287</v>
      </c>
      <c r="AL65" s="60">
        <v>234925850</v>
      </c>
      <c r="AM65" s="60">
        <f t="shared" si="29"/>
        <v>244164350</v>
      </c>
      <c r="AN65" s="61">
        <f t="shared" si="19"/>
        <v>3.9325174304998788E-2</v>
      </c>
      <c r="AO65" s="60">
        <f t="shared" si="20"/>
        <v>244164350</v>
      </c>
      <c r="AP65" s="50">
        <f t="shared" si="26"/>
        <v>0.02</v>
      </c>
      <c r="AQ65" s="50">
        <f t="shared" si="27"/>
        <v>0</v>
      </c>
      <c r="AR65" s="60">
        <v>160456</v>
      </c>
      <c r="AS65" s="60">
        <f t="shared" si="28"/>
        <v>8011466</v>
      </c>
      <c r="AT65" s="60">
        <f>ROUND(AS65/'3_Levels 1&amp;2'!C65,2)</f>
        <v>1603.9</v>
      </c>
    </row>
    <row r="66" spans="1:46" ht="15" customHeight="1" x14ac:dyDescent="0.2">
      <c r="A66" s="66">
        <v>60</v>
      </c>
      <c r="B66" s="786" t="s">
        <v>62</v>
      </c>
      <c r="C66" s="78">
        <v>306690140</v>
      </c>
      <c r="D66" s="78">
        <v>54971152</v>
      </c>
      <c r="E66" s="68">
        <f t="shared" si="10"/>
        <v>251718988</v>
      </c>
      <c r="F66" s="68">
        <v>256926526</v>
      </c>
      <c r="G66" s="69">
        <f t="shared" si="11"/>
        <v>-2.0268588382345541E-2</v>
      </c>
      <c r="H66" s="70">
        <f t="shared" si="22"/>
        <v>251718988</v>
      </c>
      <c r="I66" s="71">
        <v>4.2300000000000004</v>
      </c>
      <c r="J66" s="72">
        <v>1054812</v>
      </c>
      <c r="K66" s="71">
        <v>11.61</v>
      </c>
      <c r="L66" s="72">
        <v>2887601</v>
      </c>
      <c r="M66" s="73">
        <v>0</v>
      </c>
      <c r="N66" s="73">
        <v>26.42</v>
      </c>
      <c r="O66" s="73">
        <v>5</v>
      </c>
      <c r="P66" s="72">
        <v>1907468</v>
      </c>
      <c r="Q66" s="68">
        <f t="shared" si="12"/>
        <v>5849881</v>
      </c>
      <c r="R66" s="73">
        <v>0</v>
      </c>
      <c r="S66" s="72">
        <v>0</v>
      </c>
      <c r="T66" s="73">
        <v>0</v>
      </c>
      <c r="U66" s="73">
        <v>35</v>
      </c>
      <c r="V66" s="73">
        <v>6</v>
      </c>
      <c r="W66" s="72">
        <v>5428790</v>
      </c>
      <c r="X66" s="68">
        <f t="shared" si="13"/>
        <v>5428790</v>
      </c>
      <c r="Y66" s="74">
        <f t="shared" si="14"/>
        <v>15.84</v>
      </c>
      <c r="Z66" s="68">
        <f t="shared" si="15"/>
        <v>3942413</v>
      </c>
      <c r="AA66" s="68">
        <f t="shared" si="16"/>
        <v>7336258</v>
      </c>
      <c r="AB66" s="75">
        <f t="shared" si="23"/>
        <v>21.57</v>
      </c>
      <c r="AC66" s="76">
        <f t="shared" si="24"/>
        <v>23.24</v>
      </c>
      <c r="AD66" s="77">
        <f t="shared" si="25"/>
        <v>44.81</v>
      </c>
      <c r="AE66" s="78">
        <v>0</v>
      </c>
      <c r="AF66" s="78">
        <f t="shared" si="17"/>
        <v>11278671</v>
      </c>
      <c r="AG66" s="79">
        <v>2.1299999999999999E-2</v>
      </c>
      <c r="AH66" s="80">
        <v>13859960</v>
      </c>
      <c r="AI66" s="80">
        <v>0</v>
      </c>
      <c r="AJ66" s="1140">
        <v>0</v>
      </c>
      <c r="AK66" s="81">
        <f t="shared" si="18"/>
        <v>13859960</v>
      </c>
      <c r="AL66" s="78">
        <v>683377700</v>
      </c>
      <c r="AM66" s="78">
        <f t="shared" si="29"/>
        <v>650702347</v>
      </c>
      <c r="AN66" s="79">
        <f t="shared" si="19"/>
        <v>-4.7814485313173082E-2</v>
      </c>
      <c r="AO66" s="78">
        <f t="shared" si="20"/>
        <v>650702347</v>
      </c>
      <c r="AP66" s="69">
        <f t="shared" si="26"/>
        <v>2.1300000013677527E-2</v>
      </c>
      <c r="AQ66" s="69">
        <f t="shared" si="27"/>
        <v>0</v>
      </c>
      <c r="AR66" s="78">
        <v>281980</v>
      </c>
      <c r="AS66" s="78">
        <f t="shared" si="28"/>
        <v>25420611</v>
      </c>
      <c r="AT66" s="78">
        <f>ROUND(AS66/'3_Levels 1&amp;2'!C66,2)</f>
        <v>4352.1000000000004</v>
      </c>
    </row>
    <row r="67" spans="1:46" ht="15" customHeight="1" x14ac:dyDescent="0.2">
      <c r="A67" s="47">
        <v>61</v>
      </c>
      <c r="B67" s="785" t="s">
        <v>63</v>
      </c>
      <c r="C67" s="60">
        <v>475466980</v>
      </c>
      <c r="D67" s="60">
        <v>47509760</v>
      </c>
      <c r="E67" s="49">
        <f t="shared" si="10"/>
        <v>427957220</v>
      </c>
      <c r="F67" s="49">
        <v>401558991</v>
      </c>
      <c r="G67" s="50">
        <f t="shared" si="11"/>
        <v>6.5739354843632428E-2</v>
      </c>
      <c r="H67" s="51">
        <f t="shared" si="22"/>
        <v>427957220</v>
      </c>
      <c r="I67" s="52">
        <v>4.3899999999999997</v>
      </c>
      <c r="J67" s="53">
        <v>1874215</v>
      </c>
      <c r="K67" s="52">
        <v>39</v>
      </c>
      <c r="L67" s="53">
        <v>16650200</v>
      </c>
      <c r="M67" s="54">
        <v>0</v>
      </c>
      <c r="N67" s="54">
        <v>0</v>
      </c>
      <c r="O67" s="54">
        <v>0</v>
      </c>
      <c r="P67" s="53">
        <v>0</v>
      </c>
      <c r="Q67" s="49">
        <f t="shared" si="12"/>
        <v>18524415</v>
      </c>
      <c r="R67" s="55">
        <v>16.8</v>
      </c>
      <c r="S67" s="53">
        <v>7172394</v>
      </c>
      <c r="T67" s="54">
        <v>0</v>
      </c>
      <c r="U67" s="54">
        <v>0</v>
      </c>
      <c r="V67" s="54">
        <v>0</v>
      </c>
      <c r="W67" s="53">
        <v>0</v>
      </c>
      <c r="X67" s="49">
        <f t="shared" si="13"/>
        <v>7172394</v>
      </c>
      <c r="Y67" s="56">
        <f t="shared" si="14"/>
        <v>60.19</v>
      </c>
      <c r="Z67" s="49">
        <f t="shared" si="15"/>
        <v>25696809</v>
      </c>
      <c r="AA67" s="49">
        <f t="shared" si="16"/>
        <v>0</v>
      </c>
      <c r="AB67" s="57">
        <f t="shared" si="23"/>
        <v>16.760000000000002</v>
      </c>
      <c r="AC67" s="58">
        <f t="shared" si="24"/>
        <v>43.29</v>
      </c>
      <c r="AD67" s="59">
        <f t="shared" si="25"/>
        <v>60.05</v>
      </c>
      <c r="AE67" s="60">
        <v>0</v>
      </c>
      <c r="AF67" s="60">
        <f t="shared" si="17"/>
        <v>25696809</v>
      </c>
      <c r="AG67" s="61">
        <v>0.02</v>
      </c>
      <c r="AH67" s="62">
        <v>15450518</v>
      </c>
      <c r="AI67" s="62">
        <v>0</v>
      </c>
      <c r="AJ67" s="62">
        <v>0</v>
      </c>
      <c r="AK67" s="63">
        <f t="shared" si="18"/>
        <v>15450518</v>
      </c>
      <c r="AL67" s="60">
        <v>812209300</v>
      </c>
      <c r="AM67" s="60">
        <f t="shared" si="29"/>
        <v>772525900</v>
      </c>
      <c r="AN67" s="64">
        <f t="shared" si="19"/>
        <v>-4.8858588543618006E-2</v>
      </c>
      <c r="AO67" s="65">
        <f t="shared" si="20"/>
        <v>772525900</v>
      </c>
      <c r="AP67" s="50">
        <f t="shared" si="26"/>
        <v>0.02</v>
      </c>
      <c r="AQ67" s="50">
        <f t="shared" si="27"/>
        <v>0</v>
      </c>
      <c r="AR67" s="60">
        <v>237727</v>
      </c>
      <c r="AS67" s="60">
        <f t="shared" si="28"/>
        <v>41385054</v>
      </c>
      <c r="AT67" s="60">
        <f>ROUND(AS67/'3_Levels 1&amp;2'!C67,2)</f>
        <v>11009.59</v>
      </c>
    </row>
    <row r="68" spans="1:46" ht="15" customHeight="1" x14ac:dyDescent="0.2">
      <c r="A68" s="47">
        <v>62</v>
      </c>
      <c r="B68" s="785" t="s">
        <v>64</v>
      </c>
      <c r="C68" s="60">
        <v>80370397</v>
      </c>
      <c r="D68" s="60">
        <v>17780794</v>
      </c>
      <c r="E68" s="49">
        <f t="shared" si="10"/>
        <v>62589603</v>
      </c>
      <c r="F68" s="49">
        <v>60831702</v>
      </c>
      <c r="G68" s="50">
        <f t="shared" si="11"/>
        <v>2.8897777675199684E-2</v>
      </c>
      <c r="H68" s="51">
        <f t="shared" si="22"/>
        <v>62589603</v>
      </c>
      <c r="I68" s="52">
        <v>7.23</v>
      </c>
      <c r="J68" s="53">
        <v>451456</v>
      </c>
      <c r="K68" s="52">
        <v>18</v>
      </c>
      <c r="L68" s="53">
        <v>1123913</v>
      </c>
      <c r="M68" s="54">
        <v>4.74</v>
      </c>
      <c r="N68" s="54">
        <v>4.74</v>
      </c>
      <c r="O68" s="54">
        <v>1</v>
      </c>
      <c r="P68" s="53">
        <v>131724</v>
      </c>
      <c r="Q68" s="49">
        <f t="shared" si="12"/>
        <v>1707093</v>
      </c>
      <c r="R68" s="54"/>
      <c r="S68" s="53"/>
      <c r="T68" s="54"/>
      <c r="U68" s="54"/>
      <c r="V68" s="54"/>
      <c r="W68" s="53"/>
      <c r="X68" s="49">
        <f t="shared" si="13"/>
        <v>0</v>
      </c>
      <c r="Y68" s="56">
        <f t="shared" si="14"/>
        <v>25.23</v>
      </c>
      <c r="Z68" s="49">
        <f>J68+L68+S68</f>
        <v>1575369</v>
      </c>
      <c r="AA68" s="49">
        <f t="shared" si="16"/>
        <v>131724</v>
      </c>
      <c r="AB68" s="57">
        <f t="shared" si="23"/>
        <v>0</v>
      </c>
      <c r="AC68" s="58">
        <f t="shared" si="24"/>
        <v>27.27</v>
      </c>
      <c r="AD68" s="59">
        <f t="shared" si="25"/>
        <v>27.27</v>
      </c>
      <c r="AE68" s="60">
        <v>0</v>
      </c>
      <c r="AF68" s="60">
        <f t="shared" si="17"/>
        <v>1707093</v>
      </c>
      <c r="AG68" s="61">
        <v>0.02</v>
      </c>
      <c r="AH68" s="62">
        <v>2698917</v>
      </c>
      <c r="AI68" s="62">
        <v>0</v>
      </c>
      <c r="AJ68" s="62">
        <v>0</v>
      </c>
      <c r="AK68" s="63">
        <f t="shared" si="18"/>
        <v>2698917</v>
      </c>
      <c r="AL68" s="60">
        <v>135703300</v>
      </c>
      <c r="AM68" s="60">
        <f t="shared" si="29"/>
        <v>134945850</v>
      </c>
      <c r="AN68" s="64">
        <f t="shared" si="19"/>
        <v>-5.5816623471942094E-3</v>
      </c>
      <c r="AO68" s="65">
        <f t="shared" si="20"/>
        <v>134945850</v>
      </c>
      <c r="AP68" s="50">
        <f t="shared" si="26"/>
        <v>0.02</v>
      </c>
      <c r="AQ68" s="50">
        <f t="shared" si="27"/>
        <v>0</v>
      </c>
      <c r="AR68" s="60">
        <v>87916</v>
      </c>
      <c r="AS68" s="60">
        <f t="shared" si="28"/>
        <v>4493926</v>
      </c>
      <c r="AT68" s="60">
        <f>ROUND(AS68/'3_Levels 1&amp;2'!C68,2)</f>
        <v>2355.31</v>
      </c>
    </row>
    <row r="69" spans="1:46" ht="15" customHeight="1" x14ac:dyDescent="0.2">
      <c r="A69" s="47">
        <v>63</v>
      </c>
      <c r="B69" s="785" t="s">
        <v>65</v>
      </c>
      <c r="C69" s="60">
        <v>380017418</v>
      </c>
      <c r="D69" s="60">
        <v>17805230</v>
      </c>
      <c r="E69" s="49">
        <f t="shared" si="10"/>
        <v>362212188</v>
      </c>
      <c r="F69" s="49">
        <v>284312541</v>
      </c>
      <c r="G69" s="50">
        <f t="shared" si="11"/>
        <v>0.2739930033547131</v>
      </c>
      <c r="H69" s="51">
        <f t="shared" si="22"/>
        <v>312743795.10000002</v>
      </c>
      <c r="I69" s="52">
        <v>4.46</v>
      </c>
      <c r="J69" s="53">
        <v>1558417</v>
      </c>
      <c r="K69" s="52">
        <v>29.5</v>
      </c>
      <c r="L69" s="53">
        <v>10436768</v>
      </c>
      <c r="M69" s="54">
        <v>0</v>
      </c>
      <c r="N69" s="54">
        <v>0</v>
      </c>
      <c r="O69" s="54">
        <v>0</v>
      </c>
      <c r="P69" s="53">
        <v>0</v>
      </c>
      <c r="Q69" s="49">
        <f t="shared" si="12"/>
        <v>11995185</v>
      </c>
      <c r="R69" s="54">
        <v>0</v>
      </c>
      <c r="S69" s="53">
        <v>0</v>
      </c>
      <c r="T69" s="54">
        <v>0</v>
      </c>
      <c r="U69" s="54">
        <v>0</v>
      </c>
      <c r="V69" s="54">
        <v>0</v>
      </c>
      <c r="W69" s="53">
        <v>0</v>
      </c>
      <c r="X69" s="49">
        <f t="shared" si="13"/>
        <v>0</v>
      </c>
      <c r="Y69" s="56">
        <f t="shared" si="14"/>
        <v>33.96</v>
      </c>
      <c r="Z69" s="49">
        <f t="shared" si="15"/>
        <v>11995185</v>
      </c>
      <c r="AA69" s="49">
        <f t="shared" si="16"/>
        <v>0</v>
      </c>
      <c r="AB69" s="57">
        <f t="shared" si="23"/>
        <v>0</v>
      </c>
      <c r="AC69" s="58">
        <f t="shared" si="24"/>
        <v>33.119999999999997</v>
      </c>
      <c r="AD69" s="59">
        <f t="shared" si="25"/>
        <v>33.119999999999997</v>
      </c>
      <c r="AE69" s="60">
        <v>0</v>
      </c>
      <c r="AF69" s="60">
        <f t="shared" si="17"/>
        <v>11995185</v>
      </c>
      <c r="AG69" s="61">
        <v>0.03</v>
      </c>
      <c r="AH69" s="62">
        <v>8415568</v>
      </c>
      <c r="AI69" s="62">
        <v>0</v>
      </c>
      <c r="AJ69" s="62">
        <v>0</v>
      </c>
      <c r="AK69" s="63">
        <f t="shared" si="18"/>
        <v>8415568</v>
      </c>
      <c r="AL69" s="60">
        <v>270798067</v>
      </c>
      <c r="AM69" s="60">
        <f t="shared" si="29"/>
        <v>280518933</v>
      </c>
      <c r="AN69" s="61">
        <f t="shared" si="19"/>
        <v>3.5897102618535306E-2</v>
      </c>
      <c r="AO69" s="60">
        <f t="shared" si="20"/>
        <v>280518933</v>
      </c>
      <c r="AP69" s="50">
        <f t="shared" si="26"/>
        <v>3.0000000035648219E-2</v>
      </c>
      <c r="AQ69" s="50">
        <f t="shared" si="27"/>
        <v>0</v>
      </c>
      <c r="AR69" s="60">
        <v>56972</v>
      </c>
      <c r="AS69" s="60">
        <f t="shared" si="28"/>
        <v>20467725</v>
      </c>
      <c r="AT69" s="60">
        <f>ROUND(AS69/'3_Levels 1&amp;2'!C69,2)</f>
        <v>9695.75</v>
      </c>
    </row>
    <row r="70" spans="1:46" ht="15" customHeight="1" x14ac:dyDescent="0.2">
      <c r="A70" s="47">
        <v>64</v>
      </c>
      <c r="B70" s="785" t="s">
        <v>66</v>
      </c>
      <c r="C70" s="60">
        <v>86968019</v>
      </c>
      <c r="D70" s="60">
        <v>17222023</v>
      </c>
      <c r="E70" s="49">
        <f t="shared" si="10"/>
        <v>69745996</v>
      </c>
      <c r="F70" s="49">
        <v>68200692</v>
      </c>
      <c r="G70" s="50">
        <f t="shared" si="11"/>
        <v>2.265818651810747E-2</v>
      </c>
      <c r="H70" s="51">
        <f t="shared" si="22"/>
        <v>69745996</v>
      </c>
      <c r="I70" s="52">
        <v>4.93</v>
      </c>
      <c r="J70" s="53">
        <v>343871</v>
      </c>
      <c r="K70" s="52">
        <v>15.72</v>
      </c>
      <c r="L70" s="53">
        <v>1097090</v>
      </c>
      <c r="M70" s="54">
        <v>0</v>
      </c>
      <c r="N70" s="54">
        <v>3.44</v>
      </c>
      <c r="O70" s="54">
        <v>2</v>
      </c>
      <c r="P70" s="53">
        <v>188442</v>
      </c>
      <c r="Q70" s="49">
        <f t="shared" si="12"/>
        <v>1629403</v>
      </c>
      <c r="R70" s="54">
        <v>0</v>
      </c>
      <c r="S70" s="53">
        <v>0</v>
      </c>
      <c r="T70" s="54">
        <v>0</v>
      </c>
      <c r="U70" s="54">
        <v>30</v>
      </c>
      <c r="V70" s="54">
        <v>3</v>
      </c>
      <c r="W70" s="53">
        <v>1113686</v>
      </c>
      <c r="X70" s="49">
        <f t="shared" si="13"/>
        <v>1113686</v>
      </c>
      <c r="Y70" s="56">
        <f t="shared" si="14"/>
        <v>20.65</v>
      </c>
      <c r="Z70" s="49">
        <f t="shared" si="15"/>
        <v>1440961</v>
      </c>
      <c r="AA70" s="49">
        <f t="shared" si="16"/>
        <v>1302128</v>
      </c>
      <c r="AB70" s="57">
        <f t="shared" si="23"/>
        <v>15.97</v>
      </c>
      <c r="AC70" s="58">
        <f t="shared" si="24"/>
        <v>23.36</v>
      </c>
      <c r="AD70" s="59">
        <f t="shared" si="25"/>
        <v>39.33</v>
      </c>
      <c r="AE70" s="60">
        <v>0</v>
      </c>
      <c r="AF70" s="60">
        <f t="shared" si="17"/>
        <v>2743089</v>
      </c>
      <c r="AG70" s="61">
        <v>0.02</v>
      </c>
      <c r="AH70" s="62">
        <v>4392577</v>
      </c>
      <c r="AI70" s="62">
        <v>0</v>
      </c>
      <c r="AJ70" s="62">
        <v>0</v>
      </c>
      <c r="AK70" s="63">
        <f t="shared" si="18"/>
        <v>4392577</v>
      </c>
      <c r="AL70" s="60">
        <v>195579800</v>
      </c>
      <c r="AM70" s="60">
        <f t="shared" si="29"/>
        <v>219628850</v>
      </c>
      <c r="AN70" s="61">
        <f t="shared" si="19"/>
        <v>0.12296285199187237</v>
      </c>
      <c r="AO70" s="60">
        <f t="shared" si="20"/>
        <v>219628850</v>
      </c>
      <c r="AP70" s="50">
        <f t="shared" si="26"/>
        <v>0.02</v>
      </c>
      <c r="AQ70" s="50">
        <f t="shared" si="27"/>
        <v>0</v>
      </c>
      <c r="AR70" s="60">
        <v>252633</v>
      </c>
      <c r="AS70" s="60">
        <f t="shared" si="28"/>
        <v>7388299</v>
      </c>
      <c r="AT70" s="60">
        <f>ROUND(AS70/'3_Levels 1&amp;2'!C70,2)</f>
        <v>3639.56</v>
      </c>
    </row>
    <row r="71" spans="1:46" ht="15" customHeight="1" x14ac:dyDescent="0.2">
      <c r="A71" s="66">
        <v>65</v>
      </c>
      <c r="B71" s="786" t="s">
        <v>67</v>
      </c>
      <c r="C71" s="78">
        <v>438893091</v>
      </c>
      <c r="D71" s="78">
        <v>43279025</v>
      </c>
      <c r="E71" s="68">
        <f t="shared" si="10"/>
        <v>395614066</v>
      </c>
      <c r="F71" s="68">
        <v>389860761</v>
      </c>
      <c r="G71" s="69">
        <f t="shared" si="11"/>
        <v>1.475733281093144E-2</v>
      </c>
      <c r="H71" s="70">
        <f t="shared" si="22"/>
        <v>395614066</v>
      </c>
      <c r="I71" s="71">
        <v>7.07</v>
      </c>
      <c r="J71" s="72">
        <v>2848113</v>
      </c>
      <c r="K71" s="71">
        <v>20.56</v>
      </c>
      <c r="L71" s="72">
        <v>8277059</v>
      </c>
      <c r="M71" s="73">
        <v>0</v>
      </c>
      <c r="N71" s="73">
        <v>0</v>
      </c>
      <c r="O71" s="73">
        <v>0</v>
      </c>
      <c r="P71" s="72">
        <v>0</v>
      </c>
      <c r="Q71" s="68">
        <f t="shared" si="12"/>
        <v>11125172</v>
      </c>
      <c r="R71" s="73">
        <v>8</v>
      </c>
      <c r="S71" s="72">
        <v>3196731</v>
      </c>
      <c r="T71" s="73">
        <v>0</v>
      </c>
      <c r="U71" s="73">
        <v>0</v>
      </c>
      <c r="V71" s="73">
        <v>0</v>
      </c>
      <c r="W71" s="72">
        <v>0</v>
      </c>
      <c r="X71" s="68">
        <f t="shared" si="13"/>
        <v>3196731</v>
      </c>
      <c r="Y71" s="74">
        <f t="shared" si="14"/>
        <v>35.629999999999995</v>
      </c>
      <c r="Z71" s="68">
        <f t="shared" si="15"/>
        <v>14321903</v>
      </c>
      <c r="AA71" s="68">
        <f t="shared" si="16"/>
        <v>0</v>
      </c>
      <c r="AB71" s="75">
        <f t="shared" ref="AB71:AB76" si="30">ROUND((X71/E71)*1000,2)</f>
        <v>8.08</v>
      </c>
      <c r="AC71" s="76">
        <f t="shared" ref="AC71:AC76" si="31">ROUND((Q71/E71)*1000,2)</f>
        <v>28.12</v>
      </c>
      <c r="AD71" s="77">
        <f t="shared" ref="AD71:AD76" si="32">ROUND((AF71/E71)*1000,2)</f>
        <v>36.200000000000003</v>
      </c>
      <c r="AE71" s="78">
        <v>0</v>
      </c>
      <c r="AF71" s="78">
        <f t="shared" si="17"/>
        <v>14321903</v>
      </c>
      <c r="AG71" s="79">
        <v>0.02</v>
      </c>
      <c r="AH71" s="80">
        <v>28593192</v>
      </c>
      <c r="AI71" s="80">
        <v>0</v>
      </c>
      <c r="AJ71" s="1140">
        <v>0</v>
      </c>
      <c r="AK71" s="81">
        <f t="shared" si="18"/>
        <v>28593192</v>
      </c>
      <c r="AL71" s="78">
        <v>1429844150</v>
      </c>
      <c r="AM71" s="78">
        <f t="shared" si="29"/>
        <v>1429659600</v>
      </c>
      <c r="AN71" s="79">
        <f t="shared" si="19"/>
        <v>-1.290700108819552E-4</v>
      </c>
      <c r="AO71" s="78">
        <f t="shared" si="20"/>
        <v>1429659600</v>
      </c>
      <c r="AP71" s="69">
        <f t="shared" si="26"/>
        <v>0.02</v>
      </c>
      <c r="AQ71" s="69">
        <f t="shared" si="27"/>
        <v>0</v>
      </c>
      <c r="AR71" s="78">
        <v>262643</v>
      </c>
      <c r="AS71" s="78">
        <f>AR71+AF71+AK71</f>
        <v>43177738</v>
      </c>
      <c r="AT71" s="78">
        <f>ROUND(AS71/'3_Levels 1&amp;2'!C71,2)</f>
        <v>5431.16</v>
      </c>
    </row>
    <row r="72" spans="1:46" ht="15" customHeight="1" x14ac:dyDescent="0.2">
      <c r="A72" s="47">
        <v>66</v>
      </c>
      <c r="B72" s="785" t="s">
        <v>68</v>
      </c>
      <c r="C72" s="60">
        <v>106804590</v>
      </c>
      <c r="D72" s="60">
        <v>19343910</v>
      </c>
      <c r="E72" s="49">
        <f>C72-D72</f>
        <v>87460680</v>
      </c>
      <c r="F72" s="49">
        <v>84429330</v>
      </c>
      <c r="G72" s="50">
        <f>(E72-F72)/F72</f>
        <v>3.5903992131644302E-2</v>
      </c>
      <c r="H72" s="51">
        <f t="shared" si="22"/>
        <v>87460680</v>
      </c>
      <c r="I72" s="52">
        <v>6.43</v>
      </c>
      <c r="J72" s="53">
        <v>542920</v>
      </c>
      <c r="K72" s="52">
        <v>56.61</v>
      </c>
      <c r="L72" s="53">
        <v>5053251</v>
      </c>
      <c r="M72" s="54">
        <v>0</v>
      </c>
      <c r="N72" s="54">
        <v>0</v>
      </c>
      <c r="O72" s="54">
        <v>0</v>
      </c>
      <c r="P72" s="53">
        <v>0</v>
      </c>
      <c r="Q72" s="49">
        <f>J72+L72+P72</f>
        <v>5596171</v>
      </c>
      <c r="R72" s="55">
        <v>0</v>
      </c>
      <c r="S72" s="53">
        <v>0</v>
      </c>
      <c r="T72" s="54">
        <v>0</v>
      </c>
      <c r="U72" s="54">
        <v>0</v>
      </c>
      <c r="V72" s="54">
        <v>0</v>
      </c>
      <c r="W72" s="53">
        <v>0</v>
      </c>
      <c r="X72" s="49">
        <f>S72+W72</f>
        <v>0</v>
      </c>
      <c r="Y72" s="56">
        <f t="shared" ref="Y72:Z74" si="33">I72+K72+R72</f>
        <v>63.04</v>
      </c>
      <c r="Z72" s="49">
        <f t="shared" si="33"/>
        <v>5596171</v>
      </c>
      <c r="AA72" s="49">
        <f>P72+W72</f>
        <v>0</v>
      </c>
      <c r="AB72" s="57">
        <f t="shared" si="30"/>
        <v>0</v>
      </c>
      <c r="AC72" s="58">
        <f t="shared" si="31"/>
        <v>63.98</v>
      </c>
      <c r="AD72" s="59">
        <f t="shared" si="32"/>
        <v>63.98</v>
      </c>
      <c r="AE72" s="60">
        <v>0</v>
      </c>
      <c r="AF72" s="60">
        <f>X72+Q72+AE72</f>
        <v>5596171</v>
      </c>
      <c r="AG72" s="61">
        <v>0.01</v>
      </c>
      <c r="AH72" s="62">
        <v>2874357</v>
      </c>
      <c r="AI72" s="62">
        <v>0</v>
      </c>
      <c r="AJ72" s="62">
        <v>0</v>
      </c>
      <c r="AK72" s="63">
        <f>AH72+AI72+AJ72</f>
        <v>2874357</v>
      </c>
      <c r="AL72" s="60">
        <v>273823800</v>
      </c>
      <c r="AM72" s="60">
        <f t="shared" si="29"/>
        <v>287435700</v>
      </c>
      <c r="AN72" s="64">
        <f>(AM72-AL72)/AL72</f>
        <v>4.9710434228142329E-2</v>
      </c>
      <c r="AO72" s="65">
        <f>IF((AM72-AL72)/AL72&gt;$AO$3,AL72*(1+$AO$3),AM72)</f>
        <v>287435700</v>
      </c>
      <c r="AP72" s="50">
        <f t="shared" si="26"/>
        <v>0.01</v>
      </c>
      <c r="AQ72" s="50">
        <f t="shared" si="27"/>
        <v>0</v>
      </c>
      <c r="AR72" s="60">
        <v>195545</v>
      </c>
      <c r="AS72" s="60">
        <f>AR72+AF72+AK72</f>
        <v>8666073</v>
      </c>
      <c r="AT72" s="60">
        <f>ROUND(AS72/'3_Levels 1&amp;2'!C72,2)</f>
        <v>4656.68</v>
      </c>
    </row>
    <row r="73" spans="1:46" s="82" customFormat="1" ht="15" customHeight="1" x14ac:dyDescent="0.2">
      <c r="A73" s="47">
        <v>67</v>
      </c>
      <c r="B73" s="785" t="s">
        <v>2</v>
      </c>
      <c r="C73" s="60">
        <v>333153837.10999995</v>
      </c>
      <c r="D73" s="49">
        <v>46111404</v>
      </c>
      <c r="E73" s="49">
        <f>C73-D73</f>
        <v>287042433.10999995</v>
      </c>
      <c r="F73" s="49">
        <v>254509091</v>
      </c>
      <c r="G73" s="50">
        <f>(E73-F73)/F73</f>
        <v>0.12782781936068427</v>
      </c>
      <c r="H73" s="51">
        <f t="shared" si="22"/>
        <v>279960000.10000002</v>
      </c>
      <c r="I73" s="52">
        <v>0</v>
      </c>
      <c r="J73" s="53">
        <v>0</v>
      </c>
      <c r="K73" s="52">
        <v>0</v>
      </c>
      <c r="L73" s="53">
        <v>0</v>
      </c>
      <c r="M73" s="54">
        <v>0</v>
      </c>
      <c r="N73" s="54">
        <v>38.200000000000003</v>
      </c>
      <c r="O73" s="54">
        <v>1</v>
      </c>
      <c r="P73" s="53">
        <v>11238376</v>
      </c>
      <c r="Q73" s="49">
        <f>J73+L73+P73</f>
        <v>11238376</v>
      </c>
      <c r="R73" s="54">
        <v>0</v>
      </c>
      <c r="S73" s="53">
        <v>0</v>
      </c>
      <c r="T73" s="54">
        <v>0</v>
      </c>
      <c r="U73" s="54">
        <v>36</v>
      </c>
      <c r="V73" s="54">
        <v>1</v>
      </c>
      <c r="W73" s="53">
        <v>10571438</v>
      </c>
      <c r="X73" s="49">
        <f>S73+W73</f>
        <v>10571438</v>
      </c>
      <c r="Y73" s="56">
        <f t="shared" si="33"/>
        <v>0</v>
      </c>
      <c r="Z73" s="49">
        <f t="shared" si="33"/>
        <v>0</v>
      </c>
      <c r="AA73" s="49">
        <f>P73+W73</f>
        <v>21809814</v>
      </c>
      <c r="AB73" s="57">
        <f t="shared" si="30"/>
        <v>36.83</v>
      </c>
      <c r="AC73" s="58">
        <f t="shared" si="31"/>
        <v>39.15</v>
      </c>
      <c r="AD73" s="59">
        <f t="shared" si="32"/>
        <v>75.98</v>
      </c>
      <c r="AE73" s="60">
        <v>0</v>
      </c>
      <c r="AF73" s="60">
        <f>X73+Q73+AE73</f>
        <v>21809814</v>
      </c>
      <c r="AG73" s="61">
        <v>0.02</v>
      </c>
      <c r="AH73" s="62">
        <v>9952324</v>
      </c>
      <c r="AI73" s="62">
        <v>0</v>
      </c>
      <c r="AJ73" s="62">
        <v>0</v>
      </c>
      <c r="AK73" s="63">
        <f>AH73+AI73+AJ73</f>
        <v>9952324</v>
      </c>
      <c r="AL73" s="60">
        <v>570947650</v>
      </c>
      <c r="AM73" s="60">
        <f t="shared" si="29"/>
        <v>497616200</v>
      </c>
      <c r="AN73" s="64">
        <f>(AM73-AL73)/AL73</f>
        <v>-0.12843813263790471</v>
      </c>
      <c r="AO73" s="65">
        <f>IF((AM73-AL73)/AL73&gt;$AO$3,AL73*(1+$AO$3),AM73)</f>
        <v>497616200</v>
      </c>
      <c r="AP73" s="50">
        <f t="shared" si="26"/>
        <v>0.02</v>
      </c>
      <c r="AQ73" s="50">
        <f t="shared" si="27"/>
        <v>0</v>
      </c>
      <c r="AR73" s="60">
        <v>95098</v>
      </c>
      <c r="AS73" s="60">
        <f>AR73+AF73+AK73</f>
        <v>31857236</v>
      </c>
      <c r="AT73" s="60">
        <f>ROUND(AS73/'3_Levels 1&amp;2'!C73,2)</f>
        <v>5827.19</v>
      </c>
    </row>
    <row r="74" spans="1:46" s="82" customFormat="1" ht="15" customHeight="1" x14ac:dyDescent="0.2">
      <c r="A74" s="47">
        <v>68</v>
      </c>
      <c r="B74" s="48" t="s">
        <v>1</v>
      </c>
      <c r="C74" s="49">
        <v>66440840.109999999</v>
      </c>
      <c r="D74" s="49">
        <v>20970270</v>
      </c>
      <c r="E74" s="49">
        <f>C74-D74</f>
        <v>45470570.109999999</v>
      </c>
      <c r="F74" s="49">
        <v>49404750</v>
      </c>
      <c r="G74" s="50">
        <f>(E74-F74)/F74</f>
        <v>-7.9631612142557151E-2</v>
      </c>
      <c r="H74" s="51">
        <f t="shared" si="22"/>
        <v>45470570.109999999</v>
      </c>
      <c r="I74" s="52">
        <v>5</v>
      </c>
      <c r="J74" s="53">
        <v>225344</v>
      </c>
      <c r="K74" s="52">
        <v>38.200000000000003</v>
      </c>
      <c r="L74" s="53">
        <v>1733681</v>
      </c>
      <c r="M74" s="54">
        <v>0</v>
      </c>
      <c r="N74" s="54">
        <v>0</v>
      </c>
      <c r="O74" s="54">
        <v>0</v>
      </c>
      <c r="P74" s="53">
        <v>0</v>
      </c>
      <c r="Q74" s="49">
        <f>J74+L74+P74</f>
        <v>1959025</v>
      </c>
      <c r="R74" s="54">
        <v>0</v>
      </c>
      <c r="S74" s="53">
        <v>0</v>
      </c>
      <c r="T74" s="54">
        <v>0</v>
      </c>
      <c r="U74" s="54">
        <v>0</v>
      </c>
      <c r="V74" s="54">
        <v>0</v>
      </c>
      <c r="W74" s="53">
        <v>0</v>
      </c>
      <c r="X74" s="49">
        <f>S74+W74</f>
        <v>0</v>
      </c>
      <c r="Y74" s="56">
        <f t="shared" si="33"/>
        <v>43.2</v>
      </c>
      <c r="Z74" s="49">
        <f t="shared" si="33"/>
        <v>1959025</v>
      </c>
      <c r="AA74" s="49">
        <f>P74+W74</f>
        <v>0</v>
      </c>
      <c r="AB74" s="57">
        <f t="shared" si="30"/>
        <v>0</v>
      </c>
      <c r="AC74" s="58">
        <f t="shared" si="31"/>
        <v>43.08</v>
      </c>
      <c r="AD74" s="59">
        <f t="shared" si="32"/>
        <v>43.08</v>
      </c>
      <c r="AE74" s="60">
        <v>0</v>
      </c>
      <c r="AF74" s="60">
        <f>X74+Q74+AE74</f>
        <v>1959025</v>
      </c>
      <c r="AG74" s="61">
        <v>0.02</v>
      </c>
      <c r="AH74" s="62">
        <v>3620296</v>
      </c>
      <c r="AI74" s="62">
        <v>0</v>
      </c>
      <c r="AJ74" s="62">
        <v>0</v>
      </c>
      <c r="AK74" s="63">
        <f>AH74+AI74+AJ74</f>
        <v>3620296</v>
      </c>
      <c r="AL74" s="60">
        <v>169955750</v>
      </c>
      <c r="AM74" s="60">
        <f t="shared" si="29"/>
        <v>181014800</v>
      </c>
      <c r="AN74" s="61">
        <f>(AM74-AL74)/AL74</f>
        <v>6.5070172677299823E-2</v>
      </c>
      <c r="AO74" s="60">
        <f>IF((AM74-AL74)/AL74&gt;$AO$3,AL74*(1+$AO$3),AM74)</f>
        <v>181014800</v>
      </c>
      <c r="AP74" s="50">
        <f t="shared" si="26"/>
        <v>0.02</v>
      </c>
      <c r="AQ74" s="50">
        <f t="shared" si="27"/>
        <v>0</v>
      </c>
      <c r="AR74" s="60">
        <v>43248</v>
      </c>
      <c r="AS74" s="60">
        <f>AR74+AF74+AK74</f>
        <v>5622569</v>
      </c>
      <c r="AT74" s="60">
        <f>ROUND(AS74/'3_Levels 1&amp;2'!C74,2)</f>
        <v>3223.95</v>
      </c>
    </row>
    <row r="75" spans="1:46" s="100" customFormat="1" ht="15" customHeight="1" x14ac:dyDescent="0.2">
      <c r="A75" s="83">
        <v>69</v>
      </c>
      <c r="B75" s="84" t="s">
        <v>74</v>
      </c>
      <c r="C75" s="85">
        <v>231378045.36000001</v>
      </c>
      <c r="D75" s="86">
        <v>67467830</v>
      </c>
      <c r="E75" s="86">
        <f>C75-D75</f>
        <v>163910215.36000001</v>
      </c>
      <c r="F75" s="86">
        <v>156603402</v>
      </c>
      <c r="G75" s="87">
        <f>(E75-F75)/F75</f>
        <v>4.6658075537848238E-2</v>
      </c>
      <c r="H75" s="88">
        <f t="shared" si="22"/>
        <v>163910215.36000001</v>
      </c>
      <c r="I75" s="89">
        <v>3.91</v>
      </c>
      <c r="J75" s="85">
        <v>630097</v>
      </c>
      <c r="K75" s="89">
        <v>30.06</v>
      </c>
      <c r="L75" s="85">
        <v>4856758</v>
      </c>
      <c r="M75" s="90">
        <v>0</v>
      </c>
      <c r="N75" s="90">
        <v>0</v>
      </c>
      <c r="O75" s="91">
        <v>0</v>
      </c>
      <c r="P75" s="85">
        <v>0</v>
      </c>
      <c r="Q75" s="92">
        <f>J75+L75+P75</f>
        <v>5486855</v>
      </c>
      <c r="R75" s="73">
        <v>23.65</v>
      </c>
      <c r="S75" s="85">
        <v>3819548</v>
      </c>
      <c r="T75" s="90">
        <v>0</v>
      </c>
      <c r="U75" s="90">
        <v>0</v>
      </c>
      <c r="V75" s="91">
        <v>0</v>
      </c>
      <c r="W75" s="85">
        <v>0</v>
      </c>
      <c r="X75" s="92">
        <f>S75+W75</f>
        <v>3819548</v>
      </c>
      <c r="Y75" s="89">
        <f>I75+K75+R75</f>
        <v>57.62</v>
      </c>
      <c r="Z75" s="85">
        <f>J75+L75+S75</f>
        <v>9306403</v>
      </c>
      <c r="AA75" s="85">
        <f>P75+W75</f>
        <v>0</v>
      </c>
      <c r="AB75" s="93">
        <f t="shared" si="30"/>
        <v>23.3</v>
      </c>
      <c r="AC75" s="94">
        <f t="shared" si="31"/>
        <v>33.47</v>
      </c>
      <c r="AD75" s="95">
        <f t="shared" si="32"/>
        <v>56.78</v>
      </c>
      <c r="AE75" s="85">
        <v>0</v>
      </c>
      <c r="AF75" s="85">
        <f>X75+Q75+AE75</f>
        <v>9306403</v>
      </c>
      <c r="AG75" s="96">
        <v>2.5000000000000001E-2</v>
      </c>
      <c r="AH75" s="97">
        <v>7321288</v>
      </c>
      <c r="AI75" s="97">
        <v>1830322</v>
      </c>
      <c r="AJ75" s="1141">
        <v>0</v>
      </c>
      <c r="AK75" s="98">
        <f>AH75+AI75+AJ75</f>
        <v>9151610</v>
      </c>
      <c r="AL75" s="85">
        <v>363918760</v>
      </c>
      <c r="AM75" s="85">
        <f t="shared" si="29"/>
        <v>366064400</v>
      </c>
      <c r="AN75" s="96">
        <f>(AM75-AL75)/AL75</f>
        <v>5.8959312787282524E-3</v>
      </c>
      <c r="AO75" s="85">
        <f>IF((AM75-AL75)/AL75&gt;$AO$3,AL75*(1+$AO$3),AM75)</f>
        <v>366064400</v>
      </c>
      <c r="AP75" s="99">
        <f t="shared" si="26"/>
        <v>0.02</v>
      </c>
      <c r="AQ75" s="99">
        <f t="shared" si="27"/>
        <v>5.0000000000000001E-3</v>
      </c>
      <c r="AR75" s="85">
        <v>4000</v>
      </c>
      <c r="AS75" s="85">
        <f>AR75+AF75+AK75</f>
        <v>18462013</v>
      </c>
      <c r="AT75" s="85">
        <f>ROUND(AS75/'3_Levels 1&amp;2'!C75,2)</f>
        <v>3823.15</v>
      </c>
    </row>
    <row r="76" spans="1:46" s="105" customFormat="1" ht="15" customHeight="1" thickBot="1" x14ac:dyDescent="0.25">
      <c r="A76" s="1048"/>
      <c r="B76" s="1049" t="s">
        <v>3</v>
      </c>
      <c r="C76" s="1050">
        <f>SUM(C7:C75)</f>
        <v>49564066455</v>
      </c>
      <c r="D76" s="1050">
        <f>SUM(D7:D75)</f>
        <v>7227658105</v>
      </c>
      <c r="E76" s="1050">
        <f>SUM(E7:E75)</f>
        <v>42336408350</v>
      </c>
      <c r="F76" s="1050">
        <f>SUM(F7:F75)</f>
        <v>41423550649</v>
      </c>
      <c r="G76" s="1051">
        <f>(E76-F76)/F76</f>
        <v>2.2037166942424746E-2</v>
      </c>
      <c r="H76" s="1052">
        <f>SUM(H7:H75)</f>
        <v>42203969773.889999</v>
      </c>
      <c r="I76" s="1116">
        <v>5.0599999999999996</v>
      </c>
      <c r="J76" s="1053">
        <f>SUM(J7:J75)</f>
        <v>271869884</v>
      </c>
      <c r="K76" s="1054">
        <v>24.5</v>
      </c>
      <c r="L76" s="1053">
        <f>SUM(L7:L75)</f>
        <v>1159074539</v>
      </c>
      <c r="M76" s="1054">
        <f>MIN(M7:M75)</f>
        <v>0</v>
      </c>
      <c r="N76" s="1054">
        <f>MAX(N7:N75)</f>
        <v>91.41</v>
      </c>
      <c r="O76" s="1054">
        <f>SUM(O7:O75)</f>
        <v>93</v>
      </c>
      <c r="P76" s="1053">
        <f>SUM(P7:P75)</f>
        <v>53936704</v>
      </c>
      <c r="Q76" s="1053">
        <f>SUM(Q7:Q75)</f>
        <v>1484881127</v>
      </c>
      <c r="R76" s="1054">
        <v>4.62</v>
      </c>
      <c r="S76" s="1053">
        <f>SUM(S7:S75)</f>
        <v>168873449</v>
      </c>
      <c r="T76" s="1054">
        <f>MIN(T7:T75)</f>
        <v>0</v>
      </c>
      <c r="U76" s="1054">
        <f>MAX(U7:U75)</f>
        <v>48</v>
      </c>
      <c r="V76" s="1054">
        <f>SUM(V7:V75)</f>
        <v>95</v>
      </c>
      <c r="W76" s="1053">
        <f>SUM(W7:W75)</f>
        <v>94078899</v>
      </c>
      <c r="X76" s="1050">
        <f>SUM(X7:X75)</f>
        <v>262952348</v>
      </c>
      <c r="Y76" s="1055">
        <f>I76+K76+R76</f>
        <v>34.18</v>
      </c>
      <c r="Z76" s="1050">
        <f>SUM(Z7:Z75)</f>
        <v>1599817872</v>
      </c>
      <c r="AA76" s="1050">
        <f>SUM(AA7:AA75)</f>
        <v>148015603</v>
      </c>
      <c r="AB76" s="1056">
        <f t="shared" si="30"/>
        <v>6.21</v>
      </c>
      <c r="AC76" s="1057">
        <f t="shared" si="31"/>
        <v>35.07</v>
      </c>
      <c r="AD76" s="1056">
        <f t="shared" si="32"/>
        <v>41.3</v>
      </c>
      <c r="AE76" s="1050">
        <f>SUM(AE7:AE75)</f>
        <v>702200.75</v>
      </c>
      <c r="AF76" s="1050">
        <f>SUM(AF7:AF75)</f>
        <v>1748535675.75</v>
      </c>
      <c r="AG76" s="1058">
        <f>ROUND(AK76/AM76,4)</f>
        <v>2.0400000000000001E-2</v>
      </c>
      <c r="AH76" s="1059">
        <f t="shared" ref="AH76:AM76" si="34">SUM(AH7:AH75)</f>
        <v>1947935292</v>
      </c>
      <c r="AI76" s="1059">
        <f t="shared" si="34"/>
        <v>53953362</v>
      </c>
      <c r="AJ76" s="1142">
        <f t="shared" si="34"/>
        <v>839686</v>
      </c>
      <c r="AK76" s="1050">
        <f t="shared" si="34"/>
        <v>2002728340</v>
      </c>
      <c r="AL76" s="1050">
        <f t="shared" si="34"/>
        <v>96734878872</v>
      </c>
      <c r="AM76" s="1050">
        <f t="shared" si="34"/>
        <v>98336193525</v>
      </c>
      <c r="AN76" s="1058">
        <f>(AM76-AL76)/AL76</f>
        <v>1.6553643025892101E-2</v>
      </c>
      <c r="AO76" s="1050">
        <f>SUM(AO7:AO75)</f>
        <v>98168660803.949997</v>
      </c>
      <c r="AP76" s="1060">
        <f>ROUND(AH76/$AM76,4)</f>
        <v>1.9800000000000002E-2</v>
      </c>
      <c r="AQ76" s="1060">
        <f>ROUND(AI76/$AM76,4)</f>
        <v>5.0000000000000001E-4</v>
      </c>
      <c r="AR76" s="1053">
        <f>SUM(AR7:AR75)</f>
        <v>34098639</v>
      </c>
      <c r="AS76" s="1050">
        <f>SUM(AS7:AS75)</f>
        <v>3785362654.75</v>
      </c>
      <c r="AT76" s="1050">
        <f>ROUND(AS76/'3_Levels 1&amp;2'!C76,2)</f>
        <v>5558.54</v>
      </c>
    </row>
    <row r="77" spans="1:46" ht="14.25" hidden="1" customHeight="1" thickTop="1" x14ac:dyDescent="0.2">
      <c r="C77" s="780"/>
      <c r="Z77" s="439"/>
      <c r="AA77" s="439"/>
      <c r="AF77" s="1080"/>
      <c r="AG77" s="781"/>
      <c r="AH77" s="782" t="s">
        <v>1214</v>
      </c>
      <c r="AI77" s="11"/>
      <c r="AJ77" s="11"/>
      <c r="AK77" s="1080"/>
      <c r="AL77" s="11"/>
      <c r="AM77" s="11"/>
      <c r="AN77" s="11"/>
      <c r="AO77" s="440"/>
      <c r="AP77" s="11"/>
      <c r="AQ77" s="11"/>
      <c r="AR77" s="11"/>
      <c r="AS77" s="11"/>
      <c r="AT77" s="11"/>
    </row>
    <row r="78" spans="1:46" ht="14.25" hidden="1" customHeight="1" x14ac:dyDescent="0.2">
      <c r="C78" s="780"/>
      <c r="Z78" s="439"/>
      <c r="AA78" s="439"/>
      <c r="AF78" s="11"/>
      <c r="AG78" s="783"/>
      <c r="AH78" s="784">
        <v>1709269</v>
      </c>
      <c r="AI78" s="11"/>
      <c r="AJ78" s="11"/>
      <c r="AK78" s="594"/>
      <c r="AL78" s="11"/>
      <c r="AM78" s="11"/>
      <c r="AN78" s="11"/>
      <c r="AO78" s="11"/>
      <c r="AP78" s="11"/>
      <c r="AQ78" s="11"/>
      <c r="AR78" s="11"/>
      <c r="AS78" s="11"/>
      <c r="AT78" s="11"/>
    </row>
    <row r="79" spans="1:46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6" manualBreakCount="6">
        <brk id="8" max="74" man="1"/>
        <brk id="17" max="74" man="1"/>
        <brk id="24" max="74" man="1"/>
        <brk id="31" max="74" man="1"/>
        <brk id="35" max="74" man="1"/>
        <brk id="41" max="75" man="1"/>
      </colBreaks>
      <pageMargins left="0.25" right="0.25" top="0.97" bottom="0.25" header="0.38" footer="0.27"/>
      <printOptions horizontalCentered="1"/>
      <pageSetup paperSize="5" scale="75" firstPageNumber="97" fitToWidth="0" orientation="portrait" r:id="rId1"/>
      <headerFooter alignWithMargins="0">
        <oddHeader>&amp;L&amp;"Arial,Bold"&amp;18&amp;K000000Table 7: FY2019-20 Budget Letter_&amp;KFF0000Preliminary Simulation&amp;K000000
FY2017-2018 Local Property and Sales Tax Revenues</oddHeader>
        <oddFooter>&amp;R&amp;12&amp;P</oddFooter>
      </headerFooter>
    </customSheetView>
  </customSheetViews>
  <mergeCells count="50">
    <mergeCell ref="S2:S3"/>
    <mergeCell ref="M2:M3"/>
    <mergeCell ref="N2:N3"/>
    <mergeCell ref="V2:V3"/>
    <mergeCell ref="AT1:AT3"/>
    <mergeCell ref="AS1:AS3"/>
    <mergeCell ref="AK1:AK3"/>
    <mergeCell ref="AF1:AF3"/>
    <mergeCell ref="AL2:AL3"/>
    <mergeCell ref="AM2:AM3"/>
    <mergeCell ref="AG2:AG3"/>
    <mergeCell ref="AH2:AH3"/>
    <mergeCell ref="AI2:AI3"/>
    <mergeCell ref="AQ2:AQ3"/>
    <mergeCell ref="AR1:AR3"/>
    <mergeCell ref="AG1:AI1"/>
    <mergeCell ref="O2:O3"/>
    <mergeCell ref="C2:C3"/>
    <mergeCell ref="J2:J3"/>
    <mergeCell ref="D2:D3"/>
    <mergeCell ref="F2:F3"/>
    <mergeCell ref="E2:E3"/>
    <mergeCell ref="A1:B3"/>
    <mergeCell ref="X1:X3"/>
    <mergeCell ref="W2:W3"/>
    <mergeCell ref="I1:J1"/>
    <mergeCell ref="K1:P1"/>
    <mergeCell ref="C1:H1"/>
    <mergeCell ref="P2:P3"/>
    <mergeCell ref="R2:R3"/>
    <mergeCell ref="Q1:Q3"/>
    <mergeCell ref="R1:W1"/>
    <mergeCell ref="T2:T3"/>
    <mergeCell ref="U2:U3"/>
    <mergeCell ref="K2:K3"/>
    <mergeCell ref="L2:L3"/>
    <mergeCell ref="G2:G3"/>
    <mergeCell ref="I2:I3"/>
    <mergeCell ref="Y1:AD1"/>
    <mergeCell ref="AL1:AQ1"/>
    <mergeCell ref="AC2:AC3"/>
    <mergeCell ref="AD2:AD3"/>
    <mergeCell ref="AN2:AN3"/>
    <mergeCell ref="AP2:AP3"/>
    <mergeCell ref="Y2:Y3"/>
    <mergeCell ref="Z2:Z3"/>
    <mergeCell ref="AA2:AA3"/>
    <mergeCell ref="AB2:AB3"/>
    <mergeCell ref="AE2:AE3"/>
    <mergeCell ref="AJ2:AJ3"/>
  </mergeCells>
  <phoneticPr fontId="0" type="noConversion"/>
  <conditionalFormatting sqref="H7:H11 H75">
    <cfRule type="expression" dxfId="55" priority="57">
      <formula>G7&gt;$H$3</formula>
    </cfRule>
  </conditionalFormatting>
  <conditionalFormatting sqref="G7:G11 G75">
    <cfRule type="expression" dxfId="54" priority="56">
      <formula>G7&gt;$H$3</formula>
    </cfRule>
  </conditionalFormatting>
  <conditionalFormatting sqref="AN7:AN11 AN75">
    <cfRule type="expression" dxfId="53" priority="55">
      <formula>AN7&gt;$AO$3</formula>
    </cfRule>
  </conditionalFormatting>
  <conditionalFormatting sqref="AO75">
    <cfRule type="expression" dxfId="52" priority="54">
      <formula>AN75&gt;$AO$3</formula>
    </cfRule>
  </conditionalFormatting>
  <conditionalFormatting sqref="H12:H16">
    <cfRule type="expression" dxfId="51" priority="53">
      <formula>G12&gt;$H$3</formula>
    </cfRule>
  </conditionalFormatting>
  <conditionalFormatting sqref="G12:G16">
    <cfRule type="expression" dxfId="50" priority="52">
      <formula>G12&gt;$H$3</formula>
    </cfRule>
  </conditionalFormatting>
  <conditionalFormatting sqref="AN12:AN16">
    <cfRule type="expression" dxfId="49" priority="51">
      <formula>AN12&gt;$AO$3</formula>
    </cfRule>
  </conditionalFormatting>
  <conditionalFormatting sqref="AO12:AO16">
    <cfRule type="expression" dxfId="48" priority="50">
      <formula>AN12&gt;$AO$3</formula>
    </cfRule>
  </conditionalFormatting>
  <conditionalFormatting sqref="H17:H21">
    <cfRule type="expression" dxfId="47" priority="49">
      <formula>G17&gt;$H$3</formula>
    </cfRule>
  </conditionalFormatting>
  <conditionalFormatting sqref="G17:G21">
    <cfRule type="expression" dxfId="46" priority="48">
      <formula>G17&gt;$H$3</formula>
    </cfRule>
  </conditionalFormatting>
  <conditionalFormatting sqref="AN17:AN21">
    <cfRule type="expression" dxfId="45" priority="47">
      <formula>AN17&gt;$AO$3</formula>
    </cfRule>
  </conditionalFormatting>
  <conditionalFormatting sqref="AO17:AO21">
    <cfRule type="expression" dxfId="44" priority="46">
      <formula>AN17&gt;$AO$3</formula>
    </cfRule>
  </conditionalFormatting>
  <conditionalFormatting sqref="H22:H26">
    <cfRule type="expression" dxfId="43" priority="45">
      <formula>G22&gt;$H$3</formula>
    </cfRule>
  </conditionalFormatting>
  <conditionalFormatting sqref="G22:G26">
    <cfRule type="expression" dxfId="42" priority="44">
      <formula>G22&gt;$H$3</formula>
    </cfRule>
  </conditionalFormatting>
  <conditionalFormatting sqref="AN22:AN26">
    <cfRule type="expression" dxfId="41" priority="43">
      <formula>AN22&gt;$AO$3</formula>
    </cfRule>
  </conditionalFormatting>
  <conditionalFormatting sqref="AO22:AO26">
    <cfRule type="expression" dxfId="40" priority="42">
      <formula>AN22&gt;$AO$3</formula>
    </cfRule>
  </conditionalFormatting>
  <conditionalFormatting sqref="H27:H31">
    <cfRule type="expression" dxfId="39" priority="41">
      <formula>G27&gt;$H$3</formula>
    </cfRule>
  </conditionalFormatting>
  <conditionalFormatting sqref="G27:G31">
    <cfRule type="expression" dxfId="38" priority="40">
      <formula>G27&gt;$H$3</formula>
    </cfRule>
  </conditionalFormatting>
  <conditionalFormatting sqref="AN27:AN31">
    <cfRule type="expression" dxfId="37" priority="39">
      <formula>AN27&gt;$AO$3</formula>
    </cfRule>
  </conditionalFormatting>
  <conditionalFormatting sqref="AO27:AO31">
    <cfRule type="expression" dxfId="36" priority="38">
      <formula>AN27&gt;$AO$3</formula>
    </cfRule>
  </conditionalFormatting>
  <conditionalFormatting sqref="H32:H36">
    <cfRule type="expression" dxfId="35" priority="37">
      <formula>G32&gt;$H$3</formula>
    </cfRule>
  </conditionalFormatting>
  <conditionalFormatting sqref="G32:G36">
    <cfRule type="expression" dxfId="34" priority="36">
      <formula>G32&gt;$H$3</formula>
    </cfRule>
  </conditionalFormatting>
  <conditionalFormatting sqref="AN32:AN36">
    <cfRule type="expression" dxfId="33" priority="35">
      <formula>AN32&gt;$AO$3</formula>
    </cfRule>
  </conditionalFormatting>
  <conditionalFormatting sqref="AO32:AO36">
    <cfRule type="expression" dxfId="32" priority="34">
      <formula>AN32&gt;$AO$3</formula>
    </cfRule>
  </conditionalFormatting>
  <conditionalFormatting sqref="H37:H41">
    <cfRule type="expression" dxfId="31" priority="33">
      <formula>G37&gt;$H$3</formula>
    </cfRule>
  </conditionalFormatting>
  <conditionalFormatting sqref="G37:G41">
    <cfRule type="expression" dxfId="30" priority="32">
      <formula>G37&gt;$H$3</formula>
    </cfRule>
  </conditionalFormatting>
  <conditionalFormatting sqref="AN37:AN41">
    <cfRule type="expression" dxfId="29" priority="31">
      <formula>AN37&gt;$AO$3</formula>
    </cfRule>
  </conditionalFormatting>
  <conditionalFormatting sqref="AO37:AO41">
    <cfRule type="expression" dxfId="28" priority="30">
      <formula>AN37&gt;$AO$3</formula>
    </cfRule>
  </conditionalFormatting>
  <conditionalFormatting sqref="H42:H46">
    <cfRule type="expression" dxfId="27" priority="29">
      <formula>G42&gt;$H$3</formula>
    </cfRule>
  </conditionalFormatting>
  <conditionalFormatting sqref="G42:G46">
    <cfRule type="expression" dxfId="26" priority="28">
      <formula>G42&gt;$H$3</formula>
    </cfRule>
  </conditionalFormatting>
  <conditionalFormatting sqref="AN42:AN46">
    <cfRule type="expression" dxfId="25" priority="27">
      <formula>AN42&gt;$AO$3</formula>
    </cfRule>
  </conditionalFormatting>
  <conditionalFormatting sqref="AO42:AO46">
    <cfRule type="expression" dxfId="24" priority="26">
      <formula>AN42&gt;$AO$3</formula>
    </cfRule>
  </conditionalFormatting>
  <conditionalFormatting sqref="H47:H51">
    <cfRule type="expression" dxfId="23" priority="25">
      <formula>G47&gt;$H$3</formula>
    </cfRule>
  </conditionalFormatting>
  <conditionalFormatting sqref="G47:G51">
    <cfRule type="expression" dxfId="22" priority="24">
      <formula>G47&gt;$H$3</formula>
    </cfRule>
  </conditionalFormatting>
  <conditionalFormatting sqref="AN47:AN51">
    <cfRule type="expression" dxfId="21" priority="23">
      <formula>AN47&gt;$AO$3</formula>
    </cfRule>
  </conditionalFormatting>
  <conditionalFormatting sqref="AO47:AO51">
    <cfRule type="expression" dxfId="20" priority="22">
      <formula>AN47&gt;$AO$3</formula>
    </cfRule>
  </conditionalFormatting>
  <conditionalFormatting sqref="H52:H56">
    <cfRule type="expression" dxfId="19" priority="21">
      <formula>G52&gt;$H$3</formula>
    </cfRule>
  </conditionalFormatting>
  <conditionalFormatting sqref="G52:G56">
    <cfRule type="expression" dxfId="18" priority="20">
      <formula>G52&gt;$H$3</formula>
    </cfRule>
  </conditionalFormatting>
  <conditionalFormatting sqref="AN52:AN56">
    <cfRule type="expression" dxfId="17" priority="19">
      <formula>AN52&gt;$AO$3</formula>
    </cfRule>
  </conditionalFormatting>
  <conditionalFormatting sqref="AO52:AO56">
    <cfRule type="expression" dxfId="16" priority="18">
      <formula>AN52&gt;$AO$3</formula>
    </cfRule>
  </conditionalFormatting>
  <conditionalFormatting sqref="H57:H61">
    <cfRule type="expression" dxfId="15" priority="17">
      <formula>G57&gt;$H$3</formula>
    </cfRule>
  </conditionalFormatting>
  <conditionalFormatting sqref="G57:G61">
    <cfRule type="expression" dxfId="14" priority="16">
      <formula>G57&gt;$H$3</formula>
    </cfRule>
  </conditionalFormatting>
  <conditionalFormatting sqref="AN57:AN61">
    <cfRule type="expression" dxfId="13" priority="15">
      <formula>AN57&gt;$AO$3</formula>
    </cfRule>
  </conditionalFormatting>
  <conditionalFormatting sqref="AO57:AO61">
    <cfRule type="expression" dxfId="12" priority="14">
      <formula>AN57&gt;$AO$3</formula>
    </cfRule>
  </conditionalFormatting>
  <conditionalFormatting sqref="H62:H66">
    <cfRule type="expression" dxfId="11" priority="13">
      <formula>G62&gt;$H$3</formula>
    </cfRule>
  </conditionalFormatting>
  <conditionalFormatting sqref="G62:G66">
    <cfRule type="expression" dxfId="10" priority="12">
      <formula>G62&gt;$H$3</formula>
    </cfRule>
  </conditionalFormatting>
  <conditionalFormatting sqref="AN62:AN66">
    <cfRule type="expression" dxfId="9" priority="11">
      <formula>AN62&gt;$AO$3</formula>
    </cfRule>
  </conditionalFormatting>
  <conditionalFormatting sqref="AO62:AO66">
    <cfRule type="expression" dxfId="8" priority="10">
      <formula>AN62&gt;$AO$3</formula>
    </cfRule>
  </conditionalFormatting>
  <conditionalFormatting sqref="H67:H71">
    <cfRule type="expression" dxfId="7" priority="9">
      <formula>G67&gt;$H$3</formula>
    </cfRule>
  </conditionalFormatting>
  <conditionalFormatting sqref="G67:G71">
    <cfRule type="expression" dxfId="6" priority="8">
      <formula>G67&gt;$H$3</formula>
    </cfRule>
  </conditionalFormatting>
  <conditionalFormatting sqref="AN67:AN71">
    <cfRule type="expression" dxfId="5" priority="7">
      <formula>AN67&gt;$AO$3</formula>
    </cfRule>
  </conditionalFormatting>
  <conditionalFormatting sqref="AO67:AO71">
    <cfRule type="expression" dxfId="4" priority="6">
      <formula>AN67&gt;$AO$3</formula>
    </cfRule>
  </conditionalFormatting>
  <conditionalFormatting sqref="H72:H74">
    <cfRule type="expression" dxfId="3" priority="5">
      <formula>G72&gt;$H$3</formula>
    </cfRule>
  </conditionalFormatting>
  <conditionalFormatting sqref="G72:G74">
    <cfRule type="expression" dxfId="2" priority="4">
      <formula>G72&gt;$H$3</formula>
    </cfRule>
  </conditionalFormatting>
  <conditionalFormatting sqref="AN72:AN74">
    <cfRule type="expression" dxfId="1" priority="3">
      <formula>AN72&gt;$AO$3</formula>
    </cfRule>
  </conditionalFormatting>
  <conditionalFormatting sqref="AO72:AO74">
    <cfRule type="expression" dxfId="0" priority="2">
      <formula>AN72&gt;$AO$3</formula>
    </cfRule>
  </conditionalFormatting>
  <printOptions horizontalCentered="1"/>
  <pageMargins left="0.25" right="0.25" top="0.97" bottom="0.25" header="0.38" footer="0.27"/>
  <pageSetup paperSize="5" scale="75" firstPageNumber="97" fitToWidth="0" orientation="portrait" r:id="rId2"/>
  <headerFooter alignWithMargins="0">
    <oddHeader>&amp;L&amp;"Arial,Bold"&amp;18&amp;K000000Table 7: FY2020-21 Budget Letter
FY2018-2019 Local Property and Sales Tax Revenues</oddHeader>
    <oddFooter>&amp;R&amp;P</oddFooter>
  </headerFooter>
  <colBreaks count="6" manualBreakCount="6">
    <brk id="8" max="74" man="1"/>
    <brk id="17" max="74" man="1"/>
    <brk id="24" max="74" man="1"/>
    <brk id="32" max="74" man="1"/>
    <brk id="37" max="74" man="1"/>
    <brk id="43" max="75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BI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3.28515625" style="101" hidden="1" customWidth="1"/>
    <col min="19" max="25" width="13.28515625" style="101" customWidth="1"/>
    <col min="26" max="26" width="13.28515625" style="101" hidden="1" customWidth="1"/>
    <col min="27" max="28" width="13.28515625" style="101" customWidth="1"/>
    <col min="29" max="31" width="13.28515625" style="101" hidden="1" customWidth="1"/>
    <col min="32" max="35" width="13.28515625" style="101" customWidth="1"/>
    <col min="36" max="40" width="12.42578125" style="101" customWidth="1"/>
    <col min="41" max="45" width="13" style="101" hidden="1" customWidth="1"/>
    <col min="46" max="48" width="12.42578125" style="101" customWidth="1"/>
    <col min="49" max="61" width="13.28515625" style="101" customWidth="1"/>
    <col min="62" max="16384" width="8.85546875" style="101"/>
  </cols>
  <sheetData>
    <row r="1" spans="1:61" s="245" customFormat="1" ht="18.75" customHeight="1" x14ac:dyDescent="0.2">
      <c r="A1" s="1542" t="s">
        <v>1248</v>
      </c>
      <c r="B1" s="1542"/>
      <c r="C1" s="1543" t="s">
        <v>1000</v>
      </c>
      <c r="D1" s="1544" t="s">
        <v>846</v>
      </c>
      <c r="E1" s="1545" t="s">
        <v>1001</v>
      </c>
      <c r="F1" s="1546"/>
      <c r="G1" s="1546"/>
      <c r="H1" s="1546"/>
      <c r="I1" s="1547"/>
      <c r="J1" s="1545" t="s">
        <v>1001</v>
      </c>
      <c r="K1" s="1546"/>
      <c r="L1" s="1546"/>
      <c r="M1" s="1546"/>
      <c r="N1" s="1546"/>
      <c r="O1" s="1546"/>
      <c r="P1" s="1547"/>
      <c r="Q1" s="1545" t="s">
        <v>1001</v>
      </c>
      <c r="R1" s="1546"/>
      <c r="S1" s="1546"/>
      <c r="T1" s="1546"/>
      <c r="U1" s="1546"/>
      <c r="V1" s="1546"/>
      <c r="W1" s="1546"/>
      <c r="X1" s="1547"/>
      <c r="Y1" s="1545" t="s">
        <v>1001</v>
      </c>
      <c r="Z1" s="1546"/>
      <c r="AA1" s="1546"/>
      <c r="AB1" s="1546"/>
      <c r="AC1" s="1546"/>
      <c r="AD1" s="1546"/>
      <c r="AE1" s="1546"/>
      <c r="AF1" s="1546"/>
      <c r="AG1" s="1546"/>
      <c r="AH1" s="1546"/>
      <c r="AI1" s="1546"/>
      <c r="AJ1" s="1546" t="s">
        <v>1001</v>
      </c>
      <c r="AK1" s="1546"/>
      <c r="AL1" s="1546"/>
      <c r="AM1" s="1546"/>
      <c r="AN1" s="1546"/>
      <c r="AO1" s="1546"/>
      <c r="AP1" s="1546"/>
      <c r="AQ1" s="1546"/>
      <c r="AR1" s="1546"/>
      <c r="AS1" s="1546"/>
      <c r="AT1" s="1546"/>
      <c r="AU1" s="1547"/>
      <c r="AV1" s="1548" t="s">
        <v>429</v>
      </c>
      <c r="AW1" s="1549" t="s">
        <v>226</v>
      </c>
      <c r="AX1" s="1549"/>
      <c r="AY1" s="1549"/>
      <c r="AZ1" s="1549"/>
      <c r="BA1" s="1549"/>
      <c r="BB1" s="1549"/>
      <c r="BC1" s="1549"/>
      <c r="BD1" s="1550" t="s">
        <v>1002</v>
      </c>
      <c r="BE1" s="1550"/>
      <c r="BF1" s="1550"/>
      <c r="BG1" s="1550"/>
      <c r="BH1" s="1550"/>
      <c r="BI1" s="1548" t="s">
        <v>428</v>
      </c>
    </row>
    <row r="2" spans="1:61" s="246" customFormat="1" ht="69.75" customHeight="1" x14ac:dyDescent="0.2">
      <c r="A2" s="1542"/>
      <c r="B2" s="1542"/>
      <c r="C2" s="1543"/>
      <c r="D2" s="1544"/>
      <c r="E2" s="737" t="s">
        <v>581</v>
      </c>
      <c r="F2" s="737" t="s">
        <v>580</v>
      </c>
      <c r="G2" s="737" t="s">
        <v>1205</v>
      </c>
      <c r="H2" s="737" t="s">
        <v>585</v>
      </c>
      <c r="I2" s="737" t="s">
        <v>584</v>
      </c>
      <c r="J2" s="737" t="s">
        <v>583</v>
      </c>
      <c r="K2" s="737" t="s">
        <v>600</v>
      </c>
      <c r="L2" s="737" t="s">
        <v>599</v>
      </c>
      <c r="M2" s="737" t="s">
        <v>595</v>
      </c>
      <c r="N2" s="737" t="s">
        <v>1206</v>
      </c>
      <c r="O2" s="737" t="s">
        <v>844</v>
      </c>
      <c r="P2" s="737" t="s">
        <v>591</v>
      </c>
      <c r="Q2" s="737" t="s">
        <v>597</v>
      </c>
      <c r="R2" s="1079" t="s">
        <v>1209</v>
      </c>
      <c r="S2" s="737" t="s">
        <v>586</v>
      </c>
      <c r="T2" s="737" t="s">
        <v>590</v>
      </c>
      <c r="U2" s="737" t="s">
        <v>592</v>
      </c>
      <c r="V2" s="737" t="s">
        <v>593</v>
      </c>
      <c r="W2" s="737" t="s">
        <v>594</v>
      </c>
      <c r="X2" s="737" t="s">
        <v>596</v>
      </c>
      <c r="Y2" s="737" t="s">
        <v>587</v>
      </c>
      <c r="Z2" s="1079" t="s">
        <v>1209</v>
      </c>
      <c r="AA2" s="737" t="s">
        <v>601</v>
      </c>
      <c r="AB2" s="737" t="s">
        <v>588</v>
      </c>
      <c r="AC2" s="1079" t="s">
        <v>1209</v>
      </c>
      <c r="AD2" s="1079" t="s">
        <v>1209</v>
      </c>
      <c r="AE2" s="1079" t="s">
        <v>1209</v>
      </c>
      <c r="AF2" s="737" t="s">
        <v>589</v>
      </c>
      <c r="AG2" s="737" t="s">
        <v>1238</v>
      </c>
      <c r="AH2" s="737" t="s">
        <v>525</v>
      </c>
      <c r="AI2" s="737" t="s">
        <v>650</v>
      </c>
      <c r="AJ2" s="737" t="s">
        <v>649</v>
      </c>
      <c r="AK2" s="737" t="s">
        <v>1207</v>
      </c>
      <c r="AL2" s="737" t="s">
        <v>1021</v>
      </c>
      <c r="AM2" s="737" t="s">
        <v>1210</v>
      </c>
      <c r="AN2" s="737" t="s">
        <v>1208</v>
      </c>
      <c r="AO2" s="1079" t="s">
        <v>1209</v>
      </c>
      <c r="AP2" s="1079" t="s">
        <v>1209</v>
      </c>
      <c r="AQ2" s="1079" t="s">
        <v>1209</v>
      </c>
      <c r="AR2" s="1079" t="s">
        <v>1209</v>
      </c>
      <c r="AS2" s="1079" t="s">
        <v>1209</v>
      </c>
      <c r="AT2" s="737" t="s">
        <v>598</v>
      </c>
      <c r="AU2" s="737" t="s">
        <v>582</v>
      </c>
      <c r="AV2" s="1548"/>
      <c r="AW2" s="738" t="s">
        <v>1004</v>
      </c>
      <c r="AX2" s="738" t="s">
        <v>1005</v>
      </c>
      <c r="AY2" s="738" t="s">
        <v>1006</v>
      </c>
      <c r="AZ2" s="738" t="s">
        <v>1007</v>
      </c>
      <c r="BA2" s="738" t="s">
        <v>1008</v>
      </c>
      <c r="BB2" s="738" t="s">
        <v>1009</v>
      </c>
      <c r="BC2" s="738" t="s">
        <v>1010</v>
      </c>
      <c r="BD2" s="739" t="s">
        <v>602</v>
      </c>
      <c r="BE2" s="739" t="s">
        <v>603</v>
      </c>
      <c r="BF2" s="740" t="s">
        <v>604</v>
      </c>
      <c r="BG2" s="740" t="s">
        <v>605</v>
      </c>
      <c r="BH2" s="740" t="s">
        <v>845</v>
      </c>
      <c r="BI2" s="1548"/>
    </row>
    <row r="3" spans="1:61" s="246" customFormat="1" ht="15" customHeight="1" x14ac:dyDescent="0.2">
      <c r="A3" s="1542"/>
      <c r="B3" s="1542"/>
      <c r="C3" s="1543"/>
      <c r="D3" s="1544"/>
      <c r="E3" s="741">
        <v>343001</v>
      </c>
      <c r="F3" s="741">
        <v>341001</v>
      </c>
      <c r="G3" s="741">
        <v>344001</v>
      </c>
      <c r="H3" s="741">
        <v>348001</v>
      </c>
      <c r="I3" s="741">
        <v>347001</v>
      </c>
      <c r="J3" s="741">
        <v>346001</v>
      </c>
      <c r="K3" s="741" t="s">
        <v>427</v>
      </c>
      <c r="L3" s="741" t="s">
        <v>426</v>
      </c>
      <c r="M3" s="741" t="s">
        <v>422</v>
      </c>
      <c r="N3" s="741" t="s">
        <v>413</v>
      </c>
      <c r="O3" s="741" t="s">
        <v>648</v>
      </c>
      <c r="P3" s="741" t="s">
        <v>418</v>
      </c>
      <c r="Q3" s="741" t="s">
        <v>424</v>
      </c>
      <c r="R3" s="741" t="s">
        <v>1018</v>
      </c>
      <c r="S3" s="741" t="s">
        <v>414</v>
      </c>
      <c r="T3" s="741" t="s">
        <v>417</v>
      </c>
      <c r="U3" s="741" t="s">
        <v>419</v>
      </c>
      <c r="V3" s="741" t="s">
        <v>420</v>
      </c>
      <c r="W3" s="741" t="s">
        <v>421</v>
      </c>
      <c r="X3" s="741" t="s">
        <v>423</v>
      </c>
      <c r="Y3" s="741" t="s">
        <v>415</v>
      </c>
      <c r="Z3" s="741" t="s">
        <v>1018</v>
      </c>
      <c r="AA3" s="741" t="s">
        <v>343</v>
      </c>
      <c r="AB3" s="741" t="s">
        <v>461</v>
      </c>
      <c r="AC3" s="741" t="s">
        <v>1018</v>
      </c>
      <c r="AD3" s="741" t="s">
        <v>1018</v>
      </c>
      <c r="AE3" s="741" t="s">
        <v>1018</v>
      </c>
      <c r="AF3" s="741" t="s">
        <v>500</v>
      </c>
      <c r="AG3" s="741" t="s">
        <v>644</v>
      </c>
      <c r="AH3" s="741" t="s">
        <v>646</v>
      </c>
      <c r="AI3" s="741" t="s">
        <v>647</v>
      </c>
      <c r="AJ3" s="741" t="s">
        <v>435</v>
      </c>
      <c r="AK3" s="741" t="s">
        <v>854</v>
      </c>
      <c r="AL3" s="741" t="s">
        <v>856</v>
      </c>
      <c r="AM3" s="741" t="s">
        <v>1164</v>
      </c>
      <c r="AN3" s="741" t="s">
        <v>1166</v>
      </c>
      <c r="AO3" s="741" t="s">
        <v>1018</v>
      </c>
      <c r="AP3" s="741" t="s">
        <v>1018</v>
      </c>
      <c r="AQ3" s="741" t="s">
        <v>1018</v>
      </c>
      <c r="AR3" s="741" t="s">
        <v>1018</v>
      </c>
      <c r="AS3" s="741" t="s">
        <v>1018</v>
      </c>
      <c r="AT3" s="741" t="s">
        <v>425</v>
      </c>
      <c r="AU3" s="741">
        <v>345001</v>
      </c>
      <c r="AV3" s="1548"/>
      <c r="AW3" s="742">
        <v>321001</v>
      </c>
      <c r="AX3" s="742">
        <v>329001</v>
      </c>
      <c r="AY3" s="742">
        <v>331001</v>
      </c>
      <c r="AZ3" s="742">
        <v>333001</v>
      </c>
      <c r="BA3" s="742">
        <v>336001</v>
      </c>
      <c r="BB3" s="742">
        <v>337001</v>
      </c>
      <c r="BC3" s="742">
        <v>340001</v>
      </c>
      <c r="BD3" s="743">
        <v>318</v>
      </c>
      <c r="BE3" s="743">
        <v>319</v>
      </c>
      <c r="BF3" s="744">
        <v>302006</v>
      </c>
      <c r="BG3" s="744">
        <v>334001</v>
      </c>
      <c r="BH3" s="744" t="s">
        <v>831</v>
      </c>
      <c r="BI3" s="1548"/>
    </row>
    <row r="4" spans="1:61" s="246" customFormat="1" ht="13.9" customHeight="1" x14ac:dyDescent="0.2">
      <c r="A4" s="435"/>
      <c r="B4" s="435"/>
      <c r="C4" s="435">
        <f>B4+1</f>
        <v>1</v>
      </c>
      <c r="D4" s="435">
        <f t="shared" ref="D4:AW4" si="0">C4+1</f>
        <v>2</v>
      </c>
      <c r="E4" s="435">
        <f t="shared" si="0"/>
        <v>3</v>
      </c>
      <c r="F4" s="435">
        <f t="shared" si="0"/>
        <v>4</v>
      </c>
      <c r="G4" s="435">
        <f t="shared" si="0"/>
        <v>5</v>
      </c>
      <c r="H4" s="435">
        <f t="shared" si="0"/>
        <v>6</v>
      </c>
      <c r="I4" s="435">
        <f t="shared" si="0"/>
        <v>7</v>
      </c>
      <c r="J4" s="435">
        <f t="shared" si="0"/>
        <v>8</v>
      </c>
      <c r="K4" s="435">
        <f t="shared" si="0"/>
        <v>9</v>
      </c>
      <c r="L4" s="435">
        <f t="shared" si="0"/>
        <v>10</v>
      </c>
      <c r="M4" s="435">
        <f t="shared" si="0"/>
        <v>11</v>
      </c>
      <c r="N4" s="435">
        <f t="shared" si="0"/>
        <v>12</v>
      </c>
      <c r="O4" s="435">
        <f t="shared" si="0"/>
        <v>13</v>
      </c>
      <c r="P4" s="435">
        <f t="shared" si="0"/>
        <v>14</v>
      </c>
      <c r="Q4" s="435">
        <f t="shared" si="0"/>
        <v>15</v>
      </c>
      <c r="R4" s="435">
        <v>15</v>
      </c>
      <c r="S4" s="435">
        <f t="shared" si="0"/>
        <v>16</v>
      </c>
      <c r="T4" s="435">
        <f t="shared" si="0"/>
        <v>17</v>
      </c>
      <c r="U4" s="435">
        <f t="shared" si="0"/>
        <v>18</v>
      </c>
      <c r="V4" s="435">
        <f t="shared" si="0"/>
        <v>19</v>
      </c>
      <c r="W4" s="435">
        <f t="shared" si="0"/>
        <v>20</v>
      </c>
      <c r="X4" s="435">
        <f t="shared" si="0"/>
        <v>21</v>
      </c>
      <c r="Y4" s="435">
        <f t="shared" si="0"/>
        <v>22</v>
      </c>
      <c r="Z4" s="435">
        <v>22</v>
      </c>
      <c r="AA4" s="435">
        <f t="shared" si="0"/>
        <v>23</v>
      </c>
      <c r="AB4" s="435">
        <f t="shared" si="0"/>
        <v>24</v>
      </c>
      <c r="AC4" s="435"/>
      <c r="AD4" s="435"/>
      <c r="AE4" s="435">
        <v>24</v>
      </c>
      <c r="AF4" s="435">
        <f t="shared" ref="AF4:AL4" si="1">AE4+1</f>
        <v>25</v>
      </c>
      <c r="AG4" s="435">
        <f t="shared" si="1"/>
        <v>26</v>
      </c>
      <c r="AH4" s="435">
        <f t="shared" si="1"/>
        <v>27</v>
      </c>
      <c r="AI4" s="435">
        <f t="shared" si="1"/>
        <v>28</v>
      </c>
      <c r="AJ4" s="435">
        <f t="shared" si="1"/>
        <v>29</v>
      </c>
      <c r="AK4" s="435">
        <f t="shared" si="1"/>
        <v>30</v>
      </c>
      <c r="AL4" s="435">
        <f t="shared" si="1"/>
        <v>31</v>
      </c>
      <c r="AM4" s="435">
        <f>AL4+1</f>
        <v>32</v>
      </c>
      <c r="AN4" s="435">
        <f>AM4+1</f>
        <v>33</v>
      </c>
      <c r="AO4" s="435"/>
      <c r="AP4" s="435"/>
      <c r="AQ4" s="435"/>
      <c r="AR4" s="435"/>
      <c r="AS4" s="435">
        <v>33</v>
      </c>
      <c r="AT4" s="435">
        <f t="shared" si="0"/>
        <v>34</v>
      </c>
      <c r="AU4" s="435">
        <f t="shared" si="0"/>
        <v>35</v>
      </c>
      <c r="AV4" s="435">
        <f t="shared" si="0"/>
        <v>36</v>
      </c>
      <c r="AW4" s="435">
        <f t="shared" si="0"/>
        <v>37</v>
      </c>
      <c r="AX4" s="435">
        <f t="shared" ref="AX4:BI4" si="2">AW4+1</f>
        <v>38</v>
      </c>
      <c r="AY4" s="435">
        <f t="shared" si="2"/>
        <v>39</v>
      </c>
      <c r="AZ4" s="435">
        <f t="shared" si="2"/>
        <v>40</v>
      </c>
      <c r="BA4" s="435">
        <f t="shared" si="2"/>
        <v>41</v>
      </c>
      <c r="BB4" s="435">
        <f t="shared" si="2"/>
        <v>42</v>
      </c>
      <c r="BC4" s="435">
        <f t="shared" si="2"/>
        <v>43</v>
      </c>
      <c r="BD4" s="435">
        <f t="shared" si="2"/>
        <v>44</v>
      </c>
      <c r="BE4" s="435">
        <f t="shared" si="2"/>
        <v>45</v>
      </c>
      <c r="BF4" s="435">
        <f t="shared" si="2"/>
        <v>46</v>
      </c>
      <c r="BG4" s="435">
        <f t="shared" si="2"/>
        <v>47</v>
      </c>
      <c r="BH4" s="435">
        <f t="shared" si="2"/>
        <v>48</v>
      </c>
      <c r="BI4" s="435">
        <f t="shared" si="2"/>
        <v>49</v>
      </c>
    </row>
    <row r="5" spans="1:61" s="246" customFormat="1" ht="17.45" hidden="1" customHeight="1" x14ac:dyDescent="0.2">
      <c r="A5" s="492"/>
      <c r="B5" s="492"/>
      <c r="C5" s="435" t="s">
        <v>606</v>
      </c>
      <c r="D5" s="435" t="s">
        <v>607</v>
      </c>
      <c r="E5" s="435" t="s">
        <v>609</v>
      </c>
      <c r="F5" s="435" t="s">
        <v>608</v>
      </c>
      <c r="G5" s="435" t="s">
        <v>610</v>
      </c>
      <c r="H5" s="435" t="s">
        <v>614</v>
      </c>
      <c r="I5" s="435" t="s">
        <v>613</v>
      </c>
      <c r="J5" s="435" t="s">
        <v>612</v>
      </c>
      <c r="K5" s="435" t="s">
        <v>633</v>
      </c>
      <c r="L5" s="435" t="s">
        <v>632</v>
      </c>
      <c r="M5" s="435" t="s">
        <v>628</v>
      </c>
      <c r="N5" s="435" t="s">
        <v>615</v>
      </c>
      <c r="O5" s="435" t="s">
        <v>622</v>
      </c>
      <c r="P5" s="435" t="s">
        <v>624</v>
      </c>
      <c r="Q5" s="435" t="s">
        <v>630</v>
      </c>
      <c r="R5" s="435"/>
      <c r="S5" s="435" t="s">
        <v>616</v>
      </c>
      <c r="T5" s="435" t="s">
        <v>623</v>
      </c>
      <c r="U5" s="435" t="s">
        <v>625</v>
      </c>
      <c r="V5" s="435" t="s">
        <v>626</v>
      </c>
      <c r="W5" s="435" t="s">
        <v>627</v>
      </c>
      <c r="X5" s="435" t="s">
        <v>629</v>
      </c>
      <c r="Y5" s="435" t="s">
        <v>617</v>
      </c>
      <c r="Z5" s="435"/>
      <c r="AA5" s="435" t="s">
        <v>634</v>
      </c>
      <c r="AB5" s="435" t="s">
        <v>618</v>
      </c>
      <c r="AC5" s="435" t="s">
        <v>619</v>
      </c>
      <c r="AD5" s="435"/>
      <c r="AE5" s="435" t="s">
        <v>620</v>
      </c>
      <c r="AF5" s="435" t="s">
        <v>621</v>
      </c>
      <c r="AG5" s="435"/>
      <c r="AH5" s="435"/>
      <c r="AI5" s="435"/>
      <c r="AJ5" s="435"/>
      <c r="AK5" s="435"/>
      <c r="AL5" s="435"/>
      <c r="AM5" s="435"/>
      <c r="AN5" s="435"/>
      <c r="AO5" s="435"/>
      <c r="AP5" s="435"/>
      <c r="AQ5" s="435"/>
      <c r="AR5" s="435"/>
      <c r="AS5" s="435"/>
      <c r="AT5" s="435" t="s">
        <v>631</v>
      </c>
      <c r="AU5" s="435" t="s">
        <v>611</v>
      </c>
      <c r="AV5" s="435" t="s">
        <v>651</v>
      </c>
      <c r="AW5" s="435" t="s">
        <v>635</v>
      </c>
      <c r="AX5" s="435" t="s">
        <v>636</v>
      </c>
      <c r="AY5" s="435" t="s">
        <v>637</v>
      </c>
      <c r="AZ5" s="435" t="s">
        <v>638</v>
      </c>
      <c r="BA5" s="435" t="s">
        <v>639</v>
      </c>
      <c r="BB5" s="435" t="s">
        <v>640</v>
      </c>
      <c r="BC5" s="435" t="s">
        <v>641</v>
      </c>
      <c r="BD5" s="435" t="s">
        <v>642</v>
      </c>
      <c r="BE5" s="435" t="s">
        <v>652</v>
      </c>
      <c r="BF5" s="435" t="s">
        <v>653</v>
      </c>
      <c r="BG5" s="435" t="s">
        <v>654</v>
      </c>
      <c r="BH5" s="546"/>
      <c r="BI5" s="435" t="s">
        <v>655</v>
      </c>
    </row>
    <row r="6" spans="1:61" s="246" customFormat="1" ht="51" hidden="1" customHeight="1" x14ac:dyDescent="0.2">
      <c r="A6" s="492"/>
      <c r="B6" s="492"/>
      <c r="C6" s="491" t="s">
        <v>643</v>
      </c>
      <c r="D6" s="491" t="s">
        <v>643</v>
      </c>
      <c r="E6" s="491" t="s">
        <v>643</v>
      </c>
      <c r="F6" s="491" t="s">
        <v>643</v>
      </c>
      <c r="G6" s="491" t="s">
        <v>643</v>
      </c>
      <c r="H6" s="491" t="s">
        <v>643</v>
      </c>
      <c r="I6" s="491" t="s">
        <v>643</v>
      </c>
      <c r="J6" s="491" t="s">
        <v>643</v>
      </c>
      <c r="K6" s="491" t="s">
        <v>643</v>
      </c>
      <c r="L6" s="491" t="s">
        <v>643</v>
      </c>
      <c r="M6" s="491" t="s">
        <v>643</v>
      </c>
      <c r="N6" s="491" t="s">
        <v>643</v>
      </c>
      <c r="O6" s="491" t="s">
        <v>643</v>
      </c>
      <c r="P6" s="491" t="s">
        <v>643</v>
      </c>
      <c r="Q6" s="491" t="s">
        <v>643</v>
      </c>
      <c r="R6" s="491"/>
      <c r="S6" s="491" t="s">
        <v>643</v>
      </c>
      <c r="T6" s="491" t="s">
        <v>643</v>
      </c>
      <c r="U6" s="491" t="s">
        <v>643</v>
      </c>
      <c r="V6" s="491" t="s">
        <v>643</v>
      </c>
      <c r="W6" s="491" t="s">
        <v>643</v>
      </c>
      <c r="X6" s="491" t="s">
        <v>643</v>
      </c>
      <c r="Y6" s="491" t="s">
        <v>643</v>
      </c>
      <c r="Z6" s="491"/>
      <c r="AA6" s="491" t="s">
        <v>643</v>
      </c>
      <c r="AB6" s="491" t="s">
        <v>643</v>
      </c>
      <c r="AC6" s="491" t="s">
        <v>643</v>
      </c>
      <c r="AD6" s="491"/>
      <c r="AE6" s="491" t="s">
        <v>643</v>
      </c>
      <c r="AF6" s="491" t="s">
        <v>643</v>
      </c>
      <c r="AG6" s="491"/>
      <c r="AH6" s="491"/>
      <c r="AI6" s="491"/>
      <c r="AJ6" s="491"/>
      <c r="AK6" s="491"/>
      <c r="AL6" s="491"/>
      <c r="AM6" s="491"/>
      <c r="AN6" s="491"/>
      <c r="AO6" s="491"/>
      <c r="AP6" s="491"/>
      <c r="AQ6" s="491"/>
      <c r="AR6" s="491"/>
      <c r="AS6" s="491"/>
      <c r="AT6" s="491" t="s">
        <v>643</v>
      </c>
      <c r="AU6" s="491" t="s">
        <v>643</v>
      </c>
      <c r="AV6" s="491" t="s">
        <v>556</v>
      </c>
      <c r="AW6" s="491" t="s">
        <v>643</v>
      </c>
      <c r="AX6" s="491" t="s">
        <v>643</v>
      </c>
      <c r="AY6" s="491" t="s">
        <v>643</v>
      </c>
      <c r="AZ6" s="491" t="s">
        <v>643</v>
      </c>
      <c r="BA6" s="491" t="s">
        <v>643</v>
      </c>
      <c r="BB6" s="491" t="s">
        <v>643</v>
      </c>
      <c r="BC6" s="491" t="s">
        <v>643</v>
      </c>
      <c r="BD6" s="491" t="s">
        <v>643</v>
      </c>
      <c r="BE6" s="491" t="s">
        <v>643</v>
      </c>
      <c r="BF6" s="491" t="s">
        <v>643</v>
      </c>
      <c r="BG6" s="491" t="s">
        <v>643</v>
      </c>
      <c r="BH6" s="542"/>
      <c r="BI6" s="491" t="s">
        <v>556</v>
      </c>
    </row>
    <row r="7" spans="1:61" s="244" customFormat="1" ht="16.149999999999999" customHeight="1" x14ac:dyDescent="0.2">
      <c r="A7" s="247" t="s">
        <v>81</v>
      </c>
      <c r="B7" s="238" t="s">
        <v>132</v>
      </c>
      <c r="C7" s="239">
        <v>9345</v>
      </c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  <c r="P7" s="239"/>
      <c r="Q7" s="239"/>
      <c r="R7" s="239"/>
      <c r="S7" s="239"/>
      <c r="T7" s="239"/>
      <c r="U7" s="239"/>
      <c r="V7" s="239"/>
      <c r="W7" s="239">
        <v>1</v>
      </c>
      <c r="X7" s="239">
        <v>19</v>
      </c>
      <c r="Y7" s="239">
        <v>4</v>
      </c>
      <c r="Z7" s="239" t="s">
        <v>353</v>
      </c>
      <c r="AA7" s="239"/>
      <c r="AB7" s="268"/>
      <c r="AC7" s="268"/>
      <c r="AD7" s="268"/>
      <c r="AE7" s="268"/>
      <c r="AF7" s="268"/>
      <c r="AG7" s="268"/>
      <c r="AH7" s="268">
        <v>2</v>
      </c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39">
        <v>24</v>
      </c>
      <c r="AU7" s="239">
        <v>37</v>
      </c>
      <c r="AV7" s="248">
        <f t="shared" ref="AV7:AV38" si="3">SUM(C7:AU7)</f>
        <v>9432</v>
      </c>
      <c r="AW7" s="239"/>
      <c r="AX7" s="239"/>
      <c r="AY7" s="239"/>
      <c r="AZ7" s="239"/>
      <c r="BA7" s="239"/>
      <c r="BB7" s="239"/>
      <c r="BC7" s="239"/>
      <c r="BD7" s="239"/>
      <c r="BE7" s="239"/>
      <c r="BF7" s="239">
        <v>5</v>
      </c>
      <c r="BG7" s="239"/>
      <c r="BH7" s="547"/>
      <c r="BI7" s="248">
        <f t="shared" ref="BI7:BI38" si="4">SUM(AV7:BH7)</f>
        <v>9437</v>
      </c>
    </row>
    <row r="8" spans="1:61" s="244" customFormat="1" ht="16.149999999999999" customHeight="1" x14ac:dyDescent="0.2">
      <c r="A8" s="249" t="s">
        <v>133</v>
      </c>
      <c r="B8" s="234" t="s">
        <v>134</v>
      </c>
      <c r="C8" s="235">
        <v>3918</v>
      </c>
      <c r="D8" s="235"/>
      <c r="E8" s="235"/>
      <c r="F8" s="235"/>
      <c r="G8" s="235"/>
      <c r="H8" s="235"/>
      <c r="I8" s="235"/>
      <c r="J8" s="235">
        <v>1</v>
      </c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>
        <v>1</v>
      </c>
      <c r="V8" s="235"/>
      <c r="W8" s="235"/>
      <c r="X8" s="235"/>
      <c r="Y8" s="235"/>
      <c r="Z8" s="235" t="s">
        <v>353</v>
      </c>
      <c r="AA8" s="235"/>
      <c r="AB8" s="235"/>
      <c r="AC8" s="235"/>
      <c r="AD8" s="235"/>
      <c r="AE8" s="235"/>
      <c r="AF8" s="235"/>
      <c r="AG8" s="235"/>
      <c r="AH8" s="235"/>
      <c r="AI8" s="235"/>
      <c r="AJ8" s="235"/>
      <c r="AK8" s="235"/>
      <c r="AL8" s="235"/>
      <c r="AM8" s="235"/>
      <c r="AN8" s="235"/>
      <c r="AO8" s="235"/>
      <c r="AP8" s="235"/>
      <c r="AQ8" s="235"/>
      <c r="AR8" s="235"/>
      <c r="AS8" s="235"/>
      <c r="AT8" s="235">
        <v>11</v>
      </c>
      <c r="AU8" s="235">
        <v>16</v>
      </c>
      <c r="AV8" s="250">
        <f t="shared" si="3"/>
        <v>3947</v>
      </c>
      <c r="AW8" s="235"/>
      <c r="AX8" s="235"/>
      <c r="AY8" s="235"/>
      <c r="AZ8" s="235"/>
      <c r="BA8" s="235"/>
      <c r="BB8" s="235"/>
      <c r="BC8" s="235"/>
      <c r="BD8" s="235"/>
      <c r="BE8" s="235"/>
      <c r="BF8" s="235">
        <v>1</v>
      </c>
      <c r="BG8" s="235"/>
      <c r="BH8" s="235"/>
      <c r="BI8" s="250">
        <f t="shared" si="4"/>
        <v>3948</v>
      </c>
    </row>
    <row r="9" spans="1:61" s="244" customFormat="1" ht="16.149999999999999" customHeight="1" x14ac:dyDescent="0.2">
      <c r="A9" s="249" t="s">
        <v>82</v>
      </c>
      <c r="B9" s="234" t="s">
        <v>135</v>
      </c>
      <c r="C9" s="235">
        <v>22555</v>
      </c>
      <c r="D9" s="235"/>
      <c r="E9" s="235">
        <v>2</v>
      </c>
      <c r="F9" s="235"/>
      <c r="G9" s="235"/>
      <c r="H9" s="235"/>
      <c r="I9" s="235"/>
      <c r="J9" s="235"/>
      <c r="K9" s="235"/>
      <c r="L9" s="235"/>
      <c r="M9" s="235">
        <v>16</v>
      </c>
      <c r="N9" s="235"/>
      <c r="O9" s="235">
        <v>5</v>
      </c>
      <c r="P9" s="235"/>
      <c r="Q9" s="235"/>
      <c r="R9" s="235"/>
      <c r="S9" s="235"/>
      <c r="T9" s="235">
        <v>14</v>
      </c>
      <c r="U9" s="235"/>
      <c r="V9" s="235"/>
      <c r="W9" s="235"/>
      <c r="X9" s="235"/>
      <c r="Y9" s="235"/>
      <c r="Z9" s="235" t="s">
        <v>353</v>
      </c>
      <c r="AA9" s="235"/>
      <c r="AB9" s="235"/>
      <c r="AC9" s="235"/>
      <c r="AD9" s="235"/>
      <c r="AE9" s="235"/>
      <c r="AF9" s="235">
        <v>1</v>
      </c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>
        <v>34</v>
      </c>
      <c r="AU9" s="235">
        <v>85</v>
      </c>
      <c r="AV9" s="250">
        <f t="shared" si="3"/>
        <v>22712</v>
      </c>
      <c r="AW9" s="235"/>
      <c r="AX9" s="235"/>
      <c r="AY9" s="235"/>
      <c r="AZ9" s="235"/>
      <c r="BA9" s="235"/>
      <c r="BB9" s="235"/>
      <c r="BC9" s="235"/>
      <c r="BD9" s="235"/>
      <c r="BE9" s="235"/>
      <c r="BF9" s="235">
        <v>11</v>
      </c>
      <c r="BG9" s="235"/>
      <c r="BH9" s="235">
        <v>9</v>
      </c>
      <c r="BI9" s="250">
        <f t="shared" si="4"/>
        <v>22732</v>
      </c>
    </row>
    <row r="10" spans="1:61" s="244" customFormat="1" ht="16.149999999999999" customHeight="1" x14ac:dyDescent="0.2">
      <c r="A10" s="249" t="s">
        <v>83</v>
      </c>
      <c r="B10" s="234" t="s">
        <v>136</v>
      </c>
      <c r="C10" s="235">
        <v>3039</v>
      </c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>
        <v>6</v>
      </c>
      <c r="U10" s="235"/>
      <c r="V10" s="235"/>
      <c r="W10" s="235"/>
      <c r="X10" s="235"/>
      <c r="Y10" s="235"/>
      <c r="Z10" s="235" t="s">
        <v>353</v>
      </c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  <c r="AO10" s="235"/>
      <c r="AP10" s="235"/>
      <c r="AQ10" s="235"/>
      <c r="AR10" s="235"/>
      <c r="AS10" s="235"/>
      <c r="AT10" s="235">
        <v>9</v>
      </c>
      <c r="AU10" s="235">
        <v>7</v>
      </c>
      <c r="AV10" s="250">
        <f t="shared" si="3"/>
        <v>3061</v>
      </c>
      <c r="AW10" s="235"/>
      <c r="AX10" s="235"/>
      <c r="AY10" s="235"/>
      <c r="AZ10" s="235"/>
      <c r="BA10" s="235"/>
      <c r="BB10" s="235"/>
      <c r="BC10" s="235">
        <v>6</v>
      </c>
      <c r="BD10" s="235"/>
      <c r="BE10" s="235"/>
      <c r="BF10" s="235">
        <v>2</v>
      </c>
      <c r="BG10" s="235"/>
      <c r="BH10" s="235"/>
      <c r="BI10" s="250">
        <f t="shared" si="4"/>
        <v>3069</v>
      </c>
    </row>
    <row r="11" spans="1:61" s="244" customFormat="1" ht="16.149999999999999" customHeight="1" x14ac:dyDescent="0.2">
      <c r="A11" s="251" t="s">
        <v>137</v>
      </c>
      <c r="B11" s="236" t="s">
        <v>138</v>
      </c>
      <c r="C11" s="237">
        <v>4904</v>
      </c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Y11" s="237"/>
      <c r="Z11" s="237" t="s">
        <v>353</v>
      </c>
      <c r="AA11" s="237"/>
      <c r="AB11" s="237"/>
      <c r="AC11" s="237"/>
      <c r="AD11" s="237"/>
      <c r="AE11" s="237"/>
      <c r="AF11" s="237"/>
      <c r="AG11" s="237"/>
      <c r="AH11" s="237"/>
      <c r="AI11" s="237"/>
      <c r="AJ11" s="237"/>
      <c r="AK11" s="237"/>
      <c r="AL11" s="237"/>
      <c r="AM11" s="237"/>
      <c r="AN11" s="237">
        <v>197</v>
      </c>
      <c r="AO11" s="237"/>
      <c r="AP11" s="237"/>
      <c r="AQ11" s="237"/>
      <c r="AR11" s="237"/>
      <c r="AS11" s="237"/>
      <c r="AT11" s="237">
        <v>24</v>
      </c>
      <c r="AU11" s="237">
        <v>44</v>
      </c>
      <c r="AV11" s="252">
        <f t="shared" si="3"/>
        <v>5169</v>
      </c>
      <c r="AW11" s="237"/>
      <c r="AX11" s="237"/>
      <c r="AY11" s="237"/>
      <c r="AZ11" s="237">
        <v>712</v>
      </c>
      <c r="BA11" s="237"/>
      <c r="BB11" s="237"/>
      <c r="BC11" s="237"/>
      <c r="BD11" s="237"/>
      <c r="BE11" s="237"/>
      <c r="BF11" s="237">
        <v>3</v>
      </c>
      <c r="BG11" s="237"/>
      <c r="BH11" s="548"/>
      <c r="BI11" s="252">
        <f t="shared" si="4"/>
        <v>5884</v>
      </c>
    </row>
    <row r="12" spans="1:61" s="244" customFormat="1" ht="16.149999999999999" customHeight="1" x14ac:dyDescent="0.2">
      <c r="A12" s="247" t="s">
        <v>84</v>
      </c>
      <c r="B12" s="238" t="s">
        <v>139</v>
      </c>
      <c r="C12" s="239">
        <v>5746</v>
      </c>
      <c r="D12" s="239"/>
      <c r="E12" s="239"/>
      <c r="F12" s="239"/>
      <c r="G12" s="239"/>
      <c r="H12" s="239"/>
      <c r="I12" s="239"/>
      <c r="J12" s="239"/>
      <c r="K12" s="239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239"/>
      <c r="W12" s="239"/>
      <c r="X12" s="239"/>
      <c r="Y12" s="239"/>
      <c r="Z12" s="239" t="s">
        <v>353</v>
      </c>
      <c r="AA12" s="239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39">
        <v>27</v>
      </c>
      <c r="AU12" s="239">
        <v>12</v>
      </c>
      <c r="AV12" s="248">
        <f t="shared" si="3"/>
        <v>5785</v>
      </c>
      <c r="AW12" s="239"/>
      <c r="AX12" s="239"/>
      <c r="AY12" s="239"/>
      <c r="AZ12" s="239"/>
      <c r="BA12" s="239"/>
      <c r="BB12" s="239"/>
      <c r="BC12" s="239"/>
      <c r="BD12" s="239"/>
      <c r="BE12" s="239"/>
      <c r="BF12" s="239">
        <v>1</v>
      </c>
      <c r="BG12" s="239"/>
      <c r="BH12" s="547"/>
      <c r="BI12" s="248">
        <f t="shared" si="4"/>
        <v>5786</v>
      </c>
    </row>
    <row r="13" spans="1:61" s="244" customFormat="1" ht="16.149999999999999" customHeight="1" x14ac:dyDescent="0.2">
      <c r="A13" s="249" t="s">
        <v>85</v>
      </c>
      <c r="B13" s="234" t="s">
        <v>140</v>
      </c>
      <c r="C13" s="235">
        <v>2029</v>
      </c>
      <c r="D13" s="235"/>
      <c r="E13" s="235"/>
      <c r="F13" s="235">
        <v>2</v>
      </c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 t="s">
        <v>353</v>
      </c>
      <c r="AA13" s="235"/>
      <c r="AB13" s="235">
        <v>38</v>
      </c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>
        <v>8</v>
      </c>
      <c r="AU13" s="235">
        <v>5</v>
      </c>
      <c r="AV13" s="250">
        <f t="shared" si="3"/>
        <v>2082</v>
      </c>
      <c r="AW13" s="235"/>
      <c r="AX13" s="235"/>
      <c r="AY13" s="235"/>
      <c r="AZ13" s="235"/>
      <c r="BA13" s="235"/>
      <c r="BB13" s="235"/>
      <c r="BC13" s="235"/>
      <c r="BD13" s="235"/>
      <c r="BE13" s="235"/>
      <c r="BF13" s="235">
        <v>1</v>
      </c>
      <c r="BG13" s="235"/>
      <c r="BH13" s="235"/>
      <c r="BI13" s="250">
        <f t="shared" si="4"/>
        <v>2083</v>
      </c>
    </row>
    <row r="14" spans="1:61" s="244" customFormat="1" ht="16.149999999999999" customHeight="1" x14ac:dyDescent="0.2">
      <c r="A14" s="249" t="s">
        <v>86</v>
      </c>
      <c r="B14" s="234" t="s">
        <v>141</v>
      </c>
      <c r="C14" s="235">
        <v>22266</v>
      </c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 t="s">
        <v>353</v>
      </c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>
        <v>70</v>
      </c>
      <c r="AU14" s="235">
        <v>37</v>
      </c>
      <c r="AV14" s="250">
        <f t="shared" si="3"/>
        <v>22373</v>
      </c>
      <c r="AW14" s="235"/>
      <c r="AX14" s="235"/>
      <c r="AY14" s="235"/>
      <c r="AZ14" s="235"/>
      <c r="BA14" s="235"/>
      <c r="BB14" s="235"/>
      <c r="BC14" s="235"/>
      <c r="BD14" s="235"/>
      <c r="BE14" s="235"/>
      <c r="BF14" s="235">
        <v>10</v>
      </c>
      <c r="BG14" s="235"/>
      <c r="BH14" s="235"/>
      <c r="BI14" s="250">
        <f t="shared" si="4"/>
        <v>22383</v>
      </c>
    </row>
    <row r="15" spans="1:61" s="244" customFormat="1" ht="16.149999999999999" customHeight="1" x14ac:dyDescent="0.2">
      <c r="A15" s="249" t="s">
        <v>87</v>
      </c>
      <c r="B15" s="234" t="s">
        <v>142</v>
      </c>
      <c r="C15" s="235">
        <v>36752</v>
      </c>
      <c r="D15" s="235">
        <v>952</v>
      </c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 t="s">
        <v>353</v>
      </c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>
        <v>124</v>
      </c>
      <c r="AU15" s="235">
        <v>80</v>
      </c>
      <c r="AV15" s="250">
        <f t="shared" si="3"/>
        <v>37908</v>
      </c>
      <c r="AW15" s="235"/>
      <c r="AX15" s="235"/>
      <c r="AY15" s="235"/>
      <c r="AZ15" s="235"/>
      <c r="BA15" s="235"/>
      <c r="BB15" s="235"/>
      <c r="BC15" s="235"/>
      <c r="BD15" s="235"/>
      <c r="BE15" s="235"/>
      <c r="BF15" s="235">
        <v>12</v>
      </c>
      <c r="BG15" s="235"/>
      <c r="BH15" s="235"/>
      <c r="BI15" s="250">
        <f t="shared" si="4"/>
        <v>37920</v>
      </c>
    </row>
    <row r="16" spans="1:61" s="244" customFormat="1" ht="16.149999999999999" customHeight="1" x14ac:dyDescent="0.2">
      <c r="A16" s="251" t="s">
        <v>88</v>
      </c>
      <c r="B16" s="236" t="s">
        <v>143</v>
      </c>
      <c r="C16" s="237">
        <v>30476</v>
      </c>
      <c r="D16" s="237"/>
      <c r="E16" s="237"/>
      <c r="F16" s="237"/>
      <c r="G16" s="237"/>
      <c r="H16" s="237"/>
      <c r="I16" s="237"/>
      <c r="J16" s="237">
        <v>912</v>
      </c>
      <c r="K16" s="237"/>
      <c r="L16" s="237">
        <v>678</v>
      </c>
      <c r="M16" s="237"/>
      <c r="N16" s="237"/>
      <c r="O16" s="237"/>
      <c r="P16" s="237"/>
      <c r="Q16" s="237"/>
      <c r="R16" s="237"/>
      <c r="S16" s="237"/>
      <c r="T16" s="237">
        <v>1</v>
      </c>
      <c r="U16" s="237">
        <v>493</v>
      </c>
      <c r="V16" s="237"/>
      <c r="W16" s="237"/>
      <c r="X16" s="237"/>
      <c r="Y16" s="237"/>
      <c r="Z16" s="237" t="s">
        <v>353</v>
      </c>
      <c r="AA16" s="237"/>
      <c r="AB16" s="237"/>
      <c r="AC16" s="237"/>
      <c r="AD16" s="237"/>
      <c r="AE16" s="237"/>
      <c r="AF16" s="237"/>
      <c r="AG16" s="237"/>
      <c r="AH16" s="237"/>
      <c r="AI16" s="237"/>
      <c r="AJ16" s="237"/>
      <c r="AK16" s="237"/>
      <c r="AL16" s="237"/>
      <c r="AM16" s="237"/>
      <c r="AN16" s="237"/>
      <c r="AO16" s="237"/>
      <c r="AP16" s="237"/>
      <c r="AQ16" s="237"/>
      <c r="AR16" s="237"/>
      <c r="AS16" s="237"/>
      <c r="AT16" s="237">
        <v>65</v>
      </c>
      <c r="AU16" s="237">
        <v>94</v>
      </c>
      <c r="AV16" s="252">
        <f t="shared" si="3"/>
        <v>32719</v>
      </c>
      <c r="AW16" s="237"/>
      <c r="AX16" s="237"/>
      <c r="AY16" s="237"/>
      <c r="AZ16" s="237">
        <v>1</v>
      </c>
      <c r="BA16" s="237"/>
      <c r="BB16" s="237"/>
      <c r="BC16" s="237"/>
      <c r="BD16" s="237"/>
      <c r="BE16" s="237"/>
      <c r="BF16" s="237">
        <v>30</v>
      </c>
      <c r="BG16" s="237"/>
      <c r="BH16" s="548"/>
      <c r="BI16" s="252">
        <f t="shared" si="4"/>
        <v>32750</v>
      </c>
    </row>
    <row r="17" spans="1:61" s="244" customFormat="1" ht="16.149999999999999" customHeight="1" x14ac:dyDescent="0.2">
      <c r="A17" s="247" t="s">
        <v>89</v>
      </c>
      <c r="B17" s="238" t="s">
        <v>144</v>
      </c>
      <c r="C17" s="239">
        <v>1536</v>
      </c>
      <c r="D17" s="239"/>
      <c r="E17" s="239"/>
      <c r="F17" s="239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 t="s">
        <v>353</v>
      </c>
      <c r="AA17" s="239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39">
        <v>2</v>
      </c>
      <c r="AU17" s="239">
        <v>7</v>
      </c>
      <c r="AV17" s="248">
        <f t="shared" si="3"/>
        <v>1545</v>
      </c>
      <c r="AW17" s="239"/>
      <c r="AX17" s="239"/>
      <c r="AY17" s="239"/>
      <c r="AZ17" s="239"/>
      <c r="BA17" s="239"/>
      <c r="BB17" s="239"/>
      <c r="BC17" s="239"/>
      <c r="BD17" s="239"/>
      <c r="BE17" s="239"/>
      <c r="BF17" s="239">
        <v>1</v>
      </c>
      <c r="BG17" s="239"/>
      <c r="BH17" s="547"/>
      <c r="BI17" s="248">
        <f t="shared" si="4"/>
        <v>1546</v>
      </c>
    </row>
    <row r="18" spans="1:61" s="244" customFormat="1" ht="16.149999999999999" customHeight="1" x14ac:dyDescent="0.2">
      <c r="A18" s="249" t="s">
        <v>145</v>
      </c>
      <c r="B18" s="234" t="s">
        <v>146</v>
      </c>
      <c r="C18" s="235">
        <v>1278</v>
      </c>
      <c r="D18" s="235"/>
      <c r="E18" s="235"/>
      <c r="F18" s="235"/>
      <c r="G18" s="235"/>
      <c r="H18" s="235"/>
      <c r="I18" s="235"/>
      <c r="J18" s="235"/>
      <c r="K18" s="235"/>
      <c r="L18" s="235">
        <v>2</v>
      </c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 t="s">
        <v>353</v>
      </c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>
        <v>2</v>
      </c>
      <c r="AV18" s="250">
        <f t="shared" si="3"/>
        <v>1282</v>
      </c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50">
        <f t="shared" si="4"/>
        <v>1282</v>
      </c>
    </row>
    <row r="19" spans="1:61" s="244" customFormat="1" ht="16.149999999999999" customHeight="1" x14ac:dyDescent="0.2">
      <c r="A19" s="249" t="s">
        <v>147</v>
      </c>
      <c r="B19" s="234" t="s">
        <v>148</v>
      </c>
      <c r="C19" s="235">
        <v>1101</v>
      </c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>
        <v>88</v>
      </c>
      <c r="Q19" s="235"/>
      <c r="R19" s="235"/>
      <c r="S19" s="235"/>
      <c r="T19" s="235"/>
      <c r="U19" s="235"/>
      <c r="V19" s="235"/>
      <c r="W19" s="235"/>
      <c r="X19" s="235"/>
      <c r="Y19" s="235"/>
      <c r="Z19" s="235" t="s">
        <v>353</v>
      </c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>
        <v>6</v>
      </c>
      <c r="AU19" s="235">
        <v>7</v>
      </c>
      <c r="AV19" s="250">
        <f t="shared" si="3"/>
        <v>1202</v>
      </c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50">
        <f t="shared" si="4"/>
        <v>1202</v>
      </c>
    </row>
    <row r="20" spans="1:61" s="244" customFormat="1" ht="16.149999999999999" customHeight="1" x14ac:dyDescent="0.2">
      <c r="A20" s="249" t="s">
        <v>149</v>
      </c>
      <c r="B20" s="234" t="s">
        <v>150</v>
      </c>
      <c r="C20" s="235">
        <v>1603</v>
      </c>
      <c r="D20" s="235"/>
      <c r="E20" s="235"/>
      <c r="F20" s="235">
        <v>1</v>
      </c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>
        <v>45</v>
      </c>
      <c r="W20" s="235"/>
      <c r="X20" s="235"/>
      <c r="Y20" s="235"/>
      <c r="Z20" s="235" t="s">
        <v>353</v>
      </c>
      <c r="AA20" s="235"/>
      <c r="AB20" s="235">
        <v>51</v>
      </c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>
        <v>4</v>
      </c>
      <c r="AU20" s="235">
        <v>4</v>
      </c>
      <c r="AV20" s="250">
        <f t="shared" si="3"/>
        <v>1708</v>
      </c>
      <c r="AW20" s="235">
        <v>1</v>
      </c>
      <c r="AX20" s="235"/>
      <c r="AY20" s="235"/>
      <c r="AZ20" s="235"/>
      <c r="BA20" s="235"/>
      <c r="BB20" s="235"/>
      <c r="BC20" s="235"/>
      <c r="BD20" s="235"/>
      <c r="BE20" s="235"/>
      <c r="BF20" s="235">
        <v>1</v>
      </c>
      <c r="BG20" s="235"/>
      <c r="BH20" s="235"/>
      <c r="BI20" s="250">
        <f t="shared" si="4"/>
        <v>1710</v>
      </c>
    </row>
    <row r="21" spans="1:61" s="244" customFormat="1" ht="16.149999999999999" customHeight="1" x14ac:dyDescent="0.2">
      <c r="A21" s="251" t="s">
        <v>151</v>
      </c>
      <c r="B21" s="236" t="s">
        <v>152</v>
      </c>
      <c r="C21" s="237">
        <v>3177</v>
      </c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>
        <v>331</v>
      </c>
      <c r="Q21" s="237"/>
      <c r="R21" s="237"/>
      <c r="S21" s="237"/>
      <c r="T21" s="237"/>
      <c r="U21" s="237"/>
      <c r="V21" s="237"/>
      <c r="W21" s="237"/>
      <c r="X21" s="237"/>
      <c r="Y21" s="237"/>
      <c r="Z21" s="237" t="s">
        <v>353</v>
      </c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>
        <v>7</v>
      </c>
      <c r="AU21" s="237">
        <v>7</v>
      </c>
      <c r="AV21" s="252">
        <f t="shared" si="3"/>
        <v>3522</v>
      </c>
      <c r="AW21" s="237"/>
      <c r="AX21" s="237"/>
      <c r="AY21" s="237"/>
      <c r="AZ21" s="237"/>
      <c r="BA21" s="237"/>
      <c r="BB21" s="237"/>
      <c r="BC21" s="237"/>
      <c r="BD21" s="237"/>
      <c r="BE21" s="237"/>
      <c r="BF21" s="237">
        <v>2</v>
      </c>
      <c r="BG21" s="237"/>
      <c r="BH21" s="548"/>
      <c r="BI21" s="252">
        <f t="shared" si="4"/>
        <v>3524</v>
      </c>
    </row>
    <row r="22" spans="1:61" s="244" customFormat="1" ht="16.149999999999999" customHeight="1" x14ac:dyDescent="0.2">
      <c r="A22" s="247" t="s">
        <v>153</v>
      </c>
      <c r="B22" s="238" t="s">
        <v>154</v>
      </c>
      <c r="C22" s="239">
        <v>4783</v>
      </c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 t="s">
        <v>353</v>
      </c>
      <c r="AA22" s="239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39">
        <v>16</v>
      </c>
      <c r="AU22" s="239">
        <v>8</v>
      </c>
      <c r="AV22" s="248">
        <f t="shared" si="3"/>
        <v>4807</v>
      </c>
      <c r="AW22" s="239"/>
      <c r="AX22" s="239"/>
      <c r="AY22" s="239"/>
      <c r="AZ22" s="239"/>
      <c r="BA22" s="239"/>
      <c r="BB22" s="239"/>
      <c r="BC22" s="239"/>
      <c r="BD22" s="239"/>
      <c r="BE22" s="239"/>
      <c r="BF22" s="239">
        <v>2</v>
      </c>
      <c r="BG22" s="239"/>
      <c r="BH22" s="547"/>
      <c r="BI22" s="248">
        <f t="shared" si="4"/>
        <v>4809</v>
      </c>
    </row>
    <row r="23" spans="1:61" s="244" customFormat="1" ht="16.149999999999999" customHeight="1" x14ac:dyDescent="0.2">
      <c r="A23" s="249" t="s">
        <v>90</v>
      </c>
      <c r="B23" s="234" t="s">
        <v>155</v>
      </c>
      <c r="C23" s="235">
        <v>39459</v>
      </c>
      <c r="D23" s="235">
        <v>2070</v>
      </c>
      <c r="E23" s="235">
        <v>526</v>
      </c>
      <c r="F23" s="235"/>
      <c r="G23" s="235"/>
      <c r="H23" s="235"/>
      <c r="I23" s="235"/>
      <c r="J23" s="235"/>
      <c r="K23" s="235"/>
      <c r="L23" s="235">
        <v>1</v>
      </c>
      <c r="M23" s="235">
        <v>262</v>
      </c>
      <c r="N23" s="235"/>
      <c r="O23" s="235">
        <v>684</v>
      </c>
      <c r="P23" s="235"/>
      <c r="Q23" s="235">
        <v>204</v>
      </c>
      <c r="R23" s="235"/>
      <c r="S23" s="235">
        <v>170</v>
      </c>
      <c r="T23" s="235">
        <v>1</v>
      </c>
      <c r="U23" s="235"/>
      <c r="V23" s="235"/>
      <c r="W23" s="235"/>
      <c r="X23" s="235"/>
      <c r="Y23" s="235"/>
      <c r="Z23" s="235" t="s">
        <v>353</v>
      </c>
      <c r="AA23" s="235">
        <v>630</v>
      </c>
      <c r="AB23" s="235"/>
      <c r="AC23" s="235"/>
      <c r="AD23" s="235"/>
      <c r="AE23" s="235"/>
      <c r="AF23" s="235"/>
      <c r="AG23" s="235"/>
      <c r="AH23" s="235"/>
      <c r="AI23" s="235">
        <v>387</v>
      </c>
      <c r="AJ23" s="235">
        <v>339</v>
      </c>
      <c r="AK23" s="235"/>
      <c r="AL23" s="235"/>
      <c r="AM23" s="235">
        <v>89</v>
      </c>
      <c r="AN23" s="235"/>
      <c r="AO23" s="235"/>
      <c r="AP23" s="235"/>
      <c r="AQ23" s="235"/>
      <c r="AR23" s="235"/>
      <c r="AS23" s="235"/>
      <c r="AT23" s="235">
        <v>98</v>
      </c>
      <c r="AU23" s="235">
        <v>288</v>
      </c>
      <c r="AV23" s="250">
        <f t="shared" si="3"/>
        <v>45208</v>
      </c>
      <c r="AW23" s="235"/>
      <c r="AX23" s="235"/>
      <c r="AY23" s="235"/>
      <c r="AZ23" s="235"/>
      <c r="BA23" s="235"/>
      <c r="BB23" s="235"/>
      <c r="BC23" s="235"/>
      <c r="BD23" s="235">
        <v>1420</v>
      </c>
      <c r="BE23" s="235">
        <v>513</v>
      </c>
      <c r="BF23" s="235">
        <v>9</v>
      </c>
      <c r="BG23" s="235"/>
      <c r="BH23" s="235">
        <v>132</v>
      </c>
      <c r="BI23" s="250">
        <f t="shared" si="4"/>
        <v>47282</v>
      </c>
    </row>
    <row r="24" spans="1:61" s="244" customFormat="1" ht="16.149999999999999" customHeight="1" x14ac:dyDescent="0.2">
      <c r="A24" s="249" t="s">
        <v>156</v>
      </c>
      <c r="B24" s="234" t="s">
        <v>157</v>
      </c>
      <c r="C24" s="235">
        <v>871</v>
      </c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 t="s">
        <v>353</v>
      </c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>
        <v>6</v>
      </c>
      <c r="AU24" s="235">
        <v>2</v>
      </c>
      <c r="AV24" s="250">
        <f t="shared" si="3"/>
        <v>879</v>
      </c>
      <c r="AW24" s="235"/>
      <c r="AX24" s="235"/>
      <c r="AY24" s="235"/>
      <c r="AZ24" s="235"/>
      <c r="BA24" s="235">
        <v>15</v>
      </c>
      <c r="BB24" s="235"/>
      <c r="BC24" s="235"/>
      <c r="BD24" s="235"/>
      <c r="BE24" s="235"/>
      <c r="BF24" s="235"/>
      <c r="BG24" s="235"/>
      <c r="BH24" s="235"/>
      <c r="BI24" s="250">
        <f t="shared" si="4"/>
        <v>894</v>
      </c>
    </row>
    <row r="25" spans="1:61" s="244" customFormat="1" ht="16.149999999999999" customHeight="1" x14ac:dyDescent="0.2">
      <c r="A25" s="249" t="s">
        <v>91</v>
      </c>
      <c r="B25" s="234" t="s">
        <v>158</v>
      </c>
      <c r="C25" s="235">
        <v>1724</v>
      </c>
      <c r="D25" s="235"/>
      <c r="E25" s="235"/>
      <c r="F25" s="235"/>
      <c r="G25" s="235"/>
      <c r="H25" s="235"/>
      <c r="I25" s="235"/>
      <c r="J25" s="235"/>
      <c r="K25" s="235"/>
      <c r="L25" s="235"/>
      <c r="M25" s="235">
        <v>5</v>
      </c>
      <c r="N25" s="235"/>
      <c r="O25" s="235"/>
      <c r="P25" s="235"/>
      <c r="Q25" s="235"/>
      <c r="R25" s="235"/>
      <c r="S25" s="235">
        <v>20</v>
      </c>
      <c r="T25" s="235"/>
      <c r="U25" s="235"/>
      <c r="V25" s="235"/>
      <c r="W25" s="235"/>
      <c r="X25" s="235"/>
      <c r="Y25" s="235"/>
      <c r="Z25" s="235" t="s">
        <v>353</v>
      </c>
      <c r="AA25" s="235">
        <v>1</v>
      </c>
      <c r="AB25" s="235"/>
      <c r="AC25" s="235"/>
      <c r="AD25" s="235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>
        <v>10</v>
      </c>
      <c r="AU25" s="235">
        <v>31</v>
      </c>
      <c r="AV25" s="250">
        <f t="shared" si="3"/>
        <v>1791</v>
      </c>
      <c r="AW25" s="235"/>
      <c r="AX25" s="235"/>
      <c r="AY25" s="235"/>
      <c r="AZ25" s="235"/>
      <c r="BA25" s="235"/>
      <c r="BB25" s="235"/>
      <c r="BC25" s="235"/>
      <c r="BD25" s="235"/>
      <c r="BE25" s="235"/>
      <c r="BF25" s="235">
        <v>3</v>
      </c>
      <c r="BG25" s="235"/>
      <c r="BH25" s="235"/>
      <c r="BI25" s="250">
        <f t="shared" si="4"/>
        <v>1794</v>
      </c>
    </row>
    <row r="26" spans="1:61" s="244" customFormat="1" ht="16.149999999999999" customHeight="1" x14ac:dyDescent="0.2">
      <c r="A26" s="251" t="s">
        <v>159</v>
      </c>
      <c r="B26" s="236" t="s">
        <v>160</v>
      </c>
      <c r="C26" s="237">
        <v>5516</v>
      </c>
      <c r="D26" s="237"/>
      <c r="E26" s="237"/>
      <c r="F26" s="237"/>
      <c r="G26" s="237"/>
      <c r="H26" s="237"/>
      <c r="I26" s="237"/>
      <c r="J26" s="237"/>
      <c r="K26" s="237">
        <v>2</v>
      </c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Y26" s="237"/>
      <c r="Z26" s="237" t="s">
        <v>353</v>
      </c>
      <c r="AA26" s="237"/>
      <c r="AB26" s="237"/>
      <c r="AC26" s="237"/>
      <c r="AD26" s="237"/>
      <c r="AE26" s="237"/>
      <c r="AF26" s="237"/>
      <c r="AG26" s="237"/>
      <c r="AH26" s="237"/>
      <c r="AI26" s="237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>
        <v>20</v>
      </c>
      <c r="AU26" s="237">
        <v>22</v>
      </c>
      <c r="AV26" s="252">
        <f t="shared" si="3"/>
        <v>5560</v>
      </c>
      <c r="AW26" s="237"/>
      <c r="AX26" s="237"/>
      <c r="AY26" s="237"/>
      <c r="AZ26" s="237"/>
      <c r="BA26" s="237"/>
      <c r="BB26" s="237"/>
      <c r="BC26" s="237"/>
      <c r="BD26" s="237"/>
      <c r="BE26" s="237"/>
      <c r="BF26" s="237">
        <v>2</v>
      </c>
      <c r="BG26" s="237"/>
      <c r="BH26" s="548"/>
      <c r="BI26" s="252">
        <f t="shared" si="4"/>
        <v>5562</v>
      </c>
    </row>
    <row r="27" spans="1:61" s="244" customFormat="1" ht="16.149999999999999" customHeight="1" x14ac:dyDescent="0.2">
      <c r="A27" s="247" t="s">
        <v>92</v>
      </c>
      <c r="B27" s="238" t="s">
        <v>161</v>
      </c>
      <c r="C27" s="239">
        <v>2859</v>
      </c>
      <c r="D27" s="239"/>
      <c r="E27" s="239"/>
      <c r="F27" s="239"/>
      <c r="G27" s="239"/>
      <c r="H27" s="239"/>
      <c r="I27" s="239"/>
      <c r="J27" s="239"/>
      <c r="K27" s="239"/>
      <c r="L27" s="239"/>
      <c r="M27" s="239"/>
      <c r="N27" s="239"/>
      <c r="O27" s="239"/>
      <c r="P27" s="239">
        <v>2</v>
      </c>
      <c r="Q27" s="239"/>
      <c r="R27" s="239"/>
      <c r="S27" s="239"/>
      <c r="T27" s="239"/>
      <c r="U27" s="239"/>
      <c r="V27" s="239"/>
      <c r="W27" s="239"/>
      <c r="X27" s="239"/>
      <c r="Y27" s="239"/>
      <c r="Z27" s="239" t="s">
        <v>353</v>
      </c>
      <c r="AA27" s="239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39">
        <v>7</v>
      </c>
      <c r="AU27" s="239">
        <v>10</v>
      </c>
      <c r="AV27" s="248">
        <f t="shared" si="3"/>
        <v>2878</v>
      </c>
      <c r="AW27" s="239">
        <v>1</v>
      </c>
      <c r="AX27" s="239"/>
      <c r="AY27" s="239"/>
      <c r="AZ27" s="239"/>
      <c r="BA27" s="239">
        <v>64</v>
      </c>
      <c r="BB27" s="239"/>
      <c r="BC27" s="239"/>
      <c r="BD27" s="239"/>
      <c r="BE27" s="239"/>
      <c r="BF27" s="239">
        <v>3</v>
      </c>
      <c r="BG27" s="239"/>
      <c r="BH27" s="547"/>
      <c r="BI27" s="248">
        <f t="shared" si="4"/>
        <v>2946</v>
      </c>
    </row>
    <row r="28" spans="1:61" s="244" customFormat="1" ht="16.149999999999999" customHeight="1" x14ac:dyDescent="0.2">
      <c r="A28" s="249" t="s">
        <v>93</v>
      </c>
      <c r="B28" s="234" t="s">
        <v>162</v>
      </c>
      <c r="C28" s="235">
        <v>2813</v>
      </c>
      <c r="D28" s="235"/>
      <c r="E28" s="235"/>
      <c r="F28" s="235"/>
      <c r="G28" s="235"/>
      <c r="H28" s="235"/>
      <c r="I28" s="235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 t="s">
        <v>353</v>
      </c>
      <c r="AA28" s="235"/>
      <c r="AB28" s="235"/>
      <c r="AC28" s="235"/>
      <c r="AD28" s="235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>
        <v>11</v>
      </c>
      <c r="AU28" s="235">
        <v>19</v>
      </c>
      <c r="AV28" s="250">
        <f t="shared" si="3"/>
        <v>2843</v>
      </c>
      <c r="AW28" s="235"/>
      <c r="AX28" s="235"/>
      <c r="AY28" s="235"/>
      <c r="AZ28" s="235"/>
      <c r="BA28" s="235"/>
      <c r="BB28" s="235"/>
      <c r="BC28" s="235"/>
      <c r="BD28" s="235"/>
      <c r="BE28" s="235"/>
      <c r="BF28" s="235">
        <v>3</v>
      </c>
      <c r="BG28" s="235"/>
      <c r="BH28" s="235"/>
      <c r="BI28" s="250">
        <f t="shared" si="4"/>
        <v>2846</v>
      </c>
    </row>
    <row r="29" spans="1:61" s="244" customFormat="1" ht="16.149999999999999" customHeight="1" x14ac:dyDescent="0.2">
      <c r="A29" s="249" t="s">
        <v>94</v>
      </c>
      <c r="B29" s="234" t="s">
        <v>163</v>
      </c>
      <c r="C29" s="235">
        <v>11902</v>
      </c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>
        <v>66</v>
      </c>
      <c r="X29" s="235">
        <v>3</v>
      </c>
      <c r="Y29" s="235"/>
      <c r="Z29" s="235" t="s">
        <v>353</v>
      </c>
      <c r="AA29" s="235"/>
      <c r="AB29" s="235"/>
      <c r="AC29" s="235"/>
      <c r="AD29" s="235"/>
      <c r="AE29" s="235"/>
      <c r="AF29" s="235"/>
      <c r="AG29" s="235"/>
      <c r="AH29" s="235">
        <v>1</v>
      </c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>
        <v>32</v>
      </c>
      <c r="AU29" s="235">
        <v>43</v>
      </c>
      <c r="AV29" s="250">
        <f t="shared" si="3"/>
        <v>12047</v>
      </c>
      <c r="AW29" s="235"/>
      <c r="AX29" s="235">
        <v>93</v>
      </c>
      <c r="AY29" s="235"/>
      <c r="AZ29" s="235"/>
      <c r="BA29" s="235"/>
      <c r="BB29" s="235"/>
      <c r="BC29" s="235"/>
      <c r="BD29" s="235"/>
      <c r="BE29" s="235"/>
      <c r="BF29" s="235">
        <v>6</v>
      </c>
      <c r="BG29" s="235"/>
      <c r="BH29" s="235"/>
      <c r="BI29" s="250">
        <f t="shared" si="4"/>
        <v>12146</v>
      </c>
    </row>
    <row r="30" spans="1:61" s="244" customFormat="1" ht="16.149999999999999" customHeight="1" x14ac:dyDescent="0.2">
      <c r="A30" s="249" t="s">
        <v>95</v>
      </c>
      <c r="B30" s="234" t="s">
        <v>164</v>
      </c>
      <c r="C30" s="235">
        <v>4120</v>
      </c>
      <c r="D30" s="235"/>
      <c r="E30" s="235">
        <v>2</v>
      </c>
      <c r="F30" s="235"/>
      <c r="G30" s="235"/>
      <c r="H30" s="235"/>
      <c r="I30" s="235"/>
      <c r="J30" s="235"/>
      <c r="K30" s="235"/>
      <c r="L30" s="235"/>
      <c r="M30" s="235">
        <v>18</v>
      </c>
      <c r="N30" s="235"/>
      <c r="O30" s="235"/>
      <c r="P30" s="235"/>
      <c r="Q30" s="235">
        <v>1</v>
      </c>
      <c r="R30" s="235"/>
      <c r="S30" s="235">
        <v>2</v>
      </c>
      <c r="T30" s="235">
        <v>198</v>
      </c>
      <c r="U30" s="235"/>
      <c r="V30" s="235"/>
      <c r="W30" s="235"/>
      <c r="X30" s="235"/>
      <c r="Y30" s="235"/>
      <c r="Z30" s="235" t="s">
        <v>353</v>
      </c>
      <c r="AA30" s="235"/>
      <c r="AB30" s="235"/>
      <c r="AC30" s="235"/>
      <c r="AD30" s="235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>
        <v>9</v>
      </c>
      <c r="AU30" s="235">
        <v>13</v>
      </c>
      <c r="AV30" s="250">
        <f t="shared" si="3"/>
        <v>4363</v>
      </c>
      <c r="AW30" s="235"/>
      <c r="AX30" s="235"/>
      <c r="AY30" s="235"/>
      <c r="AZ30" s="235"/>
      <c r="BA30" s="235"/>
      <c r="BB30" s="235">
        <v>1</v>
      </c>
      <c r="BC30" s="235"/>
      <c r="BD30" s="235"/>
      <c r="BE30" s="235"/>
      <c r="BF30" s="235">
        <v>2</v>
      </c>
      <c r="BG30" s="235"/>
      <c r="BH30" s="235">
        <v>4</v>
      </c>
      <c r="BI30" s="250">
        <f t="shared" si="4"/>
        <v>4370</v>
      </c>
    </row>
    <row r="31" spans="1:61" s="244" customFormat="1" ht="16.149999999999999" customHeight="1" x14ac:dyDescent="0.2">
      <c r="A31" s="251" t="s">
        <v>96</v>
      </c>
      <c r="B31" s="236" t="s">
        <v>165</v>
      </c>
      <c r="C31" s="237">
        <v>2168</v>
      </c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Y31" s="237"/>
      <c r="Z31" s="237" t="s">
        <v>353</v>
      </c>
      <c r="AA31" s="237"/>
      <c r="AB31" s="237">
        <v>20</v>
      </c>
      <c r="AC31" s="237"/>
      <c r="AD31" s="237"/>
      <c r="AE31" s="237"/>
      <c r="AF31" s="237"/>
      <c r="AG31" s="237"/>
      <c r="AH31" s="237"/>
      <c r="AI31" s="237"/>
      <c r="AJ31" s="237"/>
      <c r="AK31" s="237"/>
      <c r="AL31" s="237"/>
      <c r="AM31" s="237"/>
      <c r="AN31" s="237"/>
      <c r="AO31" s="237"/>
      <c r="AP31" s="237"/>
      <c r="AQ31" s="237"/>
      <c r="AR31" s="237"/>
      <c r="AS31" s="237"/>
      <c r="AT31" s="237">
        <v>15</v>
      </c>
      <c r="AU31" s="237">
        <v>6</v>
      </c>
      <c r="AV31" s="252">
        <f t="shared" si="3"/>
        <v>2209</v>
      </c>
      <c r="AW31" s="237"/>
      <c r="AX31" s="237"/>
      <c r="AY31" s="237"/>
      <c r="AZ31" s="237"/>
      <c r="BA31" s="237"/>
      <c r="BB31" s="237"/>
      <c r="BC31" s="237"/>
      <c r="BD31" s="237"/>
      <c r="BE31" s="237"/>
      <c r="BF31" s="237">
        <v>3</v>
      </c>
      <c r="BG31" s="237"/>
      <c r="BH31" s="548"/>
      <c r="BI31" s="252">
        <f t="shared" si="4"/>
        <v>2212</v>
      </c>
    </row>
    <row r="32" spans="1:61" s="244" customFormat="1" ht="16.149999999999999" customHeight="1" x14ac:dyDescent="0.2">
      <c r="A32" s="247" t="s">
        <v>97</v>
      </c>
      <c r="B32" s="238" t="s">
        <v>166</v>
      </c>
      <c r="C32" s="239">
        <v>48318</v>
      </c>
      <c r="D32" s="239"/>
      <c r="E32" s="239"/>
      <c r="F32" s="239"/>
      <c r="G32" s="239">
        <v>43</v>
      </c>
      <c r="H32" s="239">
        <v>695</v>
      </c>
      <c r="I32" s="239">
        <v>229</v>
      </c>
      <c r="J32" s="239"/>
      <c r="K32" s="239"/>
      <c r="L32" s="239"/>
      <c r="M32" s="239">
        <v>1</v>
      </c>
      <c r="N32" s="239">
        <v>171</v>
      </c>
      <c r="O32" s="239"/>
      <c r="P32" s="239"/>
      <c r="Q32" s="239"/>
      <c r="R32" s="239"/>
      <c r="S32" s="239"/>
      <c r="T32" s="239">
        <v>8</v>
      </c>
      <c r="U32" s="239"/>
      <c r="V32" s="239"/>
      <c r="W32" s="239"/>
      <c r="X32" s="239"/>
      <c r="Y32" s="239"/>
      <c r="Z32" s="239" t="s">
        <v>353</v>
      </c>
      <c r="AA32" s="239"/>
      <c r="AB32" s="268"/>
      <c r="AC32" s="268"/>
      <c r="AD32" s="268"/>
      <c r="AE32" s="268"/>
      <c r="AF32" s="268"/>
      <c r="AG32" s="268">
        <v>11</v>
      </c>
      <c r="AH32" s="268"/>
      <c r="AI32" s="268"/>
      <c r="AJ32" s="268"/>
      <c r="AK32" s="268">
        <v>7</v>
      </c>
      <c r="AL32" s="268">
        <v>1026</v>
      </c>
      <c r="AM32" s="268"/>
      <c r="AN32" s="268"/>
      <c r="AO32" s="268"/>
      <c r="AP32" s="268"/>
      <c r="AQ32" s="268"/>
      <c r="AR32" s="268"/>
      <c r="AS32" s="268"/>
      <c r="AT32" s="239">
        <v>172</v>
      </c>
      <c r="AU32" s="239">
        <v>198</v>
      </c>
      <c r="AV32" s="248">
        <f t="shared" si="3"/>
        <v>50879</v>
      </c>
      <c r="AW32" s="239"/>
      <c r="AX32" s="239"/>
      <c r="AY32" s="239">
        <v>583</v>
      </c>
      <c r="AZ32" s="239"/>
      <c r="BA32" s="239"/>
      <c r="BB32" s="239">
        <v>238</v>
      </c>
      <c r="BC32" s="239"/>
      <c r="BD32" s="239"/>
      <c r="BE32" s="239"/>
      <c r="BF32" s="239">
        <v>6</v>
      </c>
      <c r="BG32" s="239">
        <v>42</v>
      </c>
      <c r="BH32" s="547"/>
      <c r="BI32" s="248">
        <f t="shared" si="4"/>
        <v>51748</v>
      </c>
    </row>
    <row r="33" spans="1:61" s="244" customFormat="1" ht="16.149999999999999" customHeight="1" x14ac:dyDescent="0.2">
      <c r="A33" s="249" t="s">
        <v>167</v>
      </c>
      <c r="B33" s="234" t="s">
        <v>168</v>
      </c>
      <c r="C33" s="235">
        <v>5466</v>
      </c>
      <c r="D33" s="235"/>
      <c r="E33" s="235"/>
      <c r="F33" s="235"/>
      <c r="G33" s="235"/>
      <c r="H33" s="235"/>
      <c r="I33" s="235"/>
      <c r="J33" s="235">
        <v>4</v>
      </c>
      <c r="K33" s="235"/>
      <c r="L33" s="235">
        <v>2</v>
      </c>
      <c r="M33" s="235"/>
      <c r="N33" s="235"/>
      <c r="O33" s="235"/>
      <c r="P33" s="235"/>
      <c r="Q33" s="235"/>
      <c r="R33" s="235"/>
      <c r="S33" s="235"/>
      <c r="T33" s="235"/>
      <c r="U33" s="235"/>
      <c r="V33" s="235"/>
      <c r="W33" s="235"/>
      <c r="X33" s="235"/>
      <c r="Y33" s="235"/>
      <c r="Z33" s="235" t="s">
        <v>353</v>
      </c>
      <c r="AA33" s="235"/>
      <c r="AB33" s="235"/>
      <c r="AC33" s="235"/>
      <c r="AD33" s="235"/>
      <c r="AE33" s="235"/>
      <c r="AF33" s="235"/>
      <c r="AG33" s="235"/>
      <c r="AH33" s="235">
        <v>1</v>
      </c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>
        <v>14</v>
      </c>
      <c r="AU33" s="235">
        <v>2</v>
      </c>
      <c r="AV33" s="250">
        <f t="shared" si="3"/>
        <v>5489</v>
      </c>
      <c r="AW33" s="235"/>
      <c r="AX33" s="235"/>
      <c r="AY33" s="235"/>
      <c r="AZ33" s="235"/>
      <c r="BA33" s="235"/>
      <c r="BB33" s="235"/>
      <c r="BC33" s="235"/>
      <c r="BD33" s="235"/>
      <c r="BE33" s="235"/>
      <c r="BF33" s="235">
        <v>1</v>
      </c>
      <c r="BG33" s="235"/>
      <c r="BH33" s="235"/>
      <c r="BI33" s="250">
        <f t="shared" si="4"/>
        <v>5490</v>
      </c>
    </row>
    <row r="34" spans="1:61" s="244" customFormat="1" ht="16.149999999999999" customHeight="1" x14ac:dyDescent="0.2">
      <c r="A34" s="249" t="s">
        <v>98</v>
      </c>
      <c r="B34" s="234" t="s">
        <v>169</v>
      </c>
      <c r="C34" s="235">
        <v>30996</v>
      </c>
      <c r="D34" s="235"/>
      <c r="E34" s="235"/>
      <c r="F34" s="235"/>
      <c r="G34" s="235"/>
      <c r="H34" s="235"/>
      <c r="I34" s="235"/>
      <c r="J34" s="235"/>
      <c r="K34" s="235"/>
      <c r="L34" s="235"/>
      <c r="M34" s="235"/>
      <c r="N34" s="235"/>
      <c r="O34" s="235"/>
      <c r="P34" s="235"/>
      <c r="Q34" s="235"/>
      <c r="R34" s="235"/>
      <c r="S34" s="235"/>
      <c r="T34" s="235"/>
      <c r="U34" s="235"/>
      <c r="V34" s="235"/>
      <c r="W34" s="235">
        <v>747</v>
      </c>
      <c r="X34" s="235">
        <v>810</v>
      </c>
      <c r="Y34" s="235">
        <v>540</v>
      </c>
      <c r="Z34" s="235" t="s">
        <v>353</v>
      </c>
      <c r="AA34" s="235"/>
      <c r="AB34" s="235"/>
      <c r="AC34" s="235"/>
      <c r="AD34" s="235"/>
      <c r="AE34" s="235"/>
      <c r="AF34" s="235"/>
      <c r="AG34" s="235"/>
      <c r="AH34" s="235">
        <v>59</v>
      </c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>
        <v>66</v>
      </c>
      <c r="AU34" s="235">
        <v>111</v>
      </c>
      <c r="AV34" s="250">
        <f t="shared" si="3"/>
        <v>33329</v>
      </c>
      <c r="AW34" s="235"/>
      <c r="AX34" s="235">
        <v>3</v>
      </c>
      <c r="AY34" s="235"/>
      <c r="AZ34" s="235"/>
      <c r="BA34" s="235"/>
      <c r="BB34" s="235"/>
      <c r="BC34" s="235"/>
      <c r="BD34" s="235"/>
      <c r="BE34" s="235"/>
      <c r="BF34" s="235">
        <v>14</v>
      </c>
      <c r="BG34" s="235"/>
      <c r="BH34" s="235"/>
      <c r="BI34" s="250">
        <f t="shared" si="4"/>
        <v>33346</v>
      </c>
    </row>
    <row r="35" spans="1:61" s="244" customFormat="1" ht="16.149999999999999" customHeight="1" x14ac:dyDescent="0.2">
      <c r="A35" s="249" t="s">
        <v>99</v>
      </c>
      <c r="B35" s="234" t="s">
        <v>170</v>
      </c>
      <c r="C35" s="235">
        <v>13945</v>
      </c>
      <c r="D35" s="235"/>
      <c r="E35" s="235"/>
      <c r="F35" s="235"/>
      <c r="G35" s="235">
        <v>1</v>
      </c>
      <c r="H35" s="235"/>
      <c r="I35" s="235"/>
      <c r="J35" s="235"/>
      <c r="K35" s="235"/>
      <c r="L35" s="235"/>
      <c r="M35" s="235"/>
      <c r="N35" s="235"/>
      <c r="O35" s="235"/>
      <c r="P35" s="235"/>
      <c r="Q35" s="235"/>
      <c r="R35" s="235"/>
      <c r="S35" s="235"/>
      <c r="T35" s="235">
        <v>61</v>
      </c>
      <c r="U35" s="235"/>
      <c r="V35" s="235"/>
      <c r="W35" s="235">
        <v>2</v>
      </c>
      <c r="X35" s="235"/>
      <c r="Y35" s="235"/>
      <c r="Z35" s="235" t="s">
        <v>353</v>
      </c>
      <c r="AA35" s="235"/>
      <c r="AB35" s="235"/>
      <c r="AC35" s="235"/>
      <c r="AD35" s="235"/>
      <c r="AE35" s="235"/>
      <c r="AF35" s="235">
        <v>1</v>
      </c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>
        <v>29</v>
      </c>
      <c r="AU35" s="235">
        <v>67</v>
      </c>
      <c r="AV35" s="250">
        <f t="shared" si="3"/>
        <v>14106</v>
      </c>
      <c r="AW35" s="235"/>
      <c r="AX35" s="235"/>
      <c r="AY35" s="235">
        <v>1</v>
      </c>
      <c r="AZ35" s="235"/>
      <c r="BA35" s="235"/>
      <c r="BB35" s="235"/>
      <c r="BC35" s="235">
        <v>63</v>
      </c>
      <c r="BD35" s="235"/>
      <c r="BE35" s="235"/>
      <c r="BF35" s="235">
        <v>10</v>
      </c>
      <c r="BG35" s="235"/>
      <c r="BH35" s="235"/>
      <c r="BI35" s="250">
        <f t="shared" si="4"/>
        <v>14180</v>
      </c>
    </row>
    <row r="36" spans="1:61" s="244" customFormat="1" ht="16.149999999999999" customHeight="1" x14ac:dyDescent="0.2">
      <c r="A36" s="251" t="s">
        <v>171</v>
      </c>
      <c r="B36" s="236" t="s">
        <v>172</v>
      </c>
      <c r="C36" s="237">
        <v>2499</v>
      </c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>
        <v>1</v>
      </c>
      <c r="X36" s="237"/>
      <c r="Y36" s="237"/>
      <c r="Z36" s="237" t="s">
        <v>353</v>
      </c>
      <c r="AA36" s="237"/>
      <c r="AB36" s="237"/>
      <c r="AC36" s="237"/>
      <c r="AD36" s="237"/>
      <c r="AE36" s="237"/>
      <c r="AF36" s="237"/>
      <c r="AG36" s="237"/>
      <c r="AH36" s="237"/>
      <c r="AI36" s="237"/>
      <c r="AJ36" s="237"/>
      <c r="AK36" s="237"/>
      <c r="AL36" s="237"/>
      <c r="AM36" s="237"/>
      <c r="AN36" s="237"/>
      <c r="AO36" s="237"/>
      <c r="AP36" s="237"/>
      <c r="AQ36" s="237"/>
      <c r="AR36" s="237"/>
      <c r="AS36" s="237"/>
      <c r="AT36" s="237">
        <v>3</v>
      </c>
      <c r="AU36" s="237">
        <v>9</v>
      </c>
      <c r="AV36" s="252">
        <f t="shared" si="3"/>
        <v>2512</v>
      </c>
      <c r="AW36" s="237"/>
      <c r="AX36" s="237"/>
      <c r="AY36" s="237"/>
      <c r="AZ36" s="237"/>
      <c r="BA36" s="237"/>
      <c r="BB36" s="237"/>
      <c r="BC36" s="237"/>
      <c r="BD36" s="237"/>
      <c r="BE36" s="237"/>
      <c r="BF36" s="237"/>
      <c r="BG36" s="237"/>
      <c r="BH36" s="548"/>
      <c r="BI36" s="252">
        <f t="shared" si="4"/>
        <v>2512</v>
      </c>
    </row>
    <row r="37" spans="1:61" s="244" customFormat="1" ht="16.149999999999999" customHeight="1" x14ac:dyDescent="0.2">
      <c r="A37" s="247" t="s">
        <v>100</v>
      </c>
      <c r="B37" s="238" t="s">
        <v>173</v>
      </c>
      <c r="C37" s="239">
        <v>5767</v>
      </c>
      <c r="D37" s="239"/>
      <c r="E37" s="239"/>
      <c r="F37" s="239">
        <v>56</v>
      </c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>
        <v>5</v>
      </c>
      <c r="W37" s="239"/>
      <c r="X37" s="239"/>
      <c r="Y37" s="239"/>
      <c r="Z37" s="239" t="s">
        <v>353</v>
      </c>
      <c r="AA37" s="239"/>
      <c r="AB37" s="268">
        <v>327</v>
      </c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39">
        <v>13</v>
      </c>
      <c r="AU37" s="239">
        <v>5</v>
      </c>
      <c r="AV37" s="248">
        <f t="shared" si="3"/>
        <v>6173</v>
      </c>
      <c r="AW37" s="239">
        <v>2</v>
      </c>
      <c r="AX37" s="239"/>
      <c r="AY37" s="239"/>
      <c r="AZ37" s="239"/>
      <c r="BA37" s="239"/>
      <c r="BB37" s="239"/>
      <c r="BC37" s="239"/>
      <c r="BD37" s="239"/>
      <c r="BE37" s="239"/>
      <c r="BF37" s="239">
        <v>4</v>
      </c>
      <c r="BG37" s="239"/>
      <c r="BH37" s="547"/>
      <c r="BI37" s="248">
        <f t="shared" si="4"/>
        <v>6179</v>
      </c>
    </row>
    <row r="38" spans="1:61" s="244" customFormat="1" ht="16.149999999999999" customHeight="1" x14ac:dyDescent="0.2">
      <c r="A38" s="249" t="s">
        <v>101</v>
      </c>
      <c r="B38" s="234" t="s">
        <v>174</v>
      </c>
      <c r="C38" s="235">
        <v>25546</v>
      </c>
      <c r="D38" s="235"/>
      <c r="E38" s="235">
        <v>7</v>
      </c>
      <c r="F38" s="235"/>
      <c r="G38" s="235"/>
      <c r="H38" s="235"/>
      <c r="I38" s="235"/>
      <c r="J38" s="235"/>
      <c r="K38" s="235"/>
      <c r="L38" s="235"/>
      <c r="M38" s="235">
        <v>19</v>
      </c>
      <c r="N38" s="235"/>
      <c r="O38" s="235">
        <v>4</v>
      </c>
      <c r="P38" s="235"/>
      <c r="Q38" s="235"/>
      <c r="R38" s="235"/>
      <c r="S38" s="235"/>
      <c r="T38" s="235">
        <v>1</v>
      </c>
      <c r="U38" s="235"/>
      <c r="V38" s="235"/>
      <c r="W38" s="235"/>
      <c r="X38" s="235"/>
      <c r="Y38" s="235"/>
      <c r="Z38" s="235" t="s">
        <v>353</v>
      </c>
      <c r="AA38" s="235">
        <v>5</v>
      </c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>
        <v>85</v>
      </c>
      <c r="AU38" s="235">
        <v>255</v>
      </c>
      <c r="AV38" s="250">
        <f t="shared" si="3"/>
        <v>25922</v>
      </c>
      <c r="AW38" s="235"/>
      <c r="AX38" s="235"/>
      <c r="AY38" s="235"/>
      <c r="AZ38" s="235"/>
      <c r="BA38" s="235"/>
      <c r="BB38" s="235">
        <v>1</v>
      </c>
      <c r="BC38" s="235"/>
      <c r="BD38" s="235"/>
      <c r="BE38" s="235"/>
      <c r="BF38" s="235">
        <v>16</v>
      </c>
      <c r="BG38" s="235"/>
      <c r="BH38" s="235"/>
      <c r="BI38" s="250">
        <f t="shared" si="4"/>
        <v>25939</v>
      </c>
    </row>
    <row r="39" spans="1:61" s="244" customFormat="1" ht="16.149999999999999" customHeight="1" x14ac:dyDescent="0.2">
      <c r="A39" s="249" t="s">
        <v>175</v>
      </c>
      <c r="B39" s="234" t="s">
        <v>176</v>
      </c>
      <c r="C39" s="235">
        <v>1108</v>
      </c>
      <c r="D39" s="235"/>
      <c r="E39" s="235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 t="s">
        <v>353</v>
      </c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>
        <v>2</v>
      </c>
      <c r="AU39" s="235">
        <v>302</v>
      </c>
      <c r="AV39" s="250">
        <f t="shared" ref="AV39:AV70" si="5">SUM(C39:AU39)</f>
        <v>1412</v>
      </c>
      <c r="AW39" s="235"/>
      <c r="AX39" s="235"/>
      <c r="AY39" s="235"/>
      <c r="AZ39" s="235"/>
      <c r="BA39" s="235">
        <v>306</v>
      </c>
      <c r="BB39" s="235"/>
      <c r="BC39" s="235"/>
      <c r="BD39" s="235"/>
      <c r="BE39" s="235"/>
      <c r="BF39" s="235">
        <v>1</v>
      </c>
      <c r="BG39" s="235"/>
      <c r="BH39" s="235"/>
      <c r="BI39" s="250">
        <f t="shared" ref="BI39:BI70" si="6">SUM(AV39:BH39)</f>
        <v>1719</v>
      </c>
    </row>
    <row r="40" spans="1:61" s="244" customFormat="1" ht="16.149999999999999" customHeight="1" x14ac:dyDescent="0.2">
      <c r="A40" s="249" t="s">
        <v>102</v>
      </c>
      <c r="B40" s="234" t="s">
        <v>177</v>
      </c>
      <c r="C40" s="235">
        <v>3528</v>
      </c>
      <c r="D40" s="235"/>
      <c r="E40" s="235"/>
      <c r="F40" s="235">
        <v>1</v>
      </c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 t="s">
        <v>353</v>
      </c>
      <c r="AA40" s="235"/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>
        <v>39</v>
      </c>
      <c r="AU40" s="235">
        <v>23</v>
      </c>
      <c r="AV40" s="250">
        <f t="shared" si="5"/>
        <v>3591</v>
      </c>
      <c r="AW40" s="235">
        <v>14</v>
      </c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50">
        <f t="shared" si="6"/>
        <v>3605</v>
      </c>
    </row>
    <row r="41" spans="1:61" s="244" customFormat="1" ht="16.149999999999999" customHeight="1" x14ac:dyDescent="0.2">
      <c r="A41" s="251" t="s">
        <v>103</v>
      </c>
      <c r="B41" s="236" t="s">
        <v>178</v>
      </c>
      <c r="C41" s="237">
        <v>5585</v>
      </c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 t="s">
        <v>353</v>
      </c>
      <c r="AA41" s="237"/>
      <c r="AB41" s="237"/>
      <c r="AC41" s="237"/>
      <c r="AD41" s="237"/>
      <c r="AE41" s="237"/>
      <c r="AF41" s="237"/>
      <c r="AG41" s="237"/>
      <c r="AH41" s="237"/>
      <c r="AI41" s="237"/>
      <c r="AJ41" s="237"/>
      <c r="AK41" s="237"/>
      <c r="AL41" s="237"/>
      <c r="AM41" s="237"/>
      <c r="AN41" s="237"/>
      <c r="AO41" s="237"/>
      <c r="AP41" s="237"/>
      <c r="AQ41" s="237"/>
      <c r="AR41" s="237"/>
      <c r="AS41" s="237"/>
      <c r="AT41" s="237">
        <v>16</v>
      </c>
      <c r="AU41" s="237">
        <v>10</v>
      </c>
      <c r="AV41" s="252">
        <f t="shared" si="5"/>
        <v>5611</v>
      </c>
      <c r="AW41" s="237"/>
      <c r="AX41" s="237"/>
      <c r="AY41" s="237"/>
      <c r="AZ41" s="237"/>
      <c r="BA41" s="237"/>
      <c r="BB41" s="237"/>
      <c r="BC41" s="237"/>
      <c r="BD41" s="237"/>
      <c r="BE41" s="237"/>
      <c r="BF41" s="237">
        <v>20</v>
      </c>
      <c r="BG41" s="237"/>
      <c r="BH41" s="548"/>
      <c r="BI41" s="252">
        <f t="shared" si="6"/>
        <v>5631</v>
      </c>
    </row>
    <row r="42" spans="1:61" s="244" customFormat="1" ht="16.149999999999999" customHeight="1" x14ac:dyDescent="0.2">
      <c r="A42" s="247" t="s">
        <v>104</v>
      </c>
      <c r="B42" s="238" t="s">
        <v>179</v>
      </c>
      <c r="C42" s="239">
        <v>45001</v>
      </c>
      <c r="D42" s="239"/>
      <c r="E42" s="239"/>
      <c r="F42" s="239"/>
      <c r="G42" s="239">
        <v>392</v>
      </c>
      <c r="H42" s="239">
        <v>238</v>
      </c>
      <c r="I42" s="239">
        <v>688</v>
      </c>
      <c r="J42" s="239"/>
      <c r="K42" s="239"/>
      <c r="L42" s="239">
        <v>2</v>
      </c>
      <c r="M42" s="239"/>
      <c r="N42" s="239">
        <v>40</v>
      </c>
      <c r="O42" s="239"/>
      <c r="P42" s="239"/>
      <c r="Q42" s="239"/>
      <c r="R42" s="239"/>
      <c r="S42" s="239"/>
      <c r="T42" s="239">
        <v>4</v>
      </c>
      <c r="U42" s="239"/>
      <c r="V42" s="239"/>
      <c r="W42" s="239"/>
      <c r="X42" s="239"/>
      <c r="Y42" s="239"/>
      <c r="Z42" s="239" t="s">
        <v>353</v>
      </c>
      <c r="AA42" s="239"/>
      <c r="AB42" s="268"/>
      <c r="AC42" s="268"/>
      <c r="AD42" s="268"/>
      <c r="AE42" s="268"/>
      <c r="AF42" s="268"/>
      <c r="AG42" s="268">
        <v>83</v>
      </c>
      <c r="AH42" s="268"/>
      <c r="AI42" s="268"/>
      <c r="AJ42" s="268"/>
      <c r="AK42" s="268">
        <v>95</v>
      </c>
      <c r="AL42" s="268">
        <v>83</v>
      </c>
      <c r="AM42" s="268"/>
      <c r="AN42" s="268"/>
      <c r="AO42" s="268"/>
      <c r="AP42" s="268"/>
      <c r="AQ42" s="268"/>
      <c r="AR42" s="268"/>
      <c r="AS42" s="268"/>
      <c r="AT42" s="239">
        <v>88</v>
      </c>
      <c r="AU42" s="239">
        <v>61</v>
      </c>
      <c r="AV42" s="248">
        <f t="shared" si="5"/>
        <v>46775</v>
      </c>
      <c r="AW42" s="239"/>
      <c r="AX42" s="239"/>
      <c r="AY42" s="239">
        <v>747</v>
      </c>
      <c r="AZ42" s="239"/>
      <c r="BA42" s="239"/>
      <c r="BB42" s="239">
        <v>214</v>
      </c>
      <c r="BC42" s="239"/>
      <c r="BD42" s="239"/>
      <c r="BE42" s="239"/>
      <c r="BF42" s="239">
        <v>3</v>
      </c>
      <c r="BG42" s="239">
        <v>117</v>
      </c>
      <c r="BH42" s="547"/>
      <c r="BI42" s="248">
        <f t="shared" si="6"/>
        <v>47856</v>
      </c>
    </row>
    <row r="43" spans="1:61" s="244" customFormat="1" ht="16.149999999999999" customHeight="1" x14ac:dyDescent="0.2">
      <c r="A43" s="249" t="s">
        <v>105</v>
      </c>
      <c r="B43" s="234" t="s">
        <v>180</v>
      </c>
      <c r="C43" s="235">
        <v>18472</v>
      </c>
      <c r="D43" s="235"/>
      <c r="E43" s="235"/>
      <c r="F43" s="235">
        <v>13</v>
      </c>
      <c r="G43" s="235"/>
      <c r="H43" s="235"/>
      <c r="I43" s="235"/>
      <c r="J43" s="235"/>
      <c r="K43" s="235"/>
      <c r="L43" s="235"/>
      <c r="M43" s="235"/>
      <c r="N43" s="235"/>
      <c r="O43" s="235"/>
      <c r="P43" s="235">
        <v>1</v>
      </c>
      <c r="Q43" s="235">
        <v>2</v>
      </c>
      <c r="R43" s="235"/>
      <c r="S43" s="235"/>
      <c r="T43" s="235"/>
      <c r="U43" s="235"/>
      <c r="V43" s="235"/>
      <c r="W43" s="235"/>
      <c r="X43" s="235"/>
      <c r="Y43" s="235"/>
      <c r="Z43" s="235" t="s">
        <v>353</v>
      </c>
      <c r="AA43" s="235"/>
      <c r="AB43" s="235">
        <v>10</v>
      </c>
      <c r="AC43" s="235"/>
      <c r="AD43" s="235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>
        <v>52</v>
      </c>
      <c r="AU43" s="235">
        <v>64</v>
      </c>
      <c r="AV43" s="250">
        <f t="shared" si="5"/>
        <v>18614</v>
      </c>
      <c r="AW43" s="235">
        <v>74</v>
      </c>
      <c r="AX43" s="235"/>
      <c r="AY43" s="235"/>
      <c r="AZ43" s="235"/>
      <c r="BA43" s="235">
        <v>1</v>
      </c>
      <c r="BB43" s="235"/>
      <c r="BC43" s="235"/>
      <c r="BD43" s="235"/>
      <c r="BE43" s="235"/>
      <c r="BF43" s="235">
        <v>4</v>
      </c>
      <c r="BG43" s="235"/>
      <c r="BH43" s="235"/>
      <c r="BI43" s="250">
        <f t="shared" si="6"/>
        <v>18693</v>
      </c>
    </row>
    <row r="44" spans="1:61" s="244" customFormat="1" ht="16.149999999999999" customHeight="1" x14ac:dyDescent="0.2">
      <c r="A44" s="249" t="s">
        <v>106</v>
      </c>
      <c r="B44" s="234" t="s">
        <v>181</v>
      </c>
      <c r="C44" s="235">
        <v>3827</v>
      </c>
      <c r="D44" s="235"/>
      <c r="E44" s="235"/>
      <c r="F44" s="235"/>
      <c r="G44" s="235"/>
      <c r="H44" s="235">
        <v>17</v>
      </c>
      <c r="I44" s="235">
        <v>5</v>
      </c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 t="s">
        <v>353</v>
      </c>
      <c r="AA44" s="235"/>
      <c r="AB44" s="235"/>
      <c r="AC44" s="235"/>
      <c r="AD44" s="235"/>
      <c r="AE44" s="235"/>
      <c r="AF44" s="235"/>
      <c r="AG44" s="235"/>
      <c r="AH44" s="235"/>
      <c r="AI44" s="235"/>
      <c r="AJ44" s="235"/>
      <c r="AK44" s="235">
        <v>1</v>
      </c>
      <c r="AL44" s="235">
        <v>6</v>
      </c>
      <c r="AM44" s="235"/>
      <c r="AN44" s="235"/>
      <c r="AO44" s="235"/>
      <c r="AP44" s="235"/>
      <c r="AQ44" s="235"/>
      <c r="AR44" s="235"/>
      <c r="AS44" s="235"/>
      <c r="AT44" s="235">
        <v>10</v>
      </c>
      <c r="AU44" s="235">
        <v>13</v>
      </c>
      <c r="AV44" s="250">
        <f t="shared" si="5"/>
        <v>3879</v>
      </c>
      <c r="AW44" s="235"/>
      <c r="AX44" s="235"/>
      <c r="AY44" s="235">
        <v>9</v>
      </c>
      <c r="AZ44" s="235"/>
      <c r="BA44" s="235"/>
      <c r="BB44" s="235">
        <v>465</v>
      </c>
      <c r="BC44" s="235"/>
      <c r="BD44" s="235"/>
      <c r="BE44" s="235"/>
      <c r="BF44" s="235">
        <v>1</v>
      </c>
      <c r="BG44" s="235">
        <v>4</v>
      </c>
      <c r="BH44" s="235"/>
      <c r="BI44" s="250">
        <f t="shared" si="6"/>
        <v>4358</v>
      </c>
    </row>
    <row r="45" spans="1:61" s="244" customFormat="1" ht="16.149999999999999" customHeight="1" x14ac:dyDescent="0.2">
      <c r="A45" s="249" t="s">
        <v>107</v>
      </c>
      <c r="B45" s="234" t="s">
        <v>182</v>
      </c>
      <c r="C45" s="235">
        <v>2605</v>
      </c>
      <c r="D45" s="235"/>
      <c r="E45" s="235"/>
      <c r="F45" s="235"/>
      <c r="G45" s="235"/>
      <c r="H45" s="235"/>
      <c r="I45" s="235"/>
      <c r="J45" s="235"/>
      <c r="K45" s="235"/>
      <c r="L45" s="235"/>
      <c r="M45" s="235">
        <v>6</v>
      </c>
      <c r="N45" s="235"/>
      <c r="O45" s="235"/>
      <c r="P45" s="235"/>
      <c r="Q45" s="235"/>
      <c r="R45" s="235"/>
      <c r="S45" s="235">
        <v>4</v>
      </c>
      <c r="T45" s="235"/>
      <c r="U45" s="235"/>
      <c r="V45" s="235"/>
      <c r="W45" s="235"/>
      <c r="X45" s="235"/>
      <c r="Y45" s="235"/>
      <c r="Z45" s="235" t="s">
        <v>353</v>
      </c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>
        <v>12</v>
      </c>
      <c r="AU45" s="235">
        <v>14</v>
      </c>
      <c r="AV45" s="250">
        <f t="shared" si="5"/>
        <v>2641</v>
      </c>
      <c r="AW45" s="235"/>
      <c r="AX45" s="235"/>
      <c r="AY45" s="235"/>
      <c r="AZ45" s="235"/>
      <c r="BA45" s="235"/>
      <c r="BB45" s="235"/>
      <c r="BC45" s="235"/>
      <c r="BD45" s="235"/>
      <c r="BE45" s="235"/>
      <c r="BF45" s="235">
        <v>6</v>
      </c>
      <c r="BG45" s="235"/>
      <c r="BH45" s="235">
        <v>2</v>
      </c>
      <c r="BI45" s="250">
        <f t="shared" si="6"/>
        <v>2649</v>
      </c>
    </row>
    <row r="46" spans="1:61" s="244" customFormat="1" ht="16.149999999999999" customHeight="1" x14ac:dyDescent="0.2">
      <c r="A46" s="251" t="s">
        <v>108</v>
      </c>
      <c r="B46" s="236" t="s">
        <v>183</v>
      </c>
      <c r="C46" s="237">
        <v>21699</v>
      </c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>
        <v>1</v>
      </c>
      <c r="X46" s="237"/>
      <c r="Y46" s="237"/>
      <c r="Z46" s="237" t="s">
        <v>353</v>
      </c>
      <c r="AA46" s="237"/>
      <c r="AB46" s="237"/>
      <c r="AC46" s="237"/>
      <c r="AD46" s="237"/>
      <c r="AE46" s="237"/>
      <c r="AF46" s="237"/>
      <c r="AG46" s="237"/>
      <c r="AH46" s="237"/>
      <c r="AI46" s="237"/>
      <c r="AJ46" s="237"/>
      <c r="AK46" s="237"/>
      <c r="AL46" s="237"/>
      <c r="AM46" s="237"/>
      <c r="AN46" s="237"/>
      <c r="AO46" s="237"/>
      <c r="AP46" s="237"/>
      <c r="AQ46" s="237"/>
      <c r="AR46" s="237"/>
      <c r="AS46" s="237"/>
      <c r="AT46" s="237">
        <v>52</v>
      </c>
      <c r="AU46" s="237">
        <v>82</v>
      </c>
      <c r="AV46" s="252">
        <f t="shared" si="5"/>
        <v>21834</v>
      </c>
      <c r="AW46" s="237"/>
      <c r="AX46" s="237"/>
      <c r="AY46" s="237"/>
      <c r="AZ46" s="237">
        <v>5</v>
      </c>
      <c r="BA46" s="237"/>
      <c r="BB46" s="237"/>
      <c r="BC46" s="237"/>
      <c r="BD46" s="237"/>
      <c r="BE46" s="237"/>
      <c r="BF46" s="237">
        <v>12</v>
      </c>
      <c r="BG46" s="237"/>
      <c r="BH46" s="548"/>
      <c r="BI46" s="252">
        <f t="shared" si="6"/>
        <v>21851</v>
      </c>
    </row>
    <row r="47" spans="1:61" s="244" customFormat="1" ht="16.149999999999999" customHeight="1" x14ac:dyDescent="0.2">
      <c r="A47" s="247" t="s">
        <v>184</v>
      </c>
      <c r="B47" s="238" t="s">
        <v>185</v>
      </c>
      <c r="C47" s="239">
        <v>1291</v>
      </c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 t="s">
        <v>353</v>
      </c>
      <c r="AA47" s="239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39">
        <v>1</v>
      </c>
      <c r="AU47" s="239">
        <v>3</v>
      </c>
      <c r="AV47" s="248">
        <f t="shared" si="5"/>
        <v>1295</v>
      </c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547"/>
      <c r="BI47" s="248">
        <f t="shared" si="6"/>
        <v>1295</v>
      </c>
    </row>
    <row r="48" spans="1:61" s="244" customFormat="1" ht="16.149999999999999" customHeight="1" x14ac:dyDescent="0.2">
      <c r="A48" s="249" t="s">
        <v>109</v>
      </c>
      <c r="B48" s="234" t="s">
        <v>186</v>
      </c>
      <c r="C48" s="235">
        <v>2705</v>
      </c>
      <c r="D48" s="235"/>
      <c r="E48" s="235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 t="s">
        <v>353</v>
      </c>
      <c r="AA48" s="235"/>
      <c r="AB48" s="235"/>
      <c r="AC48" s="235"/>
      <c r="AD48" s="235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>
        <v>4</v>
      </c>
      <c r="AU48" s="235">
        <v>18</v>
      </c>
      <c r="AV48" s="250">
        <f t="shared" si="5"/>
        <v>2727</v>
      </c>
      <c r="AW48" s="235"/>
      <c r="AX48" s="235"/>
      <c r="AY48" s="235"/>
      <c r="AZ48" s="235"/>
      <c r="BA48" s="235">
        <v>385</v>
      </c>
      <c r="BB48" s="235"/>
      <c r="BC48" s="235"/>
      <c r="BD48" s="235"/>
      <c r="BE48" s="235"/>
      <c r="BF48" s="235">
        <v>3</v>
      </c>
      <c r="BG48" s="235"/>
      <c r="BH48" s="235"/>
      <c r="BI48" s="250">
        <f t="shared" si="6"/>
        <v>3115</v>
      </c>
    </row>
    <row r="49" spans="1:61" s="244" customFormat="1" ht="16.149999999999999" customHeight="1" x14ac:dyDescent="0.2">
      <c r="A49" s="249" t="s">
        <v>187</v>
      </c>
      <c r="B49" s="234" t="s">
        <v>188</v>
      </c>
      <c r="C49" s="235">
        <v>3998</v>
      </c>
      <c r="D49" s="235"/>
      <c r="E49" s="235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 t="s">
        <v>353</v>
      </c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>
        <v>10</v>
      </c>
      <c r="AU49" s="235">
        <v>9</v>
      </c>
      <c r="AV49" s="250">
        <f t="shared" si="5"/>
        <v>4017</v>
      </c>
      <c r="AW49" s="235"/>
      <c r="AX49" s="235"/>
      <c r="AY49" s="235"/>
      <c r="AZ49" s="235"/>
      <c r="BA49" s="235"/>
      <c r="BB49" s="235"/>
      <c r="BC49" s="235"/>
      <c r="BD49" s="235"/>
      <c r="BE49" s="235"/>
      <c r="BF49" s="235">
        <v>12</v>
      </c>
      <c r="BG49" s="235"/>
      <c r="BH49" s="235"/>
      <c r="BI49" s="250">
        <f t="shared" si="6"/>
        <v>4029</v>
      </c>
    </row>
    <row r="50" spans="1:61" s="244" customFormat="1" ht="16.149999999999999" customHeight="1" x14ac:dyDescent="0.2">
      <c r="A50" s="249" t="s">
        <v>110</v>
      </c>
      <c r="B50" s="234" t="s">
        <v>189</v>
      </c>
      <c r="C50" s="235">
        <v>7398</v>
      </c>
      <c r="D50" s="235"/>
      <c r="E50" s="235"/>
      <c r="F50" s="235"/>
      <c r="G50" s="235">
        <v>5</v>
      </c>
      <c r="H50" s="235">
        <v>2</v>
      </c>
      <c r="I50" s="235">
        <v>3</v>
      </c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 t="s">
        <v>353</v>
      </c>
      <c r="AA50" s="235"/>
      <c r="AB50" s="235"/>
      <c r="AC50" s="235"/>
      <c r="AD50" s="235"/>
      <c r="AE50" s="235"/>
      <c r="AF50" s="235"/>
      <c r="AG50" s="235">
        <v>1</v>
      </c>
      <c r="AH50" s="235"/>
      <c r="AI50" s="235"/>
      <c r="AJ50" s="235"/>
      <c r="AK50" s="235"/>
      <c r="AL50" s="235">
        <v>5</v>
      </c>
      <c r="AM50" s="235"/>
      <c r="AN50" s="235"/>
      <c r="AO50" s="235"/>
      <c r="AP50" s="235"/>
      <c r="AQ50" s="235"/>
      <c r="AR50" s="235"/>
      <c r="AS50" s="235"/>
      <c r="AT50" s="235">
        <v>29</v>
      </c>
      <c r="AU50" s="235">
        <v>15</v>
      </c>
      <c r="AV50" s="250">
        <f t="shared" si="5"/>
        <v>7458</v>
      </c>
      <c r="AW50" s="235"/>
      <c r="AX50" s="235"/>
      <c r="AY50" s="235">
        <v>17</v>
      </c>
      <c r="AZ50" s="235"/>
      <c r="BA50" s="235"/>
      <c r="BB50" s="235">
        <v>1</v>
      </c>
      <c r="BC50" s="235"/>
      <c r="BD50" s="235"/>
      <c r="BE50" s="235"/>
      <c r="BF50" s="235">
        <v>4</v>
      </c>
      <c r="BG50" s="235">
        <v>8</v>
      </c>
      <c r="BH50" s="235">
        <v>1</v>
      </c>
      <c r="BI50" s="250">
        <f t="shared" si="6"/>
        <v>7489</v>
      </c>
    </row>
    <row r="51" spans="1:61" s="244" customFormat="1" ht="16.149999999999999" customHeight="1" x14ac:dyDescent="0.2">
      <c r="A51" s="251" t="s">
        <v>111</v>
      </c>
      <c r="B51" s="236" t="s">
        <v>190</v>
      </c>
      <c r="C51" s="237">
        <v>9433</v>
      </c>
      <c r="D51" s="237"/>
      <c r="E51" s="237"/>
      <c r="F51" s="237"/>
      <c r="G51" s="237"/>
      <c r="H51" s="237">
        <v>2</v>
      </c>
      <c r="I51" s="237">
        <v>4</v>
      </c>
      <c r="J51" s="237"/>
      <c r="K51" s="237"/>
      <c r="L51" s="237"/>
      <c r="M51" s="237"/>
      <c r="N51" s="237">
        <v>1</v>
      </c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Y51" s="237"/>
      <c r="Z51" s="237" t="s">
        <v>353</v>
      </c>
      <c r="AA51" s="237"/>
      <c r="AB51" s="237"/>
      <c r="AC51" s="237"/>
      <c r="AD51" s="237"/>
      <c r="AE51" s="237"/>
      <c r="AF51" s="237"/>
      <c r="AG51" s="237">
        <v>1</v>
      </c>
      <c r="AH51" s="237"/>
      <c r="AI51" s="237"/>
      <c r="AJ51" s="237"/>
      <c r="AK51" s="237"/>
      <c r="AL51" s="237">
        <v>1</v>
      </c>
      <c r="AM51" s="237"/>
      <c r="AN51" s="237"/>
      <c r="AO51" s="237"/>
      <c r="AP51" s="237"/>
      <c r="AQ51" s="237"/>
      <c r="AR51" s="237"/>
      <c r="AS51" s="237"/>
      <c r="AT51" s="237">
        <v>23</v>
      </c>
      <c r="AU51" s="237">
        <v>8</v>
      </c>
      <c r="AV51" s="252">
        <f t="shared" si="5"/>
        <v>9473</v>
      </c>
      <c r="AW51" s="237"/>
      <c r="AX51" s="237"/>
      <c r="AY51" s="237">
        <v>6</v>
      </c>
      <c r="AZ51" s="237"/>
      <c r="BA51" s="237"/>
      <c r="BB51" s="237">
        <v>2</v>
      </c>
      <c r="BC51" s="237">
        <v>1</v>
      </c>
      <c r="BD51" s="237"/>
      <c r="BE51" s="237"/>
      <c r="BF51" s="237">
        <v>5</v>
      </c>
      <c r="BG51" s="237">
        <v>5</v>
      </c>
      <c r="BH51" s="548"/>
      <c r="BI51" s="252">
        <f t="shared" si="6"/>
        <v>9492</v>
      </c>
    </row>
    <row r="52" spans="1:61" s="244" customFormat="1" ht="16.149999999999999" customHeight="1" x14ac:dyDescent="0.2">
      <c r="A52" s="247" t="s">
        <v>112</v>
      </c>
      <c r="B52" s="238" t="s">
        <v>191</v>
      </c>
      <c r="C52" s="239">
        <v>1165</v>
      </c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 t="s">
        <v>353</v>
      </c>
      <c r="AA52" s="239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39">
        <v>10</v>
      </c>
      <c r="AU52" s="239">
        <v>10</v>
      </c>
      <c r="AV52" s="248">
        <f t="shared" si="5"/>
        <v>1185</v>
      </c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547"/>
      <c r="BI52" s="248">
        <f t="shared" si="6"/>
        <v>1185</v>
      </c>
    </row>
    <row r="53" spans="1:61" s="244" customFormat="1" ht="16.149999999999999" customHeight="1" x14ac:dyDescent="0.2">
      <c r="A53" s="249" t="s">
        <v>113</v>
      </c>
      <c r="B53" s="234" t="s">
        <v>192</v>
      </c>
      <c r="C53" s="235">
        <v>3450</v>
      </c>
      <c r="D53" s="235"/>
      <c r="E53" s="235"/>
      <c r="F53" s="235"/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>
        <v>1</v>
      </c>
      <c r="U53" s="235"/>
      <c r="V53" s="235"/>
      <c r="W53" s="235"/>
      <c r="X53" s="235"/>
      <c r="Y53" s="235"/>
      <c r="Z53" s="235" t="s">
        <v>353</v>
      </c>
      <c r="AA53" s="235"/>
      <c r="AB53" s="235"/>
      <c r="AC53" s="235"/>
      <c r="AD53" s="235"/>
      <c r="AE53" s="235"/>
      <c r="AF53" s="235">
        <v>48</v>
      </c>
      <c r="AG53" s="235"/>
      <c r="AH53" s="235"/>
      <c r="AI53" s="235"/>
      <c r="AJ53" s="235"/>
      <c r="AK53" s="235"/>
      <c r="AL53" s="235"/>
      <c r="AM53" s="235"/>
      <c r="AN53" s="235"/>
      <c r="AO53" s="235"/>
      <c r="AP53" s="235"/>
      <c r="AQ53" s="235"/>
      <c r="AR53" s="235"/>
      <c r="AS53" s="235"/>
      <c r="AT53" s="235">
        <v>2</v>
      </c>
      <c r="AU53" s="235">
        <v>4</v>
      </c>
      <c r="AV53" s="250">
        <f t="shared" si="5"/>
        <v>3505</v>
      </c>
      <c r="AW53" s="235"/>
      <c r="AX53" s="235"/>
      <c r="AY53" s="235"/>
      <c r="AZ53" s="235"/>
      <c r="BA53" s="235"/>
      <c r="BB53" s="235"/>
      <c r="BC53" s="235">
        <v>1</v>
      </c>
      <c r="BD53" s="235"/>
      <c r="BE53" s="235"/>
      <c r="BF53" s="235">
        <v>1</v>
      </c>
      <c r="BG53" s="235">
        <v>2</v>
      </c>
      <c r="BH53" s="235"/>
      <c r="BI53" s="250">
        <f t="shared" si="6"/>
        <v>3509</v>
      </c>
    </row>
    <row r="54" spans="1:61" s="244" customFormat="1" ht="16.149999999999999" customHeight="1" x14ac:dyDescent="0.2">
      <c r="A54" s="249" t="s">
        <v>114</v>
      </c>
      <c r="B54" s="234" t="s">
        <v>193</v>
      </c>
      <c r="C54" s="235">
        <v>5715</v>
      </c>
      <c r="D54" s="235"/>
      <c r="E54" s="235"/>
      <c r="F54" s="235"/>
      <c r="G54" s="235"/>
      <c r="H54" s="235"/>
      <c r="I54" s="235">
        <v>2</v>
      </c>
      <c r="J54" s="235"/>
      <c r="K54" s="235"/>
      <c r="L54" s="235"/>
      <c r="M54" s="235"/>
      <c r="N54" s="235">
        <v>2</v>
      </c>
      <c r="O54" s="235"/>
      <c r="P54" s="235"/>
      <c r="Q54" s="235"/>
      <c r="R54" s="235"/>
      <c r="S54" s="235">
        <v>6</v>
      </c>
      <c r="T54" s="235">
        <v>1</v>
      </c>
      <c r="U54" s="235"/>
      <c r="V54" s="235"/>
      <c r="W54" s="235"/>
      <c r="X54" s="235"/>
      <c r="Y54" s="235"/>
      <c r="Z54" s="235" t="s">
        <v>353</v>
      </c>
      <c r="AA54" s="235"/>
      <c r="AB54" s="235"/>
      <c r="AC54" s="235"/>
      <c r="AD54" s="235"/>
      <c r="AE54" s="235"/>
      <c r="AF54" s="235">
        <v>19</v>
      </c>
      <c r="AG54" s="235"/>
      <c r="AH54" s="235"/>
      <c r="AI54" s="235"/>
      <c r="AJ54" s="235"/>
      <c r="AK54" s="235"/>
      <c r="AL54" s="235"/>
      <c r="AM54" s="235"/>
      <c r="AN54" s="235"/>
      <c r="AO54" s="235"/>
      <c r="AP54" s="235"/>
      <c r="AQ54" s="235"/>
      <c r="AR54" s="235"/>
      <c r="AS54" s="235"/>
      <c r="AT54" s="235">
        <v>20</v>
      </c>
      <c r="AU54" s="235">
        <v>40</v>
      </c>
      <c r="AV54" s="250">
        <f t="shared" si="5"/>
        <v>5805</v>
      </c>
      <c r="AW54" s="235"/>
      <c r="AX54" s="235"/>
      <c r="AY54" s="235">
        <v>7</v>
      </c>
      <c r="AZ54" s="235"/>
      <c r="BA54" s="235"/>
      <c r="BB54" s="235">
        <v>2</v>
      </c>
      <c r="BC54" s="235">
        <v>3</v>
      </c>
      <c r="BD54" s="235"/>
      <c r="BE54" s="235"/>
      <c r="BF54" s="235">
        <v>2</v>
      </c>
      <c r="BG54" s="235">
        <v>4</v>
      </c>
      <c r="BH54" s="235">
        <v>2</v>
      </c>
      <c r="BI54" s="250">
        <f t="shared" si="6"/>
        <v>5825</v>
      </c>
    </row>
    <row r="55" spans="1:61" s="244" customFormat="1" ht="16.149999999999999" customHeight="1" x14ac:dyDescent="0.2">
      <c r="A55" s="249" t="s">
        <v>115</v>
      </c>
      <c r="B55" s="234" t="s">
        <v>194</v>
      </c>
      <c r="C55" s="235">
        <v>12453</v>
      </c>
      <c r="D55" s="235"/>
      <c r="E55" s="235"/>
      <c r="F55" s="235"/>
      <c r="G55" s="235"/>
      <c r="H55" s="235"/>
      <c r="I55" s="235"/>
      <c r="J55" s="235"/>
      <c r="K55" s="235">
        <v>242</v>
      </c>
      <c r="L55" s="235"/>
      <c r="M55" s="235">
        <v>1</v>
      </c>
      <c r="N55" s="235"/>
      <c r="O55" s="235"/>
      <c r="P55" s="235"/>
      <c r="Q55" s="235"/>
      <c r="R55" s="235"/>
      <c r="S55" s="235"/>
      <c r="T55" s="235"/>
      <c r="U55" s="235"/>
      <c r="V55" s="235"/>
      <c r="W55" s="235">
        <v>4</v>
      </c>
      <c r="X55" s="235">
        <v>90</v>
      </c>
      <c r="Y55" s="235">
        <v>31</v>
      </c>
      <c r="Z55" s="235" t="s">
        <v>353</v>
      </c>
      <c r="AA55" s="235"/>
      <c r="AB55" s="235"/>
      <c r="AC55" s="235"/>
      <c r="AD55" s="235"/>
      <c r="AE55" s="235"/>
      <c r="AF55" s="235"/>
      <c r="AG55" s="235"/>
      <c r="AH55" s="235">
        <v>1</v>
      </c>
      <c r="AI55" s="235"/>
      <c r="AJ55" s="235"/>
      <c r="AK55" s="235"/>
      <c r="AL55" s="235"/>
      <c r="AM55" s="235"/>
      <c r="AN55" s="235">
        <v>1</v>
      </c>
      <c r="AO55" s="235"/>
      <c r="AP55" s="235"/>
      <c r="AQ55" s="235"/>
      <c r="AR55" s="235"/>
      <c r="AS55" s="235"/>
      <c r="AT55" s="235">
        <v>68</v>
      </c>
      <c r="AU55" s="235">
        <v>64</v>
      </c>
      <c r="AV55" s="250">
        <f t="shared" si="5"/>
        <v>12955</v>
      </c>
      <c r="AW55" s="235"/>
      <c r="AX55" s="235"/>
      <c r="AY55" s="235"/>
      <c r="AZ55" s="235">
        <v>4</v>
      </c>
      <c r="BA55" s="235"/>
      <c r="BB55" s="235"/>
      <c r="BC55" s="235"/>
      <c r="BD55" s="235"/>
      <c r="BE55" s="235"/>
      <c r="BF55" s="235">
        <v>10</v>
      </c>
      <c r="BG55" s="235"/>
      <c r="BH55" s="235"/>
      <c r="BI55" s="250">
        <f t="shared" si="6"/>
        <v>12969</v>
      </c>
    </row>
    <row r="56" spans="1:61" s="244" customFormat="1" ht="16.149999999999999" customHeight="1" x14ac:dyDescent="0.2">
      <c r="A56" s="251" t="s">
        <v>116</v>
      </c>
      <c r="B56" s="236" t="s">
        <v>195</v>
      </c>
      <c r="C56" s="237">
        <v>7236</v>
      </c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>
        <v>49</v>
      </c>
      <c r="X56" s="237">
        <v>45</v>
      </c>
      <c r="Y56" s="237">
        <v>20</v>
      </c>
      <c r="Z56" s="237" t="s">
        <v>353</v>
      </c>
      <c r="AA56" s="237"/>
      <c r="AB56" s="237"/>
      <c r="AC56" s="237"/>
      <c r="AD56" s="237"/>
      <c r="AE56" s="237"/>
      <c r="AF56" s="237"/>
      <c r="AG56" s="237"/>
      <c r="AH56" s="237">
        <v>1</v>
      </c>
      <c r="AI56" s="237"/>
      <c r="AJ56" s="237"/>
      <c r="AK56" s="237"/>
      <c r="AL56" s="237"/>
      <c r="AM56" s="237"/>
      <c r="AN56" s="237"/>
      <c r="AO56" s="237"/>
      <c r="AP56" s="237"/>
      <c r="AQ56" s="237"/>
      <c r="AR56" s="237"/>
      <c r="AS56" s="237"/>
      <c r="AT56" s="237">
        <v>25</v>
      </c>
      <c r="AU56" s="237">
        <v>12</v>
      </c>
      <c r="AV56" s="252">
        <f t="shared" si="5"/>
        <v>7388</v>
      </c>
      <c r="AW56" s="237"/>
      <c r="AX56" s="237"/>
      <c r="AY56" s="237"/>
      <c r="AZ56" s="237"/>
      <c r="BA56" s="237"/>
      <c r="BB56" s="237"/>
      <c r="BC56" s="237"/>
      <c r="BD56" s="237"/>
      <c r="BE56" s="237"/>
      <c r="BF56" s="237">
        <v>5</v>
      </c>
      <c r="BG56" s="237"/>
      <c r="BH56" s="548"/>
      <c r="BI56" s="252">
        <f t="shared" si="6"/>
        <v>7393</v>
      </c>
    </row>
    <row r="57" spans="1:61" s="244" customFormat="1" ht="16.149999999999999" customHeight="1" x14ac:dyDescent="0.2">
      <c r="A57" s="247" t="s">
        <v>117</v>
      </c>
      <c r="B57" s="238" t="s">
        <v>196</v>
      </c>
      <c r="C57" s="239">
        <v>8145</v>
      </c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 t="s">
        <v>353</v>
      </c>
      <c r="AA57" s="239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39">
        <v>11</v>
      </c>
      <c r="AU57" s="239">
        <v>22</v>
      </c>
      <c r="AV57" s="248">
        <f t="shared" si="5"/>
        <v>8178</v>
      </c>
      <c r="AW57" s="239"/>
      <c r="AX57" s="239">
        <v>250</v>
      </c>
      <c r="AY57" s="239"/>
      <c r="AZ57" s="239"/>
      <c r="BA57" s="239"/>
      <c r="BB57" s="239"/>
      <c r="BC57" s="239">
        <v>2</v>
      </c>
      <c r="BD57" s="239"/>
      <c r="BE57" s="239"/>
      <c r="BF57" s="239">
        <v>1</v>
      </c>
      <c r="BG57" s="239"/>
      <c r="BH57" s="547"/>
      <c r="BI57" s="248">
        <f t="shared" si="6"/>
        <v>8431</v>
      </c>
    </row>
    <row r="58" spans="1:61" s="244" customFormat="1" ht="16.149999999999999" customHeight="1" x14ac:dyDescent="0.2">
      <c r="A58" s="249" t="s">
        <v>118</v>
      </c>
      <c r="B58" s="234" t="s">
        <v>197</v>
      </c>
      <c r="C58" s="235">
        <v>37603</v>
      </c>
      <c r="D58" s="235"/>
      <c r="E58" s="235"/>
      <c r="F58" s="235"/>
      <c r="G58" s="235">
        <v>2</v>
      </c>
      <c r="H58" s="235">
        <v>2</v>
      </c>
      <c r="I58" s="235">
        <v>8</v>
      </c>
      <c r="J58" s="235"/>
      <c r="K58" s="235"/>
      <c r="L58" s="235"/>
      <c r="M58" s="235">
        <v>1</v>
      </c>
      <c r="N58" s="235">
        <v>3</v>
      </c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 t="s">
        <v>353</v>
      </c>
      <c r="AA58" s="235"/>
      <c r="AB58" s="235"/>
      <c r="AC58" s="235"/>
      <c r="AD58" s="235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>
        <v>118</v>
      </c>
      <c r="AU58" s="235">
        <v>311</v>
      </c>
      <c r="AV58" s="250">
        <f t="shared" si="5"/>
        <v>38048</v>
      </c>
      <c r="AW58" s="235"/>
      <c r="AX58" s="235"/>
      <c r="AY58" s="235">
        <v>6</v>
      </c>
      <c r="AZ58" s="235"/>
      <c r="BA58" s="235"/>
      <c r="BB58" s="235">
        <v>6</v>
      </c>
      <c r="BC58" s="235"/>
      <c r="BD58" s="235"/>
      <c r="BE58" s="235"/>
      <c r="BF58" s="235">
        <v>30</v>
      </c>
      <c r="BG58" s="235">
        <v>39</v>
      </c>
      <c r="BH58" s="235">
        <v>3</v>
      </c>
      <c r="BI58" s="250">
        <f t="shared" si="6"/>
        <v>38132</v>
      </c>
    </row>
    <row r="59" spans="1:61" s="244" customFormat="1" ht="16.149999999999999" customHeight="1" x14ac:dyDescent="0.2">
      <c r="A59" s="249" t="s">
        <v>119</v>
      </c>
      <c r="B59" s="234" t="s">
        <v>198</v>
      </c>
      <c r="C59" s="235">
        <v>19019</v>
      </c>
      <c r="D59" s="235"/>
      <c r="E59" s="235">
        <v>1</v>
      </c>
      <c r="F59" s="235"/>
      <c r="G59" s="235"/>
      <c r="H59" s="235">
        <v>1</v>
      </c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 t="s">
        <v>353</v>
      </c>
      <c r="AA59" s="235"/>
      <c r="AB59" s="235"/>
      <c r="AC59" s="235"/>
      <c r="AD59" s="235"/>
      <c r="AE59" s="235"/>
      <c r="AF59" s="235"/>
      <c r="AG59" s="235">
        <v>1</v>
      </c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>
        <v>74</v>
      </c>
      <c r="AU59" s="235">
        <v>210</v>
      </c>
      <c r="AV59" s="250">
        <f t="shared" si="5"/>
        <v>19306</v>
      </c>
      <c r="AW59" s="235"/>
      <c r="AX59" s="235"/>
      <c r="AY59" s="235"/>
      <c r="AZ59" s="235"/>
      <c r="BA59" s="235"/>
      <c r="BB59" s="235">
        <v>1</v>
      </c>
      <c r="BC59" s="235"/>
      <c r="BD59" s="235"/>
      <c r="BE59" s="235"/>
      <c r="BF59" s="235">
        <v>13</v>
      </c>
      <c r="BG59" s="235">
        <v>8</v>
      </c>
      <c r="BH59" s="235">
        <v>3</v>
      </c>
      <c r="BI59" s="250">
        <f t="shared" si="6"/>
        <v>19331</v>
      </c>
    </row>
    <row r="60" spans="1:61" s="244" customFormat="1" ht="16.149999999999999" customHeight="1" x14ac:dyDescent="0.2">
      <c r="A60" s="249" t="s">
        <v>199</v>
      </c>
      <c r="B60" s="234" t="s">
        <v>200</v>
      </c>
      <c r="C60" s="235">
        <v>403</v>
      </c>
      <c r="D60" s="235"/>
      <c r="E60" s="235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>
        <v>42</v>
      </c>
      <c r="Q60" s="235"/>
      <c r="R60" s="235"/>
      <c r="S60" s="235"/>
      <c r="T60" s="235"/>
      <c r="U60" s="235"/>
      <c r="V60" s="235"/>
      <c r="W60" s="235"/>
      <c r="X60" s="235"/>
      <c r="Y60" s="235"/>
      <c r="Z60" s="235" t="s">
        <v>353</v>
      </c>
      <c r="AA60" s="235"/>
      <c r="AB60" s="235"/>
      <c r="AC60" s="235"/>
      <c r="AD60" s="235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>
        <v>5</v>
      </c>
      <c r="AU60" s="235">
        <v>8</v>
      </c>
      <c r="AV60" s="250">
        <f t="shared" si="5"/>
        <v>458</v>
      </c>
      <c r="AW60" s="235"/>
      <c r="AX60" s="235"/>
      <c r="AY60" s="235"/>
      <c r="AZ60" s="235"/>
      <c r="BA60" s="235">
        <v>15</v>
      </c>
      <c r="BB60" s="235"/>
      <c r="BC60" s="235"/>
      <c r="BD60" s="235"/>
      <c r="BE60" s="235"/>
      <c r="BF60" s="235"/>
      <c r="BG60" s="235"/>
      <c r="BH60" s="235"/>
      <c r="BI60" s="250">
        <f t="shared" si="6"/>
        <v>473</v>
      </c>
    </row>
    <row r="61" spans="1:61" s="244" customFormat="1" ht="16.149999999999999" customHeight="1" x14ac:dyDescent="0.2">
      <c r="A61" s="251" t="s">
        <v>120</v>
      </c>
      <c r="B61" s="236" t="s">
        <v>201</v>
      </c>
      <c r="C61" s="237">
        <v>16352</v>
      </c>
      <c r="D61" s="237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  <c r="P61" s="237"/>
      <c r="Q61" s="237"/>
      <c r="R61" s="237"/>
      <c r="S61" s="237"/>
      <c r="T61" s="237">
        <v>62</v>
      </c>
      <c r="U61" s="237"/>
      <c r="V61" s="237"/>
      <c r="W61" s="237">
        <v>2</v>
      </c>
      <c r="X61" s="237"/>
      <c r="Y61" s="237"/>
      <c r="Z61" s="237" t="s">
        <v>353</v>
      </c>
      <c r="AA61" s="237"/>
      <c r="AB61" s="237"/>
      <c r="AC61" s="237"/>
      <c r="AD61" s="237"/>
      <c r="AE61" s="237"/>
      <c r="AF61" s="237"/>
      <c r="AG61" s="237"/>
      <c r="AH61" s="237"/>
      <c r="AI61" s="237"/>
      <c r="AJ61" s="237"/>
      <c r="AK61" s="237"/>
      <c r="AL61" s="237"/>
      <c r="AM61" s="237"/>
      <c r="AN61" s="237"/>
      <c r="AO61" s="237"/>
      <c r="AP61" s="237"/>
      <c r="AQ61" s="237"/>
      <c r="AR61" s="237"/>
      <c r="AS61" s="237"/>
      <c r="AT61" s="237">
        <v>55</v>
      </c>
      <c r="AU61" s="237">
        <v>104</v>
      </c>
      <c r="AV61" s="252">
        <f t="shared" si="5"/>
        <v>16575</v>
      </c>
      <c r="AW61" s="237"/>
      <c r="AX61" s="237"/>
      <c r="AY61" s="237"/>
      <c r="AZ61" s="237"/>
      <c r="BA61" s="237"/>
      <c r="BB61" s="237"/>
      <c r="BC61" s="237">
        <v>43</v>
      </c>
      <c r="BD61" s="237"/>
      <c r="BE61" s="237"/>
      <c r="BF61" s="237">
        <v>7</v>
      </c>
      <c r="BG61" s="237"/>
      <c r="BH61" s="548"/>
      <c r="BI61" s="252">
        <f t="shared" si="6"/>
        <v>16625</v>
      </c>
    </row>
    <row r="62" spans="1:61" s="244" customFormat="1" ht="16.149999999999999" customHeight="1" x14ac:dyDescent="0.2">
      <c r="A62" s="247" t="s">
        <v>121</v>
      </c>
      <c r="B62" s="238" t="s">
        <v>202</v>
      </c>
      <c r="C62" s="239">
        <v>1916</v>
      </c>
      <c r="D62" s="239"/>
      <c r="E62" s="239"/>
      <c r="F62" s="239">
        <v>900</v>
      </c>
      <c r="G62" s="239"/>
      <c r="H62" s="239"/>
      <c r="I62" s="239"/>
      <c r="J62" s="239"/>
      <c r="K62" s="239"/>
      <c r="L62" s="239"/>
      <c r="M62" s="239"/>
      <c r="N62" s="239"/>
      <c r="O62" s="239"/>
      <c r="P62" s="239"/>
      <c r="Q62" s="239"/>
      <c r="R62" s="239"/>
      <c r="S62" s="239"/>
      <c r="T62" s="239"/>
      <c r="U62" s="239"/>
      <c r="V62" s="239">
        <v>134</v>
      </c>
      <c r="W62" s="239"/>
      <c r="X62" s="239">
        <v>1</v>
      </c>
      <c r="Y62" s="239"/>
      <c r="Z62" s="239" t="s">
        <v>353</v>
      </c>
      <c r="AA62" s="239"/>
      <c r="AB62" s="268">
        <v>26</v>
      </c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39">
        <v>10</v>
      </c>
      <c r="AU62" s="239">
        <v>8</v>
      </c>
      <c r="AV62" s="248">
        <f t="shared" si="5"/>
        <v>2995</v>
      </c>
      <c r="AW62" s="239">
        <v>1</v>
      </c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547"/>
      <c r="BI62" s="248">
        <f t="shared" si="6"/>
        <v>2996</v>
      </c>
    </row>
    <row r="63" spans="1:61" s="244" customFormat="1" ht="16.149999999999999" customHeight="1" x14ac:dyDescent="0.2">
      <c r="A63" s="249" t="s">
        <v>122</v>
      </c>
      <c r="B63" s="234" t="s">
        <v>203</v>
      </c>
      <c r="C63" s="235">
        <v>9253</v>
      </c>
      <c r="D63" s="235"/>
      <c r="E63" s="235"/>
      <c r="F63" s="235"/>
      <c r="G63" s="235"/>
      <c r="H63" s="235"/>
      <c r="I63" s="235"/>
      <c r="J63" s="235"/>
      <c r="K63" s="235"/>
      <c r="L63" s="235"/>
      <c r="M63" s="235"/>
      <c r="N63" s="235"/>
      <c r="O63" s="235"/>
      <c r="P63" s="235"/>
      <c r="Q63" s="235"/>
      <c r="R63" s="235"/>
      <c r="S63" s="235"/>
      <c r="T63" s="235"/>
      <c r="U63" s="235"/>
      <c r="V63" s="235"/>
      <c r="W63" s="235">
        <v>23</v>
      </c>
      <c r="X63" s="235"/>
      <c r="Y63" s="235"/>
      <c r="Z63" s="235" t="s">
        <v>353</v>
      </c>
      <c r="AA63" s="235"/>
      <c r="AB63" s="235"/>
      <c r="AC63" s="235"/>
      <c r="AD63" s="235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>
        <v>27</v>
      </c>
      <c r="AU63" s="235">
        <v>17</v>
      </c>
      <c r="AV63" s="250">
        <f t="shared" si="5"/>
        <v>9320</v>
      </c>
      <c r="AW63" s="235"/>
      <c r="AX63" s="235"/>
      <c r="AY63" s="235"/>
      <c r="AZ63" s="235"/>
      <c r="BA63" s="235"/>
      <c r="BB63" s="235"/>
      <c r="BC63" s="235"/>
      <c r="BD63" s="235"/>
      <c r="BE63" s="235"/>
      <c r="BF63" s="235">
        <v>2</v>
      </c>
      <c r="BG63" s="235"/>
      <c r="BH63" s="235"/>
      <c r="BI63" s="250">
        <f t="shared" si="6"/>
        <v>9322</v>
      </c>
    </row>
    <row r="64" spans="1:61" s="244" customFormat="1" ht="16.149999999999999" customHeight="1" x14ac:dyDescent="0.2">
      <c r="A64" s="249" t="s">
        <v>204</v>
      </c>
      <c r="B64" s="234" t="s">
        <v>205</v>
      </c>
      <c r="C64" s="235">
        <v>7971</v>
      </c>
      <c r="D64" s="235"/>
      <c r="E64" s="235"/>
      <c r="F64" s="235"/>
      <c r="G64" s="235"/>
      <c r="H64" s="235"/>
      <c r="I64" s="235"/>
      <c r="J64" s="235"/>
      <c r="K64" s="235"/>
      <c r="L64" s="235"/>
      <c r="M64" s="235"/>
      <c r="N64" s="235"/>
      <c r="O64" s="235"/>
      <c r="P64" s="235"/>
      <c r="Q64" s="235"/>
      <c r="R64" s="235"/>
      <c r="S64" s="235"/>
      <c r="T64" s="235"/>
      <c r="U64" s="235"/>
      <c r="V64" s="235"/>
      <c r="W64" s="235"/>
      <c r="X64" s="235"/>
      <c r="Y64" s="235"/>
      <c r="Z64" s="235" t="s">
        <v>353</v>
      </c>
      <c r="AA64" s="235"/>
      <c r="AB64" s="235"/>
      <c r="AC64" s="235"/>
      <c r="AD64" s="235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>
        <v>26</v>
      </c>
      <c r="AU64" s="235">
        <v>20</v>
      </c>
      <c r="AV64" s="250">
        <f t="shared" si="5"/>
        <v>8017</v>
      </c>
      <c r="AW64" s="235"/>
      <c r="AX64" s="235"/>
      <c r="AY64" s="235"/>
      <c r="AZ64" s="235"/>
      <c r="BA64" s="235"/>
      <c r="BB64" s="235"/>
      <c r="BC64" s="235"/>
      <c r="BD64" s="235"/>
      <c r="BE64" s="235"/>
      <c r="BF64" s="235">
        <v>6</v>
      </c>
      <c r="BG64" s="235"/>
      <c r="BH64" s="235"/>
      <c r="BI64" s="250">
        <f t="shared" si="6"/>
        <v>8023</v>
      </c>
    </row>
    <row r="65" spans="1:61" s="244" customFormat="1" ht="16.149999999999999" customHeight="1" x14ac:dyDescent="0.2">
      <c r="A65" s="249" t="s">
        <v>123</v>
      </c>
      <c r="B65" s="234" t="s">
        <v>206</v>
      </c>
      <c r="C65" s="235">
        <v>4937</v>
      </c>
      <c r="D65" s="235"/>
      <c r="E65" s="235"/>
      <c r="F65" s="235"/>
      <c r="G65" s="235"/>
      <c r="H65" s="235"/>
      <c r="I65" s="235"/>
      <c r="J65" s="235"/>
      <c r="K65" s="235"/>
      <c r="L65" s="235"/>
      <c r="M65" s="235"/>
      <c r="N65" s="235"/>
      <c r="O65" s="235"/>
      <c r="P65" s="235"/>
      <c r="Q65" s="235"/>
      <c r="R65" s="235"/>
      <c r="S65" s="235"/>
      <c r="T65" s="235"/>
      <c r="U65" s="235"/>
      <c r="V65" s="235"/>
      <c r="W65" s="235"/>
      <c r="X65" s="235"/>
      <c r="Y65" s="235"/>
      <c r="Z65" s="235" t="s">
        <v>353</v>
      </c>
      <c r="AA65" s="235"/>
      <c r="AB65" s="235"/>
      <c r="AC65" s="235"/>
      <c r="AD65" s="235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>
        <v>21</v>
      </c>
      <c r="AU65" s="235">
        <v>37</v>
      </c>
      <c r="AV65" s="250">
        <f t="shared" si="5"/>
        <v>4995</v>
      </c>
      <c r="AW65" s="235"/>
      <c r="AX65" s="235"/>
      <c r="AY65" s="235"/>
      <c r="AZ65" s="235"/>
      <c r="BA65" s="235"/>
      <c r="BB65" s="235"/>
      <c r="BC65" s="235"/>
      <c r="BD65" s="235"/>
      <c r="BE65" s="235"/>
      <c r="BF65" s="235"/>
      <c r="BG65" s="235"/>
      <c r="BH65" s="235"/>
      <c r="BI65" s="250">
        <f t="shared" si="6"/>
        <v>4995</v>
      </c>
    </row>
    <row r="66" spans="1:61" s="244" customFormat="1" ht="16.149999999999999" customHeight="1" x14ac:dyDescent="0.2">
      <c r="A66" s="251" t="s">
        <v>207</v>
      </c>
      <c r="B66" s="236" t="s">
        <v>208</v>
      </c>
      <c r="C66" s="237">
        <v>5795</v>
      </c>
      <c r="D66" s="237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  <c r="P66" s="237"/>
      <c r="Q66" s="237"/>
      <c r="R66" s="237"/>
      <c r="S66" s="237"/>
      <c r="T66" s="237"/>
      <c r="U66" s="237"/>
      <c r="V66" s="237"/>
      <c r="W66" s="237"/>
      <c r="X66" s="237"/>
      <c r="Y66" s="237"/>
      <c r="Z66" s="237" t="s">
        <v>353</v>
      </c>
      <c r="AA66" s="237"/>
      <c r="AB66" s="237">
        <v>2</v>
      </c>
      <c r="AC66" s="237"/>
      <c r="AD66" s="237"/>
      <c r="AE66" s="237"/>
      <c r="AF66" s="237"/>
      <c r="AG66" s="237"/>
      <c r="AH66" s="237"/>
      <c r="AI66" s="237"/>
      <c r="AJ66" s="237"/>
      <c r="AK66" s="237"/>
      <c r="AL66" s="237"/>
      <c r="AM66" s="237"/>
      <c r="AN66" s="237"/>
      <c r="AO66" s="237"/>
      <c r="AP66" s="237"/>
      <c r="AQ66" s="237"/>
      <c r="AR66" s="237"/>
      <c r="AS66" s="237"/>
      <c r="AT66" s="237">
        <v>13</v>
      </c>
      <c r="AU66" s="237">
        <v>31</v>
      </c>
      <c r="AV66" s="252">
        <f t="shared" si="5"/>
        <v>5841</v>
      </c>
      <c r="AW66" s="237"/>
      <c r="AX66" s="237"/>
      <c r="AY66" s="237"/>
      <c r="AZ66" s="237"/>
      <c r="BA66" s="237"/>
      <c r="BB66" s="237"/>
      <c r="BC66" s="237"/>
      <c r="BD66" s="237"/>
      <c r="BE66" s="237"/>
      <c r="BF66" s="237">
        <v>1</v>
      </c>
      <c r="BG66" s="237"/>
      <c r="BH66" s="548"/>
      <c r="BI66" s="252">
        <f t="shared" si="6"/>
        <v>5842</v>
      </c>
    </row>
    <row r="67" spans="1:61" s="244" customFormat="1" ht="16.149999999999999" customHeight="1" x14ac:dyDescent="0.2">
      <c r="A67" s="247" t="s">
        <v>124</v>
      </c>
      <c r="B67" s="238" t="s">
        <v>209</v>
      </c>
      <c r="C67" s="239">
        <v>3654</v>
      </c>
      <c r="D67" s="239"/>
      <c r="E67" s="239">
        <v>3</v>
      </c>
      <c r="F67" s="239"/>
      <c r="G67" s="239"/>
      <c r="H67" s="239"/>
      <c r="I67" s="239"/>
      <c r="J67" s="239"/>
      <c r="K67" s="239"/>
      <c r="L67" s="239"/>
      <c r="M67" s="239">
        <v>14</v>
      </c>
      <c r="N67" s="239"/>
      <c r="O67" s="239">
        <v>1</v>
      </c>
      <c r="P67" s="239"/>
      <c r="Q67" s="239"/>
      <c r="R67" s="239"/>
      <c r="S67" s="239">
        <v>6</v>
      </c>
      <c r="T67" s="239">
        <v>38</v>
      </c>
      <c r="U67" s="239"/>
      <c r="V67" s="239"/>
      <c r="W67" s="239"/>
      <c r="X67" s="239"/>
      <c r="Y67" s="239"/>
      <c r="Z67" s="239" t="s">
        <v>353</v>
      </c>
      <c r="AA67" s="239">
        <v>2</v>
      </c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39">
        <v>12</v>
      </c>
      <c r="AU67" s="239">
        <v>29</v>
      </c>
      <c r="AV67" s="248">
        <f t="shared" si="5"/>
        <v>3759</v>
      </c>
      <c r="AW67" s="239"/>
      <c r="AX67" s="239"/>
      <c r="AY67" s="239"/>
      <c r="AZ67" s="239"/>
      <c r="BA67" s="239"/>
      <c r="BB67" s="239"/>
      <c r="BC67" s="239"/>
      <c r="BD67" s="239"/>
      <c r="BE67" s="239"/>
      <c r="BF67" s="239">
        <v>2</v>
      </c>
      <c r="BG67" s="239"/>
      <c r="BH67" s="547">
        <v>8</v>
      </c>
      <c r="BI67" s="248">
        <f t="shared" si="6"/>
        <v>3769</v>
      </c>
    </row>
    <row r="68" spans="1:61" s="244" customFormat="1" ht="16.149999999999999" customHeight="1" x14ac:dyDescent="0.2">
      <c r="A68" s="249" t="s">
        <v>210</v>
      </c>
      <c r="B68" s="234" t="s">
        <v>211</v>
      </c>
      <c r="C68" s="235">
        <v>1892</v>
      </c>
      <c r="D68" s="235"/>
      <c r="E68" s="235"/>
      <c r="F68" s="235"/>
      <c r="G68" s="235"/>
      <c r="H68" s="235"/>
      <c r="I68" s="235"/>
      <c r="J68" s="235"/>
      <c r="K68" s="235"/>
      <c r="L68" s="235"/>
      <c r="M68" s="235"/>
      <c r="N68" s="235"/>
      <c r="O68" s="235"/>
      <c r="P68" s="235"/>
      <c r="Q68" s="235"/>
      <c r="R68" s="235"/>
      <c r="S68" s="235"/>
      <c r="T68" s="235"/>
      <c r="U68" s="235"/>
      <c r="V68" s="235"/>
      <c r="W68" s="235"/>
      <c r="X68" s="235"/>
      <c r="Y68" s="235"/>
      <c r="Z68" s="235" t="s">
        <v>353</v>
      </c>
      <c r="AA68" s="235"/>
      <c r="AB68" s="235"/>
      <c r="AC68" s="235"/>
      <c r="AD68" s="235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>
        <v>5</v>
      </c>
      <c r="AU68" s="235">
        <v>11</v>
      </c>
      <c r="AV68" s="250">
        <f t="shared" si="5"/>
        <v>1908</v>
      </c>
      <c r="AW68" s="235"/>
      <c r="AX68" s="235"/>
      <c r="AY68" s="235"/>
      <c r="AZ68" s="235"/>
      <c r="BA68" s="235">
        <v>35</v>
      </c>
      <c r="BB68" s="235"/>
      <c r="BC68" s="235"/>
      <c r="BD68" s="235"/>
      <c r="BE68" s="235"/>
      <c r="BF68" s="235">
        <v>2</v>
      </c>
      <c r="BG68" s="235"/>
      <c r="BH68" s="235"/>
      <c r="BI68" s="250">
        <f t="shared" si="6"/>
        <v>1945</v>
      </c>
    </row>
    <row r="69" spans="1:61" s="244" customFormat="1" ht="16.149999999999999" customHeight="1" x14ac:dyDescent="0.2">
      <c r="A69" s="249" t="s">
        <v>212</v>
      </c>
      <c r="B69" s="234" t="s">
        <v>213</v>
      </c>
      <c r="C69" s="235">
        <v>2090</v>
      </c>
      <c r="D69" s="235"/>
      <c r="E69" s="235"/>
      <c r="F69" s="235"/>
      <c r="G69" s="235"/>
      <c r="H69" s="235"/>
      <c r="I69" s="235"/>
      <c r="J69" s="235"/>
      <c r="K69" s="235"/>
      <c r="L69" s="235"/>
      <c r="M69" s="235">
        <v>3</v>
      </c>
      <c r="N69" s="235"/>
      <c r="O69" s="235"/>
      <c r="P69" s="235"/>
      <c r="Q69" s="235"/>
      <c r="R69" s="235"/>
      <c r="S69" s="235">
        <v>1</v>
      </c>
      <c r="T69" s="235"/>
      <c r="U69" s="235"/>
      <c r="V69" s="235"/>
      <c r="W69" s="235"/>
      <c r="X69" s="235"/>
      <c r="Y69" s="235"/>
      <c r="Z69" s="235" t="s">
        <v>353</v>
      </c>
      <c r="AA69" s="235"/>
      <c r="AB69" s="235"/>
      <c r="AC69" s="235"/>
      <c r="AD69" s="235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>
        <v>4</v>
      </c>
      <c r="AU69" s="235">
        <v>13</v>
      </c>
      <c r="AV69" s="250">
        <f t="shared" si="5"/>
        <v>2111</v>
      </c>
      <c r="AW69" s="235"/>
      <c r="AX69" s="235"/>
      <c r="AY69" s="235"/>
      <c r="AZ69" s="235"/>
      <c r="BA69" s="235"/>
      <c r="BB69" s="235"/>
      <c r="BC69" s="235"/>
      <c r="BD69" s="235"/>
      <c r="BE69" s="235"/>
      <c r="BF69" s="235">
        <v>2</v>
      </c>
      <c r="BG69" s="235"/>
      <c r="BH69" s="235">
        <v>1</v>
      </c>
      <c r="BI69" s="250">
        <f t="shared" si="6"/>
        <v>2114</v>
      </c>
    </row>
    <row r="70" spans="1:61" s="244" customFormat="1" ht="16.149999999999999" customHeight="1" x14ac:dyDescent="0.2">
      <c r="A70" s="249" t="s">
        <v>214</v>
      </c>
      <c r="B70" s="234" t="s">
        <v>215</v>
      </c>
      <c r="C70" s="235">
        <v>2019</v>
      </c>
      <c r="D70" s="235"/>
      <c r="E70" s="235"/>
      <c r="F70" s="235"/>
      <c r="G70" s="235"/>
      <c r="H70" s="235"/>
      <c r="I70" s="235"/>
      <c r="J70" s="235"/>
      <c r="K70" s="235"/>
      <c r="L70" s="235"/>
      <c r="M70" s="235"/>
      <c r="N70" s="235"/>
      <c r="O70" s="235"/>
      <c r="P70" s="235"/>
      <c r="Q70" s="235"/>
      <c r="R70" s="235"/>
      <c r="S70" s="235"/>
      <c r="T70" s="235"/>
      <c r="U70" s="235"/>
      <c r="V70" s="235"/>
      <c r="W70" s="235"/>
      <c r="X70" s="235"/>
      <c r="Y70" s="235"/>
      <c r="Z70" s="235" t="s">
        <v>353</v>
      </c>
      <c r="AA70" s="235"/>
      <c r="AB70" s="235">
        <v>1</v>
      </c>
      <c r="AC70" s="235"/>
      <c r="AD70" s="235"/>
      <c r="AE70" s="235"/>
      <c r="AF70" s="235"/>
      <c r="AG70" s="235"/>
      <c r="AH70" s="235"/>
      <c r="AI70" s="235"/>
      <c r="AJ70" s="235"/>
      <c r="AK70" s="235"/>
      <c r="AL70" s="235"/>
      <c r="AM70" s="235"/>
      <c r="AN70" s="235"/>
      <c r="AO70" s="235"/>
      <c r="AP70" s="235"/>
      <c r="AQ70" s="235"/>
      <c r="AR70" s="235"/>
      <c r="AS70" s="235"/>
      <c r="AT70" s="235">
        <v>5</v>
      </c>
      <c r="AU70" s="235">
        <v>5</v>
      </c>
      <c r="AV70" s="250">
        <f t="shared" si="5"/>
        <v>2030</v>
      </c>
      <c r="AW70" s="235"/>
      <c r="AX70" s="235"/>
      <c r="AY70" s="235"/>
      <c r="AZ70" s="235"/>
      <c r="BA70" s="235"/>
      <c r="BB70" s="235"/>
      <c r="BC70" s="235"/>
      <c r="BD70" s="235"/>
      <c r="BE70" s="235"/>
      <c r="BF70" s="235"/>
      <c r="BG70" s="235"/>
      <c r="BH70" s="235"/>
      <c r="BI70" s="250">
        <f t="shared" si="6"/>
        <v>2030</v>
      </c>
    </row>
    <row r="71" spans="1:61" s="244" customFormat="1" ht="16.149999999999999" customHeight="1" x14ac:dyDescent="0.2">
      <c r="A71" s="251" t="s">
        <v>125</v>
      </c>
      <c r="B71" s="236" t="s">
        <v>216</v>
      </c>
      <c r="C71" s="237">
        <v>7928</v>
      </c>
      <c r="D71" s="237"/>
      <c r="E71" s="237"/>
      <c r="F71" s="237"/>
      <c r="G71" s="237"/>
      <c r="H71" s="237"/>
      <c r="I71" s="237"/>
      <c r="J71" s="237"/>
      <c r="K71" s="237"/>
      <c r="L71" s="237"/>
      <c r="M71" s="237"/>
      <c r="N71" s="237"/>
      <c r="O71" s="237"/>
      <c r="P71" s="237"/>
      <c r="Q71" s="237"/>
      <c r="R71" s="237"/>
      <c r="S71" s="237"/>
      <c r="T71" s="237"/>
      <c r="U71" s="237"/>
      <c r="V71" s="237"/>
      <c r="W71" s="237"/>
      <c r="X71" s="237"/>
      <c r="Y71" s="237"/>
      <c r="Z71" s="237" t="s">
        <v>353</v>
      </c>
      <c r="AA71" s="237"/>
      <c r="AB71" s="237"/>
      <c r="AC71" s="237"/>
      <c r="AD71" s="237"/>
      <c r="AE71" s="237"/>
      <c r="AF71" s="237"/>
      <c r="AG71" s="237"/>
      <c r="AH71" s="237"/>
      <c r="AI71" s="237"/>
      <c r="AJ71" s="237"/>
      <c r="AK71" s="237"/>
      <c r="AL71" s="237"/>
      <c r="AM71" s="237"/>
      <c r="AN71" s="237"/>
      <c r="AO71" s="237"/>
      <c r="AP71" s="237"/>
      <c r="AQ71" s="237"/>
      <c r="AR71" s="237"/>
      <c r="AS71" s="237"/>
      <c r="AT71" s="237">
        <v>9</v>
      </c>
      <c r="AU71" s="237">
        <v>13</v>
      </c>
      <c r="AV71" s="252">
        <f>SUM(C71:AU71)</f>
        <v>7950</v>
      </c>
      <c r="AW71" s="237">
        <v>163</v>
      </c>
      <c r="AX71" s="237"/>
      <c r="AY71" s="237"/>
      <c r="AZ71" s="237"/>
      <c r="BA71" s="237"/>
      <c r="BB71" s="237"/>
      <c r="BC71" s="237"/>
      <c r="BD71" s="237"/>
      <c r="BE71" s="237"/>
      <c r="BF71" s="237">
        <v>2</v>
      </c>
      <c r="BG71" s="237"/>
      <c r="BH71" s="548">
        <v>1</v>
      </c>
      <c r="BI71" s="252">
        <f>SUM(AV71:BH71)</f>
        <v>8116</v>
      </c>
    </row>
    <row r="72" spans="1:61" s="244" customFormat="1" ht="16.149999999999999" customHeight="1" x14ac:dyDescent="0.2">
      <c r="A72" s="247" t="s">
        <v>126</v>
      </c>
      <c r="B72" s="238" t="s">
        <v>217</v>
      </c>
      <c r="C72" s="239">
        <v>1822</v>
      </c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239"/>
      <c r="W72" s="239"/>
      <c r="X72" s="239"/>
      <c r="Y72" s="239"/>
      <c r="Z72" s="239" t="s">
        <v>353</v>
      </c>
      <c r="AA72" s="239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39">
        <v>14</v>
      </c>
      <c r="AU72" s="239">
        <v>25</v>
      </c>
      <c r="AV72" s="248">
        <f>SUM(C72:AU72)</f>
        <v>1861</v>
      </c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547"/>
      <c r="BI72" s="248">
        <f>SUM(AV72:BH72)</f>
        <v>1861</v>
      </c>
    </row>
    <row r="73" spans="1:61" s="244" customFormat="1" ht="16.149999999999999" customHeight="1" x14ac:dyDescent="0.2">
      <c r="A73" s="249" t="s">
        <v>218</v>
      </c>
      <c r="B73" s="234" t="s">
        <v>219</v>
      </c>
      <c r="C73" s="235">
        <v>5366</v>
      </c>
      <c r="D73" s="235"/>
      <c r="E73" s="235">
        <v>7</v>
      </c>
      <c r="F73" s="235"/>
      <c r="G73" s="235"/>
      <c r="H73" s="235"/>
      <c r="I73" s="235"/>
      <c r="J73" s="235"/>
      <c r="K73" s="235"/>
      <c r="L73" s="235"/>
      <c r="M73" s="235">
        <v>9</v>
      </c>
      <c r="N73" s="235"/>
      <c r="O73" s="235"/>
      <c r="P73" s="235"/>
      <c r="Q73" s="235">
        <v>11</v>
      </c>
      <c r="R73" s="235"/>
      <c r="S73" s="235">
        <v>22</v>
      </c>
      <c r="T73" s="235"/>
      <c r="U73" s="235"/>
      <c r="V73" s="235"/>
      <c r="W73" s="235"/>
      <c r="X73" s="235"/>
      <c r="Y73" s="235"/>
      <c r="Z73" s="235" t="s">
        <v>353</v>
      </c>
      <c r="AA73" s="235">
        <v>2</v>
      </c>
      <c r="AB73" s="235"/>
      <c r="AC73" s="235"/>
      <c r="AD73" s="235"/>
      <c r="AE73" s="235"/>
      <c r="AF73" s="235"/>
      <c r="AG73" s="235"/>
      <c r="AH73" s="235"/>
      <c r="AI73" s="235"/>
      <c r="AJ73" s="235">
        <v>1</v>
      </c>
      <c r="AK73" s="235"/>
      <c r="AL73" s="235"/>
      <c r="AM73" s="235"/>
      <c r="AN73" s="235"/>
      <c r="AO73" s="235"/>
      <c r="AP73" s="235"/>
      <c r="AQ73" s="235"/>
      <c r="AR73" s="235"/>
      <c r="AS73" s="235"/>
      <c r="AT73" s="235">
        <v>13</v>
      </c>
      <c r="AU73" s="235">
        <v>36</v>
      </c>
      <c r="AV73" s="250">
        <f>SUM(C73:AU73)</f>
        <v>5467</v>
      </c>
      <c r="AW73" s="235"/>
      <c r="AX73" s="235"/>
      <c r="AY73" s="235"/>
      <c r="AZ73" s="235"/>
      <c r="BA73" s="235"/>
      <c r="BB73" s="235"/>
      <c r="BC73" s="235"/>
      <c r="BD73" s="235"/>
      <c r="BE73" s="235"/>
      <c r="BF73" s="235">
        <v>6</v>
      </c>
      <c r="BG73" s="235"/>
      <c r="BH73" s="235">
        <v>2</v>
      </c>
      <c r="BI73" s="250">
        <f>SUM(AV73:BH73)</f>
        <v>5475</v>
      </c>
    </row>
    <row r="74" spans="1:61" s="244" customFormat="1" ht="16.149999999999999" customHeight="1" x14ac:dyDescent="0.2">
      <c r="A74" s="249" t="s">
        <v>127</v>
      </c>
      <c r="B74" s="234" t="s">
        <v>220</v>
      </c>
      <c r="C74" s="235">
        <v>1208</v>
      </c>
      <c r="D74" s="235"/>
      <c r="E74" s="235">
        <v>16</v>
      </c>
      <c r="F74" s="235"/>
      <c r="G74" s="235"/>
      <c r="H74" s="235"/>
      <c r="I74" s="235"/>
      <c r="J74" s="235"/>
      <c r="K74" s="235"/>
      <c r="L74" s="235"/>
      <c r="M74" s="235">
        <v>17</v>
      </c>
      <c r="N74" s="235"/>
      <c r="O74" s="235">
        <v>8</v>
      </c>
      <c r="P74" s="235"/>
      <c r="Q74" s="235">
        <v>180</v>
      </c>
      <c r="R74" s="235"/>
      <c r="S74" s="235">
        <v>254</v>
      </c>
      <c r="T74" s="235"/>
      <c r="U74" s="235"/>
      <c r="V74" s="235"/>
      <c r="W74" s="235"/>
      <c r="X74" s="235"/>
      <c r="Y74" s="235"/>
      <c r="Z74" s="235" t="s">
        <v>353</v>
      </c>
      <c r="AA74" s="235">
        <v>22</v>
      </c>
      <c r="AB74" s="235"/>
      <c r="AC74" s="235"/>
      <c r="AD74" s="235"/>
      <c r="AE74" s="235"/>
      <c r="AF74" s="235"/>
      <c r="AG74" s="235"/>
      <c r="AH74" s="235"/>
      <c r="AI74" s="235">
        <v>10</v>
      </c>
      <c r="AJ74" s="235">
        <v>10</v>
      </c>
      <c r="AK74" s="235"/>
      <c r="AL74" s="235"/>
      <c r="AM74" s="235">
        <v>1</v>
      </c>
      <c r="AN74" s="235"/>
      <c r="AO74" s="235"/>
      <c r="AP74" s="235"/>
      <c r="AQ74" s="235"/>
      <c r="AR74" s="235"/>
      <c r="AS74" s="235"/>
      <c r="AT74" s="235">
        <v>5</v>
      </c>
      <c r="AU74" s="235">
        <v>13</v>
      </c>
      <c r="AV74" s="250">
        <f>SUM(C74:AU74)</f>
        <v>1744</v>
      </c>
      <c r="AW74" s="235"/>
      <c r="AX74" s="235"/>
      <c r="AY74" s="235"/>
      <c r="AZ74" s="235"/>
      <c r="BA74" s="235"/>
      <c r="BB74" s="235"/>
      <c r="BC74" s="235"/>
      <c r="BD74" s="235"/>
      <c r="BE74" s="235"/>
      <c r="BF74" s="235"/>
      <c r="BG74" s="235"/>
      <c r="BH74" s="235">
        <v>1</v>
      </c>
      <c r="BI74" s="250">
        <f>SUM(AV74:BH74)</f>
        <v>1745</v>
      </c>
    </row>
    <row r="75" spans="1:61" s="244" customFormat="1" ht="16.149999999999999" customHeight="1" x14ac:dyDescent="0.2">
      <c r="A75" s="249" t="s">
        <v>221</v>
      </c>
      <c r="B75" s="234" t="s">
        <v>222</v>
      </c>
      <c r="C75" s="235">
        <v>4749</v>
      </c>
      <c r="D75" s="235"/>
      <c r="E75" s="235">
        <v>5</v>
      </c>
      <c r="F75" s="235"/>
      <c r="G75" s="235"/>
      <c r="H75" s="235"/>
      <c r="I75" s="235"/>
      <c r="J75" s="235"/>
      <c r="K75" s="235"/>
      <c r="L75" s="235"/>
      <c r="M75" s="235">
        <v>18</v>
      </c>
      <c r="N75" s="235"/>
      <c r="O75" s="235">
        <v>5</v>
      </c>
      <c r="P75" s="235"/>
      <c r="Q75" s="235">
        <v>3</v>
      </c>
      <c r="R75" s="235"/>
      <c r="S75" s="235">
        <v>3</v>
      </c>
      <c r="T75" s="235"/>
      <c r="U75" s="235"/>
      <c r="V75" s="235"/>
      <c r="W75" s="235"/>
      <c r="X75" s="235"/>
      <c r="Y75" s="235"/>
      <c r="Z75" s="235" t="s">
        <v>353</v>
      </c>
      <c r="AA75" s="235">
        <v>6</v>
      </c>
      <c r="AB75" s="235"/>
      <c r="AC75" s="235"/>
      <c r="AD75" s="235"/>
      <c r="AE75" s="235"/>
      <c r="AF75" s="235"/>
      <c r="AG75" s="235"/>
      <c r="AH75" s="235"/>
      <c r="AI75" s="235">
        <v>2</v>
      </c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>
        <v>9</v>
      </c>
      <c r="AU75" s="235">
        <v>29</v>
      </c>
      <c r="AV75" s="250">
        <f>SUM(C75:AU75)</f>
        <v>4829</v>
      </c>
      <c r="AW75" s="235"/>
      <c r="AX75" s="235"/>
      <c r="AY75" s="235"/>
      <c r="AZ75" s="235"/>
      <c r="BA75" s="235"/>
      <c r="BB75" s="235"/>
      <c r="BC75" s="235"/>
      <c r="BD75" s="235"/>
      <c r="BE75" s="235"/>
      <c r="BF75" s="235">
        <v>3</v>
      </c>
      <c r="BG75" s="235"/>
      <c r="BH75" s="235">
        <v>1</v>
      </c>
      <c r="BI75" s="250">
        <f>SUM(AV75:BH75)</f>
        <v>4833</v>
      </c>
    </row>
    <row r="76" spans="1:61" s="254" customFormat="1" ht="16.149999999999999" customHeight="1" thickBot="1" x14ac:dyDescent="0.25">
      <c r="A76" s="253"/>
      <c r="B76" s="240" t="s">
        <v>346</v>
      </c>
      <c r="C76" s="241">
        <f>SUM(C7:C75)</f>
        <v>657268</v>
      </c>
      <c r="D76" s="241">
        <f>SUM(D7:D75)</f>
        <v>3022</v>
      </c>
      <c r="E76" s="241">
        <f>SUM(E7:E75)</f>
        <v>569</v>
      </c>
      <c r="F76" s="241">
        <f>SUM(F7:F75)</f>
        <v>973</v>
      </c>
      <c r="G76" s="241">
        <f t="shared" ref="G76:AJ76" si="7">SUM(G7:G75)</f>
        <v>443</v>
      </c>
      <c r="H76" s="241">
        <f t="shared" si="7"/>
        <v>957</v>
      </c>
      <c r="I76" s="241">
        <f t="shared" si="7"/>
        <v>939</v>
      </c>
      <c r="J76" s="241">
        <f t="shared" si="7"/>
        <v>917</v>
      </c>
      <c r="K76" s="241">
        <f t="shared" si="7"/>
        <v>244</v>
      </c>
      <c r="L76" s="241">
        <f t="shared" si="7"/>
        <v>685</v>
      </c>
      <c r="M76" s="241">
        <f t="shared" si="7"/>
        <v>390</v>
      </c>
      <c r="N76" s="241">
        <f t="shared" si="7"/>
        <v>217</v>
      </c>
      <c r="O76" s="241">
        <f t="shared" si="7"/>
        <v>707</v>
      </c>
      <c r="P76" s="241">
        <f t="shared" si="7"/>
        <v>464</v>
      </c>
      <c r="Q76" s="241">
        <f t="shared" si="7"/>
        <v>401</v>
      </c>
      <c r="R76" s="241"/>
      <c r="S76" s="241">
        <f t="shared" si="7"/>
        <v>488</v>
      </c>
      <c r="T76" s="241">
        <f t="shared" si="7"/>
        <v>396</v>
      </c>
      <c r="U76" s="241">
        <f t="shared" si="7"/>
        <v>494</v>
      </c>
      <c r="V76" s="241">
        <f t="shared" si="7"/>
        <v>184</v>
      </c>
      <c r="W76" s="241">
        <f t="shared" si="7"/>
        <v>896</v>
      </c>
      <c r="X76" s="241">
        <f t="shared" si="7"/>
        <v>968</v>
      </c>
      <c r="Y76" s="241">
        <f t="shared" si="7"/>
        <v>595</v>
      </c>
      <c r="Z76" s="241"/>
      <c r="AA76" s="241">
        <f t="shared" si="7"/>
        <v>668</v>
      </c>
      <c r="AB76" s="241">
        <f t="shared" si="7"/>
        <v>475</v>
      </c>
      <c r="AC76" s="241">
        <f t="shared" si="7"/>
        <v>0</v>
      </c>
      <c r="AD76" s="241"/>
      <c r="AE76" s="241">
        <f t="shared" si="7"/>
        <v>0</v>
      </c>
      <c r="AF76" s="241">
        <f t="shared" si="7"/>
        <v>69</v>
      </c>
      <c r="AG76" s="241">
        <f t="shared" si="7"/>
        <v>97</v>
      </c>
      <c r="AH76" s="241">
        <f t="shared" si="7"/>
        <v>65</v>
      </c>
      <c r="AI76" s="241">
        <f t="shared" si="7"/>
        <v>399</v>
      </c>
      <c r="AJ76" s="241">
        <f t="shared" si="7"/>
        <v>350</v>
      </c>
      <c r="AK76" s="241">
        <f t="shared" ref="AK76:AS76" si="8">SUM(AK7:AK75)</f>
        <v>103</v>
      </c>
      <c r="AL76" s="241">
        <f t="shared" si="8"/>
        <v>1121</v>
      </c>
      <c r="AM76" s="241">
        <f t="shared" si="8"/>
        <v>90</v>
      </c>
      <c r="AN76" s="241">
        <f t="shared" si="8"/>
        <v>198</v>
      </c>
      <c r="AO76" s="241">
        <f t="shared" si="8"/>
        <v>0</v>
      </c>
      <c r="AP76" s="241">
        <f t="shared" si="8"/>
        <v>0</v>
      </c>
      <c r="AQ76" s="241">
        <f t="shared" si="8"/>
        <v>0</v>
      </c>
      <c r="AR76" s="241">
        <f t="shared" si="8"/>
        <v>0</v>
      </c>
      <c r="AS76" s="241">
        <f t="shared" si="8"/>
        <v>0</v>
      </c>
      <c r="AT76" s="241">
        <f>SUM(AT7:AT75)</f>
        <v>1920</v>
      </c>
      <c r="AU76" s="241">
        <f>SUM(AU7:AU75)</f>
        <v>3227</v>
      </c>
      <c r="AV76" s="255">
        <f t="shared" ref="AV76:BI76" si="9">SUM(AV7:AV75)</f>
        <v>680999</v>
      </c>
      <c r="AW76" s="241">
        <f t="shared" si="9"/>
        <v>256</v>
      </c>
      <c r="AX76" s="241">
        <f t="shared" si="9"/>
        <v>346</v>
      </c>
      <c r="AY76" s="241">
        <f t="shared" si="9"/>
        <v>1376</v>
      </c>
      <c r="AZ76" s="241">
        <f t="shared" si="9"/>
        <v>722</v>
      </c>
      <c r="BA76" s="241">
        <f t="shared" si="9"/>
        <v>821</v>
      </c>
      <c r="BB76" s="241">
        <f t="shared" si="9"/>
        <v>931</v>
      </c>
      <c r="BC76" s="241">
        <f t="shared" si="9"/>
        <v>119</v>
      </c>
      <c r="BD76" s="241">
        <f t="shared" si="9"/>
        <v>1420</v>
      </c>
      <c r="BE76" s="241">
        <f t="shared" si="9"/>
        <v>513</v>
      </c>
      <c r="BF76" s="241">
        <f t="shared" si="9"/>
        <v>330</v>
      </c>
      <c r="BG76" s="241">
        <f t="shared" si="9"/>
        <v>229</v>
      </c>
      <c r="BH76" s="241">
        <f t="shared" si="9"/>
        <v>170</v>
      </c>
      <c r="BI76" s="255">
        <f t="shared" si="9"/>
        <v>688232</v>
      </c>
    </row>
    <row r="77" spans="1:61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fitToPage="1" printArea="1" hiddenRows="1" hiddenColumns="1" view="pageBreakPreview">
      <pane xSplit="2" ySplit="5" topLeftCell="C7" activePane="bottomRight" state="frozen"/>
      <selection pane="bottomRight" activeCell="C7" sqref="C7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4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Q1:X1"/>
    <mergeCell ref="Y1:AI1"/>
    <mergeCell ref="AJ1:AU1"/>
    <mergeCell ref="BI1:BI3"/>
    <mergeCell ref="AV1:AV3"/>
    <mergeCell ref="AW1:BC1"/>
    <mergeCell ref="BD1:BH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4" fitToWidth="0" orientation="portrait" r:id="rId2"/>
  <headerFooter>
    <oddHeader>&amp;L&amp;"Arial,Bold"&amp;18&amp;K000000Table 8: FY2020-21 Budget Letter
February 1, 2020 Student Membership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3"/>
  <sheetViews>
    <sheetView zoomScaleNormal="100" zoomScaleSheetLayoutView="100" workbookViewId="0">
      <pane xSplit="3" ySplit="3" topLeftCell="D4" activePane="bottomRight" state="frozen"/>
      <selection activeCell="B4" sqref="B4"/>
      <selection pane="topRight" activeCell="B4" sqref="B4"/>
      <selection pane="bottomLeft" activeCell="B4" sqref="B4"/>
      <selection pane="bottomRight" activeCell="D4" sqref="D4"/>
    </sheetView>
  </sheetViews>
  <sheetFormatPr defaultColWidth="8.85546875" defaultRowHeight="15" x14ac:dyDescent="0.25"/>
  <cols>
    <col min="1" max="1" width="9" style="997" bestFit="1" customWidth="1"/>
    <col min="2" max="2" width="8.42578125" style="997" hidden="1" customWidth="1"/>
    <col min="3" max="3" width="46.7109375" style="996" bestFit="1" customWidth="1"/>
    <col min="4" max="5" width="10.7109375" style="996" customWidth="1"/>
    <col min="6" max="6" width="10.7109375" style="998" customWidth="1"/>
    <col min="7" max="16384" width="8.85546875" style="996"/>
  </cols>
  <sheetData>
    <row r="1" spans="1:6" s="995" customFormat="1" ht="69.75" customHeight="1" x14ac:dyDescent="0.2">
      <c r="A1" s="1551" t="s">
        <v>1204</v>
      </c>
      <c r="B1" s="1552"/>
      <c r="C1" s="1553"/>
      <c r="D1" s="1000" t="s">
        <v>323</v>
      </c>
      <c r="E1" s="1000" t="s">
        <v>1161</v>
      </c>
      <c r="F1" s="999" t="s">
        <v>412</v>
      </c>
    </row>
    <row r="2" spans="1:6" s="995" customFormat="1" ht="19.149999999999999" customHeight="1" x14ac:dyDescent="0.2">
      <c r="A2" s="435"/>
      <c r="B2" s="435"/>
      <c r="C2" s="435"/>
      <c r="D2" s="435">
        <v>1</v>
      </c>
      <c r="E2" s="435">
        <f>D2+1</f>
        <v>2</v>
      </c>
      <c r="F2" s="435">
        <f>E2+1</f>
        <v>3</v>
      </c>
    </row>
    <row r="3" spans="1:6" s="995" customFormat="1" ht="19.149999999999999" hidden="1" customHeight="1" x14ac:dyDescent="0.2">
      <c r="A3" s="549"/>
      <c r="B3" s="549"/>
      <c r="C3" s="549"/>
      <c r="D3" s="549"/>
      <c r="E3" s="549"/>
      <c r="F3" s="549"/>
    </row>
    <row r="4" spans="1:6" ht="19.5" customHeight="1" x14ac:dyDescent="0.2">
      <c r="A4" s="256">
        <v>396211</v>
      </c>
      <c r="B4" s="256">
        <v>396211</v>
      </c>
      <c r="C4" s="234" t="s">
        <v>836</v>
      </c>
      <c r="D4" s="772">
        <v>952</v>
      </c>
      <c r="E4" s="550"/>
      <c r="F4" s="242">
        <f t="shared" ref="F4:F10" si="0">SUM(D4:E4)</f>
        <v>952</v>
      </c>
    </row>
    <row r="5" spans="1:6" ht="19.5" customHeight="1" x14ac:dyDescent="0.2">
      <c r="A5" s="256" t="s">
        <v>1168</v>
      </c>
      <c r="B5" s="256" t="s">
        <v>1168</v>
      </c>
      <c r="C5" s="234" t="s">
        <v>1135</v>
      </c>
      <c r="D5" s="550"/>
      <c r="E5" s="235">
        <v>360</v>
      </c>
      <c r="F5" s="242">
        <f t="shared" si="0"/>
        <v>360</v>
      </c>
    </row>
    <row r="6" spans="1:6" ht="19.5" customHeight="1" x14ac:dyDescent="0.2">
      <c r="A6" s="256" t="s">
        <v>434</v>
      </c>
      <c r="B6" s="256" t="s">
        <v>306</v>
      </c>
      <c r="C6" s="234" t="s">
        <v>326</v>
      </c>
      <c r="D6" s="550"/>
      <c r="E6" s="235">
        <v>259</v>
      </c>
      <c r="F6" s="242">
        <f t="shared" si="0"/>
        <v>259</v>
      </c>
    </row>
    <row r="7" spans="1:6" ht="19.5" customHeight="1" x14ac:dyDescent="0.2">
      <c r="A7" s="257" t="s">
        <v>432</v>
      </c>
      <c r="B7" s="257" t="s">
        <v>282</v>
      </c>
      <c r="C7" s="236" t="s">
        <v>324</v>
      </c>
      <c r="D7" s="551"/>
      <c r="E7" s="237">
        <v>252</v>
      </c>
      <c r="F7" s="243">
        <f t="shared" si="0"/>
        <v>252</v>
      </c>
    </row>
    <row r="8" spans="1:6" ht="19.5" customHeight="1" x14ac:dyDescent="0.2">
      <c r="A8" s="256" t="s">
        <v>341</v>
      </c>
      <c r="B8" s="256" t="s">
        <v>341</v>
      </c>
      <c r="C8" s="234" t="s">
        <v>331</v>
      </c>
      <c r="D8" s="550"/>
      <c r="E8" s="235">
        <v>539</v>
      </c>
      <c r="F8" s="242">
        <f t="shared" si="0"/>
        <v>539</v>
      </c>
    </row>
    <row r="9" spans="1:6" ht="19.5" customHeight="1" x14ac:dyDescent="0.2">
      <c r="A9" s="256" t="s">
        <v>431</v>
      </c>
      <c r="B9" s="256">
        <v>389002</v>
      </c>
      <c r="C9" s="234" t="s">
        <v>329</v>
      </c>
      <c r="D9" s="550"/>
      <c r="E9" s="235">
        <v>402</v>
      </c>
      <c r="F9" s="242">
        <f t="shared" si="0"/>
        <v>402</v>
      </c>
    </row>
    <row r="10" spans="1:6" ht="19.5" customHeight="1" x14ac:dyDescent="0.2">
      <c r="A10" s="256" t="s">
        <v>1169</v>
      </c>
      <c r="B10" s="256" t="s">
        <v>1170</v>
      </c>
      <c r="C10" s="234" t="s">
        <v>1171</v>
      </c>
      <c r="D10" s="550"/>
      <c r="E10" s="235">
        <v>258</v>
      </c>
      <c r="F10" s="242">
        <f t="shared" si="0"/>
        <v>258</v>
      </c>
    </row>
    <row r="11" spans="1:6" ht="19.5" customHeight="1" thickBot="1" x14ac:dyDescent="0.25">
      <c r="A11" s="992"/>
      <c r="B11" s="992"/>
      <c r="C11" s="993"/>
      <c r="D11" s="994">
        <f>SUM(D4:D10)</f>
        <v>952</v>
      </c>
      <c r="E11" s="994">
        <f>SUM(E4:E10)</f>
        <v>2070</v>
      </c>
      <c r="F11" s="994">
        <f>SUM(F4:F10)</f>
        <v>3022</v>
      </c>
    </row>
    <row r="12" spans="1:6" ht="15.75" thickTop="1" x14ac:dyDescent="0.25"/>
    <row r="13" spans="1:6" ht="14.25" x14ac:dyDescent="0.2">
      <c r="A13" s="465"/>
      <c r="B13" s="465"/>
      <c r="C13" s="466"/>
      <c r="D13" s="467"/>
      <c r="E13" s="467"/>
      <c r="F13" s="467"/>
    </row>
  </sheetData>
  <sheetProtection password="D893" sheet="1" objects="1" scenarios="1" formatCells="0" formatColumns="0" formatRows="0"/>
  <sortState ref="A4:F6">
    <sortCondition ref="A4"/>
  </sortState>
  <customSheetViews>
    <customSheetView guid="{DF43B8DA-68E8-4080-9138-D41A38219876}" showPageBreaks="1" printArea="1" hiddenRows="1" view="pageBreakPreview">
      <pane xSplit="3" ySplit="2" topLeftCell="D4" activePane="bottomRight" state="frozen"/>
      <selection pane="bottomRight" activeCell="D4" sqref="D4"/>
      <pageMargins left="0.5" right="0.5" top="1.25" bottom="0.5" header="0.3" footer="0.3"/>
      <printOptions horizontalCentered="1"/>
      <pageSetup paperSize="5" orientation="portrait" r:id="rId1"/>
      <headerFooter>
        <oddHeader>&amp;L&amp;"Arial,Bold"&amp;16Table 8A: FY2019-20 Budget Letter_&amp;KFF0000Preliminary Simulation&amp;K000000
&amp;K000000February 1, 2019 Student Membership</oddHeader>
      </headerFooter>
    </customSheetView>
  </customSheetViews>
  <mergeCells count="1">
    <mergeCell ref="A1:C1"/>
  </mergeCells>
  <printOptions horizontalCentered="1"/>
  <pageMargins left="0.5" right="0.5" top="1.25" bottom="0.5" header="0.3" footer="0.3"/>
  <pageSetup paperSize="5" orientation="portrait" r:id="rId2"/>
  <headerFooter>
    <oddHeader>&amp;L&amp;"Arial,Bold"&amp;14Table 8A: FY2020-21 Budget Letter&amp;K000000
February 1, 2020 Student Membership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8"/>
  <dimension ref="A1:M77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12.5703125" defaultRowHeight="12.75" x14ac:dyDescent="0.2"/>
  <cols>
    <col min="1" max="1" width="4.28515625" style="258" customWidth="1"/>
    <col min="2" max="2" width="19.7109375" style="258" customWidth="1"/>
    <col min="3" max="3" width="13.7109375" style="258" customWidth="1"/>
    <col min="4" max="4" width="18" style="258" customWidth="1"/>
    <col min="5" max="5" width="16" style="258" customWidth="1"/>
    <col min="6" max="6" width="14.85546875" style="258" customWidth="1"/>
    <col min="7" max="7" width="16" style="258" customWidth="1"/>
    <col min="8" max="9" width="13.28515625" style="258" customWidth="1"/>
    <col min="10" max="11" width="15.85546875" style="258" customWidth="1"/>
    <col min="12" max="12" width="16.28515625" style="258" customWidth="1"/>
    <col min="13" max="13" width="15.85546875" style="258" customWidth="1"/>
    <col min="14" max="16384" width="12.5703125" style="258"/>
  </cols>
  <sheetData>
    <row r="1" spans="1:13" ht="30" customHeight="1" x14ac:dyDescent="0.2">
      <c r="A1" s="1373" t="s">
        <v>79</v>
      </c>
      <c r="B1" s="1374"/>
      <c r="C1" s="1384" t="s">
        <v>267</v>
      </c>
      <c r="D1" s="1385"/>
      <c r="E1" s="1381" t="s">
        <v>1062</v>
      </c>
      <c r="F1" s="1382"/>
      <c r="G1" s="1383"/>
      <c r="H1" s="1369" t="s">
        <v>1304</v>
      </c>
      <c r="I1" s="1370"/>
      <c r="J1" s="1362" t="s">
        <v>451</v>
      </c>
      <c r="K1" s="1362" t="s">
        <v>452</v>
      </c>
      <c r="L1" s="1371" t="s">
        <v>1133</v>
      </c>
      <c r="M1" s="1362" t="s">
        <v>1079</v>
      </c>
    </row>
    <row r="2" spans="1:13" ht="103.5" customHeight="1" x14ac:dyDescent="0.2">
      <c r="A2" s="1357"/>
      <c r="B2" s="1358"/>
      <c r="C2" s="1377" t="s">
        <v>1305</v>
      </c>
      <c r="D2" s="1379" t="s">
        <v>1128</v>
      </c>
      <c r="E2" s="1367" t="s">
        <v>266</v>
      </c>
      <c r="F2" s="1365" t="s">
        <v>1244</v>
      </c>
      <c r="G2" s="597" t="s">
        <v>1078</v>
      </c>
      <c r="H2" s="1367" t="s">
        <v>1244</v>
      </c>
      <c r="I2" s="597" t="s">
        <v>1306</v>
      </c>
      <c r="J2" s="1363"/>
      <c r="K2" s="1363"/>
      <c r="L2" s="1372"/>
      <c r="M2" s="1363"/>
    </row>
    <row r="3" spans="1:13" ht="15.75" customHeight="1" x14ac:dyDescent="0.2">
      <c r="A3" s="1375"/>
      <c r="B3" s="1376"/>
      <c r="C3" s="1378"/>
      <c r="D3" s="1380"/>
      <c r="E3" s="1368"/>
      <c r="F3" s="1366"/>
      <c r="G3" s="712">
        <f>38456219/F76</f>
        <v>69.604142269940766</v>
      </c>
      <c r="H3" s="1368"/>
      <c r="I3" s="713">
        <v>100</v>
      </c>
      <c r="J3" s="1364"/>
      <c r="K3" s="1364"/>
      <c r="L3" s="1342"/>
      <c r="M3" s="1364"/>
    </row>
    <row r="4" spans="1:13" s="716" customFormat="1" ht="14.25" customHeight="1" x14ac:dyDescent="0.2">
      <c r="A4" s="714"/>
      <c r="B4" s="715"/>
      <c r="C4" s="965">
        <v>1</v>
      </c>
      <c r="D4" s="965">
        <f t="shared" ref="D4:M4" si="0">C4+1</f>
        <v>2</v>
      </c>
      <c r="E4" s="965">
        <f t="shared" si="0"/>
        <v>3</v>
      </c>
      <c r="F4" s="965">
        <f t="shared" si="0"/>
        <v>4</v>
      </c>
      <c r="G4" s="965">
        <f t="shared" si="0"/>
        <v>5</v>
      </c>
      <c r="H4" s="965">
        <f t="shared" si="0"/>
        <v>6</v>
      </c>
      <c r="I4" s="965">
        <f t="shared" si="0"/>
        <v>7</v>
      </c>
      <c r="J4" s="965">
        <f t="shared" si="0"/>
        <v>8</v>
      </c>
      <c r="K4" s="965">
        <f t="shared" si="0"/>
        <v>9</v>
      </c>
      <c r="L4" s="965">
        <f t="shared" si="0"/>
        <v>10</v>
      </c>
      <c r="M4" s="965">
        <f t="shared" si="0"/>
        <v>11</v>
      </c>
    </row>
    <row r="5" spans="1:13" s="717" customFormat="1" ht="17.25" customHeight="1" x14ac:dyDescent="0.2">
      <c r="A5" s="623"/>
      <c r="B5" s="623"/>
      <c r="C5" s="966" t="s">
        <v>682</v>
      </c>
      <c r="D5" s="966" t="s">
        <v>881</v>
      </c>
      <c r="E5" s="966" t="s">
        <v>682</v>
      </c>
      <c r="F5" s="967" t="s">
        <v>228</v>
      </c>
      <c r="G5" s="967" t="s">
        <v>1356</v>
      </c>
      <c r="H5" s="966" t="s">
        <v>228</v>
      </c>
      <c r="I5" s="967" t="s">
        <v>1082</v>
      </c>
      <c r="J5" s="967" t="s">
        <v>1080</v>
      </c>
      <c r="K5" s="967" t="s">
        <v>1081</v>
      </c>
      <c r="L5" s="966" t="s">
        <v>1074</v>
      </c>
      <c r="M5" s="967" t="s">
        <v>1132</v>
      </c>
    </row>
    <row r="6" spans="1:13" s="717" customFormat="1" ht="22.5" hidden="1" customHeight="1" x14ac:dyDescent="0.2">
      <c r="A6" s="623"/>
      <c r="B6" s="623"/>
      <c r="C6" s="625" t="s">
        <v>689</v>
      </c>
      <c r="D6" s="625" t="s">
        <v>556</v>
      </c>
      <c r="E6" s="625" t="s">
        <v>689</v>
      </c>
      <c r="F6" s="625" t="s">
        <v>556</v>
      </c>
      <c r="G6" s="624" t="s">
        <v>879</v>
      </c>
      <c r="H6" s="625" t="s">
        <v>555</v>
      </c>
      <c r="I6" s="624" t="s">
        <v>880</v>
      </c>
      <c r="J6" s="625" t="s">
        <v>556</v>
      </c>
      <c r="K6" s="625" t="s">
        <v>556</v>
      </c>
      <c r="L6" s="625"/>
      <c r="M6" s="625"/>
    </row>
    <row r="7" spans="1:13" ht="15.6" customHeight="1" x14ac:dyDescent="0.2">
      <c r="A7" s="326">
        <v>1</v>
      </c>
      <c r="B7" s="327" t="s">
        <v>4</v>
      </c>
      <c r="C7" s="36">
        <v>777.48</v>
      </c>
      <c r="D7" s="36">
        <f>ROUND(C7*'3_Levels 1&amp;2'!C7,0)</f>
        <v>7333191</v>
      </c>
      <c r="E7" s="1248">
        <v>0</v>
      </c>
      <c r="F7" s="718">
        <f>'3_Levels 1&amp;2'!C7</f>
        <v>9432</v>
      </c>
      <c r="G7" s="36">
        <f t="shared" ref="G7:G38" si="1">ROUND($G$3*F7,0)</f>
        <v>656506</v>
      </c>
      <c r="H7" s="718">
        <f>'3_Levels 1&amp;2'!C7</f>
        <v>9432</v>
      </c>
      <c r="I7" s="36">
        <f t="shared" ref="I7:I38" si="2">ROUND(H7*$I$3,0)</f>
        <v>943200</v>
      </c>
      <c r="J7" s="36">
        <f t="shared" ref="J7:J38" si="3">E7+G7+I7</f>
        <v>1599706</v>
      </c>
      <c r="K7" s="36">
        <f t="shared" ref="K7:K38" si="4">D7+E7+G7+I7</f>
        <v>8932897</v>
      </c>
      <c r="L7" s="36">
        <f>'Pay Raise By Residency'!AV7</f>
        <v>1236069.2619439741</v>
      </c>
      <c r="M7" s="1239">
        <f>K7+L7</f>
        <v>10168966.261943974</v>
      </c>
    </row>
    <row r="8" spans="1:13" ht="15.6" customHeight="1" x14ac:dyDescent="0.2">
      <c r="A8" s="326">
        <v>2</v>
      </c>
      <c r="B8" s="327" t="s">
        <v>5</v>
      </c>
      <c r="C8" s="36">
        <v>842.32</v>
      </c>
      <c r="D8" s="36">
        <f>ROUND(C8*'3_Levels 1&amp;2'!C8,0)</f>
        <v>3324637</v>
      </c>
      <c r="E8" s="1248">
        <v>0</v>
      </c>
      <c r="F8" s="718">
        <f>'3_Levels 1&amp;2'!C8</f>
        <v>3947</v>
      </c>
      <c r="G8" s="36">
        <f t="shared" si="1"/>
        <v>274728</v>
      </c>
      <c r="H8" s="718">
        <f>'3_Levels 1&amp;2'!C8</f>
        <v>3947</v>
      </c>
      <c r="I8" s="36">
        <f t="shared" si="2"/>
        <v>394700</v>
      </c>
      <c r="J8" s="36">
        <f t="shared" si="3"/>
        <v>669428</v>
      </c>
      <c r="K8" s="36">
        <f t="shared" si="4"/>
        <v>3994065</v>
      </c>
      <c r="L8" s="36">
        <f>'Pay Raise By Residency'!AV8</f>
        <v>635782.23758681666</v>
      </c>
      <c r="M8" s="1239">
        <f t="shared" ref="M8:M71" si="5">K8+L8</f>
        <v>4629847.2375868168</v>
      </c>
    </row>
    <row r="9" spans="1:13" ht="15.6" customHeight="1" x14ac:dyDescent="0.2">
      <c r="A9" s="326">
        <v>3</v>
      </c>
      <c r="B9" s="327" t="s">
        <v>6</v>
      </c>
      <c r="C9" s="36">
        <v>596.84</v>
      </c>
      <c r="D9" s="36">
        <f>ROUND(C9*'3_Levels 1&amp;2'!C9,0)</f>
        <v>13555430</v>
      </c>
      <c r="E9" s="1248">
        <v>0</v>
      </c>
      <c r="F9" s="718">
        <f>'3_Levels 1&amp;2'!C9</f>
        <v>22712</v>
      </c>
      <c r="G9" s="36">
        <f t="shared" si="1"/>
        <v>1580849</v>
      </c>
      <c r="H9" s="718">
        <f>'3_Levels 1&amp;2'!C9</f>
        <v>22712</v>
      </c>
      <c r="I9" s="36">
        <f t="shared" si="2"/>
        <v>2271200</v>
      </c>
      <c r="J9" s="36">
        <f t="shared" si="3"/>
        <v>3852049</v>
      </c>
      <c r="K9" s="36">
        <f t="shared" si="4"/>
        <v>17407479</v>
      </c>
      <c r="L9" s="36">
        <f>'Pay Raise By Residency'!AV9</f>
        <v>3123069.9401690061</v>
      </c>
      <c r="M9" s="1239">
        <f t="shared" si="5"/>
        <v>20530548.940169007</v>
      </c>
    </row>
    <row r="10" spans="1:13" ht="15.6" customHeight="1" x14ac:dyDescent="0.2">
      <c r="A10" s="326">
        <v>4</v>
      </c>
      <c r="B10" s="327" t="s">
        <v>7</v>
      </c>
      <c r="C10" s="36">
        <v>585.76</v>
      </c>
      <c r="D10" s="36">
        <f>ROUND(C10*'3_Levels 1&amp;2'!C10,0)</f>
        <v>1793011</v>
      </c>
      <c r="E10" s="1248">
        <v>0</v>
      </c>
      <c r="F10" s="718">
        <f>'3_Levels 1&amp;2'!C10</f>
        <v>3061</v>
      </c>
      <c r="G10" s="36">
        <f t="shared" si="1"/>
        <v>213058</v>
      </c>
      <c r="H10" s="718">
        <f>'3_Levels 1&amp;2'!C10</f>
        <v>3061</v>
      </c>
      <c r="I10" s="36">
        <f t="shared" si="2"/>
        <v>306100</v>
      </c>
      <c r="J10" s="36">
        <f t="shared" si="3"/>
        <v>519158</v>
      </c>
      <c r="K10" s="36">
        <f t="shared" si="4"/>
        <v>2312169</v>
      </c>
      <c r="L10" s="36">
        <f>'Pay Raise By Residency'!AV10</f>
        <v>446827.38370110263</v>
      </c>
      <c r="M10" s="1239">
        <f t="shared" si="5"/>
        <v>2758996.3837011028</v>
      </c>
    </row>
    <row r="11" spans="1:13" ht="15.6" customHeight="1" x14ac:dyDescent="0.2">
      <c r="A11" s="316">
        <v>5</v>
      </c>
      <c r="B11" s="317" t="s">
        <v>8</v>
      </c>
      <c r="C11" s="292">
        <v>555.91</v>
      </c>
      <c r="D11" s="292">
        <f>ROUND(C11*'3_Levels 1&amp;2'!C11,0)</f>
        <v>2873499</v>
      </c>
      <c r="E11" s="1249">
        <v>0</v>
      </c>
      <c r="F11" s="719">
        <f>'3_Levels 1&amp;2'!C11</f>
        <v>5169</v>
      </c>
      <c r="G11" s="292">
        <f t="shared" si="1"/>
        <v>359784</v>
      </c>
      <c r="H11" s="719">
        <f>'3_Levels 1&amp;2'!C11</f>
        <v>5169</v>
      </c>
      <c r="I11" s="292">
        <f t="shared" si="2"/>
        <v>516900</v>
      </c>
      <c r="J11" s="292">
        <f t="shared" si="3"/>
        <v>876684</v>
      </c>
      <c r="K11" s="292">
        <f t="shared" si="4"/>
        <v>3750183</v>
      </c>
      <c r="L11" s="292">
        <f>'Pay Raise By Residency'!AV11</f>
        <v>633375.32295821758</v>
      </c>
      <c r="M11" s="1245">
        <f t="shared" si="5"/>
        <v>4383558.3229582179</v>
      </c>
    </row>
    <row r="12" spans="1:13" ht="15.6" customHeight="1" x14ac:dyDescent="0.2">
      <c r="A12" s="326">
        <v>6</v>
      </c>
      <c r="B12" s="327" t="s">
        <v>9</v>
      </c>
      <c r="C12" s="36">
        <v>545.4799999999999</v>
      </c>
      <c r="D12" s="720">
        <f>ROUND(C12*'3_Levels 1&amp;2'!C12,0)</f>
        <v>3155602</v>
      </c>
      <c r="E12" s="1248">
        <v>0</v>
      </c>
      <c r="F12" s="718">
        <f>'3_Levels 1&amp;2'!C12</f>
        <v>5785</v>
      </c>
      <c r="G12" s="36">
        <f t="shared" si="1"/>
        <v>402660</v>
      </c>
      <c r="H12" s="718">
        <f>'3_Levels 1&amp;2'!C12</f>
        <v>5785</v>
      </c>
      <c r="I12" s="36">
        <f t="shared" si="2"/>
        <v>578500</v>
      </c>
      <c r="J12" s="36">
        <f t="shared" si="3"/>
        <v>981160</v>
      </c>
      <c r="K12" s="36">
        <f t="shared" si="4"/>
        <v>4136762</v>
      </c>
      <c r="L12" s="36">
        <f>'Pay Raise By Residency'!AV12</f>
        <v>801753.66529584129</v>
      </c>
      <c r="M12" s="1239">
        <f t="shared" si="5"/>
        <v>4938515.6652958412</v>
      </c>
    </row>
    <row r="13" spans="1:13" ht="15.6" customHeight="1" x14ac:dyDescent="0.2">
      <c r="A13" s="326">
        <v>7</v>
      </c>
      <c r="B13" s="327" t="s">
        <v>10</v>
      </c>
      <c r="C13" s="36">
        <v>756.91999999999985</v>
      </c>
      <c r="D13" s="36">
        <f>ROUND(C13*'3_Levels 1&amp;2'!C13,0)</f>
        <v>1575907</v>
      </c>
      <c r="E13" s="1248">
        <v>0</v>
      </c>
      <c r="F13" s="718">
        <f>'3_Levels 1&amp;2'!C13</f>
        <v>2082</v>
      </c>
      <c r="G13" s="36">
        <f t="shared" si="1"/>
        <v>144916</v>
      </c>
      <c r="H13" s="718">
        <f>'3_Levels 1&amp;2'!C13</f>
        <v>2082</v>
      </c>
      <c r="I13" s="36">
        <f t="shared" si="2"/>
        <v>208200</v>
      </c>
      <c r="J13" s="36">
        <f t="shared" si="3"/>
        <v>353116</v>
      </c>
      <c r="K13" s="36">
        <f t="shared" si="4"/>
        <v>1929023</v>
      </c>
      <c r="L13" s="36">
        <f>'Pay Raise By Residency'!AV13</f>
        <v>401872.85314408876</v>
      </c>
      <c r="M13" s="1239">
        <f t="shared" si="5"/>
        <v>2330895.8531440888</v>
      </c>
    </row>
    <row r="14" spans="1:13" ht="15.6" customHeight="1" x14ac:dyDescent="0.2">
      <c r="A14" s="326">
        <v>8</v>
      </c>
      <c r="B14" s="327" t="s">
        <v>11</v>
      </c>
      <c r="C14" s="36">
        <v>725.76</v>
      </c>
      <c r="D14" s="36">
        <f>ROUND(C14*'3_Levels 1&amp;2'!C14,0)</f>
        <v>16237428</v>
      </c>
      <c r="E14" s="1248">
        <v>0</v>
      </c>
      <c r="F14" s="718">
        <f>'3_Levels 1&amp;2'!C14</f>
        <v>22373</v>
      </c>
      <c r="G14" s="36">
        <f t="shared" si="1"/>
        <v>1557253</v>
      </c>
      <c r="H14" s="718">
        <f>'3_Levels 1&amp;2'!C14</f>
        <v>22373</v>
      </c>
      <c r="I14" s="36">
        <f t="shared" si="2"/>
        <v>2237300</v>
      </c>
      <c r="J14" s="36">
        <f t="shared" si="3"/>
        <v>3794553</v>
      </c>
      <c r="K14" s="36">
        <f t="shared" si="4"/>
        <v>20031981</v>
      </c>
      <c r="L14" s="36">
        <f>'Pay Raise By Residency'!AV14</f>
        <v>3239800.5644983905</v>
      </c>
      <c r="M14" s="1239">
        <f t="shared" si="5"/>
        <v>23271781.564498391</v>
      </c>
    </row>
    <row r="15" spans="1:13" ht="15.6" customHeight="1" x14ac:dyDescent="0.2">
      <c r="A15" s="326">
        <v>9</v>
      </c>
      <c r="B15" s="327" t="s">
        <v>12</v>
      </c>
      <c r="C15" s="36">
        <v>744.76</v>
      </c>
      <c r="D15" s="36">
        <f>ROUND(C15*'3_Levels 1&amp;2'!C15,0)</f>
        <v>28232362</v>
      </c>
      <c r="E15" s="1248">
        <v>0</v>
      </c>
      <c r="F15" s="718">
        <f>'3_Levels 1&amp;2'!C15</f>
        <v>37908</v>
      </c>
      <c r="G15" s="36">
        <f t="shared" si="1"/>
        <v>2638554</v>
      </c>
      <c r="H15" s="718">
        <f>'3_Levels 1&amp;2'!C15</f>
        <v>37908</v>
      </c>
      <c r="I15" s="36">
        <f t="shared" si="2"/>
        <v>3790800</v>
      </c>
      <c r="J15" s="36">
        <f t="shared" si="3"/>
        <v>6429354</v>
      </c>
      <c r="K15" s="36">
        <f t="shared" si="4"/>
        <v>34661716</v>
      </c>
      <c r="L15" s="36">
        <f>'Pay Raise By Residency'!AV15</f>
        <v>5002569.7756795418</v>
      </c>
      <c r="M15" s="1239">
        <f t="shared" si="5"/>
        <v>39664285.775679544</v>
      </c>
    </row>
    <row r="16" spans="1:13" ht="15.6" customHeight="1" x14ac:dyDescent="0.2">
      <c r="A16" s="316">
        <v>10</v>
      </c>
      <c r="B16" s="317" t="s">
        <v>13</v>
      </c>
      <c r="C16" s="292">
        <v>608.04000000000008</v>
      </c>
      <c r="D16" s="292">
        <f>ROUND(C16*'3_Levels 1&amp;2'!C16,0)</f>
        <v>19894461</v>
      </c>
      <c r="E16" s="1249">
        <v>0</v>
      </c>
      <c r="F16" s="719">
        <f>'3_Levels 1&amp;2'!C16</f>
        <v>32719</v>
      </c>
      <c r="G16" s="292">
        <f t="shared" si="1"/>
        <v>2277378</v>
      </c>
      <c r="H16" s="719">
        <f>'3_Levels 1&amp;2'!C16</f>
        <v>32719</v>
      </c>
      <c r="I16" s="292">
        <f t="shared" si="2"/>
        <v>3271900</v>
      </c>
      <c r="J16" s="292">
        <f t="shared" si="3"/>
        <v>5549278</v>
      </c>
      <c r="K16" s="292">
        <f t="shared" si="4"/>
        <v>25443739</v>
      </c>
      <c r="L16" s="292">
        <f>'Pay Raise By Residency'!AV16</f>
        <v>5139439.2190973526</v>
      </c>
      <c r="M16" s="1245">
        <f t="shared" si="5"/>
        <v>30583178.219097354</v>
      </c>
    </row>
    <row r="17" spans="1:13" ht="15.6" customHeight="1" x14ac:dyDescent="0.2">
      <c r="A17" s="326">
        <v>11</v>
      </c>
      <c r="B17" s="327" t="s">
        <v>14</v>
      </c>
      <c r="C17" s="36">
        <v>706.55</v>
      </c>
      <c r="D17" s="720">
        <f>ROUND(C17*'3_Levels 1&amp;2'!C17,0)</f>
        <v>1091620</v>
      </c>
      <c r="E17" s="1248">
        <v>0</v>
      </c>
      <c r="F17" s="718">
        <f>'3_Levels 1&amp;2'!C17</f>
        <v>1545</v>
      </c>
      <c r="G17" s="36">
        <f t="shared" si="1"/>
        <v>107538</v>
      </c>
      <c r="H17" s="718">
        <f>'3_Levels 1&amp;2'!C17</f>
        <v>1545</v>
      </c>
      <c r="I17" s="36">
        <f t="shared" si="2"/>
        <v>154500</v>
      </c>
      <c r="J17" s="36">
        <f t="shared" si="3"/>
        <v>262038</v>
      </c>
      <c r="K17" s="36">
        <f t="shared" si="4"/>
        <v>1353658</v>
      </c>
      <c r="L17" s="36">
        <f>'Pay Raise By Residency'!AV17</f>
        <v>270406.44034334761</v>
      </c>
      <c r="M17" s="1239">
        <f t="shared" si="5"/>
        <v>1624064.4403433476</v>
      </c>
    </row>
    <row r="18" spans="1:13" ht="15.6" customHeight="1" x14ac:dyDescent="0.2">
      <c r="A18" s="326">
        <v>12</v>
      </c>
      <c r="B18" s="327" t="s">
        <v>15</v>
      </c>
      <c r="C18" s="36">
        <v>1063.31</v>
      </c>
      <c r="D18" s="36">
        <f>ROUND(C18*'3_Levels 1&amp;2'!C18,0)</f>
        <v>1363163</v>
      </c>
      <c r="E18" s="1248">
        <v>0</v>
      </c>
      <c r="F18" s="718">
        <f>'3_Levels 1&amp;2'!C18</f>
        <v>1282</v>
      </c>
      <c r="G18" s="36">
        <f t="shared" si="1"/>
        <v>89233</v>
      </c>
      <c r="H18" s="718">
        <f>'3_Levels 1&amp;2'!C18</f>
        <v>1282</v>
      </c>
      <c r="I18" s="36">
        <f t="shared" si="2"/>
        <v>128200</v>
      </c>
      <c r="J18" s="36">
        <f t="shared" si="3"/>
        <v>217433</v>
      </c>
      <c r="K18" s="36">
        <f t="shared" si="4"/>
        <v>1580596</v>
      </c>
      <c r="L18" s="36">
        <f>'Pay Raise By Residency'!AV18</f>
        <v>271201.12056624668</v>
      </c>
      <c r="M18" s="1239">
        <f t="shared" si="5"/>
        <v>1851797.1205662466</v>
      </c>
    </row>
    <row r="19" spans="1:13" ht="15.6" customHeight="1" x14ac:dyDescent="0.2">
      <c r="A19" s="326">
        <v>13</v>
      </c>
      <c r="B19" s="327" t="s">
        <v>16</v>
      </c>
      <c r="C19" s="36">
        <v>749.43000000000006</v>
      </c>
      <c r="D19" s="36">
        <f>ROUND(C19*'3_Levels 1&amp;2'!C19,0)</f>
        <v>900815</v>
      </c>
      <c r="E19" s="1248">
        <v>0</v>
      </c>
      <c r="F19" s="718">
        <f>'3_Levels 1&amp;2'!C19</f>
        <v>1202</v>
      </c>
      <c r="G19" s="36">
        <f t="shared" si="1"/>
        <v>83664</v>
      </c>
      <c r="H19" s="718">
        <f>'3_Levels 1&amp;2'!C19</f>
        <v>1202</v>
      </c>
      <c r="I19" s="36">
        <f t="shared" si="2"/>
        <v>120200</v>
      </c>
      <c r="J19" s="36">
        <f t="shared" si="3"/>
        <v>203864</v>
      </c>
      <c r="K19" s="36">
        <f t="shared" si="4"/>
        <v>1104679</v>
      </c>
      <c r="L19" s="36">
        <f>'Pay Raise By Residency'!AV19</f>
        <v>188888.10395747004</v>
      </c>
      <c r="M19" s="1239">
        <f t="shared" si="5"/>
        <v>1293567.10395747</v>
      </c>
    </row>
    <row r="20" spans="1:13" ht="15.6" customHeight="1" x14ac:dyDescent="0.2">
      <c r="A20" s="326">
        <v>14</v>
      </c>
      <c r="B20" s="327" t="s">
        <v>17</v>
      </c>
      <c r="C20" s="36">
        <v>809.9799999999999</v>
      </c>
      <c r="D20" s="36">
        <f>ROUND(C20*'3_Levels 1&amp;2'!C20,0)</f>
        <v>1383446</v>
      </c>
      <c r="E20" s="1248">
        <v>0</v>
      </c>
      <c r="F20" s="718">
        <f>'3_Levels 1&amp;2'!C20</f>
        <v>1708</v>
      </c>
      <c r="G20" s="36">
        <f t="shared" si="1"/>
        <v>118884</v>
      </c>
      <c r="H20" s="718">
        <f>'3_Levels 1&amp;2'!C20</f>
        <v>1708</v>
      </c>
      <c r="I20" s="36">
        <f t="shared" si="2"/>
        <v>170800</v>
      </c>
      <c r="J20" s="36">
        <f t="shared" si="3"/>
        <v>289684</v>
      </c>
      <c r="K20" s="36">
        <f t="shared" si="4"/>
        <v>1673130</v>
      </c>
      <c r="L20" s="36">
        <f>'Pay Raise By Residency'!AV20</f>
        <v>272241.35647589137</v>
      </c>
      <c r="M20" s="1239">
        <f t="shared" si="5"/>
        <v>1945371.3564758913</v>
      </c>
    </row>
    <row r="21" spans="1:13" ht="15.6" customHeight="1" x14ac:dyDescent="0.2">
      <c r="A21" s="316">
        <v>15</v>
      </c>
      <c r="B21" s="317" t="s">
        <v>18</v>
      </c>
      <c r="C21" s="292">
        <v>553.79999999999995</v>
      </c>
      <c r="D21" s="292">
        <f>ROUND(C21*'3_Levels 1&amp;2'!C21,0)</f>
        <v>1950484</v>
      </c>
      <c r="E21" s="1249">
        <v>0</v>
      </c>
      <c r="F21" s="719"/>
      <c r="G21" s="292">
        <f t="shared" si="1"/>
        <v>0</v>
      </c>
      <c r="H21" s="719">
        <f>'3_Levels 1&amp;2'!C21</f>
        <v>3522</v>
      </c>
      <c r="I21" s="292">
        <f t="shared" si="2"/>
        <v>352200</v>
      </c>
      <c r="J21" s="292">
        <f t="shared" si="3"/>
        <v>352200</v>
      </c>
      <c r="K21" s="292">
        <f t="shared" si="4"/>
        <v>2302684</v>
      </c>
      <c r="L21" s="292">
        <f>'Pay Raise By Residency'!AV21</f>
        <v>548159.21147976175</v>
      </c>
      <c r="M21" s="1245">
        <f t="shared" si="5"/>
        <v>2850843.2114797616</v>
      </c>
    </row>
    <row r="22" spans="1:13" ht="15.6" customHeight="1" x14ac:dyDescent="0.2">
      <c r="A22" s="326">
        <v>16</v>
      </c>
      <c r="B22" s="327" t="s">
        <v>19</v>
      </c>
      <c r="C22" s="36">
        <v>686.73</v>
      </c>
      <c r="D22" s="720">
        <f>ROUND(C22*'3_Levels 1&amp;2'!C22,0)</f>
        <v>3301111</v>
      </c>
      <c r="E22" s="1248">
        <v>0</v>
      </c>
      <c r="F22" s="718">
        <f>'3_Levels 1&amp;2'!C22</f>
        <v>4807</v>
      </c>
      <c r="G22" s="36">
        <f t="shared" si="1"/>
        <v>334587</v>
      </c>
      <c r="H22" s="718">
        <f>'3_Levels 1&amp;2'!C22</f>
        <v>4807</v>
      </c>
      <c r="I22" s="36">
        <f t="shared" si="2"/>
        <v>480700</v>
      </c>
      <c r="J22" s="36">
        <f t="shared" si="3"/>
        <v>815287</v>
      </c>
      <c r="K22" s="36">
        <f t="shared" si="4"/>
        <v>4116398</v>
      </c>
      <c r="L22" s="36">
        <f>'Pay Raise By Residency'!AV22</f>
        <v>721880.7569138949</v>
      </c>
      <c r="M22" s="1239">
        <f t="shared" si="5"/>
        <v>4838278.7569138948</v>
      </c>
    </row>
    <row r="23" spans="1:13" ht="15.6" customHeight="1" x14ac:dyDescent="0.2">
      <c r="A23" s="326">
        <v>17</v>
      </c>
      <c r="B23" s="327" t="s">
        <v>20</v>
      </c>
      <c r="C23" s="36">
        <v>801.48</v>
      </c>
      <c r="D23" s="36">
        <f>ROUND(C23*'3_Levels 1&amp;2'!C23,0)</f>
        <v>36233308</v>
      </c>
      <c r="E23" s="1248">
        <v>13580692</v>
      </c>
      <c r="F23" s="718"/>
      <c r="G23" s="36">
        <f t="shared" si="1"/>
        <v>0</v>
      </c>
      <c r="H23" s="718">
        <f>'3_Levels 1&amp;2'!C23</f>
        <v>45208</v>
      </c>
      <c r="I23" s="36">
        <f t="shared" si="2"/>
        <v>4520800</v>
      </c>
      <c r="J23" s="36">
        <f t="shared" si="3"/>
        <v>18101492</v>
      </c>
      <c r="K23" s="36">
        <f t="shared" si="4"/>
        <v>54334800</v>
      </c>
      <c r="L23" s="36">
        <f>'Pay Raise By Residency'!AV23</f>
        <v>6888788.3998919819</v>
      </c>
      <c r="M23" s="1239">
        <f t="shared" si="5"/>
        <v>61223588.39989198</v>
      </c>
    </row>
    <row r="24" spans="1:13" ht="15.6" customHeight="1" x14ac:dyDescent="0.2">
      <c r="A24" s="326">
        <v>18</v>
      </c>
      <c r="B24" s="327" t="s">
        <v>21</v>
      </c>
      <c r="C24" s="36">
        <v>845.94999999999993</v>
      </c>
      <c r="D24" s="36">
        <f>ROUND(C24*'3_Levels 1&amp;2'!C24,0)</f>
        <v>743590</v>
      </c>
      <c r="E24" s="1248">
        <v>0</v>
      </c>
      <c r="F24" s="718">
        <f>'3_Levels 1&amp;2'!C24</f>
        <v>879</v>
      </c>
      <c r="G24" s="36">
        <f t="shared" si="1"/>
        <v>61182</v>
      </c>
      <c r="H24" s="718">
        <f>'3_Levels 1&amp;2'!C24</f>
        <v>879</v>
      </c>
      <c r="I24" s="36">
        <f t="shared" si="2"/>
        <v>87900</v>
      </c>
      <c r="J24" s="36">
        <f t="shared" si="3"/>
        <v>149082</v>
      </c>
      <c r="K24" s="36">
        <f t="shared" si="4"/>
        <v>892672</v>
      </c>
      <c r="L24" s="36">
        <f>'Pay Raise By Residency'!AV24</f>
        <v>138447.59862750358</v>
      </c>
      <c r="M24" s="1239">
        <f t="shared" si="5"/>
        <v>1031119.5986275036</v>
      </c>
    </row>
    <row r="25" spans="1:13" ht="15.6" customHeight="1" x14ac:dyDescent="0.2">
      <c r="A25" s="326">
        <v>19</v>
      </c>
      <c r="B25" s="327" t="s">
        <v>22</v>
      </c>
      <c r="C25" s="36">
        <v>905.43</v>
      </c>
      <c r="D25" s="36">
        <f>ROUND(C25*'3_Levels 1&amp;2'!C25,0)</f>
        <v>1621625</v>
      </c>
      <c r="E25" s="1248">
        <v>0</v>
      </c>
      <c r="F25" s="718">
        <f>'3_Levels 1&amp;2'!C25</f>
        <v>1791</v>
      </c>
      <c r="G25" s="36">
        <f t="shared" si="1"/>
        <v>124661</v>
      </c>
      <c r="H25" s="718">
        <f>'3_Levels 1&amp;2'!C25</f>
        <v>1791</v>
      </c>
      <c r="I25" s="36">
        <f t="shared" si="2"/>
        <v>179100</v>
      </c>
      <c r="J25" s="36">
        <f t="shared" si="3"/>
        <v>303761</v>
      </c>
      <c r="K25" s="36">
        <f t="shared" si="4"/>
        <v>1925386</v>
      </c>
      <c r="L25" s="36">
        <f>'Pay Raise By Residency'!AV25</f>
        <v>284439.60580476059</v>
      </c>
      <c r="M25" s="1239">
        <f t="shared" si="5"/>
        <v>2209825.6058047605</v>
      </c>
    </row>
    <row r="26" spans="1:13" ht="15.6" customHeight="1" x14ac:dyDescent="0.2">
      <c r="A26" s="316">
        <v>20</v>
      </c>
      <c r="B26" s="317" t="s">
        <v>23</v>
      </c>
      <c r="C26" s="292">
        <v>586.16999999999996</v>
      </c>
      <c r="D26" s="292">
        <f>ROUND(C26*'3_Levels 1&amp;2'!C26,0)</f>
        <v>3259105</v>
      </c>
      <c r="E26" s="1249">
        <v>0</v>
      </c>
      <c r="F26" s="719"/>
      <c r="G26" s="292">
        <f t="shared" si="1"/>
        <v>0</v>
      </c>
      <c r="H26" s="719">
        <f>'3_Levels 1&amp;2'!C26</f>
        <v>5560</v>
      </c>
      <c r="I26" s="292">
        <f t="shared" si="2"/>
        <v>556000</v>
      </c>
      <c r="J26" s="292">
        <f t="shared" si="3"/>
        <v>556000</v>
      </c>
      <c r="K26" s="292">
        <f t="shared" si="4"/>
        <v>3815105</v>
      </c>
      <c r="L26" s="292">
        <f>'Pay Raise By Residency'!AV26</f>
        <v>777889.53680812917</v>
      </c>
      <c r="M26" s="1245">
        <f t="shared" si="5"/>
        <v>4592994.5368081294</v>
      </c>
    </row>
    <row r="27" spans="1:13" ht="15.6" customHeight="1" x14ac:dyDescent="0.2">
      <c r="A27" s="326">
        <v>21</v>
      </c>
      <c r="B27" s="327" t="s">
        <v>24</v>
      </c>
      <c r="C27" s="36">
        <v>610.35</v>
      </c>
      <c r="D27" s="720">
        <f>ROUND(C27*'3_Levels 1&amp;2'!C27,0)</f>
        <v>1756587</v>
      </c>
      <c r="E27" s="1248">
        <v>0</v>
      </c>
      <c r="F27" s="718">
        <f>'3_Levels 1&amp;2'!C27</f>
        <v>2878</v>
      </c>
      <c r="G27" s="36">
        <f t="shared" si="1"/>
        <v>200321</v>
      </c>
      <c r="H27" s="718">
        <f>'3_Levels 1&amp;2'!C27</f>
        <v>2878</v>
      </c>
      <c r="I27" s="36">
        <f t="shared" si="2"/>
        <v>287800</v>
      </c>
      <c r="J27" s="36">
        <f t="shared" si="3"/>
        <v>488121</v>
      </c>
      <c r="K27" s="36">
        <f t="shared" si="4"/>
        <v>2244708</v>
      </c>
      <c r="L27" s="36">
        <f>'Pay Raise By Residency'!AV27</f>
        <v>449089.89814482513</v>
      </c>
      <c r="M27" s="1239">
        <f t="shared" si="5"/>
        <v>2693797.8981448254</v>
      </c>
    </row>
    <row r="28" spans="1:13" ht="15.6" customHeight="1" x14ac:dyDescent="0.2">
      <c r="A28" s="326">
        <v>22</v>
      </c>
      <c r="B28" s="327" t="s">
        <v>25</v>
      </c>
      <c r="C28" s="36">
        <v>496.36</v>
      </c>
      <c r="D28" s="36">
        <f>ROUND(C28*'3_Levels 1&amp;2'!C28,0)</f>
        <v>1411151</v>
      </c>
      <c r="E28" s="1248">
        <v>0</v>
      </c>
      <c r="F28" s="718">
        <f>'3_Levels 1&amp;2'!C28</f>
        <v>2843</v>
      </c>
      <c r="G28" s="36">
        <f t="shared" si="1"/>
        <v>197885</v>
      </c>
      <c r="H28" s="718">
        <f>'3_Levels 1&amp;2'!C28</f>
        <v>2843</v>
      </c>
      <c r="I28" s="36">
        <f t="shared" si="2"/>
        <v>284300</v>
      </c>
      <c r="J28" s="36">
        <f t="shared" si="3"/>
        <v>482185</v>
      </c>
      <c r="K28" s="36">
        <f t="shared" si="4"/>
        <v>1893336</v>
      </c>
      <c r="L28" s="36">
        <f>'Pay Raise By Residency'!AV28</f>
        <v>427098.82798640913</v>
      </c>
      <c r="M28" s="1239">
        <f t="shared" si="5"/>
        <v>2320434.827986409</v>
      </c>
    </row>
    <row r="29" spans="1:13" ht="15.6" customHeight="1" x14ac:dyDescent="0.2">
      <c r="A29" s="326">
        <v>23</v>
      </c>
      <c r="B29" s="327" t="s">
        <v>26</v>
      </c>
      <c r="C29" s="36">
        <v>688.58</v>
      </c>
      <c r="D29" s="36">
        <f>ROUND(C29*'3_Levels 1&amp;2'!C29,0)</f>
        <v>8295323</v>
      </c>
      <c r="E29" s="1248">
        <v>0</v>
      </c>
      <c r="F29" s="718">
        <f>'3_Levels 1&amp;2'!C29</f>
        <v>12047</v>
      </c>
      <c r="G29" s="36">
        <f t="shared" si="1"/>
        <v>838521</v>
      </c>
      <c r="H29" s="718">
        <f>'3_Levels 1&amp;2'!C29</f>
        <v>12047</v>
      </c>
      <c r="I29" s="36">
        <f t="shared" si="2"/>
        <v>1204700</v>
      </c>
      <c r="J29" s="36">
        <f t="shared" si="3"/>
        <v>2043221</v>
      </c>
      <c r="K29" s="36">
        <f t="shared" si="4"/>
        <v>10338544</v>
      </c>
      <c r="L29" s="36">
        <f>'Pay Raise By Residency'!AV29</f>
        <v>1686430.2242927244</v>
      </c>
      <c r="M29" s="1239">
        <f t="shared" si="5"/>
        <v>12024974.224292725</v>
      </c>
    </row>
    <row r="30" spans="1:13" ht="15.6" customHeight="1" x14ac:dyDescent="0.2">
      <c r="A30" s="326">
        <v>24</v>
      </c>
      <c r="B30" s="327" t="s">
        <v>27</v>
      </c>
      <c r="C30" s="36">
        <v>854.24999999999989</v>
      </c>
      <c r="D30" s="36">
        <f>ROUND(C30*'3_Levels 1&amp;2'!C30,0)</f>
        <v>3727093</v>
      </c>
      <c r="E30" s="1248">
        <v>1654734</v>
      </c>
      <c r="F30" s="718"/>
      <c r="G30" s="36">
        <f t="shared" si="1"/>
        <v>0</v>
      </c>
      <c r="H30" s="718">
        <f>'3_Levels 1&amp;2'!C30</f>
        <v>4363</v>
      </c>
      <c r="I30" s="36">
        <f t="shared" si="2"/>
        <v>436300</v>
      </c>
      <c r="J30" s="36">
        <f t="shared" si="3"/>
        <v>2091034</v>
      </c>
      <c r="K30" s="36">
        <f t="shared" si="4"/>
        <v>5818127</v>
      </c>
      <c r="L30" s="36">
        <f>'Pay Raise By Residency'!AV30</f>
        <v>801630.98046860669</v>
      </c>
      <c r="M30" s="1239">
        <f t="shared" si="5"/>
        <v>6619757.9804686066</v>
      </c>
    </row>
    <row r="31" spans="1:13" ht="15.6" customHeight="1" x14ac:dyDescent="0.2">
      <c r="A31" s="316">
        <v>25</v>
      </c>
      <c r="B31" s="317" t="s">
        <v>28</v>
      </c>
      <c r="C31" s="292">
        <v>653.73</v>
      </c>
      <c r="D31" s="292">
        <f>ROUND(C31*'3_Levels 1&amp;2'!C31,0)</f>
        <v>1444090</v>
      </c>
      <c r="E31" s="1249">
        <v>0</v>
      </c>
      <c r="F31" s="719">
        <f>'3_Levels 1&amp;2'!C31</f>
        <v>2209</v>
      </c>
      <c r="G31" s="292">
        <f t="shared" si="1"/>
        <v>153756</v>
      </c>
      <c r="H31" s="719">
        <f>'3_Levels 1&amp;2'!C31</f>
        <v>2209</v>
      </c>
      <c r="I31" s="292">
        <f t="shared" si="2"/>
        <v>220900</v>
      </c>
      <c r="J31" s="292">
        <f t="shared" si="3"/>
        <v>374656</v>
      </c>
      <c r="K31" s="292">
        <f t="shared" si="4"/>
        <v>1818746</v>
      </c>
      <c r="L31" s="292">
        <f>'Pay Raise By Residency'!AV31</f>
        <v>341675.93370564963</v>
      </c>
      <c r="M31" s="1245">
        <f t="shared" si="5"/>
        <v>2160421.9337056498</v>
      </c>
    </row>
    <row r="32" spans="1:13" ht="15.6" customHeight="1" x14ac:dyDescent="0.2">
      <c r="A32" s="326">
        <v>26</v>
      </c>
      <c r="B32" s="327" t="s">
        <v>29</v>
      </c>
      <c r="C32" s="36">
        <v>836.83</v>
      </c>
      <c r="D32" s="720">
        <f>ROUND(C32*'3_Levels 1&amp;2'!C32,0)</f>
        <v>42577074</v>
      </c>
      <c r="E32" s="1248">
        <v>14897747</v>
      </c>
      <c r="F32" s="718"/>
      <c r="G32" s="36">
        <f t="shared" si="1"/>
        <v>0</v>
      </c>
      <c r="H32" s="718">
        <f>'3_Levels 1&amp;2'!C32</f>
        <v>50879</v>
      </c>
      <c r="I32" s="36">
        <f t="shared" si="2"/>
        <v>5087900</v>
      </c>
      <c r="J32" s="36">
        <f t="shared" si="3"/>
        <v>19985647</v>
      </c>
      <c r="K32" s="36">
        <f t="shared" si="4"/>
        <v>62562721</v>
      </c>
      <c r="L32" s="36">
        <f>'Pay Raise By Residency'!AV32</f>
        <v>6992363.4827537294</v>
      </c>
      <c r="M32" s="1239">
        <f t="shared" si="5"/>
        <v>69555084.482753724</v>
      </c>
    </row>
    <row r="33" spans="1:13" ht="15.6" customHeight="1" x14ac:dyDescent="0.2">
      <c r="A33" s="326">
        <v>27</v>
      </c>
      <c r="B33" s="327" t="s">
        <v>30</v>
      </c>
      <c r="C33" s="36">
        <v>693.06</v>
      </c>
      <c r="D33" s="36">
        <f>ROUND(C33*'3_Levels 1&amp;2'!C33,0)</f>
        <v>3804206</v>
      </c>
      <c r="E33" s="1248">
        <v>0</v>
      </c>
      <c r="F33" s="718">
        <f>'3_Levels 1&amp;2'!C33</f>
        <v>5489</v>
      </c>
      <c r="G33" s="36">
        <f t="shared" si="1"/>
        <v>382057</v>
      </c>
      <c r="H33" s="718">
        <f>'3_Levels 1&amp;2'!C33</f>
        <v>5489</v>
      </c>
      <c r="I33" s="36">
        <f t="shared" si="2"/>
        <v>548900</v>
      </c>
      <c r="J33" s="36">
        <f t="shared" si="3"/>
        <v>930957</v>
      </c>
      <c r="K33" s="36">
        <f t="shared" si="4"/>
        <v>4735163</v>
      </c>
      <c r="L33" s="36">
        <f>'Pay Raise By Residency'!AV33</f>
        <v>766273.72029098216</v>
      </c>
      <c r="M33" s="1239">
        <f t="shared" si="5"/>
        <v>5501436.7202909822</v>
      </c>
    </row>
    <row r="34" spans="1:13" ht="15.6" customHeight="1" x14ac:dyDescent="0.2">
      <c r="A34" s="326">
        <v>28</v>
      </c>
      <c r="B34" s="327" t="s">
        <v>31</v>
      </c>
      <c r="C34" s="36">
        <v>694.4</v>
      </c>
      <c r="D34" s="36">
        <f>ROUND(C34*'3_Levels 1&amp;2'!C34,0)</f>
        <v>23143658</v>
      </c>
      <c r="E34" s="1248">
        <v>1996377</v>
      </c>
      <c r="F34" s="718">
        <f>'3_Levels 1&amp;2'!C34</f>
        <v>33329</v>
      </c>
      <c r="G34" s="36">
        <f t="shared" si="1"/>
        <v>2319836</v>
      </c>
      <c r="H34" s="718">
        <f>'3_Levels 1&amp;2'!C34</f>
        <v>33329</v>
      </c>
      <c r="I34" s="36">
        <f t="shared" si="2"/>
        <v>3332900</v>
      </c>
      <c r="J34" s="36">
        <f t="shared" si="3"/>
        <v>7649113</v>
      </c>
      <c r="K34" s="36">
        <f t="shared" si="4"/>
        <v>30792771</v>
      </c>
      <c r="L34" s="36">
        <f>'Pay Raise By Residency'!AV34</f>
        <v>4542280.9368145242</v>
      </c>
      <c r="M34" s="1239">
        <f t="shared" si="5"/>
        <v>35335051.936814524</v>
      </c>
    </row>
    <row r="35" spans="1:13" ht="15.6" customHeight="1" x14ac:dyDescent="0.2">
      <c r="A35" s="326">
        <v>29</v>
      </c>
      <c r="B35" s="327" t="s">
        <v>32</v>
      </c>
      <c r="C35" s="36">
        <v>754.94999999999993</v>
      </c>
      <c r="D35" s="36">
        <f>ROUND(C35*'3_Levels 1&amp;2'!C35,0)</f>
        <v>10649325</v>
      </c>
      <c r="E35" s="1248">
        <v>0</v>
      </c>
      <c r="F35" s="718">
        <f>'3_Levels 1&amp;2'!C35</f>
        <v>14106</v>
      </c>
      <c r="G35" s="36">
        <f t="shared" si="1"/>
        <v>981836</v>
      </c>
      <c r="H35" s="718">
        <f>'3_Levels 1&amp;2'!C35</f>
        <v>14106</v>
      </c>
      <c r="I35" s="36">
        <f t="shared" si="2"/>
        <v>1410600</v>
      </c>
      <c r="J35" s="36">
        <f t="shared" si="3"/>
        <v>2392436</v>
      </c>
      <c r="K35" s="36">
        <f t="shared" si="4"/>
        <v>13041761</v>
      </c>
      <c r="L35" s="36">
        <f>'Pay Raise By Residency'!AV35</f>
        <v>1876796.6625128065</v>
      </c>
      <c r="M35" s="1239">
        <f t="shared" si="5"/>
        <v>14918557.662512807</v>
      </c>
    </row>
    <row r="36" spans="1:13" ht="15.6" customHeight="1" x14ac:dyDescent="0.2">
      <c r="A36" s="316">
        <v>30</v>
      </c>
      <c r="B36" s="317" t="s">
        <v>33</v>
      </c>
      <c r="C36" s="292">
        <v>727.17</v>
      </c>
      <c r="D36" s="292">
        <f>ROUND(C36*'3_Levels 1&amp;2'!C36,0)</f>
        <v>1826651</v>
      </c>
      <c r="E36" s="1249">
        <v>0</v>
      </c>
      <c r="F36" s="719">
        <f>'3_Levels 1&amp;2'!C36</f>
        <v>2512</v>
      </c>
      <c r="G36" s="292">
        <f t="shared" si="1"/>
        <v>174846</v>
      </c>
      <c r="H36" s="719">
        <f>'3_Levels 1&amp;2'!C36</f>
        <v>2512</v>
      </c>
      <c r="I36" s="292">
        <f t="shared" si="2"/>
        <v>251200</v>
      </c>
      <c r="J36" s="292">
        <f t="shared" si="3"/>
        <v>426046</v>
      </c>
      <c r="K36" s="292">
        <f t="shared" si="4"/>
        <v>2252697</v>
      </c>
      <c r="L36" s="292">
        <f>'Pay Raise By Residency'!AV36</f>
        <v>382301.09630945994</v>
      </c>
      <c r="M36" s="1245">
        <f t="shared" si="5"/>
        <v>2634998.0963094598</v>
      </c>
    </row>
    <row r="37" spans="1:13" ht="15.6" customHeight="1" x14ac:dyDescent="0.2">
      <c r="A37" s="326">
        <v>31</v>
      </c>
      <c r="B37" s="327" t="s">
        <v>34</v>
      </c>
      <c r="C37" s="36">
        <v>620.83000000000004</v>
      </c>
      <c r="D37" s="720">
        <f>ROUND(C37*'3_Levels 1&amp;2'!C37,0)</f>
        <v>3832384</v>
      </c>
      <c r="E37" s="1248">
        <v>0</v>
      </c>
      <c r="F37" s="718">
        <f>'3_Levels 1&amp;2'!C37</f>
        <v>6173</v>
      </c>
      <c r="G37" s="36">
        <f t="shared" si="1"/>
        <v>429666</v>
      </c>
      <c r="H37" s="718">
        <f>'3_Levels 1&amp;2'!C37</f>
        <v>6173</v>
      </c>
      <c r="I37" s="36">
        <f t="shared" si="2"/>
        <v>617300</v>
      </c>
      <c r="J37" s="36">
        <f t="shared" si="3"/>
        <v>1046966</v>
      </c>
      <c r="K37" s="36">
        <f t="shared" si="4"/>
        <v>4879350</v>
      </c>
      <c r="L37" s="36">
        <f>'Pay Raise By Residency'!AV37</f>
        <v>984960.18628908077</v>
      </c>
      <c r="M37" s="1239">
        <f t="shared" si="5"/>
        <v>5864310.1862890804</v>
      </c>
    </row>
    <row r="38" spans="1:13" ht="15.6" customHeight="1" x14ac:dyDescent="0.2">
      <c r="A38" s="326">
        <v>32</v>
      </c>
      <c r="B38" s="327" t="s">
        <v>35</v>
      </c>
      <c r="C38" s="36">
        <v>559.77</v>
      </c>
      <c r="D38" s="36">
        <f>ROUND(C38*'3_Levels 1&amp;2'!C38,0)</f>
        <v>14510358</v>
      </c>
      <c r="E38" s="1248">
        <v>0</v>
      </c>
      <c r="F38" s="718">
        <f>'3_Levels 1&amp;2'!C38</f>
        <v>25922</v>
      </c>
      <c r="G38" s="36">
        <f t="shared" si="1"/>
        <v>1804279</v>
      </c>
      <c r="H38" s="718">
        <f>'3_Levels 1&amp;2'!C38</f>
        <v>25922</v>
      </c>
      <c r="I38" s="36">
        <f t="shared" si="2"/>
        <v>2592200</v>
      </c>
      <c r="J38" s="36">
        <f t="shared" si="3"/>
        <v>4396479</v>
      </c>
      <c r="K38" s="36">
        <f t="shared" si="4"/>
        <v>18906837</v>
      </c>
      <c r="L38" s="36">
        <f>'Pay Raise By Residency'!AV38</f>
        <v>3653497.4297805349</v>
      </c>
      <c r="M38" s="1239">
        <f t="shared" si="5"/>
        <v>22560334.429780535</v>
      </c>
    </row>
    <row r="39" spans="1:13" ht="15.6" customHeight="1" x14ac:dyDescent="0.2">
      <c r="A39" s="326">
        <v>33</v>
      </c>
      <c r="B39" s="327" t="s">
        <v>36</v>
      </c>
      <c r="C39" s="36">
        <v>655.31000000000006</v>
      </c>
      <c r="D39" s="36">
        <f>ROUND(C39*'3_Levels 1&amp;2'!C39,0)</f>
        <v>925298</v>
      </c>
      <c r="E39" s="1248">
        <v>0</v>
      </c>
      <c r="F39" s="718">
        <f>'3_Levels 1&amp;2'!C39</f>
        <v>1412</v>
      </c>
      <c r="G39" s="36">
        <f t="shared" ref="G39:G70" si="6">ROUND($G$3*F39,0)</f>
        <v>98281</v>
      </c>
      <c r="H39" s="718">
        <f>'3_Levels 1&amp;2'!C39</f>
        <v>1412</v>
      </c>
      <c r="I39" s="36">
        <f t="shared" ref="I39:I70" si="7">ROUND(H39*$I$3,0)</f>
        <v>141200</v>
      </c>
      <c r="J39" s="36">
        <f t="shared" ref="J39:J70" si="8">E39+G39+I39</f>
        <v>239481</v>
      </c>
      <c r="K39" s="36">
        <f t="shared" ref="K39:K75" si="9">D39+E39+G39+I39</f>
        <v>1164779</v>
      </c>
      <c r="L39" s="36">
        <f>'Pay Raise By Residency'!AV39</f>
        <v>218702.65768285049</v>
      </c>
      <c r="M39" s="1239">
        <f t="shared" si="5"/>
        <v>1383481.6576828505</v>
      </c>
    </row>
    <row r="40" spans="1:13" ht="15.6" customHeight="1" x14ac:dyDescent="0.2">
      <c r="A40" s="326">
        <v>34</v>
      </c>
      <c r="B40" s="327" t="s">
        <v>37</v>
      </c>
      <c r="C40" s="36">
        <v>644.11000000000013</v>
      </c>
      <c r="D40" s="36">
        <f>ROUND(C40*'3_Levels 1&amp;2'!C40,0)</f>
        <v>2312999</v>
      </c>
      <c r="E40" s="1248">
        <v>0</v>
      </c>
      <c r="F40" s="718">
        <f>'3_Levels 1&amp;2'!C40</f>
        <v>3591</v>
      </c>
      <c r="G40" s="36">
        <f t="shared" si="6"/>
        <v>249948</v>
      </c>
      <c r="H40" s="718">
        <f>'3_Levels 1&amp;2'!C40</f>
        <v>3591</v>
      </c>
      <c r="I40" s="36">
        <f t="shared" si="7"/>
        <v>359100</v>
      </c>
      <c r="J40" s="36">
        <f t="shared" si="8"/>
        <v>609048</v>
      </c>
      <c r="K40" s="36">
        <f t="shared" si="9"/>
        <v>2922047</v>
      </c>
      <c r="L40" s="36">
        <f>'Pay Raise By Residency'!AV40</f>
        <v>475470.07494720339</v>
      </c>
      <c r="M40" s="1239">
        <f t="shared" si="5"/>
        <v>3397517.0749472035</v>
      </c>
    </row>
    <row r="41" spans="1:13" ht="15.6" customHeight="1" x14ac:dyDescent="0.2">
      <c r="A41" s="316">
        <v>35</v>
      </c>
      <c r="B41" s="317" t="s">
        <v>38</v>
      </c>
      <c r="C41" s="292">
        <v>537.96</v>
      </c>
      <c r="D41" s="292">
        <f>ROUND(C41*'3_Levels 1&amp;2'!C41,0)</f>
        <v>3018494</v>
      </c>
      <c r="E41" s="1249">
        <v>0</v>
      </c>
      <c r="F41" s="719">
        <f>'3_Levels 1&amp;2'!C41</f>
        <v>5611</v>
      </c>
      <c r="G41" s="292">
        <f t="shared" si="6"/>
        <v>390549</v>
      </c>
      <c r="H41" s="719">
        <f>'3_Levels 1&amp;2'!C41</f>
        <v>5611</v>
      </c>
      <c r="I41" s="292">
        <f t="shared" si="7"/>
        <v>561100</v>
      </c>
      <c r="J41" s="292">
        <f t="shared" si="8"/>
        <v>951649</v>
      </c>
      <c r="K41" s="292">
        <f t="shared" si="9"/>
        <v>3970143</v>
      </c>
      <c r="L41" s="292">
        <f>'Pay Raise By Residency'!AV41</f>
        <v>835772.96567417739</v>
      </c>
      <c r="M41" s="1245">
        <f t="shared" si="5"/>
        <v>4805915.9656741777</v>
      </c>
    </row>
    <row r="42" spans="1:13" ht="15.6" customHeight="1" x14ac:dyDescent="0.2">
      <c r="A42" s="326">
        <v>36</v>
      </c>
      <c r="B42" s="327" t="s">
        <v>39</v>
      </c>
      <c r="C42" s="36">
        <v>732.46</v>
      </c>
      <c r="D42" s="720">
        <f>ROUND(('8_2.1.20 SIS'!C42*C42)+(SUM('8_2.1.20 SIS'!D42:AU42)*'9_Per Pupil Summary'!G42),0)</f>
        <v>34284890</v>
      </c>
      <c r="E42" s="1248">
        <v>0</v>
      </c>
      <c r="F42" s="718">
        <f>'3_Levels 1&amp;2'!C42</f>
        <v>46775</v>
      </c>
      <c r="G42" s="36">
        <f t="shared" si="6"/>
        <v>3255734</v>
      </c>
      <c r="H42" s="718">
        <f>'3_Levels 1&amp;2'!C42</f>
        <v>46775</v>
      </c>
      <c r="I42" s="36">
        <f t="shared" si="7"/>
        <v>4677500</v>
      </c>
      <c r="J42" s="36">
        <f t="shared" si="8"/>
        <v>7933234</v>
      </c>
      <c r="K42" s="36">
        <f t="shared" si="9"/>
        <v>42218124</v>
      </c>
      <c r="L42" s="36">
        <f>'Pay Raise By Residency'!AV42</f>
        <v>6691959.3656563396</v>
      </c>
      <c r="M42" s="1239">
        <f t="shared" si="5"/>
        <v>48910083.365656339</v>
      </c>
    </row>
    <row r="43" spans="1:13" ht="15.6" customHeight="1" x14ac:dyDescent="0.2">
      <c r="A43" s="326">
        <v>37</v>
      </c>
      <c r="B43" s="327" t="s">
        <v>40</v>
      </c>
      <c r="C43" s="36">
        <v>653.61</v>
      </c>
      <c r="D43" s="36">
        <f>ROUND(C43*'3_Levels 1&amp;2'!C43,0)</f>
        <v>12166297</v>
      </c>
      <c r="E43" s="1248">
        <v>0</v>
      </c>
      <c r="F43" s="718">
        <f>'3_Levels 1&amp;2'!C43</f>
        <v>18614</v>
      </c>
      <c r="G43" s="36">
        <f t="shared" si="6"/>
        <v>1295612</v>
      </c>
      <c r="H43" s="718">
        <f>'3_Levels 1&amp;2'!C43</f>
        <v>18614</v>
      </c>
      <c r="I43" s="36">
        <f t="shared" si="7"/>
        <v>1861400</v>
      </c>
      <c r="J43" s="36">
        <f t="shared" si="8"/>
        <v>3157012</v>
      </c>
      <c r="K43" s="36">
        <f t="shared" si="9"/>
        <v>15323309</v>
      </c>
      <c r="L43" s="36">
        <f>'Pay Raise By Residency'!AV43</f>
        <v>2829394.6178921065</v>
      </c>
      <c r="M43" s="1239">
        <f t="shared" si="5"/>
        <v>18152703.617892105</v>
      </c>
    </row>
    <row r="44" spans="1:13" ht="15.6" customHeight="1" x14ac:dyDescent="0.2">
      <c r="A44" s="326">
        <v>38</v>
      </c>
      <c r="B44" s="327" t="s">
        <v>41</v>
      </c>
      <c r="C44" s="36">
        <v>829.92000000000007</v>
      </c>
      <c r="D44" s="36">
        <f>ROUND(C44*'3_Levels 1&amp;2'!C44,0)</f>
        <v>3219260</v>
      </c>
      <c r="E44" s="1248">
        <v>1258024</v>
      </c>
      <c r="F44" s="718"/>
      <c r="G44" s="36">
        <f t="shared" si="6"/>
        <v>0</v>
      </c>
      <c r="H44" s="718">
        <f>'3_Levels 1&amp;2'!C44</f>
        <v>3879</v>
      </c>
      <c r="I44" s="36">
        <f t="shared" si="7"/>
        <v>387900</v>
      </c>
      <c r="J44" s="36">
        <f t="shared" si="8"/>
        <v>1645924</v>
      </c>
      <c r="K44" s="36">
        <f t="shared" si="9"/>
        <v>4865184</v>
      </c>
      <c r="L44" s="36">
        <f>'Pay Raise By Residency'!AV44</f>
        <v>642046.30920598691</v>
      </c>
      <c r="M44" s="1239">
        <f t="shared" si="5"/>
        <v>5507230.3092059866</v>
      </c>
    </row>
    <row r="45" spans="1:13" ht="15.6" customHeight="1" x14ac:dyDescent="0.2">
      <c r="A45" s="326">
        <v>39</v>
      </c>
      <c r="B45" s="327" t="s">
        <v>42</v>
      </c>
      <c r="C45" s="36">
        <v>779.66</v>
      </c>
      <c r="D45" s="36">
        <f>ROUND(C45*'3_Levels 1&amp;2'!C45,0)</f>
        <v>2059082</v>
      </c>
      <c r="E45" s="1248">
        <v>324688</v>
      </c>
      <c r="F45" s="718">
        <f>'3_Levels 1&amp;2'!C45</f>
        <v>2641</v>
      </c>
      <c r="G45" s="36">
        <f t="shared" si="6"/>
        <v>183825</v>
      </c>
      <c r="H45" s="718">
        <f>'3_Levels 1&amp;2'!C45</f>
        <v>2641</v>
      </c>
      <c r="I45" s="36">
        <f t="shared" si="7"/>
        <v>264100</v>
      </c>
      <c r="J45" s="36">
        <f t="shared" si="8"/>
        <v>772613</v>
      </c>
      <c r="K45" s="36">
        <f t="shared" si="9"/>
        <v>2831695</v>
      </c>
      <c r="L45" s="36">
        <f>'Pay Raise By Residency'!AV45</f>
        <v>281953.00363011891</v>
      </c>
      <c r="M45" s="1239">
        <f t="shared" si="5"/>
        <v>3113648.0036301189</v>
      </c>
    </row>
    <row r="46" spans="1:13" ht="15.6" customHeight="1" x14ac:dyDescent="0.2">
      <c r="A46" s="316">
        <v>40</v>
      </c>
      <c r="B46" s="317" t="s">
        <v>43</v>
      </c>
      <c r="C46" s="292">
        <v>700.2700000000001</v>
      </c>
      <c r="D46" s="292">
        <f>ROUND(C46*'3_Levels 1&amp;2'!C46,0)</f>
        <v>15289695</v>
      </c>
      <c r="E46" s="1249">
        <v>0</v>
      </c>
      <c r="F46" s="719">
        <f>'3_Levels 1&amp;2'!C46</f>
        <v>21834</v>
      </c>
      <c r="G46" s="292">
        <f t="shared" si="6"/>
        <v>1519737</v>
      </c>
      <c r="H46" s="719">
        <f>'3_Levels 1&amp;2'!C46</f>
        <v>21834</v>
      </c>
      <c r="I46" s="292">
        <f t="shared" si="7"/>
        <v>2183400</v>
      </c>
      <c r="J46" s="292">
        <f t="shared" si="8"/>
        <v>3703137</v>
      </c>
      <c r="K46" s="292">
        <f t="shared" si="9"/>
        <v>18992832</v>
      </c>
      <c r="L46" s="292">
        <f>'Pay Raise By Residency'!AV46</f>
        <v>3250785.8904649764</v>
      </c>
      <c r="M46" s="1245">
        <f t="shared" si="5"/>
        <v>22243617.890464976</v>
      </c>
    </row>
    <row r="47" spans="1:13" ht="15.6" customHeight="1" x14ac:dyDescent="0.2">
      <c r="A47" s="326">
        <v>41</v>
      </c>
      <c r="B47" s="327" t="s">
        <v>44</v>
      </c>
      <c r="C47" s="36">
        <v>886.22</v>
      </c>
      <c r="D47" s="720">
        <f>ROUND(C47*'3_Levels 1&amp;2'!C47,0)</f>
        <v>1147655</v>
      </c>
      <c r="E47" s="1248">
        <v>0</v>
      </c>
      <c r="F47" s="718">
        <f>'3_Levels 1&amp;2'!C47</f>
        <v>1295</v>
      </c>
      <c r="G47" s="36">
        <f t="shared" si="6"/>
        <v>90137</v>
      </c>
      <c r="H47" s="718">
        <f>'3_Levels 1&amp;2'!C47</f>
        <v>1295</v>
      </c>
      <c r="I47" s="36">
        <f t="shared" si="7"/>
        <v>129500</v>
      </c>
      <c r="J47" s="36">
        <f t="shared" si="8"/>
        <v>219637</v>
      </c>
      <c r="K47" s="36">
        <f t="shared" si="9"/>
        <v>1367292</v>
      </c>
      <c r="L47" s="36">
        <f>'Pay Raise By Residency'!AV47</f>
        <v>232224.96789833691</v>
      </c>
      <c r="M47" s="1239">
        <f t="shared" si="5"/>
        <v>1599516.9678983369</v>
      </c>
    </row>
    <row r="48" spans="1:13" ht="15.6" customHeight="1" x14ac:dyDescent="0.2">
      <c r="A48" s="326">
        <v>42</v>
      </c>
      <c r="B48" s="327" t="s">
        <v>45</v>
      </c>
      <c r="C48" s="36">
        <v>534.28</v>
      </c>
      <c r="D48" s="36">
        <f>ROUND(C48*'3_Levels 1&amp;2'!C48,0)</f>
        <v>1456982</v>
      </c>
      <c r="E48" s="1248">
        <v>0</v>
      </c>
      <c r="F48" s="718">
        <f>'3_Levels 1&amp;2'!C48</f>
        <v>2727</v>
      </c>
      <c r="G48" s="36">
        <f t="shared" si="6"/>
        <v>189810</v>
      </c>
      <c r="H48" s="718">
        <f>'3_Levels 1&amp;2'!C48</f>
        <v>2727</v>
      </c>
      <c r="I48" s="36">
        <f t="shared" si="7"/>
        <v>272700</v>
      </c>
      <c r="J48" s="36">
        <f t="shared" si="8"/>
        <v>462510</v>
      </c>
      <c r="K48" s="36">
        <f t="shared" si="9"/>
        <v>1919492</v>
      </c>
      <c r="L48" s="36">
        <f>'Pay Raise By Residency'!AV48</f>
        <v>384289.17202029686</v>
      </c>
      <c r="M48" s="1239">
        <f t="shared" si="5"/>
        <v>2303781.172020297</v>
      </c>
    </row>
    <row r="49" spans="1:13" ht="15.6" customHeight="1" x14ac:dyDescent="0.2">
      <c r="A49" s="326">
        <v>43</v>
      </c>
      <c r="B49" s="327" t="s">
        <v>46</v>
      </c>
      <c r="C49" s="36">
        <v>574.6099999999999</v>
      </c>
      <c r="D49" s="36">
        <f>ROUND(C49*'3_Levels 1&amp;2'!C49,0)</f>
        <v>2308208</v>
      </c>
      <c r="E49" s="1248">
        <v>0</v>
      </c>
      <c r="F49" s="718">
        <f>'3_Levels 1&amp;2'!C49</f>
        <v>4017</v>
      </c>
      <c r="G49" s="36">
        <f t="shared" si="6"/>
        <v>279600</v>
      </c>
      <c r="H49" s="718">
        <f>'3_Levels 1&amp;2'!C49</f>
        <v>4017</v>
      </c>
      <c r="I49" s="36">
        <f t="shared" si="7"/>
        <v>401700</v>
      </c>
      <c r="J49" s="36">
        <f t="shared" si="8"/>
        <v>681300</v>
      </c>
      <c r="K49" s="36">
        <f t="shared" si="9"/>
        <v>2989508</v>
      </c>
      <c r="L49" s="36">
        <f>'Pay Raise By Residency'!AV49</f>
        <v>604842.01282204257</v>
      </c>
      <c r="M49" s="1239">
        <f t="shared" si="5"/>
        <v>3594350.0128220427</v>
      </c>
    </row>
    <row r="50" spans="1:13" ht="15.6" customHeight="1" x14ac:dyDescent="0.2">
      <c r="A50" s="326">
        <v>44</v>
      </c>
      <c r="B50" s="327" t="s">
        <v>47</v>
      </c>
      <c r="C50" s="36">
        <v>663.16000000000008</v>
      </c>
      <c r="D50" s="36">
        <f>ROUND(C50*'3_Levels 1&amp;2'!C50,0)</f>
        <v>4945847</v>
      </c>
      <c r="E50" s="1248">
        <v>0</v>
      </c>
      <c r="F50" s="718">
        <f>'3_Levels 1&amp;2'!C50</f>
        <v>7458</v>
      </c>
      <c r="G50" s="36">
        <f t="shared" si="6"/>
        <v>519108</v>
      </c>
      <c r="H50" s="718">
        <f>'3_Levels 1&amp;2'!C50</f>
        <v>7458</v>
      </c>
      <c r="I50" s="36">
        <f t="shared" si="7"/>
        <v>745800</v>
      </c>
      <c r="J50" s="36">
        <f t="shared" si="8"/>
        <v>1264908</v>
      </c>
      <c r="K50" s="36">
        <f t="shared" si="9"/>
        <v>6210755</v>
      </c>
      <c r="L50" s="36">
        <f>'Pay Raise By Residency'!AV50</f>
        <v>977233.54283188377</v>
      </c>
      <c r="M50" s="1239">
        <f t="shared" si="5"/>
        <v>7187988.5428318838</v>
      </c>
    </row>
    <row r="51" spans="1:13" ht="15.6" customHeight="1" x14ac:dyDescent="0.2">
      <c r="A51" s="316">
        <v>45</v>
      </c>
      <c r="B51" s="317" t="s">
        <v>48</v>
      </c>
      <c r="C51" s="292">
        <v>753.96000000000015</v>
      </c>
      <c r="D51" s="292">
        <f>ROUND(C51*'3_Levels 1&amp;2'!C51,0)</f>
        <v>7142263</v>
      </c>
      <c r="E51" s="1249">
        <v>2883682</v>
      </c>
      <c r="F51" s="719"/>
      <c r="G51" s="292">
        <f t="shared" si="6"/>
        <v>0</v>
      </c>
      <c r="H51" s="719">
        <f>'3_Levels 1&amp;2'!C51</f>
        <v>9473</v>
      </c>
      <c r="I51" s="292">
        <f t="shared" si="7"/>
        <v>947300</v>
      </c>
      <c r="J51" s="292">
        <f t="shared" si="8"/>
        <v>3830982</v>
      </c>
      <c r="K51" s="292">
        <f t="shared" si="9"/>
        <v>10973245</v>
      </c>
      <c r="L51" s="292">
        <f>'Pay Raise By Residency'!AV51</f>
        <v>1727049.3252987326</v>
      </c>
      <c r="M51" s="1245">
        <f t="shared" si="5"/>
        <v>12700294.325298732</v>
      </c>
    </row>
    <row r="52" spans="1:13" ht="15.6" customHeight="1" x14ac:dyDescent="0.2">
      <c r="A52" s="326">
        <v>46</v>
      </c>
      <c r="B52" s="327" t="s">
        <v>49</v>
      </c>
      <c r="C52" s="36">
        <v>728.06</v>
      </c>
      <c r="D52" s="720">
        <f>ROUND(C52*'3_Levels 1&amp;2'!C52,0)</f>
        <v>862751</v>
      </c>
      <c r="E52" s="1248">
        <v>0</v>
      </c>
      <c r="F52" s="718">
        <f>'3_Levels 1&amp;2'!C52</f>
        <v>1185</v>
      </c>
      <c r="G52" s="36">
        <f t="shared" si="6"/>
        <v>82481</v>
      </c>
      <c r="H52" s="718">
        <f>'3_Levels 1&amp;2'!C52</f>
        <v>1185</v>
      </c>
      <c r="I52" s="36">
        <f t="shared" si="7"/>
        <v>118500</v>
      </c>
      <c r="J52" s="36">
        <f t="shared" si="8"/>
        <v>200981</v>
      </c>
      <c r="K52" s="36">
        <f t="shared" si="9"/>
        <v>1063732</v>
      </c>
      <c r="L52" s="36">
        <f>'Pay Raise By Residency'!AV52</f>
        <v>163792.36305283057</v>
      </c>
      <c r="M52" s="1239">
        <f t="shared" si="5"/>
        <v>1227524.3630528306</v>
      </c>
    </row>
    <row r="53" spans="1:13" ht="15.6" customHeight="1" x14ac:dyDescent="0.2">
      <c r="A53" s="326">
        <v>47</v>
      </c>
      <c r="B53" s="327" t="s">
        <v>50</v>
      </c>
      <c r="C53" s="36">
        <v>910.76</v>
      </c>
      <c r="D53" s="36">
        <f>ROUND(C53*'3_Levels 1&amp;2'!C53,0)</f>
        <v>3192214</v>
      </c>
      <c r="E53" s="1248">
        <v>1060614</v>
      </c>
      <c r="F53" s="718"/>
      <c r="G53" s="36">
        <f t="shared" si="6"/>
        <v>0</v>
      </c>
      <c r="H53" s="718">
        <f>'3_Levels 1&amp;2'!C53</f>
        <v>3505</v>
      </c>
      <c r="I53" s="36">
        <f t="shared" si="7"/>
        <v>350500</v>
      </c>
      <c r="J53" s="36">
        <f t="shared" si="8"/>
        <v>1411114</v>
      </c>
      <c r="K53" s="36">
        <f t="shared" si="9"/>
        <v>4603328</v>
      </c>
      <c r="L53" s="36">
        <f>'Pay Raise By Residency'!AV53</f>
        <v>574124.7454086194</v>
      </c>
      <c r="M53" s="1239">
        <f t="shared" si="5"/>
        <v>5177452.7454086198</v>
      </c>
    </row>
    <row r="54" spans="1:13" ht="15.6" customHeight="1" x14ac:dyDescent="0.2">
      <c r="A54" s="326">
        <v>48</v>
      </c>
      <c r="B54" s="327" t="s">
        <v>73</v>
      </c>
      <c r="C54" s="36">
        <v>871.07</v>
      </c>
      <c r="D54" s="36">
        <f>ROUND(C54*'3_Levels 1&amp;2'!C54,0)</f>
        <v>5056561</v>
      </c>
      <c r="E54" s="1248">
        <v>0</v>
      </c>
      <c r="F54" s="718">
        <f>'3_Levels 1&amp;2'!C54</f>
        <v>5805</v>
      </c>
      <c r="G54" s="36">
        <f t="shared" si="6"/>
        <v>404052</v>
      </c>
      <c r="H54" s="718">
        <f>'3_Levels 1&amp;2'!C54</f>
        <v>5805</v>
      </c>
      <c r="I54" s="36">
        <f t="shared" si="7"/>
        <v>580500</v>
      </c>
      <c r="J54" s="36">
        <f t="shared" si="8"/>
        <v>984552</v>
      </c>
      <c r="K54" s="36">
        <f t="shared" si="9"/>
        <v>6041113</v>
      </c>
      <c r="L54" s="36">
        <f>'Pay Raise By Residency'!AV54</f>
        <v>969365.60008988844</v>
      </c>
      <c r="M54" s="1239">
        <f t="shared" si="5"/>
        <v>7010478.6000898881</v>
      </c>
    </row>
    <row r="55" spans="1:13" ht="15.6" customHeight="1" x14ac:dyDescent="0.2">
      <c r="A55" s="326">
        <v>49</v>
      </c>
      <c r="B55" s="327" t="s">
        <v>51</v>
      </c>
      <c r="C55" s="36">
        <v>574.43999999999994</v>
      </c>
      <c r="D55" s="36">
        <f>ROUND(C55*'3_Levels 1&amp;2'!C55,0)</f>
        <v>7441870</v>
      </c>
      <c r="E55" s="1248">
        <v>0</v>
      </c>
      <c r="F55" s="718">
        <f>'3_Levels 1&amp;2'!C55</f>
        <v>12955</v>
      </c>
      <c r="G55" s="36">
        <f t="shared" si="6"/>
        <v>901722</v>
      </c>
      <c r="H55" s="718">
        <f>'3_Levels 1&amp;2'!C55</f>
        <v>12955</v>
      </c>
      <c r="I55" s="36">
        <f t="shared" si="7"/>
        <v>1295500</v>
      </c>
      <c r="J55" s="36">
        <f t="shared" si="8"/>
        <v>2197222</v>
      </c>
      <c r="K55" s="36">
        <f t="shared" si="9"/>
        <v>9639092</v>
      </c>
      <c r="L55" s="36">
        <f>'Pay Raise By Residency'!AV55</f>
        <v>1927082.2227943675</v>
      </c>
      <c r="M55" s="1239">
        <f t="shared" si="5"/>
        <v>11566174.222794367</v>
      </c>
    </row>
    <row r="56" spans="1:13" ht="15.6" customHeight="1" x14ac:dyDescent="0.2">
      <c r="A56" s="316">
        <v>50</v>
      </c>
      <c r="B56" s="317" t="s">
        <v>52</v>
      </c>
      <c r="C56" s="292">
        <v>634.46</v>
      </c>
      <c r="D56" s="292">
        <f>ROUND(C56*'3_Levels 1&amp;2'!C56,0)</f>
        <v>4687390</v>
      </c>
      <c r="E56" s="1249">
        <v>0</v>
      </c>
      <c r="F56" s="719">
        <f>'3_Levels 1&amp;2'!C56</f>
        <v>7388</v>
      </c>
      <c r="G56" s="292">
        <f t="shared" si="6"/>
        <v>514235</v>
      </c>
      <c r="H56" s="719">
        <f>'3_Levels 1&amp;2'!C56</f>
        <v>7388</v>
      </c>
      <c r="I56" s="292">
        <f t="shared" si="7"/>
        <v>738800</v>
      </c>
      <c r="J56" s="292">
        <f t="shared" si="8"/>
        <v>1253035</v>
      </c>
      <c r="K56" s="292">
        <f t="shared" si="9"/>
        <v>5940425</v>
      </c>
      <c r="L56" s="292">
        <f>'Pay Raise By Residency'!AV56</f>
        <v>979862.09648946067</v>
      </c>
      <c r="M56" s="1245">
        <f t="shared" si="5"/>
        <v>6920287.0964894611</v>
      </c>
    </row>
    <row r="57" spans="1:13" ht="15.6" customHeight="1" x14ac:dyDescent="0.2">
      <c r="A57" s="326">
        <v>51</v>
      </c>
      <c r="B57" s="327" t="s">
        <v>53</v>
      </c>
      <c r="C57" s="36">
        <v>706.66</v>
      </c>
      <c r="D57" s="720">
        <f>ROUND(C57*'3_Levels 1&amp;2'!C57,0)</f>
        <v>5779065</v>
      </c>
      <c r="E57" s="1248">
        <v>0</v>
      </c>
      <c r="F57" s="718">
        <f>'3_Levels 1&amp;2'!C57</f>
        <v>8178</v>
      </c>
      <c r="G57" s="36">
        <f t="shared" si="6"/>
        <v>569223</v>
      </c>
      <c r="H57" s="718">
        <f>'3_Levels 1&amp;2'!C57</f>
        <v>8178</v>
      </c>
      <c r="I57" s="36">
        <f t="shared" si="7"/>
        <v>817800</v>
      </c>
      <c r="J57" s="36">
        <f t="shared" si="8"/>
        <v>1387023</v>
      </c>
      <c r="K57" s="36">
        <f t="shared" si="9"/>
        <v>7166088</v>
      </c>
      <c r="L57" s="36">
        <f>'Pay Raise By Residency'!AV57</f>
        <v>1234265.289195722</v>
      </c>
      <c r="M57" s="1239">
        <f t="shared" si="5"/>
        <v>8400353.289195722</v>
      </c>
    </row>
    <row r="58" spans="1:13" ht="15.6" customHeight="1" x14ac:dyDescent="0.2">
      <c r="A58" s="326">
        <v>52</v>
      </c>
      <c r="B58" s="327" t="s">
        <v>54</v>
      </c>
      <c r="C58" s="36">
        <v>658.37</v>
      </c>
      <c r="D58" s="36">
        <f>ROUND(C58*'3_Levels 1&amp;2'!C58,0)</f>
        <v>25049662</v>
      </c>
      <c r="E58" s="1248">
        <v>0</v>
      </c>
      <c r="F58" s="718">
        <f>'3_Levels 1&amp;2'!C58</f>
        <v>38048</v>
      </c>
      <c r="G58" s="36">
        <f t="shared" si="6"/>
        <v>2648298</v>
      </c>
      <c r="H58" s="718">
        <f>'3_Levels 1&amp;2'!C58</f>
        <v>38048</v>
      </c>
      <c r="I58" s="36">
        <f t="shared" si="7"/>
        <v>3804800</v>
      </c>
      <c r="J58" s="36">
        <f t="shared" si="8"/>
        <v>6453098</v>
      </c>
      <c r="K58" s="36">
        <f t="shared" si="9"/>
        <v>31502760</v>
      </c>
      <c r="L58" s="36">
        <f>'Pay Raise By Residency'!AV58</f>
        <v>5905914.5582009517</v>
      </c>
      <c r="M58" s="1239">
        <f t="shared" si="5"/>
        <v>37408674.558200955</v>
      </c>
    </row>
    <row r="59" spans="1:13" ht="15.6" customHeight="1" x14ac:dyDescent="0.2">
      <c r="A59" s="326">
        <v>53</v>
      </c>
      <c r="B59" s="327" t="s">
        <v>55</v>
      </c>
      <c r="C59" s="36">
        <v>689.74</v>
      </c>
      <c r="D59" s="36">
        <f>ROUND(C59*'3_Levels 1&amp;2'!C59,0)</f>
        <v>13316120</v>
      </c>
      <c r="E59" s="1248">
        <v>0</v>
      </c>
      <c r="F59" s="718">
        <f>'3_Levels 1&amp;2'!C59</f>
        <v>19306</v>
      </c>
      <c r="G59" s="36">
        <f t="shared" si="6"/>
        <v>1343778</v>
      </c>
      <c r="H59" s="718">
        <f>'3_Levels 1&amp;2'!C59</f>
        <v>19306</v>
      </c>
      <c r="I59" s="36">
        <f t="shared" si="7"/>
        <v>1930600</v>
      </c>
      <c r="J59" s="36">
        <f t="shared" si="8"/>
        <v>3274378</v>
      </c>
      <c r="K59" s="36">
        <f t="shared" si="9"/>
        <v>16590498</v>
      </c>
      <c r="L59" s="36">
        <f>'Pay Raise By Residency'!AV59</f>
        <v>2838773.5796880359</v>
      </c>
      <c r="M59" s="1239">
        <f t="shared" si="5"/>
        <v>19429271.579688035</v>
      </c>
    </row>
    <row r="60" spans="1:13" ht="15.6" customHeight="1" x14ac:dyDescent="0.2">
      <c r="A60" s="326">
        <v>54</v>
      </c>
      <c r="B60" s="327" t="s">
        <v>56</v>
      </c>
      <c r="C60" s="36">
        <v>951.45</v>
      </c>
      <c r="D60" s="36">
        <f>ROUND(C60*'3_Levels 1&amp;2'!C60,0)</f>
        <v>435764</v>
      </c>
      <c r="E60" s="1248">
        <v>0</v>
      </c>
      <c r="F60" s="718">
        <f>'3_Levels 1&amp;2'!C60</f>
        <v>458</v>
      </c>
      <c r="G60" s="36">
        <f t="shared" si="6"/>
        <v>31879</v>
      </c>
      <c r="H60" s="718">
        <f>'3_Levels 1&amp;2'!C60</f>
        <v>458</v>
      </c>
      <c r="I60" s="36">
        <f t="shared" si="7"/>
        <v>45800</v>
      </c>
      <c r="J60" s="36">
        <f t="shared" si="8"/>
        <v>77679</v>
      </c>
      <c r="K60" s="36">
        <f t="shared" si="9"/>
        <v>513443</v>
      </c>
      <c r="L60" s="36">
        <f>'Pay Raise By Residency'!AV60</f>
        <v>93166.658522720274</v>
      </c>
      <c r="M60" s="1239">
        <f t="shared" si="5"/>
        <v>606609.65852272022</v>
      </c>
    </row>
    <row r="61" spans="1:13" ht="15.6" customHeight="1" x14ac:dyDescent="0.2">
      <c r="A61" s="316">
        <v>55</v>
      </c>
      <c r="B61" s="317" t="s">
        <v>57</v>
      </c>
      <c r="C61" s="292">
        <v>795.14</v>
      </c>
      <c r="D61" s="292">
        <f>ROUND(C61*'3_Levels 1&amp;2'!C61,0)</f>
        <v>13179446</v>
      </c>
      <c r="E61" s="1249">
        <v>0</v>
      </c>
      <c r="F61" s="719">
        <f>'3_Levels 1&amp;2'!C61</f>
        <v>16575</v>
      </c>
      <c r="G61" s="292">
        <f t="shared" si="6"/>
        <v>1153689</v>
      </c>
      <c r="H61" s="719">
        <f>'3_Levels 1&amp;2'!C61</f>
        <v>16575</v>
      </c>
      <c r="I61" s="292">
        <f t="shared" si="7"/>
        <v>1657500</v>
      </c>
      <c r="J61" s="292">
        <f t="shared" si="8"/>
        <v>2811189</v>
      </c>
      <c r="K61" s="292">
        <f t="shared" si="9"/>
        <v>15990635</v>
      </c>
      <c r="L61" s="292">
        <f>'Pay Raise By Residency'!AV61</f>
        <v>2231335.303513051</v>
      </c>
      <c r="M61" s="1245">
        <f t="shared" si="5"/>
        <v>18221970.30351305</v>
      </c>
    </row>
    <row r="62" spans="1:13" ht="15.6" customHeight="1" x14ac:dyDescent="0.2">
      <c r="A62" s="326">
        <v>56</v>
      </c>
      <c r="B62" s="327" t="s">
        <v>58</v>
      </c>
      <c r="C62" s="36">
        <v>614.66000000000008</v>
      </c>
      <c r="D62" s="720">
        <f>ROUND(C62*'3_Levels 1&amp;2'!C62,0)</f>
        <v>1840907</v>
      </c>
      <c r="E62" s="1248">
        <v>0</v>
      </c>
      <c r="F62" s="718">
        <f>'3_Levels 1&amp;2'!C62</f>
        <v>2995</v>
      </c>
      <c r="G62" s="36">
        <f t="shared" si="6"/>
        <v>208464</v>
      </c>
      <c r="H62" s="718">
        <f>'3_Levels 1&amp;2'!C62</f>
        <v>2995</v>
      </c>
      <c r="I62" s="36">
        <f t="shared" si="7"/>
        <v>299500</v>
      </c>
      <c r="J62" s="36">
        <f t="shared" si="8"/>
        <v>507964</v>
      </c>
      <c r="K62" s="36">
        <f t="shared" si="9"/>
        <v>2348871</v>
      </c>
      <c r="L62" s="36">
        <f>'Pay Raise By Residency'!AV62</f>
        <v>387051.35734467552</v>
      </c>
      <c r="M62" s="1239">
        <f t="shared" si="5"/>
        <v>2735922.3573446753</v>
      </c>
    </row>
    <row r="63" spans="1:13" ht="15.6" customHeight="1" x14ac:dyDescent="0.2">
      <c r="A63" s="326">
        <v>57</v>
      </c>
      <c r="B63" s="327" t="s">
        <v>59</v>
      </c>
      <c r="C63" s="36">
        <v>764.51</v>
      </c>
      <c r="D63" s="36">
        <f>ROUND(C63*'3_Levels 1&amp;2'!C63,0)</f>
        <v>7125233</v>
      </c>
      <c r="E63" s="1248">
        <v>0</v>
      </c>
      <c r="F63" s="718">
        <f>'3_Levels 1&amp;2'!C63</f>
        <v>9320</v>
      </c>
      <c r="G63" s="36">
        <f t="shared" si="6"/>
        <v>648711</v>
      </c>
      <c r="H63" s="718">
        <f>'3_Levels 1&amp;2'!C63</f>
        <v>9320</v>
      </c>
      <c r="I63" s="36">
        <f t="shared" si="7"/>
        <v>932000</v>
      </c>
      <c r="J63" s="36">
        <f t="shared" si="8"/>
        <v>1580711</v>
      </c>
      <c r="K63" s="36">
        <f t="shared" si="9"/>
        <v>8705944</v>
      </c>
      <c r="L63" s="36">
        <f>'Pay Raise By Residency'!AV63</f>
        <v>1293807.0603758174</v>
      </c>
      <c r="M63" s="1239">
        <f t="shared" si="5"/>
        <v>9999751.0603758171</v>
      </c>
    </row>
    <row r="64" spans="1:13" ht="15.6" customHeight="1" x14ac:dyDescent="0.2">
      <c r="A64" s="326">
        <v>58</v>
      </c>
      <c r="B64" s="327" t="s">
        <v>60</v>
      </c>
      <c r="C64" s="36">
        <v>697.04</v>
      </c>
      <c r="D64" s="36">
        <f>ROUND(C64*'3_Levels 1&amp;2'!C64,0)</f>
        <v>5588170</v>
      </c>
      <c r="E64" s="1248">
        <v>0</v>
      </c>
      <c r="F64" s="718">
        <f>'3_Levels 1&amp;2'!C64</f>
        <v>8017</v>
      </c>
      <c r="G64" s="36">
        <f t="shared" si="6"/>
        <v>558016</v>
      </c>
      <c r="H64" s="718">
        <f>'3_Levels 1&amp;2'!C64</f>
        <v>8017</v>
      </c>
      <c r="I64" s="36">
        <f t="shared" si="7"/>
        <v>801700</v>
      </c>
      <c r="J64" s="36">
        <f t="shared" si="8"/>
        <v>1359716</v>
      </c>
      <c r="K64" s="36">
        <f t="shared" si="9"/>
        <v>6947886</v>
      </c>
      <c r="L64" s="36">
        <f>'Pay Raise By Residency'!AV64</f>
        <v>1095245.0276555794</v>
      </c>
      <c r="M64" s="1239">
        <f t="shared" si="5"/>
        <v>8043131.0276555791</v>
      </c>
    </row>
    <row r="65" spans="1:13" ht="15.6" customHeight="1" x14ac:dyDescent="0.2">
      <c r="A65" s="326">
        <v>59</v>
      </c>
      <c r="B65" s="327" t="s">
        <v>61</v>
      </c>
      <c r="C65" s="36">
        <v>689.52</v>
      </c>
      <c r="D65" s="36">
        <f>ROUND(C65*'3_Levels 1&amp;2'!C65,0)</f>
        <v>3444152</v>
      </c>
      <c r="E65" s="1248">
        <v>0</v>
      </c>
      <c r="F65" s="718">
        <f>'3_Levels 1&amp;2'!C65</f>
        <v>4995</v>
      </c>
      <c r="G65" s="36">
        <f t="shared" si="6"/>
        <v>347673</v>
      </c>
      <c r="H65" s="718">
        <f>'3_Levels 1&amp;2'!C65</f>
        <v>4995</v>
      </c>
      <c r="I65" s="36">
        <f t="shared" si="7"/>
        <v>499500</v>
      </c>
      <c r="J65" s="36">
        <f t="shared" si="8"/>
        <v>847173</v>
      </c>
      <c r="K65" s="36">
        <f t="shared" si="9"/>
        <v>4291325</v>
      </c>
      <c r="L65" s="36">
        <f>'Pay Raise By Residency'!AV65</f>
        <v>734404.88532948855</v>
      </c>
      <c r="M65" s="1239">
        <f t="shared" si="5"/>
        <v>5025729.8853294887</v>
      </c>
    </row>
    <row r="66" spans="1:13" ht="15.6" customHeight="1" x14ac:dyDescent="0.2">
      <c r="A66" s="316">
        <v>60</v>
      </c>
      <c r="B66" s="317" t="s">
        <v>62</v>
      </c>
      <c r="C66" s="292">
        <v>594.04</v>
      </c>
      <c r="D66" s="292">
        <f>ROUND(C66*'3_Levels 1&amp;2'!C66,0)</f>
        <v>3469788</v>
      </c>
      <c r="E66" s="1249">
        <v>0</v>
      </c>
      <c r="F66" s="719">
        <f>'3_Levels 1&amp;2'!C66</f>
        <v>5841</v>
      </c>
      <c r="G66" s="292">
        <f t="shared" si="6"/>
        <v>406558</v>
      </c>
      <c r="H66" s="719">
        <f>'3_Levels 1&amp;2'!C66</f>
        <v>5841</v>
      </c>
      <c r="I66" s="292">
        <f t="shared" si="7"/>
        <v>584100</v>
      </c>
      <c r="J66" s="292">
        <f t="shared" si="8"/>
        <v>990658</v>
      </c>
      <c r="K66" s="292">
        <f t="shared" si="9"/>
        <v>4460446</v>
      </c>
      <c r="L66" s="292">
        <f>'Pay Raise By Residency'!AV66</f>
        <v>765630.68259339023</v>
      </c>
      <c r="M66" s="1245">
        <f t="shared" si="5"/>
        <v>5226076.6825933903</v>
      </c>
    </row>
    <row r="67" spans="1:13" ht="15.6" customHeight="1" x14ac:dyDescent="0.2">
      <c r="A67" s="326">
        <v>61</v>
      </c>
      <c r="B67" s="327" t="s">
        <v>63</v>
      </c>
      <c r="C67" s="36">
        <v>833.70999999999992</v>
      </c>
      <c r="D67" s="720">
        <f>ROUND(C67*'3_Levels 1&amp;2'!C67,0)</f>
        <v>3133916</v>
      </c>
      <c r="E67" s="1248">
        <v>0</v>
      </c>
      <c r="F67" s="718">
        <f>'3_Levels 1&amp;2'!C67</f>
        <v>3759</v>
      </c>
      <c r="G67" s="36">
        <f t="shared" si="6"/>
        <v>261642</v>
      </c>
      <c r="H67" s="718">
        <f>'3_Levels 1&amp;2'!C67</f>
        <v>3759</v>
      </c>
      <c r="I67" s="36">
        <f t="shared" si="7"/>
        <v>375900</v>
      </c>
      <c r="J67" s="36">
        <f t="shared" si="8"/>
        <v>637542</v>
      </c>
      <c r="K67" s="36">
        <f t="shared" si="9"/>
        <v>3771458</v>
      </c>
      <c r="L67" s="36">
        <f>'Pay Raise By Residency'!AV67</f>
        <v>655737.15884420276</v>
      </c>
      <c r="M67" s="1239">
        <f t="shared" si="5"/>
        <v>4427195.1588442028</v>
      </c>
    </row>
    <row r="68" spans="1:13" ht="15.6" customHeight="1" x14ac:dyDescent="0.2">
      <c r="A68" s="326">
        <v>62</v>
      </c>
      <c r="B68" s="327" t="s">
        <v>64</v>
      </c>
      <c r="C68" s="36">
        <v>516.08000000000004</v>
      </c>
      <c r="D68" s="36">
        <f>ROUND(C68*'3_Levels 1&amp;2'!C68,0)</f>
        <v>984681</v>
      </c>
      <c r="E68" s="1248">
        <v>0</v>
      </c>
      <c r="F68" s="718">
        <f>'3_Levels 1&amp;2'!C68</f>
        <v>1908</v>
      </c>
      <c r="G68" s="36">
        <f t="shared" si="6"/>
        <v>132805</v>
      </c>
      <c r="H68" s="718">
        <f>'3_Levels 1&amp;2'!C68</f>
        <v>1908</v>
      </c>
      <c r="I68" s="36">
        <f t="shared" si="7"/>
        <v>190800</v>
      </c>
      <c r="J68" s="36">
        <f t="shared" si="8"/>
        <v>323605</v>
      </c>
      <c r="K68" s="36">
        <f t="shared" si="9"/>
        <v>1308286</v>
      </c>
      <c r="L68" s="36">
        <f>'Pay Raise By Residency'!AV68</f>
        <v>263039.9816322425</v>
      </c>
      <c r="M68" s="1239">
        <f t="shared" si="5"/>
        <v>1571325.9816322424</v>
      </c>
    </row>
    <row r="69" spans="1:13" ht="15.6" customHeight="1" x14ac:dyDescent="0.2">
      <c r="A69" s="326">
        <v>63</v>
      </c>
      <c r="B69" s="327" t="s">
        <v>65</v>
      </c>
      <c r="C69" s="36">
        <v>756.79</v>
      </c>
      <c r="D69" s="36">
        <f>ROUND(C69*'3_Levels 1&amp;2'!C69,0)</f>
        <v>1597584</v>
      </c>
      <c r="E69" s="1248">
        <v>680156</v>
      </c>
      <c r="F69" s="718"/>
      <c r="G69" s="36">
        <f t="shared" si="6"/>
        <v>0</v>
      </c>
      <c r="H69" s="718">
        <f>'3_Levels 1&amp;2'!C69</f>
        <v>2111</v>
      </c>
      <c r="I69" s="36">
        <f t="shared" si="7"/>
        <v>211100</v>
      </c>
      <c r="J69" s="36">
        <f t="shared" si="8"/>
        <v>891256</v>
      </c>
      <c r="K69" s="36">
        <f t="shared" si="9"/>
        <v>2488840</v>
      </c>
      <c r="L69" s="36">
        <f>'Pay Raise By Residency'!AV69</f>
        <v>370963.5269984348</v>
      </c>
      <c r="M69" s="1239">
        <f t="shared" si="5"/>
        <v>2859803.5269984347</v>
      </c>
    </row>
    <row r="70" spans="1:13" ht="15.6" customHeight="1" x14ac:dyDescent="0.2">
      <c r="A70" s="326">
        <v>64</v>
      </c>
      <c r="B70" s="327" t="s">
        <v>66</v>
      </c>
      <c r="C70" s="36">
        <v>592.66</v>
      </c>
      <c r="D70" s="36">
        <f>ROUND(C70*'3_Levels 1&amp;2'!C70,0)</f>
        <v>1203100</v>
      </c>
      <c r="E70" s="1248">
        <v>0</v>
      </c>
      <c r="F70" s="718">
        <f>'3_Levels 1&amp;2'!C70</f>
        <v>2030</v>
      </c>
      <c r="G70" s="36">
        <f t="shared" si="6"/>
        <v>141296</v>
      </c>
      <c r="H70" s="718">
        <f>'3_Levels 1&amp;2'!C70</f>
        <v>2030</v>
      </c>
      <c r="I70" s="36">
        <f t="shared" si="7"/>
        <v>203000</v>
      </c>
      <c r="J70" s="36">
        <f t="shared" si="8"/>
        <v>344296</v>
      </c>
      <c r="K70" s="36">
        <f t="shared" si="9"/>
        <v>1547396</v>
      </c>
      <c r="L70" s="36">
        <f>'Pay Raise By Residency'!AV70</f>
        <v>322545.62988863332</v>
      </c>
      <c r="M70" s="1239">
        <f t="shared" si="5"/>
        <v>1869941.6298886333</v>
      </c>
    </row>
    <row r="71" spans="1:13" ht="15.6" customHeight="1" x14ac:dyDescent="0.2">
      <c r="A71" s="316">
        <v>65</v>
      </c>
      <c r="B71" s="317" t="s">
        <v>67</v>
      </c>
      <c r="C71" s="292">
        <v>829.12</v>
      </c>
      <c r="D71" s="292">
        <f>ROUND(C71*'3_Levels 1&amp;2'!C71,0)</f>
        <v>6591504</v>
      </c>
      <c r="E71" s="1249">
        <v>0</v>
      </c>
      <c r="F71" s="719">
        <f>'3_Levels 1&amp;2'!C71</f>
        <v>7950</v>
      </c>
      <c r="G71" s="292">
        <f>ROUND($G$3*F71,0)</f>
        <v>553353</v>
      </c>
      <c r="H71" s="719">
        <f>'3_Levels 1&amp;2'!C71</f>
        <v>7950</v>
      </c>
      <c r="I71" s="292">
        <f>ROUND(H71*$I$3,0)</f>
        <v>795000</v>
      </c>
      <c r="J71" s="292">
        <f>E71+G71+I71</f>
        <v>1348353</v>
      </c>
      <c r="K71" s="292">
        <f t="shared" si="9"/>
        <v>7939857</v>
      </c>
      <c r="L71" s="292">
        <f>'Pay Raise By Residency'!AV71</f>
        <v>1294660.3876430613</v>
      </c>
      <c r="M71" s="1245">
        <f t="shared" si="5"/>
        <v>9234517.3876430616</v>
      </c>
    </row>
    <row r="72" spans="1:13" ht="15.6" customHeight="1" x14ac:dyDescent="0.2">
      <c r="A72" s="326">
        <v>66</v>
      </c>
      <c r="B72" s="327" t="s">
        <v>68</v>
      </c>
      <c r="C72" s="36">
        <v>730.06</v>
      </c>
      <c r="D72" s="720">
        <f>ROUND(C72*'3_Levels 1&amp;2'!C72,0)</f>
        <v>1358642</v>
      </c>
      <c r="E72" s="1248">
        <v>0</v>
      </c>
      <c r="F72" s="718">
        <f>'3_Levels 1&amp;2'!C72</f>
        <v>1861</v>
      </c>
      <c r="G72" s="36">
        <f>ROUND($G$3*F72,0)</f>
        <v>129533</v>
      </c>
      <c r="H72" s="718">
        <f>'3_Levels 1&amp;2'!C72</f>
        <v>1861</v>
      </c>
      <c r="I72" s="36">
        <f>ROUND(H72*$I$3,0)</f>
        <v>186100</v>
      </c>
      <c r="J72" s="36">
        <f>E72+G72+I72</f>
        <v>315633</v>
      </c>
      <c r="K72" s="36">
        <f t="shared" si="9"/>
        <v>1674275</v>
      </c>
      <c r="L72" s="36">
        <f>'Pay Raise By Residency'!AV72</f>
        <v>299704.19039252505</v>
      </c>
      <c r="M72" s="1239">
        <f>K72+L72</f>
        <v>1973979.1903925249</v>
      </c>
    </row>
    <row r="73" spans="1:13" ht="15.6" customHeight="1" x14ac:dyDescent="0.2">
      <c r="A73" s="326">
        <v>67</v>
      </c>
      <c r="B73" s="327" t="s">
        <v>2</v>
      </c>
      <c r="C73" s="36">
        <v>715.61</v>
      </c>
      <c r="D73" s="36">
        <f>ROUND(C73*'3_Levels 1&amp;2'!C73,0)</f>
        <v>3912240</v>
      </c>
      <c r="E73" s="1248">
        <v>0</v>
      </c>
      <c r="F73" s="718">
        <f>'3_Levels 1&amp;2'!C73</f>
        <v>5467</v>
      </c>
      <c r="G73" s="36">
        <f>ROUND($G$3*F73,0)</f>
        <v>380526</v>
      </c>
      <c r="H73" s="718">
        <f>'3_Levels 1&amp;2'!C73</f>
        <v>5467</v>
      </c>
      <c r="I73" s="36">
        <f>ROUND(H73*$I$3,0)</f>
        <v>546700</v>
      </c>
      <c r="J73" s="36">
        <f>E73+G73+I73</f>
        <v>927226</v>
      </c>
      <c r="K73" s="36">
        <f t="shared" si="9"/>
        <v>4839466</v>
      </c>
      <c r="L73" s="36">
        <f>'Pay Raise By Residency'!AV73</f>
        <v>639462.72022956912</v>
      </c>
      <c r="M73" s="1239">
        <f>K73+L73</f>
        <v>5478928.7202295689</v>
      </c>
    </row>
    <row r="74" spans="1:13" ht="15.6" customHeight="1" x14ac:dyDescent="0.2">
      <c r="A74" s="326">
        <v>68</v>
      </c>
      <c r="B74" s="327" t="s">
        <v>1</v>
      </c>
      <c r="C74" s="36">
        <v>798.7</v>
      </c>
      <c r="D74" s="36">
        <f>ROUND(C74*'3_Levels 1&amp;2'!C74,0)</f>
        <v>1392933</v>
      </c>
      <c r="E74" s="1248">
        <v>0</v>
      </c>
      <c r="F74" s="718">
        <f>'3_Levels 1&amp;2'!C74</f>
        <v>1744</v>
      </c>
      <c r="G74" s="36">
        <f>ROUND($G$3*F74,0)</f>
        <v>121390</v>
      </c>
      <c r="H74" s="718">
        <f>'3_Levels 1&amp;2'!C74</f>
        <v>1744</v>
      </c>
      <c r="I74" s="36">
        <f>ROUND(H74*$I$3,0)</f>
        <v>174400</v>
      </c>
      <c r="J74" s="36">
        <f>E74+G74+I74</f>
        <v>295790</v>
      </c>
      <c r="K74" s="36">
        <f t="shared" si="9"/>
        <v>1688723</v>
      </c>
      <c r="L74" s="36">
        <f>'Pay Raise By Residency'!AV74</f>
        <v>244928.22296004047</v>
      </c>
      <c r="M74" s="1239">
        <f>K74+L74</f>
        <v>1933651.2229600404</v>
      </c>
    </row>
    <row r="75" spans="1:13" ht="15.6" customHeight="1" x14ac:dyDescent="0.2">
      <c r="A75" s="330">
        <v>69</v>
      </c>
      <c r="B75" s="331" t="s">
        <v>74</v>
      </c>
      <c r="C75" s="298">
        <v>705.67</v>
      </c>
      <c r="D75" s="298">
        <f>ROUND(C75*'3_Levels 1&amp;2'!C75,0)</f>
        <v>3407680</v>
      </c>
      <c r="E75" s="1250">
        <v>0</v>
      </c>
      <c r="F75" s="721">
        <f>'3_Levels 1&amp;2'!C75</f>
        <v>4829</v>
      </c>
      <c r="G75" s="298">
        <f>ROUND($G$3*F75,0)</f>
        <v>336118</v>
      </c>
      <c r="H75" s="721">
        <f>'3_Levels 1&amp;2'!C75</f>
        <v>4829</v>
      </c>
      <c r="I75" s="298">
        <f>ROUND(H75*$I$3,0)</f>
        <v>482900</v>
      </c>
      <c r="J75" s="298">
        <f>E75+G75+I75</f>
        <v>819018</v>
      </c>
      <c r="K75" s="298">
        <f t="shared" si="9"/>
        <v>4226698</v>
      </c>
      <c r="L75" s="298">
        <f>'Pay Raise By Residency'!AV75</f>
        <v>529224.11083898554</v>
      </c>
      <c r="M75" s="1246">
        <f>K75+L75</f>
        <v>4755922.1108389851</v>
      </c>
    </row>
    <row r="76" spans="1:13" s="38" customFormat="1" ht="15.6" customHeight="1" thickBot="1" x14ac:dyDescent="0.25">
      <c r="A76" s="722"/>
      <c r="B76" s="723" t="s">
        <v>69</v>
      </c>
      <c r="C76" s="42">
        <f>ROUND(D76/'3_Levels 1&amp;2'!C76,2)</f>
        <v>706.51</v>
      </c>
      <c r="D76" s="456">
        <f t="shared" ref="D76:I76" si="10">SUM(D7:D75)</f>
        <v>481130038</v>
      </c>
      <c r="E76" s="1247">
        <f t="shared" si="10"/>
        <v>38336714</v>
      </c>
      <c r="F76" s="1251">
        <f t="shared" si="10"/>
        <v>552499</v>
      </c>
      <c r="G76" s="1247">
        <f t="shared" si="10"/>
        <v>38456221</v>
      </c>
      <c r="H76" s="724">
        <f t="shared" si="10"/>
        <v>680999</v>
      </c>
      <c r="I76" s="42">
        <f t="shared" si="10"/>
        <v>68099900</v>
      </c>
      <c r="J76" s="42">
        <f>SUM(J7:J75)</f>
        <v>144892835</v>
      </c>
      <c r="K76" s="42">
        <f>SUM(K7:K75)</f>
        <v>626022873</v>
      </c>
      <c r="L76" s="42">
        <f>SUM(L7:L75)</f>
        <v>98893113.000000015</v>
      </c>
      <c r="M76" s="1244">
        <f>SUM(M7:M75)</f>
        <v>724915986.00000012</v>
      </c>
    </row>
    <row r="77" spans="1:13" ht="13.5" thickTop="1" x14ac:dyDescent="0.2"/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53" activePane="bottomRight" state="frozen"/>
      <selection pane="bottomRight" activeCell="L62" sqref="L62"/>
      <colBreaks count="1" manualBreakCount="1">
        <brk id="7" max="75" man="1"/>
      </colBreaks>
      <pageMargins left="0.25" right="0.24" top="0.9" bottom="0.5" header="0.3" footer="0.3"/>
      <printOptions horizontalCentered="1"/>
      <pageSetup paperSize="5" scale="72" firstPageNumber="32" fitToWidth="0" fitToHeight="0" orientation="portrait" r:id="rId1"/>
      <headerFooter alignWithMargins="0">
        <oddHeader>&amp;L&amp;"Arial,Bold"&amp;18&amp;K000000Table 3A: FY2019-20 Budget Letter_&amp;KFF0000Preliminary Simulation&amp;K000000  
Level 3 Legislative Allocations</oddHeader>
        <oddFooter>&amp;R&amp;12&amp;P</oddFooter>
      </headerFooter>
    </customSheetView>
  </customSheetViews>
  <mergeCells count="13">
    <mergeCell ref="A1:B3"/>
    <mergeCell ref="C2:C3"/>
    <mergeCell ref="D2:D3"/>
    <mergeCell ref="E1:G1"/>
    <mergeCell ref="E2:E3"/>
    <mergeCell ref="C1:D1"/>
    <mergeCell ref="J1:J3"/>
    <mergeCell ref="F2:F3"/>
    <mergeCell ref="K1:K3"/>
    <mergeCell ref="H2:H3"/>
    <mergeCell ref="H1:I1"/>
    <mergeCell ref="M1:M3"/>
    <mergeCell ref="L1:L3"/>
  </mergeCells>
  <phoneticPr fontId="0" type="noConversion"/>
  <printOptions horizontalCentered="1"/>
  <pageMargins left="0.25" right="0.24" top="0.9" bottom="0.5" header="0.3" footer="0.3"/>
  <pageSetup paperSize="5" scale="72" firstPageNumber="32" fitToWidth="0" fitToHeight="0" orientation="portrait" r:id="rId2"/>
  <headerFooter alignWithMargins="0">
    <oddHeader>&amp;L&amp;"Arial,Bold"&amp;18&amp;K000000Table 3A: FY2020-21 Budget Letter
Level 3 Legislative Allocations</oddHeader>
    <oddFooter>&amp;R&amp;P</oddFooter>
  </headerFooter>
  <colBreaks count="1" manualBreakCount="1">
    <brk id="7" max="75" man="1"/>
  </colBreaks>
  <ignoredErrors>
    <ignoredError sqref="G7:G75" formula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Q79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9.140625" defaultRowHeight="12.75" x14ac:dyDescent="0.2"/>
  <cols>
    <col min="1" max="1" width="5.5703125" customWidth="1"/>
    <col min="2" max="2" width="19.5703125" customWidth="1"/>
    <col min="3" max="8" width="16" customWidth="1"/>
    <col min="9" max="9" width="15.28515625" customWidth="1"/>
    <col min="10" max="12" width="14.5703125" customWidth="1"/>
    <col min="13" max="14" width="16.5703125" customWidth="1"/>
    <col min="15" max="15" width="20.7109375" customWidth="1"/>
    <col min="16" max="17" width="17.42578125" customWidth="1"/>
    <col min="18" max="18" width="11.5703125" bestFit="1" customWidth="1"/>
  </cols>
  <sheetData>
    <row r="1" spans="1:17" ht="27.75" customHeight="1" x14ac:dyDescent="0.2">
      <c r="A1" s="1555" t="s">
        <v>79</v>
      </c>
      <c r="B1" s="1555"/>
      <c r="C1" s="1556" t="s">
        <v>1242</v>
      </c>
      <c r="D1" s="1557"/>
      <c r="E1" s="1557"/>
      <c r="F1" s="1557"/>
      <c r="G1" s="1557"/>
      <c r="H1" s="1557"/>
      <c r="I1" s="1556" t="s">
        <v>1241</v>
      </c>
      <c r="J1" s="1556"/>
      <c r="K1" s="1556"/>
      <c r="L1" s="1556"/>
      <c r="M1" s="1558" t="s">
        <v>1360</v>
      </c>
      <c r="N1" s="1558"/>
      <c r="O1" s="1086" t="s">
        <v>489</v>
      </c>
      <c r="P1" s="1086" t="s">
        <v>1192</v>
      </c>
      <c r="Q1" s="1086" t="s">
        <v>1235</v>
      </c>
    </row>
    <row r="2" spans="1:17" ht="117.75" customHeight="1" x14ac:dyDescent="0.2">
      <c r="A2" s="1555"/>
      <c r="B2" s="1555"/>
      <c r="C2" s="1554" t="s">
        <v>478</v>
      </c>
      <c r="D2" s="1554" t="s">
        <v>357</v>
      </c>
      <c r="E2" s="1554" t="s">
        <v>1117</v>
      </c>
      <c r="F2" s="1087" t="s">
        <v>486</v>
      </c>
      <c r="G2" s="1554" t="s">
        <v>479</v>
      </c>
      <c r="H2" s="1087" t="s">
        <v>487</v>
      </c>
      <c r="I2" s="1554" t="s">
        <v>857</v>
      </c>
      <c r="J2" s="1554" t="s">
        <v>490</v>
      </c>
      <c r="K2" s="1554" t="s">
        <v>491</v>
      </c>
      <c r="L2" s="1554" t="s">
        <v>492</v>
      </c>
      <c r="M2" s="1559" t="s">
        <v>493</v>
      </c>
      <c r="N2" s="1559" t="s">
        <v>494</v>
      </c>
      <c r="O2" s="1087" t="s">
        <v>1361</v>
      </c>
      <c r="P2" s="1554" t="s">
        <v>979</v>
      </c>
      <c r="Q2" s="1554" t="s">
        <v>1159</v>
      </c>
    </row>
    <row r="3" spans="1:17" ht="28.5" customHeight="1" x14ac:dyDescent="0.2">
      <c r="A3" s="1555"/>
      <c r="B3" s="1555"/>
      <c r="C3" s="1554"/>
      <c r="D3" s="1554"/>
      <c r="E3" s="1554"/>
      <c r="F3" s="1088" t="s">
        <v>495</v>
      </c>
      <c r="G3" s="1554"/>
      <c r="H3" s="1089" t="s">
        <v>496</v>
      </c>
      <c r="I3" s="1554"/>
      <c r="J3" s="1554"/>
      <c r="K3" s="1554"/>
      <c r="L3" s="1554"/>
      <c r="M3" s="1559"/>
      <c r="N3" s="1559"/>
      <c r="O3" s="1088" t="s">
        <v>497</v>
      </c>
      <c r="P3" s="1554"/>
      <c r="Q3" s="1554"/>
    </row>
    <row r="4" spans="1:17" ht="14.45" customHeight="1" x14ac:dyDescent="0.2">
      <c r="A4" s="1090"/>
      <c r="B4" s="1090"/>
      <c r="C4" s="1091">
        <f>B4+1</f>
        <v>1</v>
      </c>
      <c r="D4" s="1092">
        <f t="shared" ref="D4:N4" si="0">C4+1</f>
        <v>2</v>
      </c>
      <c r="E4" s="1092">
        <f t="shared" si="0"/>
        <v>3</v>
      </c>
      <c r="F4" s="1092">
        <f t="shared" si="0"/>
        <v>4</v>
      </c>
      <c r="G4" s="1092">
        <f>F4+1</f>
        <v>5</v>
      </c>
      <c r="H4" s="1092">
        <f t="shared" si="0"/>
        <v>6</v>
      </c>
      <c r="I4" s="1092">
        <f t="shared" si="0"/>
        <v>7</v>
      </c>
      <c r="J4" s="1092">
        <f t="shared" si="0"/>
        <v>8</v>
      </c>
      <c r="K4" s="1092">
        <f t="shared" si="0"/>
        <v>9</v>
      </c>
      <c r="L4" s="1092">
        <f t="shared" si="0"/>
        <v>10</v>
      </c>
      <c r="M4" s="1092">
        <f t="shared" si="0"/>
        <v>11</v>
      </c>
      <c r="N4" s="1092">
        <f t="shared" si="0"/>
        <v>12</v>
      </c>
      <c r="O4" s="1092">
        <f>N4+1</f>
        <v>13</v>
      </c>
      <c r="P4" s="1092">
        <f>O4+1</f>
        <v>14</v>
      </c>
      <c r="Q4" s="1092">
        <f>P4+1</f>
        <v>15</v>
      </c>
    </row>
    <row r="5" spans="1:17" ht="14.45" hidden="1" customHeight="1" x14ac:dyDescent="0.2">
      <c r="A5" s="1093"/>
      <c r="B5" s="494"/>
      <c r="C5" s="1094" t="s">
        <v>678</v>
      </c>
      <c r="D5" s="1094" t="s">
        <v>679</v>
      </c>
      <c r="E5" s="1094" t="s">
        <v>680</v>
      </c>
      <c r="F5" s="1094" t="s">
        <v>681</v>
      </c>
      <c r="G5" s="1094" t="s">
        <v>682</v>
      </c>
      <c r="H5" s="1094" t="s">
        <v>683</v>
      </c>
      <c r="I5" s="1094" t="s">
        <v>684</v>
      </c>
      <c r="J5" s="1094" t="s">
        <v>685</v>
      </c>
      <c r="K5" s="1094" t="s">
        <v>686</v>
      </c>
      <c r="L5" s="1094" t="s">
        <v>687</v>
      </c>
      <c r="M5" s="1094"/>
      <c r="N5" s="1094"/>
      <c r="O5" s="1094" t="s">
        <v>688</v>
      </c>
      <c r="P5" s="1094"/>
      <c r="Q5" s="1094"/>
    </row>
    <row r="6" spans="1:17" ht="25.5" hidden="1" x14ac:dyDescent="0.2">
      <c r="A6" s="1093"/>
      <c r="B6" s="494"/>
      <c r="C6" s="1095" t="s">
        <v>555</v>
      </c>
      <c r="D6" s="1095" t="s">
        <v>555</v>
      </c>
      <c r="E6" s="1095" t="s">
        <v>555</v>
      </c>
      <c r="F6" s="1095" t="s">
        <v>556</v>
      </c>
      <c r="G6" s="1095" t="s">
        <v>689</v>
      </c>
      <c r="H6" s="1095" t="s">
        <v>556</v>
      </c>
      <c r="I6" s="1095" t="s">
        <v>555</v>
      </c>
      <c r="J6" s="1095" t="s">
        <v>555</v>
      </c>
      <c r="K6" s="1095" t="s">
        <v>555</v>
      </c>
      <c r="L6" s="1095" t="s">
        <v>555</v>
      </c>
      <c r="M6" s="1095" t="s">
        <v>690</v>
      </c>
      <c r="N6" s="1095" t="s">
        <v>690</v>
      </c>
      <c r="O6" s="1095" t="s">
        <v>556</v>
      </c>
      <c r="P6" s="1095"/>
      <c r="Q6" s="1095"/>
    </row>
    <row r="7" spans="1:17" ht="16.149999999999999" customHeight="1" x14ac:dyDescent="0.2">
      <c r="A7" s="1096">
        <v>1</v>
      </c>
      <c r="B7" s="1097" t="s">
        <v>4</v>
      </c>
      <c r="C7" s="1098">
        <v>3055.7472969678847</v>
      </c>
      <c r="D7" s="1098">
        <v>768</v>
      </c>
      <c r="E7" s="1098">
        <v>169.60411365564036</v>
      </c>
      <c r="F7" s="1099">
        <f>SUM(C7:E7)</f>
        <v>3993.3514106235252</v>
      </c>
      <c r="G7" s="1098">
        <v>777.48</v>
      </c>
      <c r="H7" s="1099">
        <f t="shared" ref="H7:H70" si="1">SUM(F7:G7)</f>
        <v>4770.8314106235248</v>
      </c>
      <c r="I7" s="1098">
        <v>672.26440533293464</v>
      </c>
      <c r="J7" s="1098">
        <v>183.3448378180731</v>
      </c>
      <c r="K7" s="1098">
        <v>4583.6209454518266</v>
      </c>
      <c r="L7" s="1098">
        <v>1833.4483781807305</v>
      </c>
      <c r="M7" s="1098">
        <v>2624</v>
      </c>
      <c r="N7" s="1098">
        <v>2624</v>
      </c>
      <c r="O7" s="1099">
        <f t="shared" ref="O7:O70" si="2">F7+N7</f>
        <v>6617.3514106235252</v>
      </c>
      <c r="P7" s="1098">
        <f>'2_State Distrib and Adjs'!AN7</f>
        <v>5874</v>
      </c>
      <c r="Q7" s="1098">
        <f>'3_Levels 1&amp;2'!AM7+'3_Levels 1&amp;2'!AX7</f>
        <v>7707.2262298558107</v>
      </c>
    </row>
    <row r="8" spans="1:17" ht="16.149999999999999" customHeight="1" x14ac:dyDescent="0.2">
      <c r="A8" s="595">
        <v>2</v>
      </c>
      <c r="B8" s="420" t="s">
        <v>5</v>
      </c>
      <c r="C8" s="1100">
        <v>3365.5939892153938</v>
      </c>
      <c r="D8" s="1100">
        <v>1422</v>
      </c>
      <c r="E8" s="1100">
        <v>169.60425639726375</v>
      </c>
      <c r="F8" s="1101">
        <f t="shared" ref="F8:F71" si="3">SUM(C8:E8)</f>
        <v>4957.198245612658</v>
      </c>
      <c r="G8" s="1100">
        <v>842.32</v>
      </c>
      <c r="H8" s="1101">
        <f t="shared" si="1"/>
        <v>5799.5182456126577</v>
      </c>
      <c r="I8" s="1100">
        <v>740.43067762738667</v>
      </c>
      <c r="J8" s="1100">
        <v>201.93563935292366</v>
      </c>
      <c r="K8" s="1100">
        <v>5048.3909838230902</v>
      </c>
      <c r="L8" s="1100">
        <v>2019.3563935292364</v>
      </c>
      <c r="M8" s="1100">
        <v>2844</v>
      </c>
      <c r="N8" s="1100">
        <v>3394</v>
      </c>
      <c r="O8" s="1101">
        <f t="shared" si="2"/>
        <v>8351.198245612657</v>
      </c>
      <c r="P8" s="1100">
        <f>'2_State Distrib and Adjs'!AN8</f>
        <v>7292</v>
      </c>
      <c r="Q8" s="1100">
        <f>'3_Levels 1&amp;2'!AM8+'3_Levels 1&amp;2'!AX8</f>
        <v>9356.0454218393716</v>
      </c>
    </row>
    <row r="9" spans="1:17" ht="16.149999999999999" customHeight="1" x14ac:dyDescent="0.2">
      <c r="A9" s="595">
        <v>3</v>
      </c>
      <c r="B9" s="420" t="s">
        <v>6</v>
      </c>
      <c r="C9" s="1100">
        <v>2512.8341460040806</v>
      </c>
      <c r="D9" s="1100">
        <v>644</v>
      </c>
      <c r="E9" s="1100">
        <v>169.60412997534343</v>
      </c>
      <c r="F9" s="1101">
        <f t="shared" si="3"/>
        <v>3326.4382759794239</v>
      </c>
      <c r="G9" s="1100">
        <v>596.84</v>
      </c>
      <c r="H9" s="1101">
        <f t="shared" si="1"/>
        <v>3923.2782759794241</v>
      </c>
      <c r="I9" s="1100">
        <v>552.82351212089759</v>
      </c>
      <c r="J9" s="1100">
        <v>150.77004876024483</v>
      </c>
      <c r="K9" s="1100">
        <v>3769.2512190061211</v>
      </c>
      <c r="L9" s="1100">
        <v>1507.7004876024482</v>
      </c>
      <c r="M9" s="1100">
        <v>5748</v>
      </c>
      <c r="N9" s="1100">
        <v>6656</v>
      </c>
      <c r="O9" s="1101">
        <f t="shared" si="2"/>
        <v>9982.4382759794244</v>
      </c>
      <c r="P9" s="1100">
        <f>'2_State Distrib and Adjs'!AN9</f>
        <v>4738</v>
      </c>
      <c r="Q9" s="1100">
        <f>'3_Levels 1&amp;2'!AM9+'3_Levels 1&amp;2'!AX9</f>
        <v>7938.0538340965122</v>
      </c>
    </row>
    <row r="10" spans="1:17" ht="16.149999999999999" customHeight="1" x14ac:dyDescent="0.2">
      <c r="A10" s="595">
        <v>4</v>
      </c>
      <c r="B10" s="420" t="s">
        <v>7</v>
      </c>
      <c r="C10" s="1100">
        <v>2990.0980810492192</v>
      </c>
      <c r="D10" s="1100">
        <v>1182</v>
      </c>
      <c r="E10" s="1100">
        <v>169.60405096373734</v>
      </c>
      <c r="F10" s="1101">
        <f t="shared" si="3"/>
        <v>4341.702132012957</v>
      </c>
      <c r="G10" s="1100">
        <v>585.76</v>
      </c>
      <c r="H10" s="1101">
        <f t="shared" si="1"/>
        <v>4927.4621320129572</v>
      </c>
      <c r="I10" s="1100">
        <v>657.82157783082835</v>
      </c>
      <c r="J10" s="1100">
        <v>179.40588486295314</v>
      </c>
      <c r="K10" s="1100">
        <v>4485.1471215738293</v>
      </c>
      <c r="L10" s="1100">
        <v>1794.0588486295314</v>
      </c>
      <c r="M10" s="1100">
        <v>4742</v>
      </c>
      <c r="N10" s="1100">
        <v>4742</v>
      </c>
      <c r="O10" s="1101">
        <f t="shared" si="2"/>
        <v>9083.702132012957</v>
      </c>
      <c r="P10" s="1100">
        <f>'2_State Distrib and Adjs'!AN10</f>
        <v>6559</v>
      </c>
      <c r="Q10" s="1100">
        <f>'3_Levels 1&amp;2'!AM10+'3_Levels 1&amp;2'!AX10</f>
        <v>9653.4789774583478</v>
      </c>
    </row>
    <row r="11" spans="1:17" ht="16.149999999999999" customHeight="1" x14ac:dyDescent="0.2">
      <c r="A11" s="596">
        <v>5</v>
      </c>
      <c r="B11" s="421" t="s">
        <v>8</v>
      </c>
      <c r="C11" s="1102">
        <v>3235.305641658053</v>
      </c>
      <c r="D11" s="1102">
        <v>764</v>
      </c>
      <c r="E11" s="1102">
        <v>169.60417875798026</v>
      </c>
      <c r="F11" s="1103">
        <f t="shared" si="3"/>
        <v>4168.9098204160337</v>
      </c>
      <c r="G11" s="1102">
        <v>555.91</v>
      </c>
      <c r="H11" s="1103">
        <f t="shared" si="1"/>
        <v>4724.8198204160335</v>
      </c>
      <c r="I11" s="1102">
        <v>711.76724116477158</v>
      </c>
      <c r="J11" s="1102">
        <v>194.11833849948317</v>
      </c>
      <c r="K11" s="1102">
        <v>4852.9584624870795</v>
      </c>
      <c r="L11" s="1102">
        <v>1941.1833849948316</v>
      </c>
      <c r="M11" s="1102">
        <v>2297</v>
      </c>
      <c r="N11" s="1102">
        <v>2297</v>
      </c>
      <c r="O11" s="1103">
        <f t="shared" si="2"/>
        <v>6465.9098204160337</v>
      </c>
      <c r="P11" s="1102">
        <f>'2_State Distrib and Adjs'!AN11</f>
        <v>6244</v>
      </c>
      <c r="Q11" s="1102">
        <f>'3_Levels 1&amp;2'!AM11+'3_Levels 1&amp;2'!AX11</f>
        <v>7936.2487599148772</v>
      </c>
    </row>
    <row r="12" spans="1:17" ht="16.149999999999999" customHeight="1" x14ac:dyDescent="0.2">
      <c r="A12" s="1096">
        <v>6</v>
      </c>
      <c r="B12" s="1097" t="s">
        <v>9</v>
      </c>
      <c r="C12" s="1098">
        <v>3053.0241388076288</v>
      </c>
      <c r="D12" s="1098">
        <v>1171</v>
      </c>
      <c r="E12" s="1098">
        <v>169.60414866032843</v>
      </c>
      <c r="F12" s="1099">
        <f t="shared" si="3"/>
        <v>4393.6282874679564</v>
      </c>
      <c r="G12" s="1098">
        <v>545.4799999999999</v>
      </c>
      <c r="H12" s="1099">
        <f t="shared" si="1"/>
        <v>4939.108287467956</v>
      </c>
      <c r="I12" s="1098">
        <v>671.66531053767835</v>
      </c>
      <c r="J12" s="1098">
        <v>183.18144832845772</v>
      </c>
      <c r="K12" s="1098">
        <v>4579.5362082114425</v>
      </c>
      <c r="L12" s="1098">
        <v>1831.8144832845771</v>
      </c>
      <c r="M12" s="1098">
        <v>4146</v>
      </c>
      <c r="N12" s="1098">
        <v>4981</v>
      </c>
      <c r="O12" s="1099">
        <f t="shared" si="2"/>
        <v>9374.6282874679564</v>
      </c>
      <c r="P12" s="1098">
        <f>'2_State Distrib and Adjs'!AN12</f>
        <v>6340</v>
      </c>
      <c r="Q12" s="1098">
        <f>'3_Levels 1&amp;2'!AM12+'3_Levels 1&amp;2'!AX12</f>
        <v>9188.0273811581683</v>
      </c>
    </row>
    <row r="13" spans="1:17" ht="16.149999999999999" customHeight="1" x14ac:dyDescent="0.2">
      <c r="A13" s="595">
        <v>7</v>
      </c>
      <c r="B13" s="420" t="s">
        <v>10</v>
      </c>
      <c r="C13" s="1100">
        <v>1926.8389641776996</v>
      </c>
      <c r="D13" s="1100">
        <v>225</v>
      </c>
      <c r="E13" s="1100">
        <v>169.60422670509126</v>
      </c>
      <c r="F13" s="1101">
        <f t="shared" si="3"/>
        <v>2321.4431908827905</v>
      </c>
      <c r="G13" s="1100">
        <v>756.91999999999985</v>
      </c>
      <c r="H13" s="1101">
        <f t="shared" si="1"/>
        <v>3078.3631908827901</v>
      </c>
      <c r="I13" s="1100">
        <v>423.90457211909398</v>
      </c>
      <c r="J13" s="1100">
        <v>115.61033785066198</v>
      </c>
      <c r="K13" s="1100">
        <v>2890.2584462665495</v>
      </c>
      <c r="L13" s="1100">
        <v>1156.1033785066199</v>
      </c>
      <c r="M13" s="1100">
        <v>11809</v>
      </c>
      <c r="N13" s="1100">
        <v>12899</v>
      </c>
      <c r="O13" s="1101">
        <f t="shared" si="2"/>
        <v>15220.44319088279</v>
      </c>
      <c r="P13" s="1100">
        <f>'2_State Distrib and Adjs'!AN13</f>
        <v>4160</v>
      </c>
      <c r="Q13" s="1100">
        <f>'3_Levels 1&amp;2'!AM13+'3_Levels 1&amp;2'!AX13</f>
        <v>8796.4858501440922</v>
      </c>
    </row>
    <row r="14" spans="1:17" ht="16.149999999999999" customHeight="1" x14ac:dyDescent="0.2">
      <c r="A14" s="595">
        <v>8</v>
      </c>
      <c r="B14" s="420" t="s">
        <v>11</v>
      </c>
      <c r="C14" s="1100">
        <v>2897.4937356196178</v>
      </c>
      <c r="D14" s="1100">
        <v>994</v>
      </c>
      <c r="E14" s="1100">
        <v>169.60412103875206</v>
      </c>
      <c r="F14" s="1101">
        <f t="shared" si="3"/>
        <v>4061.0978566583699</v>
      </c>
      <c r="G14" s="1100">
        <v>725.76</v>
      </c>
      <c r="H14" s="1101">
        <f t="shared" si="1"/>
        <v>4786.8578566583701</v>
      </c>
      <c r="I14" s="1100">
        <v>637.44862183631585</v>
      </c>
      <c r="J14" s="1100">
        <v>173.84962413717705</v>
      </c>
      <c r="K14" s="1100">
        <v>4346.2406034294272</v>
      </c>
      <c r="L14" s="1100">
        <v>1738.4962413717703</v>
      </c>
      <c r="M14" s="1100">
        <v>4488</v>
      </c>
      <c r="N14" s="1100">
        <v>5095</v>
      </c>
      <c r="O14" s="1101">
        <f t="shared" si="2"/>
        <v>9156.097856658369</v>
      </c>
      <c r="P14" s="1100">
        <f>'2_State Distrib and Adjs'!AN14</f>
        <v>5934</v>
      </c>
      <c r="Q14" s="1100">
        <f>'3_Levels 1&amp;2'!AM14+'3_Levels 1&amp;2'!AX14</f>
        <v>8674.633902471729</v>
      </c>
    </row>
    <row r="15" spans="1:17" ht="16.149999999999999" customHeight="1" x14ac:dyDescent="0.2">
      <c r="A15" s="595">
        <v>9</v>
      </c>
      <c r="B15" s="420" t="s">
        <v>12</v>
      </c>
      <c r="C15" s="1100">
        <v>2740.4656800138519</v>
      </c>
      <c r="D15" s="1100">
        <v>858</v>
      </c>
      <c r="E15" s="1100">
        <v>169.60414688192466</v>
      </c>
      <c r="F15" s="1101">
        <f t="shared" si="3"/>
        <v>3768.0698268957767</v>
      </c>
      <c r="G15" s="1100">
        <v>744.76</v>
      </c>
      <c r="H15" s="1101">
        <f t="shared" si="1"/>
        <v>4512.8298268957769</v>
      </c>
      <c r="I15" s="1100">
        <v>602.90244960304733</v>
      </c>
      <c r="J15" s="1100">
        <v>164.42794080083112</v>
      </c>
      <c r="K15" s="1100">
        <v>4110.6985200207773</v>
      </c>
      <c r="L15" s="1100">
        <v>1644.2794080083111</v>
      </c>
      <c r="M15" s="1100">
        <v>4945</v>
      </c>
      <c r="N15" s="1100">
        <v>5755</v>
      </c>
      <c r="O15" s="1101">
        <f t="shared" si="2"/>
        <v>9523.0698268957767</v>
      </c>
      <c r="P15" s="1100">
        <f>'2_State Distrib and Adjs'!AN15</f>
        <v>5568</v>
      </c>
      <c r="Q15" s="1100">
        <f>'3_Levels 1&amp;2'!AM15+'3_Levels 1&amp;2'!AX15</f>
        <v>8478.9234188034188</v>
      </c>
    </row>
    <row r="16" spans="1:17" ht="16.149999999999999" customHeight="1" x14ac:dyDescent="0.2">
      <c r="A16" s="596">
        <v>10</v>
      </c>
      <c r="B16" s="421" t="s">
        <v>13</v>
      </c>
      <c r="C16" s="1102">
        <v>2182.7137043801467</v>
      </c>
      <c r="D16" s="1102">
        <v>420</v>
      </c>
      <c r="E16" s="1102">
        <v>169.60414438094074</v>
      </c>
      <c r="F16" s="1103">
        <f t="shared" si="3"/>
        <v>2772.3178487610876</v>
      </c>
      <c r="G16" s="1102">
        <v>608.04000000000008</v>
      </c>
      <c r="H16" s="1103">
        <f t="shared" si="1"/>
        <v>3380.3578487610876</v>
      </c>
      <c r="I16" s="1102">
        <v>480.19701496363234</v>
      </c>
      <c r="J16" s="1102">
        <v>130.9628222628088</v>
      </c>
      <c r="K16" s="1102">
        <v>3274.0705565702201</v>
      </c>
      <c r="L16" s="1102">
        <v>1309.628222628088</v>
      </c>
      <c r="M16" s="1102">
        <v>6446</v>
      </c>
      <c r="N16" s="1102">
        <v>7574</v>
      </c>
      <c r="O16" s="1103">
        <f t="shared" si="2"/>
        <v>10346.317848761088</v>
      </c>
      <c r="P16" s="1102">
        <f>'2_State Distrib and Adjs'!AN16</f>
        <v>4326</v>
      </c>
      <c r="Q16" s="1102">
        <f>'3_Levels 1&amp;2'!AM16+'3_Levels 1&amp;2'!AX16</f>
        <v>8287.2261089886597</v>
      </c>
    </row>
    <row r="17" spans="1:17" ht="16.149999999999999" customHeight="1" x14ac:dyDescent="0.2">
      <c r="A17" s="1096">
        <v>11</v>
      </c>
      <c r="B17" s="1097" t="s">
        <v>14</v>
      </c>
      <c r="C17" s="1098">
        <v>3300.6717006224194</v>
      </c>
      <c r="D17" s="1098">
        <v>1560</v>
      </c>
      <c r="E17" s="1098">
        <v>169.60388349514562</v>
      </c>
      <c r="F17" s="1099">
        <f t="shared" si="3"/>
        <v>5030.2755841175649</v>
      </c>
      <c r="G17" s="1098">
        <v>706.55</v>
      </c>
      <c r="H17" s="1099">
        <f t="shared" si="1"/>
        <v>5736.8255841175651</v>
      </c>
      <c r="I17" s="1098">
        <v>726.14777413693218</v>
      </c>
      <c r="J17" s="1098">
        <v>198.04030203734513</v>
      </c>
      <c r="K17" s="1098">
        <v>4951.0075509336284</v>
      </c>
      <c r="L17" s="1098">
        <v>1980.4030203734517</v>
      </c>
      <c r="M17" s="1098">
        <v>2986</v>
      </c>
      <c r="N17" s="1098">
        <v>3498</v>
      </c>
      <c r="O17" s="1099">
        <f t="shared" si="2"/>
        <v>8528.275584117564</v>
      </c>
      <c r="P17" s="1098">
        <f>'2_State Distrib and Adjs'!AN17</f>
        <v>7884</v>
      </c>
      <c r="Q17" s="1098">
        <f>'3_Levels 1&amp;2'!AM17+'3_Levels 1&amp;2'!AX17</f>
        <v>10590.871262135923</v>
      </c>
    </row>
    <row r="18" spans="1:17" ht="16.149999999999999" customHeight="1" x14ac:dyDescent="0.2">
      <c r="A18" s="595">
        <v>12</v>
      </c>
      <c r="B18" s="420" t="s">
        <v>15</v>
      </c>
      <c r="C18" s="1100">
        <v>1028.1530712374531</v>
      </c>
      <c r="D18" s="1100">
        <v>0</v>
      </c>
      <c r="E18" s="1100">
        <v>169.60452418096725</v>
      </c>
      <c r="F18" s="1101">
        <f t="shared" si="3"/>
        <v>1197.7575954184204</v>
      </c>
      <c r="G18" s="1100">
        <v>1063.31</v>
      </c>
      <c r="H18" s="1101">
        <f t="shared" si="1"/>
        <v>2261.0675954184203</v>
      </c>
      <c r="I18" s="1100">
        <v>226.19367567223972</v>
      </c>
      <c r="J18" s="1100">
        <v>61.689184274247189</v>
      </c>
      <c r="K18" s="1100">
        <v>1542.2296068561795</v>
      </c>
      <c r="L18" s="1100">
        <v>616.89184274247191</v>
      </c>
      <c r="M18" s="1100">
        <v>10952</v>
      </c>
      <c r="N18" s="1100">
        <v>10952</v>
      </c>
      <c r="O18" s="1101">
        <f t="shared" si="2"/>
        <v>12149.757595418421</v>
      </c>
      <c r="P18" s="1100">
        <f>'2_State Distrib and Adjs'!AN18</f>
        <v>2859</v>
      </c>
      <c r="Q18" s="1100">
        <f>'3_Levels 1&amp;2'!AM18+'3_Levels 1&amp;2'!AX18</f>
        <v>8676.9923556942285</v>
      </c>
    </row>
    <row r="19" spans="1:17" ht="16.149999999999999" customHeight="1" x14ac:dyDescent="0.2">
      <c r="A19" s="595">
        <v>13</v>
      </c>
      <c r="B19" s="420" t="s">
        <v>16</v>
      </c>
      <c r="C19" s="1100">
        <v>3308.2871510078226</v>
      </c>
      <c r="D19" s="1100">
        <v>1348</v>
      </c>
      <c r="E19" s="1100">
        <v>169.60399334442596</v>
      </c>
      <c r="F19" s="1101">
        <f t="shared" si="3"/>
        <v>4825.8911443522484</v>
      </c>
      <c r="G19" s="1100">
        <v>749.43000000000006</v>
      </c>
      <c r="H19" s="1101">
        <f t="shared" si="1"/>
        <v>5575.3211443522487</v>
      </c>
      <c r="I19" s="1100">
        <v>727.82317322172094</v>
      </c>
      <c r="J19" s="1100">
        <v>198.49722906046935</v>
      </c>
      <c r="K19" s="1100">
        <v>4962.4307265117341</v>
      </c>
      <c r="L19" s="1100">
        <v>1984.9722906046936</v>
      </c>
      <c r="M19" s="1100">
        <v>3131</v>
      </c>
      <c r="N19" s="1100">
        <v>3172</v>
      </c>
      <c r="O19" s="1101">
        <f t="shared" si="2"/>
        <v>7997.8911443522484</v>
      </c>
      <c r="P19" s="1100">
        <f>'2_State Distrib and Adjs'!AN19</f>
        <v>7599</v>
      </c>
      <c r="Q19" s="1100">
        <f>'3_Levels 1&amp;2'!AM19+'3_Levels 1&amp;2'!AX19</f>
        <v>9816.4058402662231</v>
      </c>
    </row>
    <row r="20" spans="1:17" ht="16.149999999999999" customHeight="1" x14ac:dyDescent="0.2">
      <c r="A20" s="595">
        <v>14</v>
      </c>
      <c r="B20" s="420" t="s">
        <v>17</v>
      </c>
      <c r="C20" s="1100">
        <v>3019.9972829275134</v>
      </c>
      <c r="D20" s="1100">
        <v>1383</v>
      </c>
      <c r="E20" s="1100">
        <v>169.60421545667447</v>
      </c>
      <c r="F20" s="1101">
        <f t="shared" si="3"/>
        <v>4572.6014983841887</v>
      </c>
      <c r="G20" s="1100">
        <v>809.9799999999999</v>
      </c>
      <c r="H20" s="1101">
        <f t="shared" si="1"/>
        <v>5382.5814983841883</v>
      </c>
      <c r="I20" s="1100">
        <v>664.39940224405302</v>
      </c>
      <c r="J20" s="1100">
        <v>181.19983697565078</v>
      </c>
      <c r="K20" s="1100">
        <v>4529.9959243912708</v>
      </c>
      <c r="L20" s="1100">
        <v>1811.9983697565083</v>
      </c>
      <c r="M20" s="1100">
        <v>3870</v>
      </c>
      <c r="N20" s="1100">
        <v>4181</v>
      </c>
      <c r="O20" s="1101">
        <f t="shared" si="2"/>
        <v>8753.6014983841887</v>
      </c>
      <c r="P20" s="1100">
        <f>'2_State Distrib and Adjs'!AN20</f>
        <v>7753</v>
      </c>
      <c r="Q20" s="1100">
        <f>'3_Levels 1&amp;2'!AM20+'3_Levels 1&amp;2'!AX20</f>
        <v>11067.567822014051</v>
      </c>
    </row>
    <row r="21" spans="1:17" ht="16.149999999999999" customHeight="1" x14ac:dyDescent="0.2">
      <c r="A21" s="596">
        <v>15</v>
      </c>
      <c r="B21" s="421" t="s">
        <v>18</v>
      </c>
      <c r="C21" s="1102">
        <v>3250.1106332486047</v>
      </c>
      <c r="D21" s="1102">
        <v>1300</v>
      </c>
      <c r="E21" s="1102">
        <v>100</v>
      </c>
      <c r="F21" s="1103">
        <f t="shared" si="3"/>
        <v>4650.1106332486052</v>
      </c>
      <c r="G21" s="1102">
        <v>553.79999999999995</v>
      </c>
      <c r="H21" s="1103">
        <f t="shared" si="1"/>
        <v>5203.9106332486053</v>
      </c>
      <c r="I21" s="1102">
        <v>715.02433931469295</v>
      </c>
      <c r="J21" s="1102">
        <v>195.0066379949163</v>
      </c>
      <c r="K21" s="1102">
        <v>4875.1659498729068</v>
      </c>
      <c r="L21" s="1102">
        <v>1950.0663799491629</v>
      </c>
      <c r="M21" s="1102">
        <v>3213</v>
      </c>
      <c r="N21" s="1102">
        <v>3213</v>
      </c>
      <c r="O21" s="1103">
        <f t="shared" si="2"/>
        <v>7863.1106332486052</v>
      </c>
      <c r="P21" s="1102">
        <f>'2_State Distrib and Adjs'!AN21</f>
        <v>6968</v>
      </c>
      <c r="Q21" s="1102">
        <f>'3_Levels 1&amp;2'!AM21+'3_Levels 1&amp;2'!AX21</f>
        <v>9441.6648551959115</v>
      </c>
    </row>
    <row r="22" spans="1:17" ht="16.149999999999999" customHeight="1" x14ac:dyDescent="0.2">
      <c r="A22" s="1096">
        <v>16</v>
      </c>
      <c r="B22" s="1097" t="s">
        <v>480</v>
      </c>
      <c r="C22" s="1098">
        <v>1234.1094604697303</v>
      </c>
      <c r="D22" s="1098">
        <v>0</v>
      </c>
      <c r="E22" s="1098">
        <v>169.60411899313502</v>
      </c>
      <c r="F22" s="1099">
        <f t="shared" si="3"/>
        <v>1403.7135794628653</v>
      </c>
      <c r="G22" s="1098">
        <v>686.73</v>
      </c>
      <c r="H22" s="1099">
        <f t="shared" si="1"/>
        <v>2090.4435794628653</v>
      </c>
      <c r="I22" s="1098">
        <v>271.50408130334068</v>
      </c>
      <c r="J22" s="1098">
        <v>74.046567628183823</v>
      </c>
      <c r="K22" s="1098">
        <v>1851.1641907045957</v>
      </c>
      <c r="L22" s="1098">
        <v>740.46567628183834</v>
      </c>
      <c r="M22" s="1098">
        <v>13038</v>
      </c>
      <c r="N22" s="1098">
        <v>14583</v>
      </c>
      <c r="O22" s="1099">
        <f t="shared" si="2"/>
        <v>15986.713579462865</v>
      </c>
      <c r="P22" s="1098">
        <f>'2_State Distrib and Adjs'!AN22</f>
        <v>2615</v>
      </c>
      <c r="Q22" s="1098">
        <f>'3_Levels 1&amp;2'!AM22+'3_Levels 1&amp;2'!AX22</f>
        <v>7832.4763698772622</v>
      </c>
    </row>
    <row r="23" spans="1:17" ht="16.149999999999999" customHeight="1" x14ac:dyDescent="0.2">
      <c r="A23" s="595">
        <v>17</v>
      </c>
      <c r="B23" s="420" t="s">
        <v>20</v>
      </c>
      <c r="C23" s="1100">
        <v>2022.5099824878614</v>
      </c>
      <c r="D23" s="1100">
        <v>280</v>
      </c>
      <c r="E23" s="1100">
        <v>400.40461865156607</v>
      </c>
      <c r="F23" s="1101">
        <f t="shared" si="3"/>
        <v>2702.9146011394278</v>
      </c>
      <c r="G23" s="1100">
        <v>801.48</v>
      </c>
      <c r="H23" s="1101">
        <f t="shared" si="1"/>
        <v>3504.3946011394278</v>
      </c>
      <c r="I23" s="1100">
        <v>444.95219614732957</v>
      </c>
      <c r="J23" s="1100">
        <v>121.35059894927173</v>
      </c>
      <c r="K23" s="1100">
        <v>3033.7649737317925</v>
      </c>
      <c r="L23" s="1100">
        <v>1213.5059894927169</v>
      </c>
      <c r="M23" s="1100">
        <v>6829</v>
      </c>
      <c r="N23" s="1100">
        <v>7749</v>
      </c>
      <c r="O23" s="1101">
        <f t="shared" si="2"/>
        <v>10451.914601139428</v>
      </c>
      <c r="P23" s="1100">
        <f>'2_State Distrib and Adjs'!AN23</f>
        <v>4306</v>
      </c>
      <c r="Q23" s="1100">
        <f>'3_Levels 1&amp;2'!AM23+'3_Levels 1&amp;2'!AX23</f>
        <v>8207.5861458149011</v>
      </c>
    </row>
    <row r="24" spans="1:17" ht="16.149999999999999" customHeight="1" x14ac:dyDescent="0.2">
      <c r="A24" s="595">
        <v>18</v>
      </c>
      <c r="B24" s="420" t="s">
        <v>21</v>
      </c>
      <c r="C24" s="1100">
        <v>3113.6348661088937</v>
      </c>
      <c r="D24" s="1100">
        <v>965</v>
      </c>
      <c r="E24" s="1100">
        <v>169.60409556313994</v>
      </c>
      <c r="F24" s="1101">
        <f t="shared" si="3"/>
        <v>4248.2389616720338</v>
      </c>
      <c r="G24" s="1100">
        <v>845.94999999999993</v>
      </c>
      <c r="H24" s="1101">
        <f t="shared" si="1"/>
        <v>5094.1889616720337</v>
      </c>
      <c r="I24" s="1100">
        <v>684.99967054395665</v>
      </c>
      <c r="J24" s="1100">
        <v>186.81809196653361</v>
      </c>
      <c r="K24" s="1100">
        <v>4670.4522991633412</v>
      </c>
      <c r="L24" s="1100">
        <v>0</v>
      </c>
      <c r="M24" s="1100">
        <v>3192</v>
      </c>
      <c r="N24" s="1100">
        <v>3192</v>
      </c>
      <c r="O24" s="1101">
        <f t="shared" si="2"/>
        <v>7440.2389616720338</v>
      </c>
      <c r="P24" s="1100">
        <f>'2_State Distrib and Adjs'!AN24</f>
        <v>6983</v>
      </c>
      <c r="Q24" s="1100">
        <f>'3_Levels 1&amp;2'!AM24+'3_Levels 1&amp;2'!AX24</f>
        <v>9145.1230716723549</v>
      </c>
    </row>
    <row r="25" spans="1:17" ht="16.149999999999999" customHeight="1" x14ac:dyDescent="0.2">
      <c r="A25" s="595">
        <v>19</v>
      </c>
      <c r="B25" s="420" t="s">
        <v>22</v>
      </c>
      <c r="C25" s="1100">
        <v>2624.5311129821921</v>
      </c>
      <c r="D25" s="1100">
        <v>824</v>
      </c>
      <c r="E25" s="1100">
        <v>169.60413176996093</v>
      </c>
      <c r="F25" s="1101">
        <f t="shared" si="3"/>
        <v>3618.1352447521531</v>
      </c>
      <c r="G25" s="1100">
        <v>905.43</v>
      </c>
      <c r="H25" s="1101">
        <f t="shared" si="1"/>
        <v>4523.5652447521534</v>
      </c>
      <c r="I25" s="1100">
        <v>577.39684485608223</v>
      </c>
      <c r="J25" s="1100">
        <v>157.47186677893151</v>
      </c>
      <c r="K25" s="1100">
        <v>3936.7966694732881</v>
      </c>
      <c r="L25" s="1100">
        <v>1574.7186677893151</v>
      </c>
      <c r="M25" s="1100">
        <v>4392</v>
      </c>
      <c r="N25" s="1100">
        <v>4392</v>
      </c>
      <c r="O25" s="1101">
        <f t="shared" si="2"/>
        <v>8010.1352447521531</v>
      </c>
      <c r="P25" s="1100">
        <f>'2_State Distrib and Adjs'!AN25</f>
        <v>6026</v>
      </c>
      <c r="Q25" s="1100">
        <f>'3_Levels 1&amp;2'!AM25+'3_Levels 1&amp;2'!AX25</f>
        <v>9335.4585817978787</v>
      </c>
    </row>
    <row r="26" spans="1:17" ht="16.149999999999999" customHeight="1" x14ac:dyDescent="0.2">
      <c r="A26" s="596">
        <v>20</v>
      </c>
      <c r="B26" s="421" t="s">
        <v>23</v>
      </c>
      <c r="C26" s="1102">
        <v>3204.4257570272712</v>
      </c>
      <c r="D26" s="1102">
        <v>992</v>
      </c>
      <c r="E26" s="1102">
        <v>100</v>
      </c>
      <c r="F26" s="1103">
        <f t="shared" si="3"/>
        <v>4296.4257570272712</v>
      </c>
      <c r="G26" s="1102">
        <v>586.16999999999996</v>
      </c>
      <c r="H26" s="1103">
        <f t="shared" si="1"/>
        <v>4882.5957570272712</v>
      </c>
      <c r="I26" s="1102">
        <v>704.97366654599966</v>
      </c>
      <c r="J26" s="1102">
        <v>192.26554542163626</v>
      </c>
      <c r="K26" s="1102">
        <v>4806.6386355409068</v>
      </c>
      <c r="L26" s="1102">
        <v>1922.6554542163628</v>
      </c>
      <c r="M26" s="1102">
        <v>2592</v>
      </c>
      <c r="N26" s="1102">
        <v>2693</v>
      </c>
      <c r="O26" s="1103">
        <f t="shared" si="2"/>
        <v>6989.4257570272712</v>
      </c>
      <c r="P26" s="1102">
        <f>'2_State Distrib and Adjs'!AN26</f>
        <v>6442</v>
      </c>
      <c r="Q26" s="1102">
        <f>'3_Levels 1&amp;2'!AM26+'3_Levels 1&amp;2'!AX26</f>
        <v>8586.7921582733816</v>
      </c>
    </row>
    <row r="27" spans="1:17" ht="16.149999999999999" customHeight="1" x14ac:dyDescent="0.2">
      <c r="A27" s="1096">
        <v>21</v>
      </c>
      <c r="B27" s="1097" t="s">
        <v>24</v>
      </c>
      <c r="C27" s="1098">
        <v>3257.1351338743248</v>
      </c>
      <c r="D27" s="1098">
        <v>1008</v>
      </c>
      <c r="E27" s="1098">
        <v>169.60423905489924</v>
      </c>
      <c r="F27" s="1099">
        <f t="shared" si="3"/>
        <v>4434.7393729292235</v>
      </c>
      <c r="G27" s="1098">
        <v>610.35</v>
      </c>
      <c r="H27" s="1099">
        <f t="shared" si="1"/>
        <v>5045.0893729292238</v>
      </c>
      <c r="I27" s="1098">
        <v>716.56972945235145</v>
      </c>
      <c r="J27" s="1098">
        <v>195.42810803245948</v>
      </c>
      <c r="K27" s="1098">
        <v>4885.7027008114874</v>
      </c>
      <c r="L27" s="1098">
        <v>1954.2810803245948</v>
      </c>
      <c r="M27" s="1098">
        <v>1975</v>
      </c>
      <c r="N27" s="1098">
        <v>2897</v>
      </c>
      <c r="O27" s="1099">
        <f t="shared" si="2"/>
        <v>7331.7393729292235</v>
      </c>
      <c r="P27" s="1098">
        <f>'2_State Distrib and Adjs'!AN27</f>
        <v>7109</v>
      </c>
      <c r="Q27" s="1098">
        <f>'3_Levels 1&amp;2'!AM27+'3_Levels 1&amp;2'!AX27</f>
        <v>9219.6533495482981</v>
      </c>
    </row>
    <row r="28" spans="1:17" ht="16.149999999999999" customHeight="1" x14ac:dyDescent="0.2">
      <c r="A28" s="595">
        <v>22</v>
      </c>
      <c r="B28" s="420" t="s">
        <v>25</v>
      </c>
      <c r="C28" s="1100">
        <v>3537.0492713622057</v>
      </c>
      <c r="D28" s="1100">
        <v>1153</v>
      </c>
      <c r="E28" s="1100">
        <v>169.60429124164614</v>
      </c>
      <c r="F28" s="1101">
        <f t="shared" si="3"/>
        <v>4859.6535626038522</v>
      </c>
      <c r="G28" s="1100">
        <v>496.36</v>
      </c>
      <c r="H28" s="1101">
        <f t="shared" si="1"/>
        <v>5356.0135626038518</v>
      </c>
      <c r="I28" s="1100">
        <v>778.15083969968509</v>
      </c>
      <c r="J28" s="1100">
        <v>212.22295628173237</v>
      </c>
      <c r="K28" s="1100">
        <v>5305.5739070433083</v>
      </c>
      <c r="L28" s="1100">
        <v>2122.2295628173233</v>
      </c>
      <c r="M28" s="1100">
        <v>1263</v>
      </c>
      <c r="N28" s="1100">
        <v>2117</v>
      </c>
      <c r="O28" s="1101">
        <f t="shared" si="2"/>
        <v>6976.6535626038522</v>
      </c>
      <c r="P28" s="1100">
        <f>'2_State Distrib and Adjs'!AN28</f>
        <v>7609</v>
      </c>
      <c r="Q28" s="1100">
        <f>'3_Levels 1&amp;2'!AM28+'3_Levels 1&amp;2'!AX28</f>
        <v>9333.4477453394302</v>
      </c>
    </row>
    <row r="29" spans="1:17" ht="16.149999999999999" customHeight="1" x14ac:dyDescent="0.2">
      <c r="A29" s="595">
        <v>23</v>
      </c>
      <c r="B29" s="420" t="s">
        <v>26</v>
      </c>
      <c r="C29" s="1100">
        <v>2920.5908389243887</v>
      </c>
      <c r="D29" s="1100">
        <v>1040</v>
      </c>
      <c r="E29" s="1100">
        <v>169.60413380924712</v>
      </c>
      <c r="F29" s="1101">
        <f t="shared" si="3"/>
        <v>4130.194972733636</v>
      </c>
      <c r="G29" s="1100">
        <v>688.58</v>
      </c>
      <c r="H29" s="1101">
        <f t="shared" si="1"/>
        <v>4818.7749727336359</v>
      </c>
      <c r="I29" s="1100">
        <v>642.52998456336547</v>
      </c>
      <c r="J29" s="1100">
        <v>175.2354503354633</v>
      </c>
      <c r="K29" s="1100">
        <v>4380.886258386583</v>
      </c>
      <c r="L29" s="1100">
        <v>1752.3545033546334</v>
      </c>
      <c r="M29" s="1100">
        <v>2792</v>
      </c>
      <c r="N29" s="1100">
        <v>3854</v>
      </c>
      <c r="O29" s="1101">
        <f t="shared" si="2"/>
        <v>7984.194972733636</v>
      </c>
      <c r="P29" s="1100">
        <f>'2_State Distrib and Adjs'!AN29</f>
        <v>6089</v>
      </c>
      <c r="Q29" s="1100">
        <f>'3_Levels 1&amp;2'!AM29+'3_Levels 1&amp;2'!AX29</f>
        <v>8928.5127583630783</v>
      </c>
    </row>
    <row r="30" spans="1:17" ht="16.149999999999999" customHeight="1" x14ac:dyDescent="0.2">
      <c r="A30" s="595">
        <v>24</v>
      </c>
      <c r="B30" s="420" t="s">
        <v>27</v>
      </c>
      <c r="C30" s="1100">
        <v>1147.6539250699261</v>
      </c>
      <c r="D30" s="1100">
        <v>0</v>
      </c>
      <c r="E30" s="1100">
        <v>479.26518450607381</v>
      </c>
      <c r="F30" s="1101">
        <f t="shared" si="3"/>
        <v>1626.919109576</v>
      </c>
      <c r="G30" s="1100">
        <v>854.24999999999989</v>
      </c>
      <c r="H30" s="1101">
        <f t="shared" si="1"/>
        <v>2481.1691095759998</v>
      </c>
      <c r="I30" s="1100">
        <v>252.48386351538372</v>
      </c>
      <c r="J30" s="1100">
        <v>68.859235504195553</v>
      </c>
      <c r="K30" s="1100">
        <v>1721.4808876048889</v>
      </c>
      <c r="L30" s="1100">
        <v>688.59235504195556</v>
      </c>
      <c r="M30" s="1100">
        <v>15558</v>
      </c>
      <c r="N30" s="1100">
        <v>16268</v>
      </c>
      <c r="O30" s="1101">
        <f t="shared" si="2"/>
        <v>17894.919109576</v>
      </c>
      <c r="P30" s="1100">
        <f>'2_State Distrib and Adjs'!AN30</f>
        <v>3023</v>
      </c>
      <c r="Q30" s="1100">
        <f>'3_Levels 1&amp;2'!AM30+'3_Levels 1&amp;2'!AX30</f>
        <v>8398.4657254182894</v>
      </c>
    </row>
    <row r="31" spans="1:17" ht="16.149999999999999" customHeight="1" x14ac:dyDescent="0.2">
      <c r="A31" s="596">
        <v>25</v>
      </c>
      <c r="B31" s="421" t="s">
        <v>28</v>
      </c>
      <c r="C31" s="1102">
        <v>2674.2133478446312</v>
      </c>
      <c r="D31" s="1102">
        <v>880</v>
      </c>
      <c r="E31" s="1102">
        <v>169.60434585785424</v>
      </c>
      <c r="F31" s="1103">
        <f t="shared" si="3"/>
        <v>3723.8176937024855</v>
      </c>
      <c r="G31" s="1102">
        <v>653.73</v>
      </c>
      <c r="H31" s="1103">
        <f t="shared" si="1"/>
        <v>4377.547693702485</v>
      </c>
      <c r="I31" s="1102">
        <v>588.32693652581884</v>
      </c>
      <c r="J31" s="1102">
        <v>160.45280087067789</v>
      </c>
      <c r="K31" s="1102">
        <v>4011.3200217669473</v>
      </c>
      <c r="L31" s="1102">
        <v>1604.5280087067786</v>
      </c>
      <c r="M31" s="1102">
        <v>4849</v>
      </c>
      <c r="N31" s="1102">
        <v>4849</v>
      </c>
      <c r="O31" s="1103">
        <f t="shared" si="2"/>
        <v>8572.8176937024855</v>
      </c>
      <c r="P31" s="1102">
        <f>'2_State Distrib and Adjs'!AN31</f>
        <v>5753</v>
      </c>
      <c r="Q31" s="1102">
        <f>'3_Levels 1&amp;2'!AM31+'3_Levels 1&amp;2'!AX31</f>
        <v>9193.9935672249885</v>
      </c>
    </row>
    <row r="32" spans="1:17" ht="16.149999999999999" customHeight="1" x14ac:dyDescent="0.2">
      <c r="A32" s="1096">
        <v>26</v>
      </c>
      <c r="B32" s="1097" t="s">
        <v>29</v>
      </c>
      <c r="C32" s="1098">
        <v>2216.8762816084441</v>
      </c>
      <c r="D32" s="1098">
        <v>450</v>
      </c>
      <c r="E32" s="1098">
        <v>392.80738615145737</v>
      </c>
      <c r="F32" s="1099">
        <f t="shared" si="3"/>
        <v>3059.6836677599013</v>
      </c>
      <c r="G32" s="1098">
        <v>836.83</v>
      </c>
      <c r="H32" s="1099">
        <f t="shared" si="1"/>
        <v>3896.5136677599012</v>
      </c>
      <c r="I32" s="1098">
        <v>487.71278195385764</v>
      </c>
      <c r="J32" s="1098">
        <v>133.0125768965066</v>
      </c>
      <c r="K32" s="1098">
        <v>3325.3144224126654</v>
      </c>
      <c r="L32" s="1098">
        <v>1330.1257689650663</v>
      </c>
      <c r="M32" s="1098">
        <v>5430</v>
      </c>
      <c r="N32" s="1098">
        <v>6050</v>
      </c>
      <c r="O32" s="1099">
        <f t="shared" si="2"/>
        <v>9109.6836677599022</v>
      </c>
      <c r="P32" s="1098">
        <f>'2_State Distrib and Adjs'!AN32</f>
        <v>4869</v>
      </c>
      <c r="Q32" s="1098">
        <f>'3_Levels 1&amp;2'!AM32+'3_Levels 1&amp;2'!AX32</f>
        <v>8564.9407441183976</v>
      </c>
    </row>
    <row r="33" spans="1:17" ht="16.149999999999999" customHeight="1" x14ac:dyDescent="0.2">
      <c r="A33" s="595">
        <v>27</v>
      </c>
      <c r="B33" s="420" t="s">
        <v>30</v>
      </c>
      <c r="C33" s="1100">
        <v>3152.8986386774118</v>
      </c>
      <c r="D33" s="1100">
        <v>1254</v>
      </c>
      <c r="E33" s="1100">
        <v>169.60411732556022</v>
      </c>
      <c r="F33" s="1101">
        <f t="shared" si="3"/>
        <v>4576.5027560029721</v>
      </c>
      <c r="G33" s="1100">
        <v>693.06</v>
      </c>
      <c r="H33" s="1101">
        <f t="shared" si="1"/>
        <v>5269.5627560029716</v>
      </c>
      <c r="I33" s="1100">
        <v>693.63770050903065</v>
      </c>
      <c r="J33" s="1100">
        <v>189.17391832064473</v>
      </c>
      <c r="K33" s="1100">
        <v>4729.3479580161184</v>
      </c>
      <c r="L33" s="1100">
        <v>1891.7391832064473</v>
      </c>
      <c r="M33" s="1100">
        <v>3124</v>
      </c>
      <c r="N33" s="1100">
        <v>3720</v>
      </c>
      <c r="O33" s="1101">
        <f t="shared" si="2"/>
        <v>8296.5027560029721</v>
      </c>
      <c r="P33" s="1100">
        <f>'2_State Distrib and Adjs'!AN33</f>
        <v>6709</v>
      </c>
      <c r="Q33" s="1100">
        <f>'3_Levels 1&amp;2'!AM33+'3_Levels 1&amp;2'!AX33</f>
        <v>9260.4225250501004</v>
      </c>
    </row>
    <row r="34" spans="1:17" ht="16.149999999999999" customHeight="1" x14ac:dyDescent="0.2">
      <c r="A34" s="595">
        <v>28</v>
      </c>
      <c r="B34" s="420" t="s">
        <v>31</v>
      </c>
      <c r="C34" s="1100">
        <v>2248.1813101696002</v>
      </c>
      <c r="D34" s="1100">
        <v>446</v>
      </c>
      <c r="E34" s="1100">
        <v>229.5032254193045</v>
      </c>
      <c r="F34" s="1101">
        <f t="shared" si="3"/>
        <v>2923.6845355889045</v>
      </c>
      <c r="G34" s="1100">
        <v>694.4</v>
      </c>
      <c r="H34" s="1101">
        <f t="shared" si="1"/>
        <v>3618.0845355889046</v>
      </c>
      <c r="I34" s="1100">
        <v>494.59988823731209</v>
      </c>
      <c r="J34" s="1100">
        <v>134.890878610176</v>
      </c>
      <c r="K34" s="1100">
        <v>3372.2719652544006</v>
      </c>
      <c r="L34" s="1100">
        <v>1348.9087861017604</v>
      </c>
      <c r="M34" s="1100">
        <v>5316</v>
      </c>
      <c r="N34" s="1100">
        <v>5704</v>
      </c>
      <c r="O34" s="1101">
        <f t="shared" si="2"/>
        <v>8627.6845355889054</v>
      </c>
      <c r="P34" s="1100">
        <f>'2_State Distrib and Adjs'!AN34</f>
        <v>4396</v>
      </c>
      <c r="Q34" s="1100">
        <f>'3_Levels 1&amp;2'!AM34+'3_Levels 1&amp;2'!AX34</f>
        <v>7902.6858936661774</v>
      </c>
    </row>
    <row r="35" spans="1:17" ht="16.149999999999999" customHeight="1" x14ac:dyDescent="0.2">
      <c r="A35" s="595">
        <v>29</v>
      </c>
      <c r="B35" s="420" t="s">
        <v>32</v>
      </c>
      <c r="C35" s="1100">
        <v>2646.0647948803157</v>
      </c>
      <c r="D35" s="1100">
        <v>757</v>
      </c>
      <c r="E35" s="1100">
        <v>169.60414008223452</v>
      </c>
      <c r="F35" s="1101">
        <f t="shared" si="3"/>
        <v>3572.6689349625503</v>
      </c>
      <c r="G35" s="1100">
        <v>754.94999999999993</v>
      </c>
      <c r="H35" s="1101">
        <f t="shared" si="1"/>
        <v>4327.6189349625502</v>
      </c>
      <c r="I35" s="1100">
        <v>582.13425487366942</v>
      </c>
      <c r="J35" s="1100">
        <v>158.76388769281897</v>
      </c>
      <c r="K35" s="1100">
        <v>3969.0971923204738</v>
      </c>
      <c r="L35" s="1100">
        <v>1587.6388769281893</v>
      </c>
      <c r="M35" s="1100">
        <v>4414</v>
      </c>
      <c r="N35" s="1100">
        <v>5139</v>
      </c>
      <c r="O35" s="1101">
        <f t="shared" si="2"/>
        <v>8711.6689349625503</v>
      </c>
      <c r="P35" s="1100">
        <f>'2_State Distrib and Adjs'!AN35</f>
        <v>5234</v>
      </c>
      <c r="Q35" s="1100">
        <f>'3_Levels 1&amp;2'!AM35+'3_Levels 1&amp;2'!AX35</f>
        <v>8146.1196327803773</v>
      </c>
    </row>
    <row r="36" spans="1:17" ht="16.149999999999999" customHeight="1" x14ac:dyDescent="0.2">
      <c r="A36" s="596">
        <v>30</v>
      </c>
      <c r="B36" s="421" t="s">
        <v>33</v>
      </c>
      <c r="C36" s="1102">
        <v>3131.2256291689055</v>
      </c>
      <c r="D36" s="1102">
        <v>1239</v>
      </c>
      <c r="E36" s="1102">
        <v>169.60429936305732</v>
      </c>
      <c r="F36" s="1103">
        <f t="shared" si="3"/>
        <v>4539.8299285319627</v>
      </c>
      <c r="G36" s="1102">
        <v>727.17</v>
      </c>
      <c r="H36" s="1103">
        <f t="shared" si="1"/>
        <v>5266.9999285319627</v>
      </c>
      <c r="I36" s="1102">
        <v>688.86963841715931</v>
      </c>
      <c r="J36" s="1102">
        <v>187.87353775013435</v>
      </c>
      <c r="K36" s="1102">
        <v>4696.8384437533587</v>
      </c>
      <c r="L36" s="1102">
        <v>1878.7353775013435</v>
      </c>
      <c r="M36" s="1102">
        <v>3435</v>
      </c>
      <c r="N36" s="1102">
        <v>4635</v>
      </c>
      <c r="O36" s="1103">
        <f t="shared" si="2"/>
        <v>9174.8299285319627</v>
      </c>
      <c r="P36" s="1102">
        <f>'2_State Distrib and Adjs'!AN36</f>
        <v>6713</v>
      </c>
      <c r="Q36" s="1102">
        <f>'3_Levels 1&amp;2'!AM36+'3_Levels 1&amp;2'!AX36</f>
        <v>9263.2352388535037</v>
      </c>
    </row>
    <row r="37" spans="1:17" ht="16.149999999999999" customHeight="1" x14ac:dyDescent="0.2">
      <c r="A37" s="1096">
        <v>31</v>
      </c>
      <c r="B37" s="1097" t="s">
        <v>34</v>
      </c>
      <c r="C37" s="1098">
        <v>2530.7187305265429</v>
      </c>
      <c r="D37" s="1098">
        <v>747</v>
      </c>
      <c r="E37" s="1098">
        <v>169.60408229386036</v>
      </c>
      <c r="F37" s="1099">
        <f t="shared" si="3"/>
        <v>3447.3228128204032</v>
      </c>
      <c r="G37" s="1098">
        <v>620.83000000000004</v>
      </c>
      <c r="H37" s="1099">
        <f t="shared" si="1"/>
        <v>4068.1528128204031</v>
      </c>
      <c r="I37" s="1098">
        <v>556.75812071583937</v>
      </c>
      <c r="J37" s="1098">
        <v>151.84312383159258</v>
      </c>
      <c r="K37" s="1098">
        <v>3796.0780957898141</v>
      </c>
      <c r="L37" s="1098">
        <v>1518.4312383159256</v>
      </c>
      <c r="M37" s="1098">
        <v>5430</v>
      </c>
      <c r="N37" s="1098">
        <v>6175</v>
      </c>
      <c r="O37" s="1099">
        <f t="shared" si="2"/>
        <v>9622.3228128204028</v>
      </c>
      <c r="P37" s="1098">
        <f>'2_State Distrib and Adjs'!AN37</f>
        <v>5343</v>
      </c>
      <c r="Q37" s="1098">
        <f>'3_Levels 1&amp;2'!AM37+'3_Levels 1&amp;2'!AX37</f>
        <v>8997.4791965008917</v>
      </c>
    </row>
    <row r="38" spans="1:17" ht="16.149999999999999" customHeight="1" x14ac:dyDescent="0.2">
      <c r="A38" s="595">
        <v>32</v>
      </c>
      <c r="B38" s="420" t="s">
        <v>35</v>
      </c>
      <c r="C38" s="1100">
        <v>3354.335802108491</v>
      </c>
      <c r="D38" s="1100">
        <v>1223</v>
      </c>
      <c r="E38" s="1100">
        <v>169.60415862973537</v>
      </c>
      <c r="F38" s="1101">
        <f t="shared" si="3"/>
        <v>4746.9399607382265</v>
      </c>
      <c r="G38" s="1100">
        <v>559.77</v>
      </c>
      <c r="H38" s="1101">
        <f t="shared" si="1"/>
        <v>5306.7099607382261</v>
      </c>
      <c r="I38" s="1100">
        <v>737.95387646386791</v>
      </c>
      <c r="J38" s="1100">
        <v>201.26014812650942</v>
      </c>
      <c r="K38" s="1100">
        <v>5031.5037031627353</v>
      </c>
      <c r="L38" s="1100">
        <v>2012.6014812650944</v>
      </c>
      <c r="M38" s="1100">
        <v>2430</v>
      </c>
      <c r="N38" s="1100">
        <v>2849</v>
      </c>
      <c r="O38" s="1101">
        <f t="shared" si="2"/>
        <v>7595.9399607382265</v>
      </c>
      <c r="P38" s="1100">
        <f>'2_State Distrib and Adjs'!AN38</f>
        <v>6576</v>
      </c>
      <c r="Q38" s="1100">
        <f>'3_Levels 1&amp;2'!AM38+'3_Levels 1&amp;2'!AX38</f>
        <v>8634.1210878790207</v>
      </c>
    </row>
    <row r="39" spans="1:17" ht="16.149999999999999" customHeight="1" x14ac:dyDescent="0.2">
      <c r="A39" s="595">
        <v>33</v>
      </c>
      <c r="B39" s="420" t="s">
        <v>36</v>
      </c>
      <c r="C39" s="1100">
        <v>2876.0974875985539</v>
      </c>
      <c r="D39" s="1100">
        <v>1120</v>
      </c>
      <c r="E39" s="1100">
        <v>169.6041076487252</v>
      </c>
      <c r="F39" s="1101">
        <f t="shared" si="3"/>
        <v>4165.7015952472793</v>
      </c>
      <c r="G39" s="1100">
        <v>655.31000000000006</v>
      </c>
      <c r="H39" s="1101">
        <f t="shared" si="1"/>
        <v>4821.0115952472797</v>
      </c>
      <c r="I39" s="1100">
        <v>632.74144727168186</v>
      </c>
      <c r="J39" s="1100">
        <v>172.56584925591324</v>
      </c>
      <c r="K39" s="1100">
        <v>4314.14623139783</v>
      </c>
      <c r="L39" s="1100">
        <v>1725.6584925591321</v>
      </c>
      <c r="M39" s="1100">
        <v>2522</v>
      </c>
      <c r="N39" s="1100">
        <v>4565</v>
      </c>
      <c r="O39" s="1101">
        <f t="shared" si="2"/>
        <v>8730.7015952472793</v>
      </c>
      <c r="P39" s="1100">
        <f>'2_State Distrib and Adjs'!AN39</f>
        <v>6743</v>
      </c>
      <c r="Q39" s="1100">
        <f>'3_Levels 1&amp;2'!AM39+'3_Levels 1&amp;2'!AX39</f>
        <v>10041.616487252126</v>
      </c>
    </row>
    <row r="40" spans="1:17" ht="16.149999999999999" customHeight="1" x14ac:dyDescent="0.2">
      <c r="A40" s="595">
        <v>34</v>
      </c>
      <c r="B40" s="420" t="s">
        <v>37</v>
      </c>
      <c r="C40" s="1100">
        <v>3214.1824209098199</v>
      </c>
      <c r="D40" s="1100">
        <v>1327</v>
      </c>
      <c r="E40" s="1100">
        <v>169.60401002506265</v>
      </c>
      <c r="F40" s="1101">
        <f t="shared" si="3"/>
        <v>4710.7864309348824</v>
      </c>
      <c r="G40" s="1100">
        <v>644.11000000000013</v>
      </c>
      <c r="H40" s="1101">
        <f t="shared" si="1"/>
        <v>5354.896430934883</v>
      </c>
      <c r="I40" s="1100">
        <v>707.12013260016033</v>
      </c>
      <c r="J40" s="1100">
        <v>192.85094525458919</v>
      </c>
      <c r="K40" s="1100">
        <v>4821.2736313647301</v>
      </c>
      <c r="L40" s="1100">
        <v>1928.5094525458921</v>
      </c>
      <c r="M40" s="1100">
        <v>3265</v>
      </c>
      <c r="N40" s="1100">
        <v>3695</v>
      </c>
      <c r="O40" s="1101">
        <f t="shared" si="2"/>
        <v>8405.7864309348824</v>
      </c>
      <c r="P40" s="1100">
        <f>'2_State Distrib and Adjs'!AN40</f>
        <v>7229</v>
      </c>
      <c r="Q40" s="1100">
        <f>'3_Levels 1&amp;2'!AM40+'3_Levels 1&amp;2'!AX40</f>
        <v>9870.4576886661089</v>
      </c>
    </row>
    <row r="41" spans="1:17" ht="16.149999999999999" customHeight="1" x14ac:dyDescent="0.2">
      <c r="A41" s="596">
        <v>35</v>
      </c>
      <c r="B41" s="421" t="s">
        <v>38</v>
      </c>
      <c r="C41" s="1102">
        <v>2725.1184237705938</v>
      </c>
      <c r="D41" s="1102">
        <v>884</v>
      </c>
      <c r="E41" s="1102">
        <v>169.60417037961147</v>
      </c>
      <c r="F41" s="1103">
        <f t="shared" si="3"/>
        <v>3778.7225941502052</v>
      </c>
      <c r="G41" s="1102">
        <v>537.96</v>
      </c>
      <c r="H41" s="1103">
        <f t="shared" si="1"/>
        <v>4316.6825941502047</v>
      </c>
      <c r="I41" s="1102">
        <v>599.5260532295307</v>
      </c>
      <c r="J41" s="1102">
        <v>163.50710542623563</v>
      </c>
      <c r="K41" s="1102">
        <v>4087.6776356558908</v>
      </c>
      <c r="L41" s="1102">
        <v>1635.0710542623563</v>
      </c>
      <c r="M41" s="1102">
        <v>4356</v>
      </c>
      <c r="N41" s="1102">
        <v>4926</v>
      </c>
      <c r="O41" s="1103">
        <f t="shared" si="2"/>
        <v>8704.7225941502056</v>
      </c>
      <c r="P41" s="1102">
        <f>'2_State Distrib and Adjs'!AN41</f>
        <v>5534</v>
      </c>
      <c r="Q41" s="1102">
        <f>'3_Levels 1&amp;2'!AM41+'3_Levels 1&amp;2'!AX41</f>
        <v>8844.7169328105501</v>
      </c>
    </row>
    <row r="42" spans="1:17" ht="16.149999999999999" customHeight="1" x14ac:dyDescent="0.2">
      <c r="A42" s="1096">
        <v>36</v>
      </c>
      <c r="B42" s="1097" t="s">
        <v>469</v>
      </c>
      <c r="C42" s="1098">
        <v>2085.0706736409602</v>
      </c>
      <c r="D42" s="1098">
        <v>345</v>
      </c>
      <c r="E42" s="1098">
        <v>169.60414751469801</v>
      </c>
      <c r="F42" s="1099">
        <f t="shared" si="3"/>
        <v>2599.6748211556583</v>
      </c>
      <c r="G42" s="1098">
        <v>746.03</v>
      </c>
      <c r="H42" s="1099">
        <f t="shared" si="1"/>
        <v>3345.7048211556585</v>
      </c>
      <c r="I42" s="1098">
        <v>458.7155482010113</v>
      </c>
      <c r="J42" s="1098">
        <v>125.10424041845762</v>
      </c>
      <c r="K42" s="1098">
        <v>3127.6060104614403</v>
      </c>
      <c r="L42" s="1098">
        <v>1251.0424041845763</v>
      </c>
      <c r="M42" s="1098">
        <v>5922</v>
      </c>
      <c r="N42" s="1098">
        <v>6596</v>
      </c>
      <c r="O42" s="1099">
        <f t="shared" si="2"/>
        <v>9195.6748211556587</v>
      </c>
      <c r="P42" s="1098">
        <f>'2_State Distrib and Adjs'!AN42</f>
        <v>4299</v>
      </c>
      <c r="Q42" s="1098">
        <f>'3_Levels 1&amp;2'!AM42+'3_Levels 1&amp;2'!AX42</f>
        <v>8372.8678246926775</v>
      </c>
    </row>
    <row r="43" spans="1:17" ht="16.149999999999999" customHeight="1" x14ac:dyDescent="0.2">
      <c r="A43" s="595">
        <v>37</v>
      </c>
      <c r="B43" s="420" t="s">
        <v>40</v>
      </c>
      <c r="C43" s="1100">
        <v>3156.195590377883</v>
      </c>
      <c r="D43" s="1100">
        <v>1216</v>
      </c>
      <c r="E43" s="1100">
        <v>169.60416890512516</v>
      </c>
      <c r="F43" s="1101">
        <f t="shared" si="3"/>
        <v>4541.7997592830088</v>
      </c>
      <c r="G43" s="1100">
        <v>653.61</v>
      </c>
      <c r="H43" s="1101">
        <f t="shared" si="1"/>
        <v>5195.4097592830085</v>
      </c>
      <c r="I43" s="1100">
        <v>694.36302988313435</v>
      </c>
      <c r="J43" s="1100">
        <v>189.37173542267297</v>
      </c>
      <c r="K43" s="1100">
        <v>4734.2933855668243</v>
      </c>
      <c r="L43" s="1100">
        <v>1893.7173542267299</v>
      </c>
      <c r="M43" s="1100">
        <v>3279</v>
      </c>
      <c r="N43" s="1100">
        <v>4318</v>
      </c>
      <c r="O43" s="1101">
        <f t="shared" si="2"/>
        <v>8859.7997592830088</v>
      </c>
      <c r="P43" s="1100">
        <f>'2_State Distrib and Adjs'!AN43</f>
        <v>6486</v>
      </c>
      <c r="Q43" s="1100">
        <f>'3_Levels 1&amp;2'!AM43+'3_Levels 1&amp;2'!AX43</f>
        <v>8965.516042763511</v>
      </c>
    </row>
    <row r="44" spans="1:17" ht="16.149999999999999" customHeight="1" x14ac:dyDescent="0.2">
      <c r="A44" s="595">
        <v>38</v>
      </c>
      <c r="B44" s="420" t="s">
        <v>41</v>
      </c>
      <c r="C44" s="1100">
        <v>1003.7499109368114</v>
      </c>
      <c r="D44" s="1100">
        <v>0</v>
      </c>
      <c r="E44" s="1100">
        <v>424.3165764372261</v>
      </c>
      <c r="F44" s="1101">
        <f t="shared" si="3"/>
        <v>1428.0664873740375</v>
      </c>
      <c r="G44" s="1100">
        <v>829.92000000000007</v>
      </c>
      <c r="H44" s="1101">
        <f t="shared" si="1"/>
        <v>2257.9864873740376</v>
      </c>
      <c r="I44" s="1100">
        <v>220.82498040609849</v>
      </c>
      <c r="J44" s="1100">
        <v>60.224994656208672</v>
      </c>
      <c r="K44" s="1100">
        <v>1505.6248664052171</v>
      </c>
      <c r="L44" s="1100">
        <v>602.24994656208685</v>
      </c>
      <c r="M44" s="1100">
        <v>11056</v>
      </c>
      <c r="N44" s="1100">
        <v>11056</v>
      </c>
      <c r="O44" s="1101">
        <f t="shared" si="2"/>
        <v>12484.066487374037</v>
      </c>
      <c r="P44" s="1100">
        <f>'2_State Distrib and Adjs'!AN44</f>
        <v>2822</v>
      </c>
      <c r="Q44" s="1100">
        <f>'3_Levels 1&amp;2'!AM44+'3_Levels 1&amp;2'!AX44</f>
        <v>8808.8195849445729</v>
      </c>
    </row>
    <row r="45" spans="1:17" ht="16.149999999999999" customHeight="1" x14ac:dyDescent="0.2">
      <c r="A45" s="595">
        <v>39</v>
      </c>
      <c r="B45" s="420" t="s">
        <v>42</v>
      </c>
      <c r="C45" s="1100">
        <v>1656.9243468145605</v>
      </c>
      <c r="D45" s="1100">
        <v>0</v>
      </c>
      <c r="E45" s="1100">
        <v>292.54562665656948</v>
      </c>
      <c r="F45" s="1101">
        <f t="shared" si="3"/>
        <v>1949.4699734711301</v>
      </c>
      <c r="G45" s="1100">
        <v>779.66</v>
      </c>
      <c r="H45" s="1101">
        <f t="shared" si="1"/>
        <v>2729.1299734711301</v>
      </c>
      <c r="I45" s="1100">
        <v>364.52335629920327</v>
      </c>
      <c r="J45" s="1100">
        <v>99.415460808873604</v>
      </c>
      <c r="K45" s="1100">
        <v>2485.3865202218408</v>
      </c>
      <c r="L45" s="1100">
        <v>994.15460808873615</v>
      </c>
      <c r="M45" s="1100">
        <v>5734</v>
      </c>
      <c r="N45" s="1100">
        <v>5734</v>
      </c>
      <c r="O45" s="1101">
        <f t="shared" si="2"/>
        <v>7683.4699734711303</v>
      </c>
      <c r="P45" s="1100">
        <f>'2_State Distrib and Adjs'!AN45</f>
        <v>3725</v>
      </c>
      <c r="Q45" s="1100">
        <f>'3_Levels 1&amp;2'!AM45+'3_Levels 1&amp;2'!AX45</f>
        <v>8732.4221734191597</v>
      </c>
    </row>
    <row r="46" spans="1:17" ht="16.149999999999999" customHeight="1" x14ac:dyDescent="0.2">
      <c r="A46" s="596">
        <v>40</v>
      </c>
      <c r="B46" s="421" t="s">
        <v>43</v>
      </c>
      <c r="C46" s="1102">
        <v>2962.6060466660556</v>
      </c>
      <c r="D46" s="1102">
        <v>1057</v>
      </c>
      <c r="E46" s="1102">
        <v>169.60414949161859</v>
      </c>
      <c r="F46" s="1103">
        <f t="shared" si="3"/>
        <v>4189.2101961576745</v>
      </c>
      <c r="G46" s="1102">
        <v>700.2700000000001</v>
      </c>
      <c r="H46" s="1103">
        <f t="shared" si="1"/>
        <v>4889.480196157675</v>
      </c>
      <c r="I46" s="1102">
        <v>651.7733302665323</v>
      </c>
      <c r="J46" s="1102">
        <v>177.75636279996331</v>
      </c>
      <c r="K46" s="1102">
        <v>4443.9090699990838</v>
      </c>
      <c r="L46" s="1102">
        <v>1777.5636279996336</v>
      </c>
      <c r="M46" s="1102">
        <v>3999</v>
      </c>
      <c r="N46" s="1102">
        <v>4263</v>
      </c>
      <c r="O46" s="1103">
        <f t="shared" si="2"/>
        <v>8452.2101961576736</v>
      </c>
      <c r="P46" s="1102">
        <f>'2_State Distrib and Adjs'!AN46</f>
        <v>6102</v>
      </c>
      <c r="Q46" s="1102">
        <f>'3_Levels 1&amp;2'!AM46+'3_Levels 1&amp;2'!AX46</f>
        <v>8811.3050792342219</v>
      </c>
    </row>
    <row r="47" spans="1:17" ht="16.149999999999999" customHeight="1" x14ac:dyDescent="0.2">
      <c r="A47" s="1096">
        <v>41</v>
      </c>
      <c r="B47" s="1097" t="s">
        <v>44</v>
      </c>
      <c r="C47" s="1098">
        <v>1520.7866342377258</v>
      </c>
      <c r="D47" s="1098">
        <v>0</v>
      </c>
      <c r="E47" s="1098">
        <v>169.603861003861</v>
      </c>
      <c r="F47" s="1099">
        <f t="shared" si="3"/>
        <v>1690.3904952415869</v>
      </c>
      <c r="G47" s="1098">
        <v>886.22</v>
      </c>
      <c r="H47" s="1099">
        <f t="shared" si="1"/>
        <v>2576.6104952415872</v>
      </c>
      <c r="I47" s="1098">
        <v>334.57305953229968</v>
      </c>
      <c r="J47" s="1098">
        <v>91.247198054263549</v>
      </c>
      <c r="K47" s="1098">
        <v>2281.1799513565888</v>
      </c>
      <c r="L47" s="1098">
        <v>912.47198054263549</v>
      </c>
      <c r="M47" s="1098">
        <v>11396</v>
      </c>
      <c r="N47" s="1098">
        <v>13077</v>
      </c>
      <c r="O47" s="1099">
        <f t="shared" si="2"/>
        <v>14767.390495241587</v>
      </c>
      <c r="P47" s="1098">
        <f>'2_State Distrib and Adjs'!AN47</f>
        <v>3528</v>
      </c>
      <c r="Q47" s="1098">
        <f>'3_Levels 1&amp;2'!AM47+'3_Levels 1&amp;2'!AX47</f>
        <v>8907.396563706563</v>
      </c>
    </row>
    <row r="48" spans="1:17" ht="16.149999999999999" customHeight="1" x14ac:dyDescent="0.2">
      <c r="A48" s="595">
        <v>42</v>
      </c>
      <c r="B48" s="420" t="s">
        <v>45</v>
      </c>
      <c r="C48" s="1100">
        <v>2688.4088533464701</v>
      </c>
      <c r="D48" s="1100">
        <v>908</v>
      </c>
      <c r="E48" s="1100">
        <v>169.60396039603961</v>
      </c>
      <c r="F48" s="1101">
        <f t="shared" si="3"/>
        <v>3766.0128137425099</v>
      </c>
      <c r="G48" s="1100">
        <v>534.28</v>
      </c>
      <c r="H48" s="1101">
        <f t="shared" si="1"/>
        <v>4300.2928137425097</v>
      </c>
      <c r="I48" s="1100">
        <v>591.44994773622352</v>
      </c>
      <c r="J48" s="1100">
        <v>161.30453120078818</v>
      </c>
      <c r="K48" s="1100">
        <v>4032.6132800197051</v>
      </c>
      <c r="L48" s="1100">
        <v>1613.0453120078821</v>
      </c>
      <c r="M48" s="1100">
        <v>3887</v>
      </c>
      <c r="N48" s="1100">
        <v>4918</v>
      </c>
      <c r="O48" s="1101">
        <f t="shared" si="2"/>
        <v>8684.012813742509</v>
      </c>
      <c r="P48" s="1100">
        <f>'2_State Distrib and Adjs'!AN48</f>
        <v>5757</v>
      </c>
      <c r="Q48" s="1100">
        <f>'3_Levels 1&amp;2'!AM48+'3_Levels 1&amp;2'!AX48</f>
        <v>9367.8114888155487</v>
      </c>
    </row>
    <row r="49" spans="1:17" ht="16.149999999999999" customHeight="1" x14ac:dyDescent="0.2">
      <c r="A49" s="595">
        <v>43</v>
      </c>
      <c r="B49" s="420" t="s">
        <v>46</v>
      </c>
      <c r="C49" s="1100">
        <v>3017.5485721188088</v>
      </c>
      <c r="D49" s="1100">
        <v>1182</v>
      </c>
      <c r="E49" s="1100">
        <v>169.60418222554145</v>
      </c>
      <c r="F49" s="1101">
        <f t="shared" si="3"/>
        <v>4369.1527543443499</v>
      </c>
      <c r="G49" s="1100">
        <v>574.6099999999999</v>
      </c>
      <c r="H49" s="1101">
        <f t="shared" si="1"/>
        <v>4943.7627543443496</v>
      </c>
      <c r="I49" s="1100">
        <v>663.86068586613794</v>
      </c>
      <c r="J49" s="1100">
        <v>181.05291432712855</v>
      </c>
      <c r="K49" s="1100">
        <v>4526.3228581782132</v>
      </c>
      <c r="L49" s="1100">
        <v>1810.5291432712852</v>
      </c>
      <c r="M49" s="1100">
        <v>4071</v>
      </c>
      <c r="N49" s="1100">
        <v>4936</v>
      </c>
      <c r="O49" s="1101">
        <f t="shared" si="2"/>
        <v>9305.1527543443499</v>
      </c>
      <c r="P49" s="1100">
        <f>'2_State Distrib and Adjs'!AN49</f>
        <v>6493</v>
      </c>
      <c r="Q49" s="1100">
        <f>'3_Levels 1&amp;2'!AM49+'3_Levels 1&amp;2'!AX49</f>
        <v>9488.8764077669912</v>
      </c>
    </row>
    <row r="50" spans="1:17" ht="16.149999999999999" customHeight="1" x14ac:dyDescent="0.2">
      <c r="A50" s="595">
        <v>44</v>
      </c>
      <c r="B50" s="420" t="s">
        <v>47</v>
      </c>
      <c r="C50" s="1100">
        <v>2971.4111010334168</v>
      </c>
      <c r="D50" s="1100">
        <v>1045</v>
      </c>
      <c r="E50" s="1100">
        <v>169.60418342719228</v>
      </c>
      <c r="F50" s="1101">
        <f t="shared" si="3"/>
        <v>4186.0152844606091</v>
      </c>
      <c r="G50" s="1100">
        <v>663.16000000000008</v>
      </c>
      <c r="H50" s="1101">
        <f t="shared" si="1"/>
        <v>4849.175284460609</v>
      </c>
      <c r="I50" s="1100">
        <v>653.71044222735168</v>
      </c>
      <c r="J50" s="1100">
        <v>178.28466606200499</v>
      </c>
      <c r="K50" s="1100">
        <v>4457.1166515501254</v>
      </c>
      <c r="L50" s="1100">
        <v>1782.84666062005</v>
      </c>
      <c r="M50" s="1100">
        <v>4266</v>
      </c>
      <c r="N50" s="1100">
        <v>4266</v>
      </c>
      <c r="O50" s="1101">
        <f t="shared" si="2"/>
        <v>8452.0152844606091</v>
      </c>
      <c r="P50" s="1100">
        <f>'2_State Distrib and Adjs'!AN50</f>
        <v>5991</v>
      </c>
      <c r="Q50" s="1100">
        <f>'3_Levels 1&amp;2'!AM50+'3_Levels 1&amp;2'!AX50</f>
        <v>8662.2609117725933</v>
      </c>
    </row>
    <row r="51" spans="1:17" ht="16.149999999999999" customHeight="1" x14ac:dyDescent="0.2">
      <c r="A51" s="596">
        <v>45</v>
      </c>
      <c r="B51" s="421" t="s">
        <v>48</v>
      </c>
      <c r="C51" s="1102">
        <v>1373.0857824729417</v>
      </c>
      <c r="D51" s="1102">
        <v>0</v>
      </c>
      <c r="E51" s="1102">
        <v>404.41064076849995</v>
      </c>
      <c r="F51" s="1103">
        <f t="shared" si="3"/>
        <v>1777.4964232414416</v>
      </c>
      <c r="G51" s="1102">
        <v>753.96000000000015</v>
      </c>
      <c r="H51" s="1103">
        <f t="shared" si="1"/>
        <v>2531.4564232414418</v>
      </c>
      <c r="I51" s="1102">
        <v>302.07887214404712</v>
      </c>
      <c r="J51" s="1102">
        <v>82.385146948376487</v>
      </c>
      <c r="K51" s="1102">
        <v>2059.6286737094124</v>
      </c>
      <c r="L51" s="1102">
        <v>823.85146948376496</v>
      </c>
      <c r="M51" s="1102">
        <v>13614</v>
      </c>
      <c r="N51" s="1102">
        <v>15010</v>
      </c>
      <c r="O51" s="1103">
        <f t="shared" si="2"/>
        <v>16787.496423241442</v>
      </c>
      <c r="P51" s="1102">
        <f>'2_State Distrib and Adjs'!AN51</f>
        <v>3060</v>
      </c>
      <c r="Q51" s="1102">
        <f>'3_Levels 1&amp;2'!AM51+'3_Levels 1&amp;2'!AX51</f>
        <v>7853.0362356170172</v>
      </c>
    </row>
    <row r="52" spans="1:17" ht="16.149999999999999" customHeight="1" x14ac:dyDescent="0.2">
      <c r="A52" s="1096">
        <v>46</v>
      </c>
      <c r="B52" s="1097" t="s">
        <v>49</v>
      </c>
      <c r="C52" s="1098">
        <v>3368.9761072663837</v>
      </c>
      <c r="D52" s="1098">
        <v>1413</v>
      </c>
      <c r="E52" s="1098">
        <v>169.60421940928271</v>
      </c>
      <c r="F52" s="1099">
        <f t="shared" si="3"/>
        <v>4951.5803266756666</v>
      </c>
      <c r="G52" s="1098">
        <v>728.06</v>
      </c>
      <c r="H52" s="1099">
        <f t="shared" si="1"/>
        <v>5679.6403266756661</v>
      </c>
      <c r="I52" s="1098">
        <v>741.17474359860444</v>
      </c>
      <c r="J52" s="1098">
        <v>202.13856643598302</v>
      </c>
      <c r="K52" s="1098">
        <v>5053.4641608995762</v>
      </c>
      <c r="L52" s="1098">
        <v>2021.3856643598301</v>
      </c>
      <c r="M52" s="1098">
        <v>1830</v>
      </c>
      <c r="N52" s="1098">
        <v>3110</v>
      </c>
      <c r="O52" s="1099">
        <f t="shared" si="2"/>
        <v>8061.5803266756666</v>
      </c>
      <c r="P52" s="1098">
        <f>'2_State Distrib and Adjs'!AN52</f>
        <v>8006</v>
      </c>
      <c r="Q52" s="1098">
        <f>'3_Levels 1&amp;2'!AM52+'3_Levels 1&amp;2'!AX52</f>
        <v>10300.317552742616</v>
      </c>
    </row>
    <row r="53" spans="1:17" ht="16.149999999999999" customHeight="1" x14ac:dyDescent="0.2">
      <c r="A53" s="595">
        <v>47</v>
      </c>
      <c r="B53" s="420" t="s">
        <v>50</v>
      </c>
      <c r="C53" s="1100">
        <v>1118.4089913885816</v>
      </c>
      <c r="D53" s="1100">
        <v>0</v>
      </c>
      <c r="E53" s="1100">
        <v>402.60028530670473</v>
      </c>
      <c r="F53" s="1101">
        <f t="shared" si="3"/>
        <v>1521.0092766952864</v>
      </c>
      <c r="G53" s="1100">
        <v>910.76</v>
      </c>
      <c r="H53" s="1101">
        <f t="shared" si="1"/>
        <v>2431.7692766952864</v>
      </c>
      <c r="I53" s="1100">
        <v>246.04997810548801</v>
      </c>
      <c r="J53" s="1100">
        <v>67.104539483314909</v>
      </c>
      <c r="K53" s="1100">
        <v>1677.6134870828723</v>
      </c>
      <c r="L53" s="1100">
        <v>671.04539483314898</v>
      </c>
      <c r="M53" s="1100">
        <v>14039</v>
      </c>
      <c r="N53" s="1100">
        <v>15928</v>
      </c>
      <c r="O53" s="1101">
        <f t="shared" si="2"/>
        <v>17449.009276695288</v>
      </c>
      <c r="P53" s="1100">
        <f>'2_State Distrib and Adjs'!AN53</f>
        <v>3020</v>
      </c>
      <c r="Q53" s="1100">
        <f>'3_Levels 1&amp;2'!AM53+'3_Levels 1&amp;2'!AX53</f>
        <v>8625.0299001426538</v>
      </c>
    </row>
    <row r="54" spans="1:17" ht="16.149999999999999" customHeight="1" x14ac:dyDescent="0.2">
      <c r="A54" s="595">
        <v>48</v>
      </c>
      <c r="B54" s="420" t="s">
        <v>481</v>
      </c>
      <c r="C54" s="1100">
        <v>2345.0861869264627</v>
      </c>
      <c r="D54" s="1100">
        <v>580</v>
      </c>
      <c r="E54" s="1100">
        <v>169.60413436692505</v>
      </c>
      <c r="F54" s="1101">
        <f t="shared" si="3"/>
        <v>3094.6903212933876</v>
      </c>
      <c r="G54" s="1100">
        <v>871.07</v>
      </c>
      <c r="H54" s="1101">
        <f t="shared" si="1"/>
        <v>3965.7603212933877</v>
      </c>
      <c r="I54" s="1100">
        <v>515.91896112382176</v>
      </c>
      <c r="J54" s="1100">
        <v>140.70517121558774</v>
      </c>
      <c r="K54" s="1100">
        <v>3517.629280389694</v>
      </c>
      <c r="L54" s="1100">
        <v>1407.0517121558776</v>
      </c>
      <c r="M54" s="1100">
        <v>7134</v>
      </c>
      <c r="N54" s="1100">
        <v>8769</v>
      </c>
      <c r="O54" s="1101">
        <f t="shared" si="2"/>
        <v>11863.690321293387</v>
      </c>
      <c r="P54" s="1100">
        <f>'2_State Distrib and Adjs'!AN54</f>
        <v>5123</v>
      </c>
      <c r="Q54" s="1100">
        <f>'3_Levels 1&amp;2'!AM54+'3_Levels 1&amp;2'!AX54</f>
        <v>8783.503996554693</v>
      </c>
    </row>
    <row r="55" spans="1:17" ht="16.149999999999999" customHeight="1" x14ac:dyDescent="0.2">
      <c r="A55" s="595">
        <v>49</v>
      </c>
      <c r="B55" s="420" t="s">
        <v>51</v>
      </c>
      <c r="C55" s="1100">
        <v>3021.1980240857683</v>
      </c>
      <c r="D55" s="1100">
        <v>825</v>
      </c>
      <c r="E55" s="1100">
        <v>169.60416827479739</v>
      </c>
      <c r="F55" s="1101">
        <f t="shared" si="3"/>
        <v>4015.8021923605656</v>
      </c>
      <c r="G55" s="1100">
        <v>574.43999999999994</v>
      </c>
      <c r="H55" s="1101">
        <f t="shared" si="1"/>
        <v>4590.2421923605652</v>
      </c>
      <c r="I55" s="1100">
        <v>664.663565298869</v>
      </c>
      <c r="J55" s="1100">
        <v>181.27188144514608</v>
      </c>
      <c r="K55" s="1100">
        <v>4531.7970361286525</v>
      </c>
      <c r="L55" s="1100">
        <v>1812.718814451461</v>
      </c>
      <c r="M55" s="1100">
        <v>2960</v>
      </c>
      <c r="N55" s="1100">
        <v>2960</v>
      </c>
      <c r="O55" s="1101">
        <f t="shared" si="2"/>
        <v>6975.8021923605656</v>
      </c>
      <c r="P55" s="1100">
        <f>'2_State Distrib and Adjs'!AN55</f>
        <v>5977</v>
      </c>
      <c r="Q55" s="1100">
        <f>'3_Levels 1&amp;2'!AM55+'3_Levels 1&amp;2'!AX55</f>
        <v>8267.8495137012724</v>
      </c>
    </row>
    <row r="56" spans="1:17" ht="16.149999999999999" customHeight="1" x14ac:dyDescent="0.2">
      <c r="A56" s="596">
        <v>50</v>
      </c>
      <c r="B56" s="421" t="s">
        <v>52</v>
      </c>
      <c r="C56" s="1102">
        <v>2871.6786814135662</v>
      </c>
      <c r="D56" s="1102">
        <v>979</v>
      </c>
      <c r="E56" s="1102">
        <v>169.60408770979967</v>
      </c>
      <c r="F56" s="1103">
        <f t="shared" si="3"/>
        <v>4020.2827691233661</v>
      </c>
      <c r="G56" s="1102">
        <v>634.46</v>
      </c>
      <c r="H56" s="1103">
        <f t="shared" si="1"/>
        <v>4654.7427691233661</v>
      </c>
      <c r="I56" s="1102">
        <v>631.76930991098448</v>
      </c>
      <c r="J56" s="1102">
        <v>172.30072088481396</v>
      </c>
      <c r="K56" s="1102">
        <v>4307.5180221203491</v>
      </c>
      <c r="L56" s="1102">
        <v>1723.0072088481395</v>
      </c>
      <c r="M56" s="1102">
        <v>2741</v>
      </c>
      <c r="N56" s="1102">
        <v>3853</v>
      </c>
      <c r="O56" s="1103">
        <f t="shared" si="2"/>
        <v>7873.2827691233661</v>
      </c>
      <c r="P56" s="1102">
        <f>'2_State Distrib and Adjs'!AN56</f>
        <v>5823</v>
      </c>
      <c r="Q56" s="1102">
        <f>'3_Levels 1&amp;2'!AM56+'3_Levels 1&amp;2'!AX56</f>
        <v>8711.0049539794272</v>
      </c>
    </row>
    <row r="57" spans="1:17" ht="16.149999999999999" customHeight="1" x14ac:dyDescent="0.2">
      <c r="A57" s="1096">
        <v>51</v>
      </c>
      <c r="B57" s="1097" t="s">
        <v>53</v>
      </c>
      <c r="C57" s="1098">
        <v>2745.1931862814345</v>
      </c>
      <c r="D57" s="1098">
        <v>932</v>
      </c>
      <c r="E57" s="1098">
        <v>169.6041819515774</v>
      </c>
      <c r="F57" s="1099">
        <f t="shared" si="3"/>
        <v>3846.7973682330121</v>
      </c>
      <c r="G57" s="1098">
        <v>706.66</v>
      </c>
      <c r="H57" s="1099">
        <f t="shared" si="1"/>
        <v>4553.4573682330119</v>
      </c>
      <c r="I57" s="1098">
        <v>603.9425009819156</v>
      </c>
      <c r="J57" s="1098">
        <v>164.71159117688603</v>
      </c>
      <c r="K57" s="1098">
        <v>4117.7897794221517</v>
      </c>
      <c r="L57" s="1098">
        <v>1647.1159117688608</v>
      </c>
      <c r="M57" s="1098">
        <v>4413</v>
      </c>
      <c r="N57" s="1098">
        <v>4908</v>
      </c>
      <c r="O57" s="1099">
        <f t="shared" si="2"/>
        <v>8754.7973682330121</v>
      </c>
      <c r="P57" s="1098">
        <f>'2_State Distrib and Adjs'!AN57</f>
        <v>5921</v>
      </c>
      <c r="Q57" s="1098">
        <f>'3_Levels 1&amp;2'!AM57+'3_Levels 1&amp;2'!AX57</f>
        <v>9158.3445218879933</v>
      </c>
    </row>
    <row r="58" spans="1:17" ht="16.149999999999999" customHeight="1" x14ac:dyDescent="0.2">
      <c r="A58" s="595">
        <v>52</v>
      </c>
      <c r="B58" s="420" t="s">
        <v>54</v>
      </c>
      <c r="C58" s="1100">
        <v>2768.732817926812</v>
      </c>
      <c r="D58" s="1100">
        <v>939</v>
      </c>
      <c r="E58" s="1100">
        <v>169.60413162321279</v>
      </c>
      <c r="F58" s="1101">
        <f t="shared" si="3"/>
        <v>3877.3369495500247</v>
      </c>
      <c r="G58" s="1100">
        <v>658.37</v>
      </c>
      <c r="H58" s="1101">
        <f t="shared" si="1"/>
        <v>4535.7069495500245</v>
      </c>
      <c r="I58" s="1100">
        <v>609.12121994389861</v>
      </c>
      <c r="J58" s="1100">
        <v>166.12396907560873</v>
      </c>
      <c r="K58" s="1100">
        <v>4153.0992268902173</v>
      </c>
      <c r="L58" s="1100">
        <v>1661.2396907560867</v>
      </c>
      <c r="M58" s="1100">
        <v>5718</v>
      </c>
      <c r="N58" s="1100">
        <v>6493</v>
      </c>
      <c r="O58" s="1101">
        <f t="shared" si="2"/>
        <v>10370.336949550025</v>
      </c>
      <c r="P58" s="1100">
        <f>'2_State Distrib and Adjs'!AN58</f>
        <v>5854</v>
      </c>
      <c r="Q58" s="1100">
        <f>'3_Levels 1&amp;2'!AM58+'3_Levels 1&amp;2'!AX58</f>
        <v>9045.3056570647605</v>
      </c>
    </row>
    <row r="59" spans="1:17" ht="16.149999999999999" customHeight="1" x14ac:dyDescent="0.2">
      <c r="A59" s="595">
        <v>53</v>
      </c>
      <c r="B59" s="420" t="s">
        <v>55</v>
      </c>
      <c r="C59" s="1100">
        <v>3094.3709619246915</v>
      </c>
      <c r="D59" s="1100">
        <v>850</v>
      </c>
      <c r="E59" s="1100">
        <v>169.60416450844298</v>
      </c>
      <c r="F59" s="1101">
        <f t="shared" si="3"/>
        <v>4113.9751264331344</v>
      </c>
      <c r="G59" s="1100">
        <v>689.74</v>
      </c>
      <c r="H59" s="1101">
        <f t="shared" si="1"/>
        <v>4803.7151264331342</v>
      </c>
      <c r="I59" s="1100">
        <v>680.76161162343215</v>
      </c>
      <c r="J59" s="1100">
        <v>185.66225771548147</v>
      </c>
      <c r="K59" s="1100">
        <v>4641.5564428870375</v>
      </c>
      <c r="L59" s="1100">
        <v>1856.622577154815</v>
      </c>
      <c r="M59" s="1100">
        <v>2712</v>
      </c>
      <c r="N59" s="1100">
        <v>2852</v>
      </c>
      <c r="O59" s="1101">
        <f t="shared" si="2"/>
        <v>6965.9751264331344</v>
      </c>
      <c r="P59" s="1100">
        <f>'2_State Distrib and Adjs'!AN59</f>
        <v>6091</v>
      </c>
      <c r="Q59" s="1100">
        <f>'3_Levels 1&amp;2'!AM59+'3_Levels 1&amp;2'!AX59</f>
        <v>8102.7274443178285</v>
      </c>
    </row>
    <row r="60" spans="1:17" ht="16.149999999999999" customHeight="1" x14ac:dyDescent="0.2">
      <c r="A60" s="595">
        <v>54</v>
      </c>
      <c r="B60" s="420" t="s">
        <v>56</v>
      </c>
      <c r="C60" s="1100">
        <v>2504.341912477571</v>
      </c>
      <c r="D60" s="1100">
        <v>838</v>
      </c>
      <c r="E60" s="1100">
        <v>169.60480349344979</v>
      </c>
      <c r="F60" s="1101">
        <f t="shared" si="3"/>
        <v>3511.9467159710207</v>
      </c>
      <c r="G60" s="1100">
        <v>951.45</v>
      </c>
      <c r="H60" s="1101">
        <f t="shared" si="1"/>
        <v>4463.396715971021</v>
      </c>
      <c r="I60" s="1100">
        <v>550.95522074506562</v>
      </c>
      <c r="J60" s="1100">
        <v>150.26051474865426</v>
      </c>
      <c r="K60" s="1100">
        <v>3756.5128687163565</v>
      </c>
      <c r="L60" s="1100">
        <v>1502.6051474865426</v>
      </c>
      <c r="M60" s="1100">
        <v>6685</v>
      </c>
      <c r="N60" s="1100">
        <v>6685</v>
      </c>
      <c r="O60" s="1101">
        <f t="shared" si="2"/>
        <v>10196.94671597102</v>
      </c>
      <c r="P60" s="1100">
        <f>'2_State Distrib and Adjs'!AN60</f>
        <v>6401</v>
      </c>
      <c r="Q60" s="1100">
        <f>'3_Levels 1&amp;2'!AM60+'3_Levels 1&amp;2'!AX60</f>
        <v>10372.70310043668</v>
      </c>
    </row>
    <row r="61" spans="1:17" ht="16.149999999999999" customHeight="1" x14ac:dyDescent="0.2">
      <c r="A61" s="596">
        <v>55</v>
      </c>
      <c r="B61" s="421" t="s">
        <v>57</v>
      </c>
      <c r="C61" s="1102">
        <v>2702.0637595072872</v>
      </c>
      <c r="D61" s="1102">
        <v>833</v>
      </c>
      <c r="E61" s="1102">
        <v>169.6041628959276</v>
      </c>
      <c r="F61" s="1103">
        <f t="shared" si="3"/>
        <v>3704.6679224032146</v>
      </c>
      <c r="G61" s="1102">
        <v>795.14</v>
      </c>
      <c r="H61" s="1103">
        <f t="shared" si="1"/>
        <v>4499.8079224032144</v>
      </c>
      <c r="I61" s="1102">
        <v>594.45402709160317</v>
      </c>
      <c r="J61" s="1102">
        <v>162.12382557043722</v>
      </c>
      <c r="K61" s="1102">
        <v>4053.0956392609305</v>
      </c>
      <c r="L61" s="1102">
        <v>1621.238255704372</v>
      </c>
      <c r="M61" s="1102">
        <v>4148</v>
      </c>
      <c r="N61" s="1102">
        <v>4148</v>
      </c>
      <c r="O61" s="1103">
        <f t="shared" si="2"/>
        <v>7852.6679224032141</v>
      </c>
      <c r="P61" s="1102">
        <f>'2_State Distrib and Adjs'!AN61</f>
        <v>5567</v>
      </c>
      <c r="Q61" s="1102">
        <f>'3_Levels 1&amp;2'!AM61+'3_Levels 1&amp;2'!AX61</f>
        <v>8504.1642533936647</v>
      </c>
    </row>
    <row r="62" spans="1:17" ht="16.149999999999999" customHeight="1" x14ac:dyDescent="0.2">
      <c r="A62" s="1096">
        <v>56</v>
      </c>
      <c r="B62" s="1097" t="s">
        <v>58</v>
      </c>
      <c r="C62" s="1098">
        <v>3100.825912382471</v>
      </c>
      <c r="D62" s="1098">
        <v>1267</v>
      </c>
      <c r="E62" s="1098">
        <v>169.60400667779632</v>
      </c>
      <c r="F62" s="1099">
        <f t="shared" si="3"/>
        <v>4537.4299190602669</v>
      </c>
      <c r="G62" s="1098">
        <v>614.66000000000008</v>
      </c>
      <c r="H62" s="1099">
        <f t="shared" si="1"/>
        <v>5152.0899190602668</v>
      </c>
      <c r="I62" s="1098">
        <v>682.18170072414364</v>
      </c>
      <c r="J62" s="1098">
        <v>186.04955474294829</v>
      </c>
      <c r="K62" s="1098">
        <v>4651.2388685737069</v>
      </c>
      <c r="L62" s="1098">
        <v>1860.4955474294827</v>
      </c>
      <c r="M62" s="1098">
        <v>3503</v>
      </c>
      <c r="N62" s="1098">
        <v>4373</v>
      </c>
      <c r="O62" s="1099">
        <f t="shared" si="2"/>
        <v>8910.4299190602669</v>
      </c>
      <c r="P62" s="1098">
        <f>'2_State Distrib and Adjs'!AN62</f>
        <v>7094</v>
      </c>
      <c r="Q62" s="1098">
        <f>'3_Levels 1&amp;2'!AM62+'3_Levels 1&amp;2'!AX62</f>
        <v>9642.638731218698</v>
      </c>
    </row>
    <row r="63" spans="1:17" ht="16.149999999999999" customHeight="1" x14ac:dyDescent="0.2">
      <c r="A63" s="595">
        <v>57</v>
      </c>
      <c r="B63" s="420" t="s">
        <v>59</v>
      </c>
      <c r="C63" s="1100">
        <v>3161.9106262784585</v>
      </c>
      <c r="D63" s="1100">
        <v>903</v>
      </c>
      <c r="E63" s="1100">
        <v>169.60418454935623</v>
      </c>
      <c r="F63" s="1101">
        <f t="shared" si="3"/>
        <v>4234.5148108278145</v>
      </c>
      <c r="G63" s="1100">
        <v>764.51</v>
      </c>
      <c r="H63" s="1101">
        <f t="shared" si="1"/>
        <v>4999.0248108278147</v>
      </c>
      <c r="I63" s="1100">
        <v>695.62033778126079</v>
      </c>
      <c r="J63" s="1100">
        <v>189.71463757670747</v>
      </c>
      <c r="K63" s="1100">
        <v>4742.8659394176884</v>
      </c>
      <c r="L63" s="1100">
        <v>1897.1463757670747</v>
      </c>
      <c r="M63" s="1100">
        <v>2649</v>
      </c>
      <c r="N63" s="1100">
        <v>2649</v>
      </c>
      <c r="O63" s="1101">
        <f t="shared" si="2"/>
        <v>6883.5148108278145</v>
      </c>
      <c r="P63" s="1100">
        <f>'2_State Distrib and Adjs'!AN63</f>
        <v>6199</v>
      </c>
      <c r="Q63" s="1100">
        <f>'3_Levels 1&amp;2'!AM63+'3_Levels 1&amp;2'!AX63</f>
        <v>8035.5839914163089</v>
      </c>
    </row>
    <row r="64" spans="1:17" ht="16.149999999999999" customHeight="1" x14ac:dyDescent="0.2">
      <c r="A64" s="595">
        <v>58</v>
      </c>
      <c r="B64" s="420" t="s">
        <v>60</v>
      </c>
      <c r="C64" s="1100">
        <v>3399.6148421395246</v>
      </c>
      <c r="D64" s="1100">
        <v>1227</v>
      </c>
      <c r="E64" s="1100">
        <v>169.6040913059748</v>
      </c>
      <c r="F64" s="1101">
        <f t="shared" si="3"/>
        <v>4796.2189334454997</v>
      </c>
      <c r="G64" s="1100">
        <v>697.04</v>
      </c>
      <c r="H64" s="1101">
        <f t="shared" si="1"/>
        <v>5493.2589334454997</v>
      </c>
      <c r="I64" s="1100">
        <v>747.91526527069539</v>
      </c>
      <c r="J64" s="1100">
        <v>203.97689052837148</v>
      </c>
      <c r="K64" s="1100">
        <v>5099.4222632092869</v>
      </c>
      <c r="L64" s="1100">
        <v>2039.7689052837147</v>
      </c>
      <c r="M64" s="1100">
        <v>2184</v>
      </c>
      <c r="N64" s="1100">
        <v>2687</v>
      </c>
      <c r="O64" s="1101">
        <f t="shared" si="2"/>
        <v>7483.2189334454997</v>
      </c>
      <c r="P64" s="1100">
        <f>'2_State Distrib and Adjs'!AN64</f>
        <v>6781</v>
      </c>
      <c r="Q64" s="1100">
        <f>'3_Levels 1&amp;2'!AM64+'3_Levels 1&amp;2'!AX64</f>
        <v>8601.041609080703</v>
      </c>
    </row>
    <row r="65" spans="1:17" ht="16.149999999999999" customHeight="1" x14ac:dyDescent="0.2">
      <c r="A65" s="595">
        <v>59</v>
      </c>
      <c r="B65" s="420" t="s">
        <v>61</v>
      </c>
      <c r="C65" s="1100">
        <v>3590.2560637300003</v>
      </c>
      <c r="D65" s="1100">
        <v>753</v>
      </c>
      <c r="E65" s="1100">
        <v>169.60420420420419</v>
      </c>
      <c r="F65" s="1101">
        <f t="shared" si="3"/>
        <v>4512.8602679342048</v>
      </c>
      <c r="G65" s="1100">
        <v>689.52</v>
      </c>
      <c r="H65" s="1101">
        <f t="shared" si="1"/>
        <v>5202.3802679342043</v>
      </c>
      <c r="I65" s="1100">
        <v>789.8563340206</v>
      </c>
      <c r="J65" s="1100">
        <v>215.41536382379999</v>
      </c>
      <c r="K65" s="1100">
        <v>5385.384095595</v>
      </c>
      <c r="L65" s="1100">
        <v>2154.153638238</v>
      </c>
      <c r="M65" s="1100">
        <v>1459</v>
      </c>
      <c r="N65" s="1100">
        <v>1677</v>
      </c>
      <c r="O65" s="1101">
        <f t="shared" si="2"/>
        <v>6189.8602679342048</v>
      </c>
      <c r="P65" s="1100">
        <f>'2_State Distrib and Adjs'!AN65</f>
        <v>7385</v>
      </c>
      <c r="Q65" s="1100">
        <f>'3_Levels 1&amp;2'!AM65+'3_Levels 1&amp;2'!AX65</f>
        <v>8298.6085085085087</v>
      </c>
    </row>
    <row r="66" spans="1:17" ht="16.149999999999999" customHeight="1" x14ac:dyDescent="0.2">
      <c r="A66" s="596">
        <v>60</v>
      </c>
      <c r="B66" s="421" t="s">
        <v>62</v>
      </c>
      <c r="C66" s="1102">
        <v>3013.58259022021</v>
      </c>
      <c r="D66" s="1102">
        <v>1165</v>
      </c>
      <c r="E66" s="1102">
        <v>169.60417736688922</v>
      </c>
      <c r="F66" s="1103">
        <f t="shared" si="3"/>
        <v>4348.1867675870999</v>
      </c>
      <c r="G66" s="1102">
        <v>594.04</v>
      </c>
      <c r="H66" s="1103">
        <f t="shared" si="1"/>
        <v>4942.2267675870999</v>
      </c>
      <c r="I66" s="1102">
        <v>662.98816984844609</v>
      </c>
      <c r="J66" s="1102">
        <v>180.8149554132126</v>
      </c>
      <c r="K66" s="1102">
        <v>4520.3738853303148</v>
      </c>
      <c r="L66" s="1102">
        <v>1808.1495541321258</v>
      </c>
      <c r="M66" s="1102">
        <v>3628</v>
      </c>
      <c r="N66" s="1102">
        <v>4762</v>
      </c>
      <c r="O66" s="1103">
        <f t="shared" si="2"/>
        <v>9110.1867675870999</v>
      </c>
      <c r="P66" s="1102">
        <f>'2_State Distrib and Adjs'!AN66</f>
        <v>6430</v>
      </c>
      <c r="Q66" s="1102">
        <f>'3_Levels 1&amp;2'!AM66+'3_Levels 1&amp;2'!AX66</f>
        <v>9372.658072247903</v>
      </c>
    </row>
    <row r="67" spans="1:17" ht="16.149999999999999" customHeight="1" x14ac:dyDescent="0.2">
      <c r="A67" s="1096">
        <v>61</v>
      </c>
      <c r="B67" s="1097" t="s">
        <v>63</v>
      </c>
      <c r="C67" s="1098">
        <v>1868.4911128702915</v>
      </c>
      <c r="D67" s="1098">
        <v>166</v>
      </c>
      <c r="E67" s="1098">
        <v>169.60415003990423</v>
      </c>
      <c r="F67" s="1099">
        <f t="shared" si="3"/>
        <v>2204.0952629101957</v>
      </c>
      <c r="G67" s="1098">
        <v>833.70999999999992</v>
      </c>
      <c r="H67" s="1099">
        <f t="shared" si="1"/>
        <v>3037.8052629101958</v>
      </c>
      <c r="I67" s="1098">
        <v>411.06804483146419</v>
      </c>
      <c r="J67" s="1098">
        <v>112.10946677221749</v>
      </c>
      <c r="K67" s="1098">
        <v>2802.7366693054373</v>
      </c>
      <c r="L67" s="1098">
        <v>1121.0946677221748</v>
      </c>
      <c r="M67" s="1098">
        <v>9315</v>
      </c>
      <c r="N67" s="1098">
        <v>11045</v>
      </c>
      <c r="O67" s="1099">
        <f t="shared" si="2"/>
        <v>13249.095262910196</v>
      </c>
      <c r="P67" s="1098">
        <f>'2_State Distrib and Adjs'!AN67</f>
        <v>3993</v>
      </c>
      <c r="Q67" s="1098">
        <f>'3_Levels 1&amp;2'!AM67+'3_Levels 1&amp;2'!AX67</f>
        <v>8459.4492364990692</v>
      </c>
    </row>
    <row r="68" spans="1:17" ht="16.149999999999999" customHeight="1" x14ac:dyDescent="0.2">
      <c r="A68" s="595">
        <v>62</v>
      </c>
      <c r="B68" s="420" t="s">
        <v>64</v>
      </c>
      <c r="C68" s="1100">
        <v>3342.469760408896</v>
      </c>
      <c r="D68" s="1100">
        <v>932</v>
      </c>
      <c r="E68" s="1100">
        <v>169.60429769392033</v>
      </c>
      <c r="F68" s="1101">
        <f t="shared" si="3"/>
        <v>4444.0740581028167</v>
      </c>
      <c r="G68" s="1100">
        <v>516.08000000000004</v>
      </c>
      <c r="H68" s="1101">
        <f t="shared" si="1"/>
        <v>4960.1540581028166</v>
      </c>
      <c r="I68" s="1100">
        <v>735.34334728995714</v>
      </c>
      <c r="J68" s="1100">
        <v>200.54818562453374</v>
      </c>
      <c r="K68" s="1100">
        <v>5013.7046406133441</v>
      </c>
      <c r="L68" s="1100">
        <v>2005.4818562453377</v>
      </c>
      <c r="M68" s="1100">
        <v>2551</v>
      </c>
      <c r="N68" s="1100">
        <v>2551</v>
      </c>
      <c r="O68" s="1101">
        <f t="shared" si="2"/>
        <v>6995.0740581028167</v>
      </c>
      <c r="P68" s="1100">
        <f>'2_State Distrib and Adjs'!AN68</f>
        <v>6820</v>
      </c>
      <c r="Q68" s="1100">
        <f>'3_Levels 1&amp;2'!AM68+'3_Levels 1&amp;2'!AX68</f>
        <v>8654.1952201257864</v>
      </c>
    </row>
    <row r="69" spans="1:17" ht="16.149999999999999" customHeight="1" x14ac:dyDescent="0.2">
      <c r="A69" s="595">
        <v>63</v>
      </c>
      <c r="B69" s="420" t="s">
        <v>65</v>
      </c>
      <c r="C69" s="1100">
        <v>1947.3336192136946</v>
      </c>
      <c r="D69" s="1100">
        <v>240</v>
      </c>
      <c r="E69" s="1100">
        <v>422.19611558503078</v>
      </c>
      <c r="F69" s="1101">
        <f t="shared" si="3"/>
        <v>2609.5297347987257</v>
      </c>
      <c r="G69" s="1100">
        <v>756.79</v>
      </c>
      <c r="H69" s="1101">
        <f t="shared" si="1"/>
        <v>3366.3197347987257</v>
      </c>
      <c r="I69" s="1100">
        <v>428.41339622701275</v>
      </c>
      <c r="J69" s="1100">
        <v>116.84001715282167</v>
      </c>
      <c r="K69" s="1100">
        <v>2921.0004288205419</v>
      </c>
      <c r="L69" s="1100">
        <v>1168.4001715282166</v>
      </c>
      <c r="M69" s="1100">
        <v>9745</v>
      </c>
      <c r="N69" s="1100">
        <v>10770</v>
      </c>
      <c r="O69" s="1101">
        <f t="shared" si="2"/>
        <v>13379.529734798725</v>
      </c>
      <c r="P69" s="1100">
        <f>'2_State Distrib and Adjs'!AN69</f>
        <v>4416</v>
      </c>
      <c r="Q69" s="1100">
        <f>'3_Levels 1&amp;2'!AM69+'3_Levels 1&amp;2'!AX69</f>
        <v>8941.0284557081941</v>
      </c>
    </row>
    <row r="70" spans="1:17" ht="16.149999999999999" customHeight="1" x14ac:dyDescent="0.2">
      <c r="A70" s="595">
        <v>64</v>
      </c>
      <c r="B70" s="420" t="s">
        <v>66</v>
      </c>
      <c r="C70" s="1100">
        <v>3138.7249495480783</v>
      </c>
      <c r="D70" s="1100">
        <v>1382</v>
      </c>
      <c r="E70" s="1100">
        <v>169.60394088669952</v>
      </c>
      <c r="F70" s="1101">
        <f t="shared" si="3"/>
        <v>4690.3288904347773</v>
      </c>
      <c r="G70" s="1100">
        <v>592.66</v>
      </c>
      <c r="H70" s="1101">
        <f t="shared" si="1"/>
        <v>5282.9888904347772</v>
      </c>
      <c r="I70" s="1100">
        <v>690.51948890057713</v>
      </c>
      <c r="J70" s="1100">
        <v>188.3234969728847</v>
      </c>
      <c r="K70" s="1100">
        <v>4708.0874243221169</v>
      </c>
      <c r="L70" s="1100">
        <v>1883.2349697288466</v>
      </c>
      <c r="M70" s="1100">
        <v>3090</v>
      </c>
      <c r="N70" s="1100">
        <v>3347</v>
      </c>
      <c r="O70" s="1101">
        <f t="shared" si="2"/>
        <v>8037.3288904347773</v>
      </c>
      <c r="P70" s="1100">
        <f>'2_State Distrib and Adjs'!AN70</f>
        <v>7233</v>
      </c>
      <c r="Q70" s="1100">
        <f>'3_Levels 1&amp;2'!AM70+'3_Levels 1&amp;2'!AX70</f>
        <v>10269.903842364532</v>
      </c>
    </row>
    <row r="71" spans="1:17" ht="16.149999999999999" customHeight="1" x14ac:dyDescent="0.2">
      <c r="A71" s="596">
        <v>65</v>
      </c>
      <c r="B71" s="421" t="s">
        <v>482</v>
      </c>
      <c r="C71" s="1102">
        <v>2640.6013974262664</v>
      </c>
      <c r="D71" s="1102">
        <v>849</v>
      </c>
      <c r="E71" s="1102">
        <v>169.60415094339623</v>
      </c>
      <c r="F71" s="1103">
        <f t="shared" si="3"/>
        <v>3659.2055483696627</v>
      </c>
      <c r="G71" s="1102">
        <v>829.12</v>
      </c>
      <c r="H71" s="1103">
        <f t="shared" ref="H71:H76" si="4">SUM(F71:G71)</f>
        <v>4488.325548369663</v>
      </c>
      <c r="I71" s="1102">
        <v>580.93230743377865</v>
      </c>
      <c r="J71" s="1102">
        <v>158.43608384557601</v>
      </c>
      <c r="K71" s="1102">
        <v>3960.9020961394003</v>
      </c>
      <c r="L71" s="1102">
        <v>1584.3608384557599</v>
      </c>
      <c r="M71" s="1102">
        <v>4931</v>
      </c>
      <c r="N71" s="1102">
        <v>5324</v>
      </c>
      <c r="O71" s="1103">
        <f t="shared" ref="O71:O76" si="5">F71+N71</f>
        <v>8983.2055483696622</v>
      </c>
      <c r="P71" s="1102">
        <f>'2_State Distrib and Adjs'!AN71</f>
        <v>5840</v>
      </c>
      <c r="Q71" s="1102">
        <f>'3_Levels 1&amp;2'!AM71+'3_Levels 1&amp;2'!AX71</f>
        <v>9153.3326415094343</v>
      </c>
    </row>
    <row r="72" spans="1:17" ht="16.149999999999999" customHeight="1" x14ac:dyDescent="0.2">
      <c r="A72" s="595">
        <v>66</v>
      </c>
      <c r="B72" s="420" t="s">
        <v>483</v>
      </c>
      <c r="C72" s="1098">
        <v>2909.063081134394</v>
      </c>
      <c r="D72" s="1098">
        <v>1250</v>
      </c>
      <c r="E72" s="1098">
        <v>169.60397635679743</v>
      </c>
      <c r="F72" s="1099">
        <f>SUM(C72:E72)</f>
        <v>4328.6670574911923</v>
      </c>
      <c r="G72" s="1098">
        <v>730.06</v>
      </c>
      <c r="H72" s="1099">
        <f t="shared" si="4"/>
        <v>5058.7270574911927</v>
      </c>
      <c r="I72" s="1098">
        <v>639.99387784956684</v>
      </c>
      <c r="J72" s="1098">
        <v>174.54378486806365</v>
      </c>
      <c r="K72" s="1098">
        <v>4363.5946217015917</v>
      </c>
      <c r="L72" s="1098">
        <v>1745.4378486806363</v>
      </c>
      <c r="M72" s="1098">
        <v>4564</v>
      </c>
      <c r="N72" s="1098">
        <v>4564</v>
      </c>
      <c r="O72" s="1099">
        <f t="shared" si="5"/>
        <v>8892.6670574911914</v>
      </c>
      <c r="P72" s="1098">
        <f>'2_State Distrib and Adjs'!AN72</f>
        <v>7228</v>
      </c>
      <c r="Q72" s="1098">
        <f>'3_Levels 1&amp;2'!AM72+'3_Levels 1&amp;2'!AX72</f>
        <v>10780.923745298227</v>
      </c>
    </row>
    <row r="73" spans="1:17" ht="16.149999999999999" customHeight="1" x14ac:dyDescent="0.2">
      <c r="A73" s="595">
        <v>67</v>
      </c>
      <c r="B73" s="420" t="s">
        <v>2</v>
      </c>
      <c r="C73" s="1100">
        <v>2987.4388134975325</v>
      </c>
      <c r="D73" s="1100">
        <v>1068</v>
      </c>
      <c r="E73" s="1100">
        <v>169.60417047740992</v>
      </c>
      <c r="F73" s="1101">
        <f>SUM(C73:E73)</f>
        <v>4225.0429839749422</v>
      </c>
      <c r="G73" s="1100">
        <v>715.61</v>
      </c>
      <c r="H73" s="1101">
        <f t="shared" si="4"/>
        <v>4940.6529839749419</v>
      </c>
      <c r="I73" s="1100">
        <v>657.23653896945723</v>
      </c>
      <c r="J73" s="1100">
        <v>179.24632880985197</v>
      </c>
      <c r="K73" s="1100">
        <v>4481.1582202462987</v>
      </c>
      <c r="L73" s="1100">
        <v>1792.4632880985196</v>
      </c>
      <c r="M73" s="1100">
        <v>4379</v>
      </c>
      <c r="N73" s="1100">
        <v>6269</v>
      </c>
      <c r="O73" s="1101">
        <f t="shared" si="5"/>
        <v>10494.042983974941</v>
      </c>
      <c r="P73" s="1100">
        <f>'2_State Distrib and Adjs'!AN73</f>
        <v>6126</v>
      </c>
      <c r="Q73" s="1100">
        <f>'3_Levels 1&amp;2'!AM73+'3_Levels 1&amp;2'!AX73</f>
        <v>8759.3020486555706</v>
      </c>
    </row>
    <row r="74" spans="1:17" ht="16.149999999999999" customHeight="1" x14ac:dyDescent="0.2">
      <c r="A74" s="595">
        <v>68</v>
      </c>
      <c r="B74" s="420" t="s">
        <v>484</v>
      </c>
      <c r="C74" s="1100">
        <v>3272.2812375908325</v>
      </c>
      <c r="D74" s="1100">
        <v>1403</v>
      </c>
      <c r="E74" s="1100">
        <v>169.60435779816513</v>
      </c>
      <c r="F74" s="1101">
        <f>SUM(C74:E74)</f>
        <v>4844.8855953889979</v>
      </c>
      <c r="G74" s="1100">
        <v>798.7</v>
      </c>
      <c r="H74" s="1101">
        <f t="shared" si="4"/>
        <v>5643.5855953889977</v>
      </c>
      <c r="I74" s="1100">
        <v>719.90187226998307</v>
      </c>
      <c r="J74" s="1100">
        <v>196.33687425544989</v>
      </c>
      <c r="K74" s="1100">
        <v>4908.4218563862487</v>
      </c>
      <c r="L74" s="1100">
        <v>1963.3687425544992</v>
      </c>
      <c r="M74" s="1100">
        <v>3456</v>
      </c>
      <c r="N74" s="1100">
        <v>3456</v>
      </c>
      <c r="O74" s="1101">
        <f t="shared" si="5"/>
        <v>8300.8855953889979</v>
      </c>
      <c r="P74" s="1100">
        <f>'2_State Distrib and Adjs'!AN74</f>
        <v>7811</v>
      </c>
      <c r="Q74" s="1100">
        <f>'3_Levels 1&amp;2'!AM74+'3_Levels 1&amp;2'!AX74</f>
        <v>9934.1260321100926</v>
      </c>
    </row>
    <row r="75" spans="1:17" ht="16.149999999999999" customHeight="1" x14ac:dyDescent="0.2">
      <c r="A75" s="596">
        <v>69</v>
      </c>
      <c r="B75" s="421" t="s">
        <v>74</v>
      </c>
      <c r="C75" s="1104">
        <v>3267.2946917295271</v>
      </c>
      <c r="D75" s="1104">
        <v>1308</v>
      </c>
      <c r="E75" s="1104">
        <v>169.6040588113481</v>
      </c>
      <c r="F75" s="1105">
        <f>SUM(C75:E75)</f>
        <v>4744.898750540875</v>
      </c>
      <c r="G75" s="1104">
        <v>705.67</v>
      </c>
      <c r="H75" s="1105">
        <f t="shared" si="4"/>
        <v>5450.568750540875</v>
      </c>
      <c r="I75" s="1104">
        <v>718.80483218049585</v>
      </c>
      <c r="J75" s="1104">
        <v>196.03768150377158</v>
      </c>
      <c r="K75" s="1104">
        <v>4900.9420375942909</v>
      </c>
      <c r="L75" s="1104">
        <v>1960.3768150377159</v>
      </c>
      <c r="M75" s="1104">
        <v>2775</v>
      </c>
      <c r="N75" s="1104">
        <v>3969</v>
      </c>
      <c r="O75" s="1105">
        <f t="shared" si="5"/>
        <v>8713.898750540875</v>
      </c>
      <c r="P75" s="1104">
        <f>'2_State Distrib and Adjs'!AN75</f>
        <v>6784</v>
      </c>
      <c r="Q75" s="1104">
        <f>'3_Levels 1&amp;2'!AM75+'3_Levels 1&amp;2'!AX75</f>
        <v>9063.7347276868913</v>
      </c>
    </row>
    <row r="76" spans="1:17" ht="16.149999999999999" customHeight="1" thickBot="1" x14ac:dyDescent="0.25">
      <c r="A76" s="991"/>
      <c r="B76" s="991" t="s">
        <v>485</v>
      </c>
      <c r="C76" s="1106">
        <v>2608.6902087612802</v>
      </c>
      <c r="D76" s="1106">
        <v>741</v>
      </c>
      <c r="E76" s="1106">
        <v>212.76512153468653</v>
      </c>
      <c r="F76" s="1107">
        <f>SUM(C76:E76)</f>
        <v>3562.4553302959666</v>
      </c>
      <c r="G76" s="1106">
        <f>'3A_Level 3'!C76</f>
        <v>706.51</v>
      </c>
      <c r="H76" s="1107">
        <f t="shared" si="4"/>
        <v>4268.9653302959669</v>
      </c>
      <c r="I76" s="1106">
        <v>570.35224473434255</v>
      </c>
      <c r="J76" s="1106">
        <v>158.37628411149953</v>
      </c>
      <c r="K76" s="1106">
        <v>3936.5780458287281</v>
      </c>
      <c r="L76" s="1106">
        <v>1527.9418817790604</v>
      </c>
      <c r="M76" s="1106">
        <v>5029</v>
      </c>
      <c r="N76" s="1106">
        <v>5688</v>
      </c>
      <c r="O76" s="1107">
        <f t="shared" si="5"/>
        <v>9250.4553302959666</v>
      </c>
      <c r="P76" s="1106">
        <f>'2_State Distrib and Adjs'!AN76</f>
        <v>5417</v>
      </c>
      <c r="Q76" s="1106">
        <f>'3_Levels 1&amp;2'!AM76+'3_Levels 1&amp;2'!AX76</f>
        <v>8579.7368128734415</v>
      </c>
    </row>
    <row r="77" spans="1:17" ht="9.6" customHeight="1" thickTop="1" x14ac:dyDescent="0.2"/>
    <row r="78" spans="1:17" ht="16.149999999999999" customHeight="1" x14ac:dyDescent="0.2">
      <c r="C78" s="419" t="s">
        <v>498</v>
      </c>
    </row>
    <row r="79" spans="1:17" ht="16.149999999999999" customHeight="1" x14ac:dyDescent="0.2"/>
  </sheetData>
  <sheetProtection password="D893" sheet="1" objects="1" scenarios="1" formatCells="0" formatColumns="0" formatRows="0"/>
  <customSheetViews>
    <customSheetView guid="{DF43B8DA-68E8-4080-9138-D41A38219876}" showPageBreaks="1" fitToPage="1" printArea="1" hiddenRows="1" view="pageBreakPreview">
      <pane xSplit="2" ySplit="5" topLeftCell="C7" activePane="bottomRight" state="frozen"/>
      <selection pane="bottomRight" activeCell="C7" sqref="C7"/>
      <colBreaks count="2" manualBreakCount="2">
        <brk id="8" max="77" man="1"/>
        <brk id="14" max="77" man="1"/>
      </colBreaks>
      <pageMargins left="0.5" right="0.5" top="0.8" bottom="0.4" header="0.3" footer="0.25"/>
      <printOptions horizontalCentered="1"/>
      <pageSetup paperSize="5" scale="70" fitToWidth="0" orientation="portrait" r:id="rId1"/>
      <headerFooter alignWithMargins="0">
        <oddHeader>&amp;L&amp;"Arial,Bold"&amp;18FY2019-20 Budget Letter_&amp;KFF0000Preliminary Simulation&amp;K000000
Source Data Summary</oddHeader>
      </headerFooter>
    </customSheetView>
  </customSheetViews>
  <mergeCells count="16">
    <mergeCell ref="Q2:Q3"/>
    <mergeCell ref="A1:B3"/>
    <mergeCell ref="C1:H1"/>
    <mergeCell ref="I1:L1"/>
    <mergeCell ref="M1:N1"/>
    <mergeCell ref="C2:C3"/>
    <mergeCell ref="D2:D3"/>
    <mergeCell ref="E2:E3"/>
    <mergeCell ref="G2:G3"/>
    <mergeCell ref="I2:I3"/>
    <mergeCell ref="J2:J3"/>
    <mergeCell ref="P2:P3"/>
    <mergeCell ref="K2:K3"/>
    <mergeCell ref="L2:L3"/>
    <mergeCell ref="M2:M3"/>
    <mergeCell ref="N2:N3"/>
  </mergeCells>
  <printOptions horizontalCentered="1"/>
  <pageMargins left="0.5" right="0.5" top="0.8" bottom="0.4" header="0.3" footer="0.25"/>
  <pageSetup paperSize="5" scale="71" fitToWidth="0" orientation="portrait" r:id="rId2"/>
  <headerFooter alignWithMargins="0">
    <oddHeader>&amp;L&amp;"Arial,Bold"&amp;18Table 9: FY2020-21 Budget Letter
&amp;K000000Per Pupil Summary (June 2021)</oddHeader>
    <oddFooter>&amp;R&amp;P</oddFooter>
  </headerFooter>
  <colBreaks count="2" manualBreakCount="2">
    <brk id="8" max="77" man="1"/>
    <brk id="14" max="77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D21"/>
  <sheetViews>
    <sheetView view="pageBreakPreview" zoomScaleNormal="100" zoomScaleSheetLayoutView="100" workbookViewId="0">
      <pane xSplit="3" ySplit="4" topLeftCell="D5" activePane="bottomRight" state="frozen"/>
      <selection activeCell="C7" sqref="C7"/>
      <selection pane="topRight" activeCell="C7" sqref="C7"/>
      <selection pane="bottomLeft" activeCell="C7" sqref="C7"/>
      <selection pane="bottomRight" sqref="A1:XFD1048576"/>
    </sheetView>
  </sheetViews>
  <sheetFormatPr defaultColWidth="9.140625" defaultRowHeight="12.75" x14ac:dyDescent="0.2"/>
  <cols>
    <col min="1" max="1" width="9" style="24" bestFit="1" customWidth="1"/>
    <col min="2" max="2" width="8.85546875" style="24" bestFit="1" customWidth="1"/>
    <col min="3" max="3" width="37.7109375" style="23" bestFit="1" customWidth="1"/>
    <col min="4" max="4" width="14" style="21" customWidth="1"/>
    <col min="5" max="16384" width="9.140625" style="21"/>
  </cols>
  <sheetData>
    <row r="1" spans="1:4" ht="70.5" customHeight="1" x14ac:dyDescent="0.2">
      <c r="A1" s="1560" t="s">
        <v>79</v>
      </c>
      <c r="B1" s="1560"/>
      <c r="C1" s="1560"/>
      <c r="D1" s="775" t="s">
        <v>479</v>
      </c>
    </row>
    <row r="2" spans="1:4" ht="17.25" customHeight="1" x14ac:dyDescent="0.2">
      <c r="A2" s="726"/>
      <c r="B2" s="728"/>
      <c r="C2" s="727"/>
      <c r="D2" s="500">
        <v>1</v>
      </c>
    </row>
    <row r="3" spans="1:4" s="642" customFormat="1" ht="24.75" customHeight="1" x14ac:dyDescent="0.2">
      <c r="A3" s="640"/>
      <c r="B3" s="641"/>
      <c r="C3" s="644"/>
      <c r="D3" s="645" t="s">
        <v>682</v>
      </c>
    </row>
    <row r="4" spans="1:4" s="642" customFormat="1" ht="24.75" hidden="1" customHeight="1" x14ac:dyDescent="0.2">
      <c r="A4" s="640"/>
      <c r="B4" s="641"/>
      <c r="C4" s="644"/>
      <c r="D4" s="645" t="s">
        <v>759</v>
      </c>
    </row>
    <row r="5" spans="1:4" s="22" customFormat="1" ht="17.25" customHeight="1" x14ac:dyDescent="0.2">
      <c r="A5" s="501">
        <v>318001</v>
      </c>
      <c r="B5" s="502">
        <v>318001</v>
      </c>
      <c r="C5" s="503" t="s">
        <v>235</v>
      </c>
      <c r="D5" s="777">
        <v>605.97</v>
      </c>
    </row>
    <row r="6" spans="1:4" s="22" customFormat="1" ht="17.25" customHeight="1" x14ac:dyDescent="0.2">
      <c r="A6" s="507">
        <v>319001</v>
      </c>
      <c r="B6" s="228">
        <v>319001</v>
      </c>
      <c r="C6" s="505" t="s">
        <v>236</v>
      </c>
      <c r="D6" s="778">
        <v>699.9</v>
      </c>
    </row>
    <row r="7" spans="1:4" ht="17.25" customHeight="1" x14ac:dyDescent="0.2">
      <c r="A7" s="507">
        <v>321001</v>
      </c>
      <c r="B7" s="228">
        <v>321001</v>
      </c>
      <c r="C7" s="505" t="s">
        <v>313</v>
      </c>
      <c r="D7" s="778">
        <v>716.3</v>
      </c>
    </row>
    <row r="8" spans="1:4" ht="17.25" customHeight="1" x14ac:dyDescent="0.2">
      <c r="A8" s="507">
        <v>329001</v>
      </c>
      <c r="B8" s="228">
        <v>329001</v>
      </c>
      <c r="C8" s="505" t="s">
        <v>314</v>
      </c>
      <c r="D8" s="778">
        <v>598.4</v>
      </c>
    </row>
    <row r="9" spans="1:4" ht="17.25" customHeight="1" x14ac:dyDescent="0.2">
      <c r="A9" s="508">
        <v>331001</v>
      </c>
      <c r="B9" s="509">
        <v>331001</v>
      </c>
      <c r="C9" s="510" t="s">
        <v>315</v>
      </c>
      <c r="D9" s="779">
        <v>714.81</v>
      </c>
    </row>
    <row r="10" spans="1:4" ht="17.25" customHeight="1" x14ac:dyDescent="0.2">
      <c r="A10" s="501">
        <v>333001</v>
      </c>
      <c r="B10" s="502">
        <v>333001</v>
      </c>
      <c r="C10" s="503" t="s">
        <v>307</v>
      </c>
      <c r="D10" s="777">
        <v>536.12</v>
      </c>
    </row>
    <row r="11" spans="1:4" ht="17.25" customHeight="1" x14ac:dyDescent="0.2">
      <c r="A11" s="507">
        <v>336001</v>
      </c>
      <c r="B11" s="228">
        <v>336001</v>
      </c>
      <c r="C11" s="505" t="s">
        <v>309</v>
      </c>
      <c r="D11" s="778">
        <v>527.02</v>
      </c>
    </row>
    <row r="12" spans="1:4" ht="17.25" customHeight="1" x14ac:dyDescent="0.2">
      <c r="A12" s="507">
        <v>337001</v>
      </c>
      <c r="B12" s="228">
        <v>337001</v>
      </c>
      <c r="C12" s="505" t="s">
        <v>316</v>
      </c>
      <c r="D12" s="778">
        <v>788.9</v>
      </c>
    </row>
    <row r="13" spans="1:4" ht="17.25" customHeight="1" x14ac:dyDescent="0.2">
      <c r="A13" s="507">
        <v>340001</v>
      </c>
      <c r="B13" s="228">
        <v>340001</v>
      </c>
      <c r="C13" s="505" t="s">
        <v>310</v>
      </c>
      <c r="D13" s="778">
        <v>659.21</v>
      </c>
    </row>
    <row r="14" spans="1:4" ht="17.25" customHeight="1" x14ac:dyDescent="0.2">
      <c r="A14" s="508">
        <v>396211</v>
      </c>
      <c r="B14" s="509" t="s">
        <v>430</v>
      </c>
      <c r="C14" s="510" t="s">
        <v>836</v>
      </c>
      <c r="D14" s="779">
        <v>744.76</v>
      </c>
    </row>
    <row r="15" spans="1:4" ht="17.25" customHeight="1" x14ac:dyDescent="0.2">
      <c r="A15" s="501" t="s">
        <v>433</v>
      </c>
      <c r="B15" s="502" t="s">
        <v>283</v>
      </c>
      <c r="C15" s="503" t="s">
        <v>325</v>
      </c>
      <c r="D15" s="777">
        <v>801.48</v>
      </c>
    </row>
    <row r="16" spans="1:4" ht="17.25" customHeight="1" x14ac:dyDescent="0.2">
      <c r="A16" s="507">
        <v>396212</v>
      </c>
      <c r="B16" s="228" t="s">
        <v>436</v>
      </c>
      <c r="C16" s="505" t="s">
        <v>327</v>
      </c>
      <c r="D16" s="778">
        <v>801.48</v>
      </c>
    </row>
    <row r="17" spans="1:4" ht="17.25" customHeight="1" x14ac:dyDescent="0.2">
      <c r="A17" s="507" t="s">
        <v>434</v>
      </c>
      <c r="B17" s="228" t="s">
        <v>306</v>
      </c>
      <c r="C17" s="505" t="s">
        <v>326</v>
      </c>
      <c r="D17" s="778">
        <v>801.48</v>
      </c>
    </row>
    <row r="18" spans="1:4" ht="17.25" customHeight="1" x14ac:dyDescent="0.2">
      <c r="A18" s="507" t="s">
        <v>432</v>
      </c>
      <c r="B18" s="228" t="s">
        <v>282</v>
      </c>
      <c r="C18" s="505" t="s">
        <v>324</v>
      </c>
      <c r="D18" s="778">
        <v>801.48</v>
      </c>
    </row>
    <row r="19" spans="1:4" ht="17.25" customHeight="1" x14ac:dyDescent="0.2">
      <c r="A19" s="508" t="s">
        <v>341</v>
      </c>
      <c r="B19" s="509" t="s">
        <v>341</v>
      </c>
      <c r="C19" s="510" t="s">
        <v>331</v>
      </c>
      <c r="D19" s="779">
        <v>801.48</v>
      </c>
    </row>
    <row r="20" spans="1:4" ht="17.25" customHeight="1" x14ac:dyDescent="0.2">
      <c r="A20" s="507" t="s">
        <v>342</v>
      </c>
      <c r="B20" s="228" t="s">
        <v>342</v>
      </c>
      <c r="C20" s="505" t="s">
        <v>332</v>
      </c>
      <c r="D20" s="778">
        <v>801.48</v>
      </c>
    </row>
    <row r="21" spans="1:4" ht="17.25" customHeight="1" x14ac:dyDescent="0.2">
      <c r="A21" s="508" t="s">
        <v>431</v>
      </c>
      <c r="B21" s="509">
        <v>389002</v>
      </c>
      <c r="C21" s="510" t="s">
        <v>329</v>
      </c>
      <c r="D21" s="779">
        <v>801.48</v>
      </c>
    </row>
  </sheetData>
  <customSheetViews>
    <customSheetView guid="{DF43B8DA-68E8-4080-9138-D41A38219876}" showPageBreaks="1" printArea="1" hiddenRows="1" view="pageBreakPreview">
      <pane xSplit="3" ySplit="3" topLeftCell="D5" activePane="bottomRight" state="frozen"/>
      <selection pane="bottomRight" activeCell="D5" sqref="D5"/>
      <pageMargins left="0.25" right="0.25" top="0.9" bottom="0.5" header="0.35" footer="0.35"/>
      <printOptions horizontalCentered="1"/>
      <pageSetup scale="75" firstPageNumber="35" fitToHeight="0" orientation="portrait" r:id="rId1"/>
      <headerFooter alignWithMargins="0">
        <oddHeader>&amp;L&amp;"Arial,Bold"&amp;18&amp;K000000Table 4:  FY2019-20 Budget Letter 
Level 4 Supplementary Allocations - &amp;KFF0000Simulation</oddHeader>
        <oddFooter>&amp;R&amp;P</oddFooter>
      </headerFooter>
    </customSheetView>
  </customSheetViews>
  <mergeCells count="1">
    <mergeCell ref="A1:C1"/>
  </mergeCells>
  <printOptions horizontalCentered="1"/>
  <pageMargins left="0.25" right="0.25" top="0.9" bottom="0.5" header="0.35" footer="0.35"/>
  <pageSetup scale="75" firstPageNumber="35" fitToHeight="0" orientation="portrait" r:id="rId2"/>
  <headerFooter alignWithMargins="0">
    <oddHeader>&amp;L&amp;"Arial,Bold"&amp;18&amp;K000000FY2020-21 Budget Letter</oddHeader>
    <oddFooter>&amp;R&amp;P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L79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sqref="A1:XFD1048576"/>
    </sheetView>
  </sheetViews>
  <sheetFormatPr defaultColWidth="9.140625" defaultRowHeight="12.75" x14ac:dyDescent="0.2"/>
  <cols>
    <col min="1" max="1" width="3" style="397" bestFit="1" customWidth="1"/>
    <col min="2" max="2" width="18.5703125" style="397" bestFit="1" customWidth="1"/>
    <col min="3" max="3" width="14.42578125" style="399" bestFit="1" customWidth="1"/>
    <col min="4" max="4" width="13.28515625" style="399" customWidth="1"/>
    <col min="5" max="5" width="13.7109375" style="399" customWidth="1"/>
    <col min="6" max="6" width="10.42578125" style="399" customWidth="1"/>
    <col min="7" max="7" width="14.42578125" style="399" customWidth="1"/>
    <col min="8" max="8" width="10" style="399" bestFit="1" customWidth="1"/>
    <col min="9" max="9" width="11.7109375" style="399" bestFit="1" customWidth="1"/>
    <col min="10" max="10" width="12.28515625" style="399" customWidth="1"/>
    <col min="11" max="11" width="12.7109375" style="399" customWidth="1"/>
    <col min="12" max="12" width="10.7109375" style="399" customWidth="1"/>
    <col min="13" max="13" width="11.7109375" style="399" customWidth="1"/>
    <col min="14" max="14" width="9.5703125" style="399" customWidth="1"/>
    <col min="15" max="15" width="10.42578125" style="399" customWidth="1"/>
    <col min="16" max="16" width="11.7109375" style="399" bestFit="1" customWidth="1"/>
    <col min="17" max="17" width="9.5703125" style="399" customWidth="1"/>
    <col min="18" max="20" width="10.5703125" style="399" bestFit="1" customWidth="1"/>
    <col min="21" max="21" width="12.7109375" style="399" bestFit="1" customWidth="1"/>
    <col min="22" max="22" width="10.5703125" style="399" bestFit="1" customWidth="1"/>
    <col min="23" max="23" width="10.7109375" style="399" bestFit="1" customWidth="1"/>
    <col min="24" max="24" width="10.140625" style="399" customWidth="1"/>
    <col min="25" max="25" width="10.42578125" style="399" bestFit="1" customWidth="1"/>
    <col min="26" max="26" width="11.7109375" style="399" bestFit="1" customWidth="1"/>
    <col min="27" max="27" width="8.7109375" style="399" customWidth="1"/>
    <col min="28" max="28" width="10.7109375" style="399" bestFit="1" customWidth="1"/>
    <col min="29" max="29" width="9.42578125" style="399" customWidth="1"/>
    <col min="30" max="30" width="10.42578125" style="399" bestFit="1" customWidth="1"/>
    <col min="31" max="32" width="11.7109375" style="399" bestFit="1" customWidth="1"/>
    <col min="33" max="33" width="10.7109375" style="399" bestFit="1" customWidth="1"/>
    <col min="34" max="34" width="2.5703125" style="399" customWidth="1"/>
    <col min="35" max="35" width="14.42578125" style="399" bestFit="1" customWidth="1"/>
    <col min="36" max="36" width="3.7109375" style="398" bestFit="1" customWidth="1"/>
    <col min="37" max="37" width="14.42578125" style="399" bestFit="1" customWidth="1"/>
    <col min="38" max="38" width="3.7109375" style="398" bestFit="1" customWidth="1"/>
    <col min="39" max="16384" width="9.140625" style="397"/>
  </cols>
  <sheetData>
    <row r="1" spans="1:38" s="109" customFormat="1" ht="22.5" customHeight="1" x14ac:dyDescent="0.2">
      <c r="A1" s="1561" t="s">
        <v>79</v>
      </c>
      <c r="B1" s="1562"/>
      <c r="C1" s="1567" t="s">
        <v>1243</v>
      </c>
      <c r="D1" s="1567" t="s">
        <v>477</v>
      </c>
      <c r="E1" s="1568" t="s">
        <v>476</v>
      </c>
      <c r="F1" s="1569"/>
      <c r="G1" s="1569"/>
      <c r="H1" s="1570"/>
      <c r="I1" s="1571" t="s">
        <v>858</v>
      </c>
      <c r="J1" s="1572"/>
      <c r="K1" s="1572"/>
      <c r="L1" s="1572"/>
      <c r="M1" s="1573"/>
      <c r="N1" s="1574" t="s">
        <v>475</v>
      </c>
      <c r="O1" s="1575"/>
      <c r="P1" s="1575"/>
      <c r="Q1" s="1575"/>
      <c r="R1" s="1576"/>
      <c r="S1" s="1577" t="s">
        <v>474</v>
      </c>
      <c r="T1" s="1578"/>
      <c r="U1" s="1578"/>
      <c r="V1" s="1578"/>
      <c r="W1" s="1579"/>
      <c r="X1" s="1580" t="s">
        <v>473</v>
      </c>
      <c r="Y1" s="1581"/>
      <c r="Z1" s="1581"/>
      <c r="AA1" s="1581"/>
      <c r="AB1" s="1582"/>
      <c r="AC1" s="1571" t="s">
        <v>472</v>
      </c>
      <c r="AD1" s="1572"/>
      <c r="AE1" s="1572"/>
      <c r="AF1" s="1572"/>
      <c r="AG1" s="1573"/>
      <c r="AH1" s="418"/>
      <c r="AI1" s="1583" t="s">
        <v>1247</v>
      </c>
      <c r="AJ1" s="1583"/>
      <c r="AK1" s="1583" t="s">
        <v>1247</v>
      </c>
      <c r="AL1" s="1583"/>
    </row>
    <row r="2" spans="1:38" s="416" customFormat="1" ht="77.25" customHeight="1" x14ac:dyDescent="0.2">
      <c r="A2" s="1563"/>
      <c r="B2" s="1564"/>
      <c r="C2" s="1567"/>
      <c r="D2" s="1567"/>
      <c r="E2" s="431" t="s">
        <v>1244</v>
      </c>
      <c r="F2" s="431" t="s">
        <v>512</v>
      </c>
      <c r="G2" s="431" t="s">
        <v>513</v>
      </c>
      <c r="H2" s="431" t="s">
        <v>514</v>
      </c>
      <c r="I2" s="430" t="s">
        <v>515</v>
      </c>
      <c r="J2" s="430" t="s">
        <v>512</v>
      </c>
      <c r="K2" s="430" t="s">
        <v>513</v>
      </c>
      <c r="L2" s="430" t="s">
        <v>1245</v>
      </c>
      <c r="M2" s="430" t="s">
        <v>80</v>
      </c>
      <c r="N2" s="429" t="s">
        <v>515</v>
      </c>
      <c r="O2" s="429" t="s">
        <v>512</v>
      </c>
      <c r="P2" s="429" t="s">
        <v>513</v>
      </c>
      <c r="Q2" s="429" t="s">
        <v>1246</v>
      </c>
      <c r="R2" s="429" t="s">
        <v>80</v>
      </c>
      <c r="S2" s="432" t="s">
        <v>515</v>
      </c>
      <c r="T2" s="432" t="s">
        <v>512</v>
      </c>
      <c r="U2" s="432" t="s">
        <v>513</v>
      </c>
      <c r="V2" s="432" t="s">
        <v>1245</v>
      </c>
      <c r="W2" s="432" t="s">
        <v>80</v>
      </c>
      <c r="X2" s="428" t="s">
        <v>515</v>
      </c>
      <c r="Y2" s="428" t="s">
        <v>512</v>
      </c>
      <c r="Z2" s="428" t="s">
        <v>513</v>
      </c>
      <c r="AA2" s="428" t="s">
        <v>1245</v>
      </c>
      <c r="AB2" s="428" t="s">
        <v>80</v>
      </c>
      <c r="AC2" s="430" t="s">
        <v>515</v>
      </c>
      <c r="AD2" s="430" t="s">
        <v>512</v>
      </c>
      <c r="AE2" s="430" t="s">
        <v>513</v>
      </c>
      <c r="AF2" s="430" t="s">
        <v>1245</v>
      </c>
      <c r="AG2" s="430" t="s">
        <v>80</v>
      </c>
      <c r="AH2" s="417"/>
      <c r="AI2" s="1583"/>
      <c r="AJ2" s="1583"/>
      <c r="AK2" s="1583"/>
      <c r="AL2" s="1583"/>
    </row>
    <row r="3" spans="1:38" s="416" customFormat="1" ht="15.6" hidden="1" customHeight="1" x14ac:dyDescent="0.2">
      <c r="A3" s="482"/>
      <c r="B3" s="483"/>
      <c r="C3" s="484"/>
      <c r="D3" s="484"/>
      <c r="E3" s="431"/>
      <c r="F3" s="431"/>
      <c r="G3" s="431"/>
      <c r="H3" s="431"/>
      <c r="I3" s="430"/>
      <c r="J3" s="430"/>
      <c r="K3" s="430"/>
      <c r="L3" s="430"/>
      <c r="M3" s="430"/>
      <c r="N3" s="429"/>
      <c r="O3" s="429"/>
      <c r="P3" s="429"/>
      <c r="Q3" s="429"/>
      <c r="R3" s="429"/>
      <c r="S3" s="432"/>
      <c r="T3" s="432"/>
      <c r="U3" s="432"/>
      <c r="V3" s="432"/>
      <c r="W3" s="432"/>
      <c r="X3" s="428"/>
      <c r="Y3" s="428"/>
      <c r="Z3" s="428"/>
      <c r="AA3" s="428"/>
      <c r="AB3" s="428"/>
      <c r="AC3" s="430"/>
      <c r="AD3" s="430"/>
      <c r="AE3" s="430"/>
      <c r="AF3" s="430"/>
      <c r="AG3" s="430"/>
      <c r="AH3" s="417"/>
      <c r="AI3" s="481"/>
      <c r="AJ3" s="481"/>
      <c r="AK3" s="481"/>
      <c r="AL3" s="481"/>
    </row>
    <row r="4" spans="1:38" s="412" customFormat="1" ht="14.25" customHeight="1" x14ac:dyDescent="0.2">
      <c r="A4" s="415"/>
      <c r="B4" s="415"/>
      <c r="C4" s="414">
        <v>1</v>
      </c>
      <c r="D4" s="414">
        <v>2</v>
      </c>
      <c r="E4" s="414">
        <v>3</v>
      </c>
      <c r="F4" s="414">
        <v>4</v>
      </c>
      <c r="G4" s="414">
        <v>5</v>
      </c>
      <c r="H4" s="414">
        <v>6</v>
      </c>
      <c r="I4" s="414">
        <v>7</v>
      </c>
      <c r="J4" s="414">
        <v>8</v>
      </c>
      <c r="K4" s="414">
        <v>9</v>
      </c>
      <c r="L4" s="414">
        <v>10</v>
      </c>
      <c r="M4" s="414">
        <v>11</v>
      </c>
      <c r="N4" s="414">
        <v>12</v>
      </c>
      <c r="O4" s="414">
        <v>13</v>
      </c>
      <c r="P4" s="414">
        <v>14</v>
      </c>
      <c r="Q4" s="414">
        <v>15</v>
      </c>
      <c r="R4" s="414">
        <v>16</v>
      </c>
      <c r="S4" s="414">
        <v>17</v>
      </c>
      <c r="T4" s="414">
        <v>18</v>
      </c>
      <c r="U4" s="414">
        <v>19</v>
      </c>
      <c r="V4" s="414">
        <v>20</v>
      </c>
      <c r="W4" s="414">
        <v>21</v>
      </c>
      <c r="X4" s="414">
        <v>22</v>
      </c>
      <c r="Y4" s="414">
        <v>23</v>
      </c>
      <c r="Z4" s="414">
        <v>24</v>
      </c>
      <c r="AA4" s="414">
        <v>25</v>
      </c>
      <c r="AB4" s="414">
        <v>26</v>
      </c>
      <c r="AC4" s="414">
        <v>27</v>
      </c>
      <c r="AD4" s="414">
        <v>28</v>
      </c>
      <c r="AE4" s="414">
        <v>29</v>
      </c>
      <c r="AF4" s="414">
        <v>30</v>
      </c>
      <c r="AG4" s="414">
        <v>31</v>
      </c>
      <c r="AH4" s="413"/>
      <c r="AI4" s="1565" t="s">
        <v>471</v>
      </c>
      <c r="AJ4" s="1566"/>
      <c r="AK4" s="1565" t="s">
        <v>470</v>
      </c>
      <c r="AL4" s="1566"/>
    </row>
    <row r="5" spans="1:38" s="412" customFormat="1" ht="14.25" hidden="1" customHeight="1" x14ac:dyDescent="0.2">
      <c r="A5" s="415"/>
      <c r="B5" s="415"/>
      <c r="C5" s="493" t="s">
        <v>274</v>
      </c>
      <c r="D5" s="493" t="s">
        <v>227</v>
      </c>
      <c r="E5" s="493" t="s">
        <v>228</v>
      </c>
      <c r="F5" s="493" t="s">
        <v>656</v>
      </c>
      <c r="G5" s="493" t="s">
        <v>657</v>
      </c>
      <c r="H5" s="493" t="s">
        <v>658</v>
      </c>
      <c r="I5" s="493" t="s">
        <v>229</v>
      </c>
      <c r="J5" s="493" t="s">
        <v>659</v>
      </c>
      <c r="K5" s="493" t="s">
        <v>660</v>
      </c>
      <c r="L5" s="493" t="s">
        <v>661</v>
      </c>
      <c r="M5" s="493" t="s">
        <v>662</v>
      </c>
      <c r="N5" s="493" t="s">
        <v>230</v>
      </c>
      <c r="O5" s="493" t="s">
        <v>663</v>
      </c>
      <c r="P5" s="493" t="s">
        <v>664</v>
      </c>
      <c r="Q5" s="493" t="s">
        <v>665</v>
      </c>
      <c r="R5" s="493" t="s">
        <v>666</v>
      </c>
      <c r="S5" s="493" t="s">
        <v>231</v>
      </c>
      <c r="T5" s="493" t="s">
        <v>667</v>
      </c>
      <c r="U5" s="493" t="s">
        <v>668</v>
      </c>
      <c r="V5" s="493" t="s">
        <v>669</v>
      </c>
      <c r="W5" s="493" t="s">
        <v>670</v>
      </c>
      <c r="X5" s="493" t="s">
        <v>335</v>
      </c>
      <c r="Y5" s="493" t="s">
        <v>671</v>
      </c>
      <c r="Z5" s="493" t="s">
        <v>672</v>
      </c>
      <c r="AA5" s="493" t="s">
        <v>673</v>
      </c>
      <c r="AB5" s="493" t="s">
        <v>674</v>
      </c>
      <c r="AC5" s="493" t="s">
        <v>232</v>
      </c>
      <c r="AD5" s="493" t="s">
        <v>675</v>
      </c>
      <c r="AE5" s="493" t="s">
        <v>676</v>
      </c>
      <c r="AF5" s="493" t="s">
        <v>228</v>
      </c>
      <c r="AG5" s="493" t="s">
        <v>677</v>
      </c>
      <c r="AH5" s="413"/>
      <c r="AI5" s="1565"/>
      <c r="AJ5" s="1566"/>
      <c r="AK5" s="1565"/>
      <c r="AL5" s="1566"/>
    </row>
    <row r="6" spans="1:38" s="410" customFormat="1" ht="25.5" hidden="1" x14ac:dyDescent="0.2">
      <c r="A6" s="415"/>
      <c r="B6" s="415"/>
      <c r="C6" s="493" t="s">
        <v>555</v>
      </c>
      <c r="D6" s="493" t="s">
        <v>555</v>
      </c>
      <c r="E6" s="493" t="s">
        <v>555</v>
      </c>
      <c r="F6" s="493" t="s">
        <v>556</v>
      </c>
      <c r="G6" s="493" t="s">
        <v>556</v>
      </c>
      <c r="H6" s="493" t="s">
        <v>556</v>
      </c>
      <c r="I6" s="493" t="s">
        <v>555</v>
      </c>
      <c r="J6" s="493" t="s">
        <v>556</v>
      </c>
      <c r="K6" s="493" t="s">
        <v>556</v>
      </c>
      <c r="L6" s="493" t="s">
        <v>555</v>
      </c>
      <c r="M6" s="493" t="s">
        <v>556</v>
      </c>
      <c r="N6" s="493" t="s">
        <v>555</v>
      </c>
      <c r="O6" s="493" t="s">
        <v>556</v>
      </c>
      <c r="P6" s="493" t="s">
        <v>556</v>
      </c>
      <c r="Q6" s="493" t="s">
        <v>555</v>
      </c>
      <c r="R6" s="493" t="s">
        <v>556</v>
      </c>
      <c r="S6" s="493" t="s">
        <v>555</v>
      </c>
      <c r="T6" s="493" t="s">
        <v>556</v>
      </c>
      <c r="U6" s="493" t="s">
        <v>556</v>
      </c>
      <c r="V6" s="493" t="s">
        <v>555</v>
      </c>
      <c r="W6" s="493" t="s">
        <v>556</v>
      </c>
      <c r="X6" s="493" t="s">
        <v>555</v>
      </c>
      <c r="Y6" s="493" t="s">
        <v>556</v>
      </c>
      <c r="Z6" s="493" t="s">
        <v>556</v>
      </c>
      <c r="AA6" s="493" t="s">
        <v>555</v>
      </c>
      <c r="AB6" s="493" t="s">
        <v>556</v>
      </c>
      <c r="AC6" s="493" t="s">
        <v>555</v>
      </c>
      <c r="AD6" s="493" t="s">
        <v>556</v>
      </c>
      <c r="AE6" s="493" t="s">
        <v>556</v>
      </c>
      <c r="AF6" s="493" t="s">
        <v>555</v>
      </c>
      <c r="AG6" s="493" t="s">
        <v>556</v>
      </c>
      <c r="AH6" s="411"/>
      <c r="AI6" s="1566"/>
      <c r="AJ6" s="1566"/>
      <c r="AK6" s="1566"/>
      <c r="AL6" s="1566"/>
    </row>
    <row r="7" spans="1:38" s="408" customFormat="1" ht="16.149999999999999" customHeight="1" x14ac:dyDescent="0.2">
      <c r="A7" s="927">
        <v>1</v>
      </c>
      <c r="B7" s="927" t="s">
        <v>4</v>
      </c>
      <c r="C7" s="928">
        <v>39236437</v>
      </c>
      <c r="D7" s="929">
        <v>12840.21</v>
      </c>
      <c r="E7" s="929">
        <v>9432</v>
      </c>
      <c r="F7" s="930">
        <v>0.734567425299119</v>
      </c>
      <c r="G7" s="931">
        <v>28821808.50500109</v>
      </c>
      <c r="H7" s="928">
        <v>3055.7472969678847</v>
      </c>
      <c r="I7" s="929">
        <v>1471.8</v>
      </c>
      <c r="J7" s="930">
        <v>0.11462429352790959</v>
      </c>
      <c r="K7" s="931">
        <v>4497448.8716773326</v>
      </c>
      <c r="L7" s="929">
        <v>6690</v>
      </c>
      <c r="M7" s="928">
        <v>672.26440533293464</v>
      </c>
      <c r="N7" s="929">
        <v>274.11</v>
      </c>
      <c r="O7" s="930">
        <v>2.1347781695159194E-2</v>
      </c>
      <c r="P7" s="931">
        <v>837610.89157186693</v>
      </c>
      <c r="Q7" s="929">
        <v>4568.5</v>
      </c>
      <c r="R7" s="928">
        <v>183.3448378180731</v>
      </c>
      <c r="S7" s="929">
        <v>1618.5</v>
      </c>
      <c r="T7" s="930">
        <v>0.12604934031452758</v>
      </c>
      <c r="U7" s="931">
        <v>4945727.0001425212</v>
      </c>
      <c r="V7" s="929">
        <v>1079</v>
      </c>
      <c r="W7" s="928">
        <v>4583.6209454518266</v>
      </c>
      <c r="X7" s="929">
        <v>43.8</v>
      </c>
      <c r="Y7" s="930">
        <v>3.4111591632847126E-3</v>
      </c>
      <c r="Z7" s="931">
        <v>133841.73160719333</v>
      </c>
      <c r="AA7" s="929">
        <v>73</v>
      </c>
      <c r="AB7" s="928">
        <v>1833.4483781807305</v>
      </c>
      <c r="AC7" s="929">
        <v>0</v>
      </c>
      <c r="AD7" s="930">
        <v>0</v>
      </c>
      <c r="AE7" s="931">
        <v>0</v>
      </c>
      <c r="AF7" s="929">
        <v>9432</v>
      </c>
      <c r="AG7" s="928">
        <v>0</v>
      </c>
      <c r="AH7" s="932"/>
      <c r="AI7" s="933">
        <v>39236437</v>
      </c>
      <c r="AJ7" s="934">
        <v>0</v>
      </c>
      <c r="AK7" s="933">
        <v>39236437</v>
      </c>
      <c r="AL7" s="934">
        <v>0</v>
      </c>
    </row>
    <row r="8" spans="1:38" s="408" customFormat="1" ht="16.149999999999999" customHeight="1" x14ac:dyDescent="0.2">
      <c r="A8" s="927">
        <v>2</v>
      </c>
      <c r="B8" s="927" t="s">
        <v>5</v>
      </c>
      <c r="C8" s="928">
        <v>19170855</v>
      </c>
      <c r="D8" s="929">
        <v>5696.1282499999998</v>
      </c>
      <c r="E8" s="929">
        <v>3947</v>
      </c>
      <c r="F8" s="930">
        <v>0.69292681392839073</v>
      </c>
      <c r="G8" s="931">
        <v>13283999.47543316</v>
      </c>
      <c r="H8" s="928">
        <v>3365.5939892153938</v>
      </c>
      <c r="I8" s="929">
        <v>589.6</v>
      </c>
      <c r="J8" s="930">
        <v>0.10350890536918653</v>
      </c>
      <c r="K8" s="931">
        <v>1984354.2160413964</v>
      </c>
      <c r="L8" s="929">
        <v>2680</v>
      </c>
      <c r="M8" s="928">
        <v>740.43067762738667</v>
      </c>
      <c r="N8" s="929">
        <v>108.45</v>
      </c>
      <c r="O8" s="930">
        <v>1.9039248282374965E-2</v>
      </c>
      <c r="P8" s="931">
        <v>364998.6681304095</v>
      </c>
      <c r="Q8" s="929">
        <v>1807.5</v>
      </c>
      <c r="R8" s="928">
        <v>201.93563935292366</v>
      </c>
      <c r="S8" s="929">
        <v>652.5</v>
      </c>
      <c r="T8" s="930">
        <v>0.11455149381511907</v>
      </c>
      <c r="U8" s="931">
        <v>2196050.0779630444</v>
      </c>
      <c r="V8" s="929">
        <v>435</v>
      </c>
      <c r="W8" s="928">
        <v>5048.3909838230902</v>
      </c>
      <c r="X8" s="929">
        <v>24.599999999999998</v>
      </c>
      <c r="Y8" s="930">
        <v>4.3187229852136846E-3</v>
      </c>
      <c r="Z8" s="931">
        <v>82793.612134698691</v>
      </c>
      <c r="AA8" s="929">
        <v>41</v>
      </c>
      <c r="AB8" s="928">
        <v>2019.3563935292364</v>
      </c>
      <c r="AC8" s="929">
        <v>373.97825</v>
      </c>
      <c r="AD8" s="930">
        <v>6.5654815619715021E-2</v>
      </c>
      <c r="AE8" s="931">
        <v>1258658.9502972919</v>
      </c>
      <c r="AF8" s="929">
        <v>3947</v>
      </c>
      <c r="AG8" s="928">
        <v>318.89003047815856</v>
      </c>
      <c r="AH8" s="932"/>
      <c r="AI8" s="935">
        <v>19170855</v>
      </c>
      <c r="AJ8" s="934">
        <v>0</v>
      </c>
      <c r="AK8" s="935">
        <v>19170855</v>
      </c>
      <c r="AL8" s="934">
        <v>0</v>
      </c>
    </row>
    <row r="9" spans="1:38" s="408" customFormat="1" ht="16.149999999999999" customHeight="1" x14ac:dyDescent="0.2">
      <c r="A9" s="927">
        <v>3</v>
      </c>
      <c r="B9" s="927" t="s">
        <v>6</v>
      </c>
      <c r="C9" s="928">
        <v>75570170</v>
      </c>
      <c r="D9" s="929">
        <v>30073.68</v>
      </c>
      <c r="E9" s="929">
        <v>22712</v>
      </c>
      <c r="F9" s="930">
        <v>0.75521186632297743</v>
      </c>
      <c r="G9" s="931">
        <v>57071489.124044679</v>
      </c>
      <c r="H9" s="928">
        <v>2512.8341460040806</v>
      </c>
      <c r="I9" s="929">
        <v>2778.16</v>
      </c>
      <c r="J9" s="930">
        <v>9.2378451855576027E-2</v>
      </c>
      <c r="K9" s="931">
        <v>6981055.3110626955</v>
      </c>
      <c r="L9" s="929">
        <v>12628</v>
      </c>
      <c r="M9" s="928">
        <v>552.82351212089759</v>
      </c>
      <c r="N9" s="929">
        <v>727.62</v>
      </c>
      <c r="O9" s="930">
        <v>2.4194578116146743E-2</v>
      </c>
      <c r="P9" s="931">
        <v>1828388.3813154891</v>
      </c>
      <c r="Q9" s="929">
        <v>12127</v>
      </c>
      <c r="R9" s="928">
        <v>150.77004876024483</v>
      </c>
      <c r="S9" s="929">
        <v>3535.5</v>
      </c>
      <c r="T9" s="930">
        <v>0.11756126952205384</v>
      </c>
      <c r="U9" s="931">
        <v>8884125.123197427</v>
      </c>
      <c r="V9" s="929">
        <v>2357</v>
      </c>
      <c r="W9" s="928">
        <v>3769.2512190061211</v>
      </c>
      <c r="X9" s="929">
        <v>320.39999999999998</v>
      </c>
      <c r="Y9" s="930">
        <v>1.0653834183245947E-2</v>
      </c>
      <c r="Z9" s="931">
        <v>805112.06037970737</v>
      </c>
      <c r="AA9" s="929">
        <v>534</v>
      </c>
      <c r="AB9" s="928">
        <v>1507.7004876024482</v>
      </c>
      <c r="AC9" s="929">
        <v>0</v>
      </c>
      <c r="AD9" s="930">
        <v>0</v>
      </c>
      <c r="AE9" s="931">
        <v>0</v>
      </c>
      <c r="AF9" s="929">
        <v>22712</v>
      </c>
      <c r="AG9" s="928">
        <v>0</v>
      </c>
      <c r="AH9" s="932"/>
      <c r="AI9" s="935">
        <v>75570170</v>
      </c>
      <c r="AJ9" s="934">
        <v>0</v>
      </c>
      <c r="AK9" s="935">
        <v>75570170</v>
      </c>
      <c r="AL9" s="934">
        <v>0</v>
      </c>
    </row>
    <row r="10" spans="1:38" s="408" customFormat="1" ht="16.149999999999999" customHeight="1" x14ac:dyDescent="0.2">
      <c r="A10" s="927">
        <v>4</v>
      </c>
      <c r="B10" s="927" t="s">
        <v>7</v>
      </c>
      <c r="C10" s="928">
        <v>14124029</v>
      </c>
      <c r="D10" s="929">
        <v>4723.6005700000005</v>
      </c>
      <c r="E10" s="929">
        <v>3061</v>
      </c>
      <c r="F10" s="930">
        <v>0.64802261635767389</v>
      </c>
      <c r="G10" s="931">
        <v>9152690.2260916606</v>
      </c>
      <c r="H10" s="928">
        <v>2990.0980810492192</v>
      </c>
      <c r="I10" s="929">
        <v>478.72</v>
      </c>
      <c r="J10" s="930">
        <v>0.10134641845891723</v>
      </c>
      <c r="K10" s="931">
        <v>1431419.7533598824</v>
      </c>
      <c r="L10" s="929">
        <v>2176</v>
      </c>
      <c r="M10" s="928">
        <v>657.82157783082835</v>
      </c>
      <c r="N10" s="929">
        <v>77.55</v>
      </c>
      <c r="O10" s="930">
        <v>1.641756089465456E-2</v>
      </c>
      <c r="P10" s="931">
        <v>231882.10618536695</v>
      </c>
      <c r="Q10" s="929">
        <v>1292.5</v>
      </c>
      <c r="R10" s="928">
        <v>179.40588486295314</v>
      </c>
      <c r="S10" s="929">
        <v>675</v>
      </c>
      <c r="T10" s="930">
        <v>0.14289946620105518</v>
      </c>
      <c r="U10" s="931">
        <v>2018316.2047082232</v>
      </c>
      <c r="V10" s="929">
        <v>450</v>
      </c>
      <c r="W10" s="928">
        <v>4485.1471215738293</v>
      </c>
      <c r="X10" s="929">
        <v>69</v>
      </c>
      <c r="Y10" s="930">
        <v>1.4607500989441195E-2</v>
      </c>
      <c r="Z10" s="931">
        <v>206316.76759239612</v>
      </c>
      <c r="AA10" s="929">
        <v>115</v>
      </c>
      <c r="AB10" s="928">
        <v>1794.0588486295314</v>
      </c>
      <c r="AC10" s="929">
        <v>362.33057000000002</v>
      </c>
      <c r="AD10" s="930">
        <v>7.6706437098257862E-2</v>
      </c>
      <c r="AE10" s="931">
        <v>1083403.9420624699</v>
      </c>
      <c r="AF10" s="929">
        <v>3061</v>
      </c>
      <c r="AG10" s="928">
        <v>353.9379098537961</v>
      </c>
      <c r="AH10" s="932"/>
      <c r="AI10" s="935">
        <v>14124029</v>
      </c>
      <c r="AJ10" s="934">
        <v>0</v>
      </c>
      <c r="AK10" s="935">
        <v>14124028.999999998</v>
      </c>
      <c r="AL10" s="934">
        <v>0</v>
      </c>
    </row>
    <row r="11" spans="1:38" s="409" customFormat="1" ht="16.149999999999999" customHeight="1" x14ac:dyDescent="0.2">
      <c r="A11" s="936">
        <v>5</v>
      </c>
      <c r="B11" s="936" t="s">
        <v>8</v>
      </c>
      <c r="C11" s="937">
        <v>24388462</v>
      </c>
      <c r="D11" s="938">
        <v>7538.2250399999994</v>
      </c>
      <c r="E11" s="939">
        <v>5169</v>
      </c>
      <c r="F11" s="940">
        <v>0.68570518558039761</v>
      </c>
      <c r="G11" s="941">
        <v>16723294.861730475</v>
      </c>
      <c r="H11" s="937">
        <v>3235.305641658053</v>
      </c>
      <c r="I11" s="938">
        <v>924</v>
      </c>
      <c r="J11" s="940">
        <v>0.12257527403294398</v>
      </c>
      <c r="K11" s="941">
        <v>2989422.4128920408</v>
      </c>
      <c r="L11" s="938">
        <v>4200</v>
      </c>
      <c r="M11" s="937">
        <v>711.76724116477158</v>
      </c>
      <c r="N11" s="938">
        <v>210.12</v>
      </c>
      <c r="O11" s="940">
        <v>2.7873935692426612E-2</v>
      </c>
      <c r="P11" s="941">
        <v>679802.42142519006</v>
      </c>
      <c r="Q11" s="938">
        <v>3502</v>
      </c>
      <c r="R11" s="937">
        <v>194.11833849948317</v>
      </c>
      <c r="S11" s="938">
        <v>903</v>
      </c>
      <c r="T11" s="940">
        <v>0.11978947235037707</v>
      </c>
      <c r="U11" s="941">
        <v>2921480.9944172218</v>
      </c>
      <c r="V11" s="938">
        <v>602</v>
      </c>
      <c r="W11" s="937">
        <v>4852.9584624870795</v>
      </c>
      <c r="X11" s="938">
        <v>10.799999999999999</v>
      </c>
      <c r="Y11" s="940">
        <v>1.4326980081772671E-3</v>
      </c>
      <c r="Z11" s="941">
        <v>34941.300929906967</v>
      </c>
      <c r="AA11" s="938">
        <v>18</v>
      </c>
      <c r="AB11" s="937">
        <v>1941.1833849948316</v>
      </c>
      <c r="AC11" s="938">
        <v>321.30504000000002</v>
      </c>
      <c r="AD11" s="940">
        <v>4.2623434335677522E-2</v>
      </c>
      <c r="AE11" s="941">
        <v>1039520.0086051665</v>
      </c>
      <c r="AF11" s="939">
        <v>5169</v>
      </c>
      <c r="AG11" s="937">
        <v>201.10659868546458</v>
      </c>
      <c r="AH11" s="932"/>
      <c r="AI11" s="942">
        <v>24388462</v>
      </c>
      <c r="AJ11" s="942">
        <v>0</v>
      </c>
      <c r="AK11" s="942">
        <v>24388462.000000004</v>
      </c>
      <c r="AL11" s="942">
        <v>0</v>
      </c>
    </row>
    <row r="12" spans="1:38" s="408" customFormat="1" ht="16.149999999999999" customHeight="1" x14ac:dyDescent="0.2">
      <c r="A12" s="927">
        <v>6</v>
      </c>
      <c r="B12" s="927" t="s">
        <v>9</v>
      </c>
      <c r="C12" s="928">
        <v>25762694</v>
      </c>
      <c r="D12" s="929">
        <v>8438.4180500000002</v>
      </c>
      <c r="E12" s="929">
        <v>5785</v>
      </c>
      <c r="F12" s="930">
        <v>0.68555503717903621</v>
      </c>
      <c r="G12" s="931">
        <v>17661744.643002134</v>
      </c>
      <c r="H12" s="928">
        <v>3053.0241388076288</v>
      </c>
      <c r="I12" s="929">
        <v>784.08</v>
      </c>
      <c r="J12" s="930">
        <v>9.2917889982945326E-2</v>
      </c>
      <c r="K12" s="931">
        <v>2393815.1667562858</v>
      </c>
      <c r="L12" s="929">
        <v>3564</v>
      </c>
      <c r="M12" s="928">
        <v>671.66531053767835</v>
      </c>
      <c r="N12" s="929">
        <v>125.78999999999999</v>
      </c>
      <c r="O12" s="930">
        <v>1.4906822493820389E-2</v>
      </c>
      <c r="P12" s="931">
        <v>384039.9064206116</v>
      </c>
      <c r="Q12" s="929">
        <v>2096.5</v>
      </c>
      <c r="R12" s="928">
        <v>183.18144832845772</v>
      </c>
      <c r="S12" s="929">
        <v>1437</v>
      </c>
      <c r="T12" s="930">
        <v>0.170292582269019</v>
      </c>
      <c r="U12" s="931">
        <v>4387195.6874665618</v>
      </c>
      <c r="V12" s="929">
        <v>958</v>
      </c>
      <c r="W12" s="928">
        <v>4579.5362082114425</v>
      </c>
      <c r="X12" s="929">
        <v>42</v>
      </c>
      <c r="Y12" s="930">
        <v>4.9772362249817662E-3</v>
      </c>
      <c r="Z12" s="931">
        <v>128227.0138299204</v>
      </c>
      <c r="AA12" s="929">
        <v>70</v>
      </c>
      <c r="AB12" s="928">
        <v>1831.8144832845771</v>
      </c>
      <c r="AC12" s="929">
        <v>264.54804999999999</v>
      </c>
      <c r="AD12" s="930">
        <v>3.135043185019732E-2</v>
      </c>
      <c r="AE12" s="931">
        <v>807671.5825244874</v>
      </c>
      <c r="AF12" s="929">
        <v>5785</v>
      </c>
      <c r="AG12" s="928">
        <v>139.61479386767283</v>
      </c>
      <c r="AH12" s="932"/>
      <c r="AI12" s="935">
        <v>25762694</v>
      </c>
      <c r="AJ12" s="934">
        <v>0</v>
      </c>
      <c r="AK12" s="935">
        <v>25762694</v>
      </c>
      <c r="AL12" s="934">
        <v>0</v>
      </c>
    </row>
    <row r="13" spans="1:38" s="408" customFormat="1" ht="16.149999999999999" customHeight="1" x14ac:dyDescent="0.2">
      <c r="A13" s="927">
        <v>7</v>
      </c>
      <c r="B13" s="927" t="s">
        <v>10</v>
      </c>
      <c r="C13" s="928">
        <v>6265054</v>
      </c>
      <c r="D13" s="929">
        <v>3251.4673600000001</v>
      </c>
      <c r="E13" s="929">
        <v>2082</v>
      </c>
      <c r="F13" s="930">
        <v>0.64032628025520144</v>
      </c>
      <c r="G13" s="931">
        <v>4011678.7234179708</v>
      </c>
      <c r="H13" s="928">
        <v>1926.8389641776996</v>
      </c>
      <c r="I13" s="929">
        <v>342.1</v>
      </c>
      <c r="J13" s="930">
        <v>0.10521403481042479</v>
      </c>
      <c r="K13" s="931">
        <v>659171.60964519111</v>
      </c>
      <c r="L13" s="929">
        <v>1555</v>
      </c>
      <c r="M13" s="928">
        <v>423.90457211909398</v>
      </c>
      <c r="N13" s="929">
        <v>53.16</v>
      </c>
      <c r="O13" s="930">
        <v>1.6349541334469985E-2</v>
      </c>
      <c r="P13" s="931">
        <v>102430.75933568651</v>
      </c>
      <c r="Q13" s="929">
        <v>886</v>
      </c>
      <c r="R13" s="928">
        <v>115.61033785066198</v>
      </c>
      <c r="S13" s="929">
        <v>432</v>
      </c>
      <c r="T13" s="930">
        <v>0.13286308985122336</v>
      </c>
      <c r="U13" s="931">
        <v>832394.43252476631</v>
      </c>
      <c r="V13" s="929">
        <v>288</v>
      </c>
      <c r="W13" s="928">
        <v>2890.2584462665495</v>
      </c>
      <c r="X13" s="929">
        <v>41.4</v>
      </c>
      <c r="Y13" s="930">
        <v>1.2732712777408905E-2</v>
      </c>
      <c r="Z13" s="931">
        <v>79771.133116956771</v>
      </c>
      <c r="AA13" s="929">
        <v>69</v>
      </c>
      <c r="AB13" s="928">
        <v>1156.1033785066199</v>
      </c>
      <c r="AC13" s="929">
        <v>300.80736000000002</v>
      </c>
      <c r="AD13" s="930">
        <v>9.2514340971271508E-2</v>
      </c>
      <c r="AE13" s="931">
        <v>579607.34195942839</v>
      </c>
      <c r="AF13" s="929">
        <v>2082</v>
      </c>
      <c r="AG13" s="928">
        <v>278.38969354439405</v>
      </c>
      <c r="AH13" s="932"/>
      <c r="AI13" s="935">
        <v>6265054</v>
      </c>
      <c r="AJ13" s="934">
        <v>0</v>
      </c>
      <c r="AK13" s="935">
        <v>6265054</v>
      </c>
      <c r="AL13" s="934">
        <v>0</v>
      </c>
    </row>
    <row r="14" spans="1:38" s="408" customFormat="1" ht="16.149999999999999" customHeight="1" x14ac:dyDescent="0.2">
      <c r="A14" s="927">
        <v>8</v>
      </c>
      <c r="B14" s="927" t="s">
        <v>11</v>
      </c>
      <c r="C14" s="928">
        <v>90506491</v>
      </c>
      <c r="D14" s="929">
        <v>31236.129999999997</v>
      </c>
      <c r="E14" s="929">
        <v>22373</v>
      </c>
      <c r="F14" s="930">
        <v>0.7162539021319223</v>
      </c>
      <c r="G14" s="931">
        <v>64825627.347017705</v>
      </c>
      <c r="H14" s="928">
        <v>2897.4937356196178</v>
      </c>
      <c r="I14" s="929">
        <v>2644.4</v>
      </c>
      <c r="J14" s="930">
        <v>8.4658374773059278E-2</v>
      </c>
      <c r="K14" s="931">
        <v>7662132.4344725162</v>
      </c>
      <c r="L14" s="929">
        <v>12020</v>
      </c>
      <c r="M14" s="928">
        <v>637.44862183631585</v>
      </c>
      <c r="N14" s="929">
        <v>513.92999999999995</v>
      </c>
      <c r="O14" s="930">
        <v>1.6453062527272105E-2</v>
      </c>
      <c r="P14" s="931">
        <v>1489108.95554699</v>
      </c>
      <c r="Q14" s="929">
        <v>8565.5</v>
      </c>
      <c r="R14" s="928">
        <v>173.84962413717705</v>
      </c>
      <c r="S14" s="929">
        <v>4863</v>
      </c>
      <c r="T14" s="930">
        <v>0.155685099274462</v>
      </c>
      <c r="U14" s="931">
        <v>14090512.036318202</v>
      </c>
      <c r="V14" s="929">
        <v>3242</v>
      </c>
      <c r="W14" s="928">
        <v>4346.2406034294272</v>
      </c>
      <c r="X14" s="929">
        <v>841.8</v>
      </c>
      <c r="Y14" s="930">
        <v>2.6949561293284411E-2</v>
      </c>
      <c r="Z14" s="931">
        <v>2439110.2266445938</v>
      </c>
      <c r="AA14" s="929">
        <v>1403</v>
      </c>
      <c r="AB14" s="928">
        <v>1738.4962413717703</v>
      </c>
      <c r="AC14" s="929">
        <v>0</v>
      </c>
      <c r="AD14" s="930">
        <v>0</v>
      </c>
      <c r="AE14" s="931">
        <v>0</v>
      </c>
      <c r="AF14" s="929">
        <v>22373</v>
      </c>
      <c r="AG14" s="928">
        <v>0</v>
      </c>
      <c r="AH14" s="932"/>
      <c r="AI14" s="935">
        <v>90506491</v>
      </c>
      <c r="AJ14" s="934">
        <v>0</v>
      </c>
      <c r="AK14" s="935">
        <v>90506491.000000015</v>
      </c>
      <c r="AL14" s="934">
        <v>0</v>
      </c>
    </row>
    <row r="15" spans="1:38" s="408" customFormat="1" ht="16.149999999999999" customHeight="1" x14ac:dyDescent="0.2">
      <c r="A15" s="927">
        <v>9</v>
      </c>
      <c r="B15" s="927" t="s">
        <v>12</v>
      </c>
      <c r="C15" s="928">
        <v>143870913</v>
      </c>
      <c r="D15" s="929">
        <v>52498.71</v>
      </c>
      <c r="E15" s="929">
        <v>37908</v>
      </c>
      <c r="F15" s="930">
        <v>0.72207488526860952</v>
      </c>
      <c r="G15" s="931">
        <v>103885572.9979651</v>
      </c>
      <c r="H15" s="928">
        <v>2740.4656800138519</v>
      </c>
      <c r="I15" s="929">
        <v>5982.9</v>
      </c>
      <c r="J15" s="930">
        <v>0.11396280022880562</v>
      </c>
      <c r="K15" s="931">
        <v>16395932.116954872</v>
      </c>
      <c r="L15" s="929">
        <v>27195</v>
      </c>
      <c r="M15" s="928">
        <v>602.90244960304733</v>
      </c>
      <c r="N15" s="929">
        <v>701.01</v>
      </c>
      <c r="O15" s="930">
        <v>1.3352899528388413E-2</v>
      </c>
      <c r="P15" s="931">
        <v>1921093.8463465103</v>
      </c>
      <c r="Q15" s="929">
        <v>11683.5</v>
      </c>
      <c r="R15" s="928">
        <v>164.42794080083112</v>
      </c>
      <c r="S15" s="929">
        <v>6762</v>
      </c>
      <c r="T15" s="930">
        <v>0.12880316487776558</v>
      </c>
      <c r="U15" s="931">
        <v>18531028.928253666</v>
      </c>
      <c r="V15" s="929">
        <v>4508</v>
      </c>
      <c r="W15" s="928">
        <v>4110.6985200207773</v>
      </c>
      <c r="X15" s="929">
        <v>1144.8</v>
      </c>
      <c r="Y15" s="930">
        <v>2.1806250096430939E-2</v>
      </c>
      <c r="Z15" s="931">
        <v>3137285.1104798573</v>
      </c>
      <c r="AA15" s="929">
        <v>1908</v>
      </c>
      <c r="AB15" s="928">
        <v>1644.2794080083111</v>
      </c>
      <c r="AC15" s="929">
        <v>0</v>
      </c>
      <c r="AD15" s="930">
        <v>0</v>
      </c>
      <c r="AE15" s="931">
        <v>0</v>
      </c>
      <c r="AF15" s="929">
        <v>37908</v>
      </c>
      <c r="AG15" s="928">
        <v>0</v>
      </c>
      <c r="AH15" s="932"/>
      <c r="AI15" s="935">
        <v>143870913</v>
      </c>
      <c r="AJ15" s="934">
        <v>0</v>
      </c>
      <c r="AK15" s="935">
        <v>143870913.00000003</v>
      </c>
      <c r="AL15" s="934">
        <v>0</v>
      </c>
    </row>
    <row r="16" spans="1:38" s="409" customFormat="1" ht="16.149999999999999" customHeight="1" x14ac:dyDescent="0.2">
      <c r="A16" s="936">
        <v>10</v>
      </c>
      <c r="B16" s="936" t="s">
        <v>13</v>
      </c>
      <c r="C16" s="937">
        <v>102180468</v>
      </c>
      <c r="D16" s="938">
        <v>46813.5</v>
      </c>
      <c r="E16" s="939">
        <v>32719</v>
      </c>
      <c r="F16" s="940">
        <v>0.6989223194164077</v>
      </c>
      <c r="G16" s="941">
        <v>71416209.693614021</v>
      </c>
      <c r="H16" s="937">
        <v>2182.7137043801467</v>
      </c>
      <c r="I16" s="938">
        <v>4699.6400000000003</v>
      </c>
      <c r="J16" s="940">
        <v>0.10039069926410117</v>
      </c>
      <c r="K16" s="941">
        <v>10257968.633653114</v>
      </c>
      <c r="L16" s="938">
        <v>21362</v>
      </c>
      <c r="M16" s="937">
        <v>480.19701496363234</v>
      </c>
      <c r="N16" s="938">
        <v>658.26</v>
      </c>
      <c r="O16" s="940">
        <v>1.4061328462943381E-2</v>
      </c>
      <c r="P16" s="941">
        <v>1436793.1230452755</v>
      </c>
      <c r="Q16" s="938">
        <v>10971</v>
      </c>
      <c r="R16" s="937">
        <v>130.9628222628088</v>
      </c>
      <c r="S16" s="938">
        <v>8172</v>
      </c>
      <c r="T16" s="940">
        <v>0.17456502931846582</v>
      </c>
      <c r="U16" s="941">
        <v>17837136.392194558</v>
      </c>
      <c r="V16" s="938">
        <v>5448</v>
      </c>
      <c r="W16" s="937">
        <v>3274.0705565702201</v>
      </c>
      <c r="X16" s="938">
        <v>564.6</v>
      </c>
      <c r="Y16" s="940">
        <v>1.2060623538081964E-2</v>
      </c>
      <c r="Z16" s="941">
        <v>1232360.1574930309</v>
      </c>
      <c r="AA16" s="938">
        <v>941</v>
      </c>
      <c r="AB16" s="937">
        <v>1309.628222628088</v>
      </c>
      <c r="AC16" s="938">
        <v>0</v>
      </c>
      <c r="AD16" s="940">
        <v>0</v>
      </c>
      <c r="AE16" s="941">
        <v>0</v>
      </c>
      <c r="AF16" s="939">
        <v>32719</v>
      </c>
      <c r="AG16" s="937">
        <v>0</v>
      </c>
      <c r="AH16" s="932"/>
      <c r="AI16" s="942">
        <v>102180468</v>
      </c>
      <c r="AJ16" s="942">
        <v>0</v>
      </c>
      <c r="AK16" s="942">
        <v>102180468</v>
      </c>
      <c r="AL16" s="942">
        <v>0</v>
      </c>
    </row>
    <row r="17" spans="1:38" s="408" customFormat="1" ht="16.149999999999999" customHeight="1" x14ac:dyDescent="0.2">
      <c r="A17" s="927">
        <v>11</v>
      </c>
      <c r="B17" s="927" t="s">
        <v>14</v>
      </c>
      <c r="C17" s="928">
        <v>8398843</v>
      </c>
      <c r="D17" s="929">
        <v>2544.5860000000002</v>
      </c>
      <c r="E17" s="929">
        <v>1545</v>
      </c>
      <c r="F17" s="930">
        <v>0.60717146129075605</v>
      </c>
      <c r="G17" s="931">
        <v>5099537.7774616377</v>
      </c>
      <c r="H17" s="928">
        <v>3300.6717006224194</v>
      </c>
      <c r="I17" s="929">
        <v>249.04</v>
      </c>
      <c r="J17" s="930">
        <v>9.7870537682750738E-2</v>
      </c>
      <c r="K17" s="931">
        <v>821999.28032300726</v>
      </c>
      <c r="L17" s="929">
        <v>1132</v>
      </c>
      <c r="M17" s="928">
        <v>726.14777413693218</v>
      </c>
      <c r="N17" s="929">
        <v>56.699999999999996</v>
      </c>
      <c r="O17" s="930">
        <v>2.2282603142515123E-2</v>
      </c>
      <c r="P17" s="931">
        <v>187148.08542529115</v>
      </c>
      <c r="Q17" s="929">
        <v>945</v>
      </c>
      <c r="R17" s="928">
        <v>198.04030203734513</v>
      </c>
      <c r="S17" s="929">
        <v>418.5</v>
      </c>
      <c r="T17" s="930">
        <v>0.16446683271856402</v>
      </c>
      <c r="U17" s="931">
        <v>1381331.1067104824</v>
      </c>
      <c r="V17" s="929">
        <v>279</v>
      </c>
      <c r="W17" s="928">
        <v>4951.0075509336284</v>
      </c>
      <c r="X17" s="929">
        <v>30</v>
      </c>
      <c r="Y17" s="930">
        <v>1.1789737112441866E-2</v>
      </c>
      <c r="Z17" s="931">
        <v>99020.151018672579</v>
      </c>
      <c r="AA17" s="929">
        <v>50</v>
      </c>
      <c r="AB17" s="928">
        <v>1980.4030203734517</v>
      </c>
      <c r="AC17" s="929">
        <v>245.346</v>
      </c>
      <c r="AD17" s="930">
        <v>9.6418828052972069E-2</v>
      </c>
      <c r="AE17" s="931">
        <v>809806.59906090808</v>
      </c>
      <c r="AF17" s="929">
        <v>1545</v>
      </c>
      <c r="AG17" s="928">
        <v>524.1466660588402</v>
      </c>
      <c r="AH17" s="932"/>
      <c r="AI17" s="935">
        <v>8398843</v>
      </c>
      <c r="AJ17" s="934">
        <v>0</v>
      </c>
      <c r="AK17" s="935">
        <v>8398843</v>
      </c>
      <c r="AL17" s="934">
        <v>0</v>
      </c>
    </row>
    <row r="18" spans="1:38" s="408" customFormat="1" ht="16.149999999999999" customHeight="1" x14ac:dyDescent="0.2">
      <c r="A18" s="927">
        <v>12</v>
      </c>
      <c r="B18" s="927" t="s">
        <v>15</v>
      </c>
      <c r="C18" s="928">
        <v>2084260</v>
      </c>
      <c r="D18" s="929">
        <v>2027.18842</v>
      </c>
      <c r="E18" s="929">
        <v>1282</v>
      </c>
      <c r="F18" s="930">
        <v>0.63240298107069892</v>
      </c>
      <c r="G18" s="931">
        <v>1318092.237326415</v>
      </c>
      <c r="H18" s="928">
        <v>1028.1530712374531</v>
      </c>
      <c r="I18" s="929">
        <v>151.14000000000001</v>
      </c>
      <c r="J18" s="930">
        <v>7.4556463774590825E-2</v>
      </c>
      <c r="K18" s="931">
        <v>155395.05518682869</v>
      </c>
      <c r="L18" s="929">
        <v>687</v>
      </c>
      <c r="M18" s="928">
        <v>226.19367567223972</v>
      </c>
      <c r="N18" s="929">
        <v>34.979999999999997</v>
      </c>
      <c r="O18" s="930">
        <v>1.7255426113769928E-2</v>
      </c>
      <c r="P18" s="931">
        <v>35964.794431886112</v>
      </c>
      <c r="Q18" s="929">
        <v>583</v>
      </c>
      <c r="R18" s="928">
        <v>61.689184274247189</v>
      </c>
      <c r="S18" s="929">
        <v>301.5</v>
      </c>
      <c r="T18" s="930">
        <v>0.14872815818472365</v>
      </c>
      <c r="U18" s="931">
        <v>309988.1509780921</v>
      </c>
      <c r="V18" s="929">
        <v>201</v>
      </c>
      <c r="W18" s="928">
        <v>1542.2296068561795</v>
      </c>
      <c r="X18" s="929">
        <v>45</v>
      </c>
      <c r="Y18" s="930">
        <v>2.2198232564884127E-2</v>
      </c>
      <c r="Z18" s="931">
        <v>46266.888205685391</v>
      </c>
      <c r="AA18" s="929">
        <v>75</v>
      </c>
      <c r="AB18" s="928">
        <v>616.89184274247191</v>
      </c>
      <c r="AC18" s="929">
        <v>212.56842</v>
      </c>
      <c r="AD18" s="930">
        <v>0.10485873829133259</v>
      </c>
      <c r="AE18" s="931">
        <v>218552.87387109286</v>
      </c>
      <c r="AF18" s="929">
        <v>1282</v>
      </c>
      <c r="AG18" s="928">
        <v>170.4780607418821</v>
      </c>
      <c r="AH18" s="932"/>
      <c r="AI18" s="935">
        <v>2084260</v>
      </c>
      <c r="AJ18" s="934">
        <v>0</v>
      </c>
      <c r="AK18" s="935">
        <v>2084260</v>
      </c>
      <c r="AL18" s="934">
        <v>0</v>
      </c>
    </row>
    <row r="19" spans="1:38" s="408" customFormat="1" ht="16.149999999999999" customHeight="1" x14ac:dyDescent="0.2">
      <c r="A19" s="927">
        <v>13</v>
      </c>
      <c r="B19" s="927" t="s">
        <v>16</v>
      </c>
      <c r="C19" s="928">
        <v>6305284</v>
      </c>
      <c r="D19" s="929">
        <v>1905.9059</v>
      </c>
      <c r="E19" s="929">
        <v>1202</v>
      </c>
      <c r="F19" s="930">
        <v>0.63067122044168078</v>
      </c>
      <c r="G19" s="931">
        <v>3976561.1555114025</v>
      </c>
      <c r="H19" s="928">
        <v>3308.2871510078226</v>
      </c>
      <c r="I19" s="929">
        <v>210.76</v>
      </c>
      <c r="J19" s="930">
        <v>0.11058258437628006</v>
      </c>
      <c r="K19" s="931">
        <v>697254.59994640865</v>
      </c>
      <c r="L19" s="929">
        <v>958</v>
      </c>
      <c r="M19" s="928">
        <v>727.82317322172094</v>
      </c>
      <c r="N19" s="929">
        <v>37.769999999999996</v>
      </c>
      <c r="O19" s="930">
        <v>1.9817347750484427E-2</v>
      </c>
      <c r="P19" s="931">
        <v>124954.00569356546</v>
      </c>
      <c r="Q19" s="929">
        <v>629.5</v>
      </c>
      <c r="R19" s="928">
        <v>198.49722906046935</v>
      </c>
      <c r="S19" s="929">
        <v>250.5</v>
      </c>
      <c r="T19" s="930">
        <v>0.13143356133164813</v>
      </c>
      <c r="U19" s="931">
        <v>828725.93132745964</v>
      </c>
      <c r="V19" s="929">
        <v>167</v>
      </c>
      <c r="W19" s="928">
        <v>4962.4307265117341</v>
      </c>
      <c r="X19" s="929">
        <v>3</v>
      </c>
      <c r="Y19" s="930">
        <v>1.5740546267263248E-3</v>
      </c>
      <c r="Z19" s="931">
        <v>9924.8614530234681</v>
      </c>
      <c r="AA19" s="929">
        <v>5</v>
      </c>
      <c r="AB19" s="928">
        <v>1984.9722906046936</v>
      </c>
      <c r="AC19" s="929">
        <v>201.87589999999997</v>
      </c>
      <c r="AD19" s="930">
        <v>0.10592123147318028</v>
      </c>
      <c r="AE19" s="931">
        <v>667863.44606813998</v>
      </c>
      <c r="AF19" s="929">
        <v>1202</v>
      </c>
      <c r="AG19" s="928">
        <v>555.62682701176368</v>
      </c>
      <c r="AH19" s="932"/>
      <c r="AI19" s="935">
        <v>6305284</v>
      </c>
      <c r="AJ19" s="934">
        <v>0</v>
      </c>
      <c r="AK19" s="935">
        <v>6305283.9999999991</v>
      </c>
      <c r="AL19" s="934">
        <v>0</v>
      </c>
    </row>
    <row r="20" spans="1:38" s="408" customFormat="1" ht="16.149999999999999" customHeight="1" x14ac:dyDescent="0.2">
      <c r="A20" s="927">
        <v>14</v>
      </c>
      <c r="B20" s="927" t="s">
        <v>17</v>
      </c>
      <c r="C20" s="928">
        <v>9127551</v>
      </c>
      <c r="D20" s="929">
        <v>3022.3706000000002</v>
      </c>
      <c r="E20" s="929">
        <v>1708</v>
      </c>
      <c r="F20" s="930">
        <v>0.56511931395838744</v>
      </c>
      <c r="G20" s="931">
        <v>5158155.3592401929</v>
      </c>
      <c r="H20" s="928">
        <v>3019.9972829275134</v>
      </c>
      <c r="I20" s="929">
        <v>312.18</v>
      </c>
      <c r="J20" s="930">
        <v>0.10328978186857693</v>
      </c>
      <c r="K20" s="931">
        <v>942782.75178431126</v>
      </c>
      <c r="L20" s="929">
        <v>1419</v>
      </c>
      <c r="M20" s="928">
        <v>664.39940224405302</v>
      </c>
      <c r="N20" s="929">
        <v>47.19</v>
      </c>
      <c r="O20" s="930">
        <v>1.5613571677808139E-2</v>
      </c>
      <c r="P20" s="931">
        <v>142513.67178134935</v>
      </c>
      <c r="Q20" s="929">
        <v>786.5</v>
      </c>
      <c r="R20" s="928">
        <v>181.19983697565078</v>
      </c>
      <c r="S20" s="929">
        <v>603</v>
      </c>
      <c r="T20" s="930">
        <v>0.19951226365158528</v>
      </c>
      <c r="U20" s="931">
        <v>1821058.3616052908</v>
      </c>
      <c r="V20" s="929">
        <v>402</v>
      </c>
      <c r="W20" s="928">
        <v>4529.9959243912708</v>
      </c>
      <c r="X20" s="929">
        <v>88.2</v>
      </c>
      <c r="Y20" s="930">
        <v>2.918239080276919E-2</v>
      </c>
      <c r="Z20" s="931">
        <v>266363.76035420672</v>
      </c>
      <c r="AA20" s="929">
        <v>147</v>
      </c>
      <c r="AB20" s="928">
        <v>1811.9983697565083</v>
      </c>
      <c r="AC20" s="929">
        <v>263.80060000000003</v>
      </c>
      <c r="AD20" s="930">
        <v>8.728267804087296E-2</v>
      </c>
      <c r="AE20" s="931">
        <v>796677.09523464798</v>
      </c>
      <c r="AF20" s="929">
        <v>1708</v>
      </c>
      <c r="AG20" s="928">
        <v>466.43858034815457</v>
      </c>
      <c r="AH20" s="932"/>
      <c r="AI20" s="935">
        <v>9127551</v>
      </c>
      <c r="AJ20" s="934">
        <v>0</v>
      </c>
      <c r="AK20" s="935">
        <v>9127551</v>
      </c>
      <c r="AL20" s="934">
        <v>0</v>
      </c>
    </row>
    <row r="21" spans="1:38" s="409" customFormat="1" ht="16.149999999999999" customHeight="1" x14ac:dyDescent="0.2">
      <c r="A21" s="936">
        <v>15</v>
      </c>
      <c r="B21" s="936" t="s">
        <v>18</v>
      </c>
      <c r="C21" s="937">
        <v>17414300</v>
      </c>
      <c r="D21" s="938">
        <v>5358.06376</v>
      </c>
      <c r="E21" s="939">
        <v>3522</v>
      </c>
      <c r="F21" s="940">
        <v>0.65732700426095714</v>
      </c>
      <c r="G21" s="941">
        <v>11446889.650301585</v>
      </c>
      <c r="H21" s="937">
        <v>3250.1106332486047</v>
      </c>
      <c r="I21" s="938">
        <v>631.17999999999995</v>
      </c>
      <c r="J21" s="940">
        <v>0.11780001662391563</v>
      </c>
      <c r="K21" s="941">
        <v>2051404.829493854</v>
      </c>
      <c r="L21" s="938">
        <v>2869</v>
      </c>
      <c r="M21" s="937">
        <v>715.02433931469295</v>
      </c>
      <c r="N21" s="938">
        <v>110.97</v>
      </c>
      <c r="O21" s="940">
        <v>2.0710839767983651E-2</v>
      </c>
      <c r="P21" s="941">
        <v>360664.77697159769</v>
      </c>
      <c r="Q21" s="938">
        <v>1849.5</v>
      </c>
      <c r="R21" s="937">
        <v>195.0066379949163</v>
      </c>
      <c r="S21" s="938">
        <v>646.5</v>
      </c>
      <c r="T21" s="940">
        <v>0.12065925844824213</v>
      </c>
      <c r="U21" s="941">
        <v>2101196.5243952228</v>
      </c>
      <c r="V21" s="938">
        <v>431</v>
      </c>
      <c r="W21" s="937">
        <v>4875.1659498729068</v>
      </c>
      <c r="X21" s="938">
        <v>73.8</v>
      </c>
      <c r="Y21" s="940">
        <v>1.3773632286899101E-2</v>
      </c>
      <c r="Z21" s="941">
        <v>239858.16473374702</v>
      </c>
      <c r="AA21" s="938">
        <v>123</v>
      </c>
      <c r="AB21" s="937">
        <v>1950.0663799491629</v>
      </c>
      <c r="AC21" s="938">
        <v>373.61375999999996</v>
      </c>
      <c r="AD21" s="940">
        <v>6.9729248612002331E-2</v>
      </c>
      <c r="AE21" s="941">
        <v>1214286.0541039922</v>
      </c>
      <c r="AF21" s="939">
        <v>3522</v>
      </c>
      <c r="AG21" s="937">
        <v>344.77173597501195</v>
      </c>
      <c r="AH21" s="932"/>
      <c r="AI21" s="942">
        <v>17414300</v>
      </c>
      <c r="AJ21" s="942">
        <v>0</v>
      </c>
      <c r="AK21" s="942">
        <v>17414299.999999996</v>
      </c>
      <c r="AL21" s="942">
        <v>0</v>
      </c>
    </row>
    <row r="22" spans="1:38" s="408" customFormat="1" ht="16.149999999999999" customHeight="1" x14ac:dyDescent="0.2">
      <c r="A22" s="927">
        <v>16</v>
      </c>
      <c r="B22" s="927" t="s">
        <v>19</v>
      </c>
      <c r="C22" s="928">
        <v>8449467</v>
      </c>
      <c r="D22" s="929">
        <v>6846.61067</v>
      </c>
      <c r="E22" s="929">
        <v>4807</v>
      </c>
      <c r="F22" s="930">
        <v>0.70209921838596379</v>
      </c>
      <c r="G22" s="931">
        <v>5932364.1764779938</v>
      </c>
      <c r="H22" s="928">
        <v>1234.1094604697303</v>
      </c>
      <c r="I22" s="929">
        <v>639.32000000000005</v>
      </c>
      <c r="J22" s="930">
        <v>9.3377589410966175E-2</v>
      </c>
      <c r="K22" s="931">
        <v>788990.86026750808</v>
      </c>
      <c r="L22" s="929">
        <v>2906</v>
      </c>
      <c r="M22" s="928">
        <v>271.50408130334068</v>
      </c>
      <c r="N22" s="929">
        <v>144.6</v>
      </c>
      <c r="O22" s="930">
        <v>2.1119939042773116E-2</v>
      </c>
      <c r="P22" s="931">
        <v>178452.22798392302</v>
      </c>
      <c r="Q22" s="929">
        <v>2410</v>
      </c>
      <c r="R22" s="928">
        <v>74.046567628183823</v>
      </c>
      <c r="S22" s="929">
        <v>763.5</v>
      </c>
      <c r="T22" s="930">
        <v>0.1115150308378788</v>
      </c>
      <c r="U22" s="931">
        <v>942242.57306863926</v>
      </c>
      <c r="V22" s="929">
        <v>509</v>
      </c>
      <c r="W22" s="928">
        <v>1851.1641907045957</v>
      </c>
      <c r="X22" s="929">
        <v>147</v>
      </c>
      <c r="Y22" s="930">
        <v>2.1470477450122046E-2</v>
      </c>
      <c r="Z22" s="931">
        <v>181414.09068905038</v>
      </c>
      <c r="AA22" s="929">
        <v>245</v>
      </c>
      <c r="AB22" s="928">
        <v>740.46567628183834</v>
      </c>
      <c r="AC22" s="929">
        <v>345.19067000000001</v>
      </c>
      <c r="AD22" s="930">
        <v>5.0417744872296062E-2</v>
      </c>
      <c r="AE22" s="931">
        <v>426003.07151288481</v>
      </c>
      <c r="AF22" s="929">
        <v>4807</v>
      </c>
      <c r="AG22" s="928">
        <v>88.62140035633135</v>
      </c>
      <c r="AH22" s="932"/>
      <c r="AI22" s="935">
        <v>8449467</v>
      </c>
      <c r="AJ22" s="934">
        <v>0</v>
      </c>
      <c r="AK22" s="935">
        <v>8449466.9999999981</v>
      </c>
      <c r="AL22" s="934">
        <v>0</v>
      </c>
    </row>
    <row r="23" spans="1:38" s="408" customFormat="1" ht="16.149999999999999" customHeight="1" x14ac:dyDescent="0.2">
      <c r="A23" s="927">
        <v>17</v>
      </c>
      <c r="B23" s="927" t="s">
        <v>20</v>
      </c>
      <c r="C23" s="928">
        <v>127930370</v>
      </c>
      <c r="D23" s="929">
        <v>63253.270000000004</v>
      </c>
      <c r="E23" s="929">
        <v>45208</v>
      </c>
      <c r="F23" s="930">
        <v>0.71471403770903852</v>
      </c>
      <c r="G23" s="931">
        <v>91433631.288311243</v>
      </c>
      <c r="H23" s="928">
        <v>2022.5099824878614</v>
      </c>
      <c r="I23" s="929">
        <v>8071.14</v>
      </c>
      <c r="J23" s="930">
        <v>0.12760035963358099</v>
      </c>
      <c r="K23" s="931">
        <v>16323961.22005708</v>
      </c>
      <c r="L23" s="929">
        <v>36687</v>
      </c>
      <c r="M23" s="928">
        <v>444.95219614732957</v>
      </c>
      <c r="N23" s="929">
        <v>1226.43</v>
      </c>
      <c r="O23" s="930">
        <v>1.9389195214729611E-2</v>
      </c>
      <c r="P23" s="931">
        <v>2480466.9178225887</v>
      </c>
      <c r="Q23" s="929">
        <v>20440.5</v>
      </c>
      <c r="R23" s="928">
        <v>121.35059894927173</v>
      </c>
      <c r="S23" s="929">
        <v>7813.5</v>
      </c>
      <c r="T23" s="930">
        <v>0.12352721052998523</v>
      </c>
      <c r="U23" s="931">
        <v>15802881.748168908</v>
      </c>
      <c r="V23" s="929">
        <v>5209</v>
      </c>
      <c r="W23" s="928">
        <v>3033.7649737317925</v>
      </c>
      <c r="X23" s="929">
        <v>934.19999999999993</v>
      </c>
      <c r="Y23" s="930">
        <v>1.476919691266554E-2</v>
      </c>
      <c r="Z23" s="931">
        <v>1889428.8256401604</v>
      </c>
      <c r="AA23" s="929">
        <v>1557</v>
      </c>
      <c r="AB23" s="928">
        <v>1213.5059894927169</v>
      </c>
      <c r="AC23" s="929">
        <v>0</v>
      </c>
      <c r="AD23" s="930">
        <v>0</v>
      </c>
      <c r="AE23" s="931">
        <v>0</v>
      </c>
      <c r="AF23" s="929">
        <v>45208</v>
      </c>
      <c r="AG23" s="928">
        <v>0</v>
      </c>
      <c r="AH23" s="932"/>
      <c r="AI23" s="935">
        <v>127930369.99999997</v>
      </c>
      <c r="AJ23" s="934">
        <v>0</v>
      </c>
      <c r="AK23" s="935">
        <v>127930369.99999997</v>
      </c>
      <c r="AL23" s="934">
        <v>0</v>
      </c>
    </row>
    <row r="24" spans="1:38" s="408" customFormat="1" ht="16.149999999999999" customHeight="1" x14ac:dyDescent="0.2">
      <c r="A24" s="927">
        <v>18</v>
      </c>
      <c r="B24" s="927" t="s">
        <v>21</v>
      </c>
      <c r="C24" s="928">
        <v>4388968</v>
      </c>
      <c r="D24" s="929">
        <v>1409.5962399999999</v>
      </c>
      <c r="E24" s="929">
        <v>879</v>
      </c>
      <c r="F24" s="930">
        <v>0.62358282113465346</v>
      </c>
      <c r="G24" s="931">
        <v>2736885.0473097176</v>
      </c>
      <c r="H24" s="928">
        <v>3113.6348661088937</v>
      </c>
      <c r="I24" s="929">
        <v>187</v>
      </c>
      <c r="J24" s="930">
        <v>0.13266210187961341</v>
      </c>
      <c r="K24" s="931">
        <v>582249.71996236313</v>
      </c>
      <c r="L24" s="929">
        <v>850</v>
      </c>
      <c r="M24" s="928">
        <v>684.99967054395665</v>
      </c>
      <c r="N24" s="929">
        <v>32.4</v>
      </c>
      <c r="O24" s="930">
        <v>2.2985305352403607E-2</v>
      </c>
      <c r="P24" s="931">
        <v>100881.76966192815</v>
      </c>
      <c r="Q24" s="929">
        <v>540</v>
      </c>
      <c r="R24" s="928">
        <v>186.81809196653361</v>
      </c>
      <c r="S24" s="929">
        <v>156</v>
      </c>
      <c r="T24" s="930">
        <v>0.11066998873379516</v>
      </c>
      <c r="U24" s="931">
        <v>485727.03911298746</v>
      </c>
      <c r="V24" s="929">
        <v>104</v>
      </c>
      <c r="W24" s="928">
        <v>4670.4522991633412</v>
      </c>
      <c r="X24" s="929">
        <v>0</v>
      </c>
      <c r="Y24" s="930">
        <v>0</v>
      </c>
      <c r="Z24" s="931">
        <v>0</v>
      </c>
      <c r="AA24" s="929">
        <v>0</v>
      </c>
      <c r="AB24" s="928">
        <v>0</v>
      </c>
      <c r="AC24" s="929">
        <v>155.19623999999999</v>
      </c>
      <c r="AD24" s="930">
        <v>0.11009978289953441</v>
      </c>
      <c r="AE24" s="931">
        <v>483224.42395300377</v>
      </c>
      <c r="AF24" s="929">
        <v>879</v>
      </c>
      <c r="AG24" s="928">
        <v>549.74337196018632</v>
      </c>
      <c r="AH24" s="932"/>
      <c r="AI24" s="935">
        <v>4388968</v>
      </c>
      <c r="AJ24" s="934">
        <v>0</v>
      </c>
      <c r="AK24" s="935">
        <v>4388968</v>
      </c>
      <c r="AL24" s="934">
        <v>0</v>
      </c>
    </row>
    <row r="25" spans="1:38" s="408" customFormat="1" ht="16.149999999999999" customHeight="1" x14ac:dyDescent="0.2">
      <c r="A25" s="927">
        <v>19</v>
      </c>
      <c r="B25" s="927" t="s">
        <v>22</v>
      </c>
      <c r="C25" s="928">
        <v>7381971</v>
      </c>
      <c r="D25" s="929">
        <v>2812.6818400000002</v>
      </c>
      <c r="E25" s="929">
        <v>1791</v>
      </c>
      <c r="F25" s="930">
        <v>0.63675883085304807</v>
      </c>
      <c r="G25" s="931">
        <v>4700535.223351106</v>
      </c>
      <c r="H25" s="928">
        <v>2624.5311129821921</v>
      </c>
      <c r="I25" s="929">
        <v>349.36</v>
      </c>
      <c r="J25" s="930">
        <v>0.12420885826176487</v>
      </c>
      <c r="K25" s="931">
        <v>916906.1896314586</v>
      </c>
      <c r="L25" s="929">
        <v>1588</v>
      </c>
      <c r="M25" s="928">
        <v>577.39684485608223</v>
      </c>
      <c r="N25" s="929">
        <v>34.26</v>
      </c>
      <c r="O25" s="930">
        <v>1.218054580961777E-2</v>
      </c>
      <c r="P25" s="931">
        <v>89916.435930769891</v>
      </c>
      <c r="Q25" s="929">
        <v>571</v>
      </c>
      <c r="R25" s="928">
        <v>157.47186677893151</v>
      </c>
      <c r="S25" s="929">
        <v>342</v>
      </c>
      <c r="T25" s="930">
        <v>0.12159213855485339</v>
      </c>
      <c r="U25" s="931">
        <v>897589.64063990966</v>
      </c>
      <c r="V25" s="929">
        <v>228</v>
      </c>
      <c r="W25" s="928">
        <v>3936.7966694732881</v>
      </c>
      <c r="X25" s="929">
        <v>23.4</v>
      </c>
      <c r="Y25" s="930">
        <v>8.3194621116478625E-3</v>
      </c>
      <c r="Z25" s="931">
        <v>61414.028043783284</v>
      </c>
      <c r="AA25" s="929">
        <v>39</v>
      </c>
      <c r="AB25" s="928">
        <v>1574.7186677893151</v>
      </c>
      <c r="AC25" s="929">
        <v>272.66183999999998</v>
      </c>
      <c r="AD25" s="930">
        <v>9.6940164409068025E-2</v>
      </c>
      <c r="AE25" s="931">
        <v>715609.48240297229</v>
      </c>
      <c r="AF25" s="929">
        <v>1791</v>
      </c>
      <c r="AG25" s="928">
        <v>399.5586166404089</v>
      </c>
      <c r="AH25" s="932"/>
      <c r="AI25" s="935">
        <v>7381971</v>
      </c>
      <c r="AJ25" s="934">
        <v>0</v>
      </c>
      <c r="AK25" s="935">
        <v>7381970.9999999991</v>
      </c>
      <c r="AL25" s="934">
        <v>0</v>
      </c>
    </row>
    <row r="26" spans="1:38" s="409" customFormat="1" ht="16.149999999999999" customHeight="1" x14ac:dyDescent="0.2">
      <c r="A26" s="936">
        <v>20</v>
      </c>
      <c r="B26" s="936" t="s">
        <v>23</v>
      </c>
      <c r="C26" s="937">
        <v>26509890</v>
      </c>
      <c r="D26" s="938">
        <v>8272.898799999999</v>
      </c>
      <c r="E26" s="939">
        <v>5560</v>
      </c>
      <c r="F26" s="940">
        <v>0.67207397726175511</v>
      </c>
      <c r="G26" s="941">
        <v>17816607.209071629</v>
      </c>
      <c r="H26" s="937">
        <v>3204.4257570272712</v>
      </c>
      <c r="I26" s="938">
        <v>910.58</v>
      </c>
      <c r="J26" s="940">
        <v>0.1100678277365124</v>
      </c>
      <c r="K26" s="941">
        <v>2917886.0058338926</v>
      </c>
      <c r="L26" s="938">
        <v>4139</v>
      </c>
      <c r="M26" s="937">
        <v>704.97366654599966</v>
      </c>
      <c r="N26" s="938">
        <v>135.6</v>
      </c>
      <c r="O26" s="940">
        <v>1.6390868941851437E-2</v>
      </c>
      <c r="P26" s="941">
        <v>434520.13265289797</v>
      </c>
      <c r="Q26" s="938">
        <v>2260</v>
      </c>
      <c r="R26" s="937">
        <v>192.26554542163626</v>
      </c>
      <c r="S26" s="938">
        <v>1300.5</v>
      </c>
      <c r="T26" s="940">
        <v>0.15720003730735835</v>
      </c>
      <c r="U26" s="941">
        <v>4167355.6970139658</v>
      </c>
      <c r="V26" s="938">
        <v>867</v>
      </c>
      <c r="W26" s="937">
        <v>4806.6386355409068</v>
      </c>
      <c r="X26" s="938">
        <v>78.599999999999994</v>
      </c>
      <c r="Y26" s="940">
        <v>9.5009019087722926E-3</v>
      </c>
      <c r="Z26" s="941">
        <v>251867.86450234352</v>
      </c>
      <c r="AA26" s="938">
        <v>131</v>
      </c>
      <c r="AB26" s="937">
        <v>1922.6554542163628</v>
      </c>
      <c r="AC26" s="938">
        <v>287.61879999999996</v>
      </c>
      <c r="AD26" s="940">
        <v>3.4766386843750587E-2</v>
      </c>
      <c r="AE26" s="941">
        <v>921653.09092527523</v>
      </c>
      <c r="AF26" s="939">
        <v>5560</v>
      </c>
      <c r="AG26" s="937">
        <v>165.76494441102074</v>
      </c>
      <c r="AH26" s="932"/>
      <c r="AI26" s="942">
        <v>26509890.000000004</v>
      </c>
      <c r="AJ26" s="942">
        <v>0</v>
      </c>
      <c r="AK26" s="942">
        <v>26509890.000000007</v>
      </c>
      <c r="AL26" s="942">
        <v>0</v>
      </c>
    </row>
    <row r="27" spans="1:38" s="408" customFormat="1" ht="16.149999999999999" customHeight="1" x14ac:dyDescent="0.2">
      <c r="A27" s="927">
        <v>21</v>
      </c>
      <c r="B27" s="927" t="s">
        <v>24</v>
      </c>
      <c r="C27" s="928">
        <v>15290730</v>
      </c>
      <c r="D27" s="929">
        <v>4694.5334999999995</v>
      </c>
      <c r="E27" s="929">
        <v>2878</v>
      </c>
      <c r="F27" s="930">
        <v>0.61305345887935414</v>
      </c>
      <c r="G27" s="931">
        <v>9374034.9152903073</v>
      </c>
      <c r="H27" s="928">
        <v>3257.1351338743248</v>
      </c>
      <c r="I27" s="929">
        <v>525.58000000000004</v>
      </c>
      <c r="J27" s="930">
        <v>0.11195574597561186</v>
      </c>
      <c r="K27" s="931">
        <v>1711885.0836616675</v>
      </c>
      <c r="L27" s="929">
        <v>2389</v>
      </c>
      <c r="M27" s="928">
        <v>716.56972945235145</v>
      </c>
      <c r="N27" s="929">
        <v>68.039999999999992</v>
      </c>
      <c r="O27" s="930">
        <v>1.4493452863846856E-2</v>
      </c>
      <c r="P27" s="931">
        <v>221615.47450880904</v>
      </c>
      <c r="Q27" s="929">
        <v>1134</v>
      </c>
      <c r="R27" s="928">
        <v>195.42810803245948</v>
      </c>
      <c r="S27" s="929">
        <v>798</v>
      </c>
      <c r="T27" s="930">
        <v>0.16998494099573475</v>
      </c>
      <c r="U27" s="931">
        <v>2599193.8368317112</v>
      </c>
      <c r="V27" s="929">
        <v>532</v>
      </c>
      <c r="W27" s="928">
        <v>4885.7027008114874</v>
      </c>
      <c r="X27" s="929">
        <v>70.2</v>
      </c>
      <c r="Y27" s="930">
        <v>1.4953562478572154E-2</v>
      </c>
      <c r="Z27" s="931">
        <v>228650.88639797759</v>
      </c>
      <c r="AA27" s="929">
        <v>117</v>
      </c>
      <c r="AB27" s="928">
        <v>1954.2810803245948</v>
      </c>
      <c r="AC27" s="929">
        <v>354.71350000000001</v>
      </c>
      <c r="AD27" s="930">
        <v>7.5558838806880399E-2</v>
      </c>
      <c r="AE27" s="931">
        <v>1155349.8033095303</v>
      </c>
      <c r="AF27" s="929">
        <v>2878</v>
      </c>
      <c r="AG27" s="928">
        <v>401.44190525001051</v>
      </c>
      <c r="AH27" s="932"/>
      <c r="AI27" s="935">
        <v>15290730.000000004</v>
      </c>
      <c r="AJ27" s="934">
        <v>0</v>
      </c>
      <c r="AK27" s="935">
        <v>15290730.000000004</v>
      </c>
      <c r="AL27" s="934">
        <v>0</v>
      </c>
    </row>
    <row r="28" spans="1:38" s="408" customFormat="1" ht="16.149999999999999" customHeight="1" x14ac:dyDescent="0.2">
      <c r="A28" s="927">
        <v>22</v>
      </c>
      <c r="B28" s="927" t="s">
        <v>25</v>
      </c>
      <c r="C28" s="928">
        <v>16433846</v>
      </c>
      <c r="D28" s="929">
        <v>4646.2021700000005</v>
      </c>
      <c r="E28" s="929">
        <v>2843</v>
      </c>
      <c r="F28" s="930">
        <v>0.61189760926825953</v>
      </c>
      <c r="G28" s="931">
        <v>10055831.078482751</v>
      </c>
      <c r="H28" s="928">
        <v>3537.0492713622057</v>
      </c>
      <c r="I28" s="929">
        <v>472.34</v>
      </c>
      <c r="J28" s="930">
        <v>0.1016615254174357</v>
      </c>
      <c r="K28" s="931">
        <v>1670689.852835224</v>
      </c>
      <c r="L28" s="929">
        <v>2147</v>
      </c>
      <c r="M28" s="928">
        <v>778.15083969968509</v>
      </c>
      <c r="N28" s="929">
        <v>96.39</v>
      </c>
      <c r="O28" s="930">
        <v>2.0745976277653021E-2</v>
      </c>
      <c r="P28" s="931">
        <v>340936.17926660302</v>
      </c>
      <c r="Q28" s="929">
        <v>1606.5</v>
      </c>
      <c r="R28" s="928">
        <v>212.22295628173237</v>
      </c>
      <c r="S28" s="929">
        <v>870</v>
      </c>
      <c r="T28" s="930">
        <v>0.18724970807716701</v>
      </c>
      <c r="U28" s="931">
        <v>3077232.8660851186</v>
      </c>
      <c r="V28" s="929">
        <v>580</v>
      </c>
      <c r="W28" s="928">
        <v>5305.5739070433083</v>
      </c>
      <c r="X28" s="929">
        <v>11.4</v>
      </c>
      <c r="Y28" s="930">
        <v>2.4536168644594299E-3</v>
      </c>
      <c r="Z28" s="931">
        <v>40322.361693529143</v>
      </c>
      <c r="AA28" s="929">
        <v>19</v>
      </c>
      <c r="AB28" s="928">
        <v>2122.2295628173233</v>
      </c>
      <c r="AC28" s="929">
        <v>353.07216999999997</v>
      </c>
      <c r="AD28" s="930">
        <v>7.5991564095025152E-2</v>
      </c>
      <c r="AE28" s="931">
        <v>1248833.6616367728</v>
      </c>
      <c r="AF28" s="929">
        <v>2843</v>
      </c>
      <c r="AG28" s="928">
        <v>439.2661490104723</v>
      </c>
      <c r="AH28" s="932"/>
      <c r="AI28" s="935">
        <v>16433845.999999998</v>
      </c>
      <c r="AJ28" s="934">
        <v>0</v>
      </c>
      <c r="AK28" s="935">
        <v>16433845.999999998</v>
      </c>
      <c r="AL28" s="934">
        <v>0</v>
      </c>
    </row>
    <row r="29" spans="1:38" s="408" customFormat="1" ht="16.149999999999999" customHeight="1" x14ac:dyDescent="0.2">
      <c r="A29" s="927">
        <v>23</v>
      </c>
      <c r="B29" s="927" t="s">
        <v>26</v>
      </c>
      <c r="C29" s="928">
        <v>50478207</v>
      </c>
      <c r="D29" s="929">
        <v>17283.559999999998</v>
      </c>
      <c r="E29" s="929">
        <v>12047</v>
      </c>
      <c r="F29" s="930">
        <v>0.69702075266901042</v>
      </c>
      <c r="G29" s="931">
        <v>35184357.83652211</v>
      </c>
      <c r="H29" s="928">
        <v>2920.5908389243887</v>
      </c>
      <c r="I29" s="929">
        <v>1970.1</v>
      </c>
      <c r="J29" s="930">
        <v>0.11398693324754855</v>
      </c>
      <c r="K29" s="931">
        <v>5753856.011764938</v>
      </c>
      <c r="L29" s="929">
        <v>8955</v>
      </c>
      <c r="M29" s="928">
        <v>642.52998456336547</v>
      </c>
      <c r="N29" s="929">
        <v>391.26</v>
      </c>
      <c r="O29" s="930">
        <v>2.2637697326245289E-2</v>
      </c>
      <c r="P29" s="931">
        <v>1142710.3716375562</v>
      </c>
      <c r="Q29" s="929">
        <v>6521</v>
      </c>
      <c r="R29" s="928">
        <v>175.2354503354633</v>
      </c>
      <c r="S29" s="929">
        <v>2637</v>
      </c>
      <c r="T29" s="930">
        <v>0.15257273385807094</v>
      </c>
      <c r="U29" s="931">
        <v>7701598.0422436129</v>
      </c>
      <c r="V29" s="929">
        <v>1758</v>
      </c>
      <c r="W29" s="928">
        <v>4380.886258386583</v>
      </c>
      <c r="X29" s="929">
        <v>238.2</v>
      </c>
      <c r="Y29" s="930">
        <v>1.378188289912495E-2</v>
      </c>
      <c r="Z29" s="931">
        <v>695684.73783178942</v>
      </c>
      <c r="AA29" s="929">
        <v>397</v>
      </c>
      <c r="AB29" s="928">
        <v>1752.3545033546334</v>
      </c>
      <c r="AC29" s="929">
        <v>0</v>
      </c>
      <c r="AD29" s="930">
        <v>0</v>
      </c>
      <c r="AE29" s="931">
        <v>0</v>
      </c>
      <c r="AF29" s="929">
        <v>12047</v>
      </c>
      <c r="AG29" s="928">
        <v>0</v>
      </c>
      <c r="AH29" s="932"/>
      <c r="AI29" s="935">
        <v>50478207.000000007</v>
      </c>
      <c r="AJ29" s="934">
        <v>0</v>
      </c>
      <c r="AK29" s="935">
        <v>50478207</v>
      </c>
      <c r="AL29" s="934">
        <v>0</v>
      </c>
    </row>
    <row r="30" spans="1:38" s="408" customFormat="1" ht="16.149999999999999" customHeight="1" x14ac:dyDescent="0.2">
      <c r="A30" s="927">
        <v>24</v>
      </c>
      <c r="B30" s="927" t="s">
        <v>27</v>
      </c>
      <c r="C30" s="928">
        <v>7370331</v>
      </c>
      <c r="D30" s="929">
        <v>6422.0849500000004</v>
      </c>
      <c r="E30" s="929">
        <v>4363</v>
      </c>
      <c r="F30" s="930">
        <v>0.6793743829252834</v>
      </c>
      <c r="G30" s="931">
        <v>5007214.0750800874</v>
      </c>
      <c r="H30" s="928">
        <v>1147.6539250699261</v>
      </c>
      <c r="I30" s="929">
        <v>758.78</v>
      </c>
      <c r="J30" s="930">
        <v>0.11815166038873402</v>
      </c>
      <c r="K30" s="931">
        <v>870816.84526455845</v>
      </c>
      <c r="L30" s="929">
        <v>3449</v>
      </c>
      <c r="M30" s="928">
        <v>252.48386351538372</v>
      </c>
      <c r="N30" s="929">
        <v>109.44</v>
      </c>
      <c r="O30" s="930">
        <v>1.7041194697992899E-2</v>
      </c>
      <c r="P30" s="931">
        <v>125599.2455596527</v>
      </c>
      <c r="Q30" s="929">
        <v>1824</v>
      </c>
      <c r="R30" s="928">
        <v>68.859235504195553</v>
      </c>
      <c r="S30" s="929">
        <v>736.5</v>
      </c>
      <c r="T30" s="930">
        <v>0.11468238208216164</v>
      </c>
      <c r="U30" s="931">
        <v>845247.11581400048</v>
      </c>
      <c r="V30" s="929">
        <v>491</v>
      </c>
      <c r="W30" s="928">
        <v>1721.4808876048889</v>
      </c>
      <c r="X30" s="929">
        <v>89.399999999999991</v>
      </c>
      <c r="Y30" s="930">
        <v>1.392071277412797E-2</v>
      </c>
      <c r="Z30" s="931">
        <v>102600.26090125137</v>
      </c>
      <c r="AA30" s="929">
        <v>149</v>
      </c>
      <c r="AB30" s="928">
        <v>688.59235504195556</v>
      </c>
      <c r="AC30" s="929">
        <v>364.96494999999999</v>
      </c>
      <c r="AD30" s="930">
        <v>5.6829667131699957E-2</v>
      </c>
      <c r="AE30" s="931">
        <v>418853.45738044928</v>
      </c>
      <c r="AF30" s="929">
        <v>4363</v>
      </c>
      <c r="AG30" s="928">
        <v>96.001250832099302</v>
      </c>
      <c r="AH30" s="932"/>
      <c r="AI30" s="935">
        <v>7370331</v>
      </c>
      <c r="AJ30" s="934">
        <v>0</v>
      </c>
      <c r="AK30" s="935">
        <v>7370331</v>
      </c>
      <c r="AL30" s="934">
        <v>0</v>
      </c>
    </row>
    <row r="31" spans="1:38" s="409" customFormat="1" ht="16.149999999999999" customHeight="1" x14ac:dyDescent="0.2">
      <c r="A31" s="936">
        <v>25</v>
      </c>
      <c r="B31" s="936" t="s">
        <v>28</v>
      </c>
      <c r="C31" s="937">
        <v>8942831</v>
      </c>
      <c r="D31" s="938">
        <v>3344.0978100000002</v>
      </c>
      <c r="E31" s="939">
        <v>2209</v>
      </c>
      <c r="F31" s="940">
        <v>0.66056680321799555</v>
      </c>
      <c r="G31" s="941">
        <v>5907337.2853887901</v>
      </c>
      <c r="H31" s="937">
        <v>2674.2133478446312</v>
      </c>
      <c r="I31" s="938">
        <v>348.92</v>
      </c>
      <c r="J31" s="940">
        <v>0.10433905340824944</v>
      </c>
      <c r="K31" s="941">
        <v>933086.52132994868</v>
      </c>
      <c r="L31" s="938">
        <v>1586</v>
      </c>
      <c r="M31" s="937">
        <v>588.32693652581884</v>
      </c>
      <c r="N31" s="938">
        <v>98.61</v>
      </c>
      <c r="O31" s="940">
        <v>2.9487773863887071E-2</v>
      </c>
      <c r="P31" s="941">
        <v>263704.17823095911</v>
      </c>
      <c r="Q31" s="938">
        <v>1643.5</v>
      </c>
      <c r="R31" s="937">
        <v>160.45280087067789</v>
      </c>
      <c r="S31" s="938">
        <v>325.5</v>
      </c>
      <c r="T31" s="940">
        <v>9.7335669736286809E-2</v>
      </c>
      <c r="U31" s="941">
        <v>870456.44472342753</v>
      </c>
      <c r="V31" s="938">
        <v>217</v>
      </c>
      <c r="W31" s="937">
        <v>4011.3200217669473</v>
      </c>
      <c r="X31" s="938">
        <v>50.4</v>
      </c>
      <c r="Y31" s="940">
        <v>1.5071329507554085E-2</v>
      </c>
      <c r="Z31" s="941">
        <v>134780.35273136941</v>
      </c>
      <c r="AA31" s="938">
        <v>84</v>
      </c>
      <c r="AB31" s="937">
        <v>1604.5280087067786</v>
      </c>
      <c r="AC31" s="938">
        <v>311.66780999999997</v>
      </c>
      <c r="AD31" s="940">
        <v>9.3199370266026982E-2</v>
      </c>
      <c r="AE31" s="941">
        <v>833466.21759550436</v>
      </c>
      <c r="AF31" s="939">
        <v>2209</v>
      </c>
      <c r="AG31" s="937">
        <v>377.30476124739897</v>
      </c>
      <c r="AH31" s="932"/>
      <c r="AI31" s="942">
        <v>8942831</v>
      </c>
      <c r="AJ31" s="942">
        <v>0</v>
      </c>
      <c r="AK31" s="942">
        <v>8942830.9999999981</v>
      </c>
      <c r="AL31" s="942">
        <v>0</v>
      </c>
    </row>
    <row r="32" spans="1:38" s="408" customFormat="1" ht="16.149999999999999" customHeight="1" x14ac:dyDescent="0.2">
      <c r="A32" s="927">
        <v>26</v>
      </c>
      <c r="B32" s="927" t="s">
        <v>29</v>
      </c>
      <c r="C32" s="928">
        <v>161894817</v>
      </c>
      <c r="D32" s="929">
        <v>73028.350000000006</v>
      </c>
      <c r="E32" s="929">
        <v>50879</v>
      </c>
      <c r="F32" s="930">
        <v>0.69670203421000199</v>
      </c>
      <c r="G32" s="931">
        <v>112792448.33195601</v>
      </c>
      <c r="H32" s="928">
        <v>2216.8762816084441</v>
      </c>
      <c r="I32" s="929">
        <v>9075.44</v>
      </c>
      <c r="J32" s="930">
        <v>0.12427283376935122</v>
      </c>
      <c r="K32" s="931">
        <v>20119127.681160536</v>
      </c>
      <c r="L32" s="929">
        <v>41252</v>
      </c>
      <c r="M32" s="928">
        <v>487.71278195385764</v>
      </c>
      <c r="N32" s="929">
        <v>1069.1099999999999</v>
      </c>
      <c r="O32" s="930">
        <v>1.4639657064687889E-2</v>
      </c>
      <c r="P32" s="931">
        <v>2370084.6014304031</v>
      </c>
      <c r="Q32" s="929">
        <v>17818.5</v>
      </c>
      <c r="R32" s="928">
        <v>133.0125768965066</v>
      </c>
      <c r="S32" s="929">
        <v>10191</v>
      </c>
      <c r="T32" s="930">
        <v>0.13954854518827275</v>
      </c>
      <c r="U32" s="931">
        <v>22592186.18587165</v>
      </c>
      <c r="V32" s="929">
        <v>6794</v>
      </c>
      <c r="W32" s="928">
        <v>3325.3144224126654</v>
      </c>
      <c r="X32" s="929">
        <v>1813.8</v>
      </c>
      <c r="Y32" s="930">
        <v>2.483692976768611E-2</v>
      </c>
      <c r="Z32" s="931">
        <v>4020970.1995813954</v>
      </c>
      <c r="AA32" s="929">
        <v>3023</v>
      </c>
      <c r="AB32" s="928">
        <v>1330.1257689650663</v>
      </c>
      <c r="AC32" s="929">
        <v>0</v>
      </c>
      <c r="AD32" s="930">
        <v>0</v>
      </c>
      <c r="AE32" s="931">
        <v>0</v>
      </c>
      <c r="AF32" s="929">
        <v>50879</v>
      </c>
      <c r="AG32" s="928">
        <v>0</v>
      </c>
      <c r="AH32" s="932"/>
      <c r="AI32" s="935">
        <v>161894817</v>
      </c>
      <c r="AJ32" s="934">
        <v>0</v>
      </c>
      <c r="AK32" s="935">
        <v>161894817.00000003</v>
      </c>
      <c r="AL32" s="934">
        <v>0</v>
      </c>
    </row>
    <row r="33" spans="1:38" s="408" customFormat="1" ht="16.149999999999999" customHeight="1" x14ac:dyDescent="0.2">
      <c r="A33" s="927">
        <v>27</v>
      </c>
      <c r="B33" s="927" t="s">
        <v>30</v>
      </c>
      <c r="C33" s="928">
        <v>25208418</v>
      </c>
      <c r="D33" s="929">
        <v>7995.3150700000006</v>
      </c>
      <c r="E33" s="929">
        <v>5489</v>
      </c>
      <c r="F33" s="930">
        <v>0.68652704139150322</v>
      </c>
      <c r="G33" s="931">
        <v>17306260.627700314</v>
      </c>
      <c r="H33" s="928">
        <v>3152.8986386774118</v>
      </c>
      <c r="I33" s="929">
        <v>783.64</v>
      </c>
      <c r="J33" s="930">
        <v>9.8012397652766911E-2</v>
      </c>
      <c r="K33" s="931">
        <v>2470737.4892131672</v>
      </c>
      <c r="L33" s="929">
        <v>3562</v>
      </c>
      <c r="M33" s="928">
        <v>693.63770050903065</v>
      </c>
      <c r="N33" s="929">
        <v>186</v>
      </c>
      <c r="O33" s="930">
        <v>2.3263623555988266E-2</v>
      </c>
      <c r="P33" s="931">
        <v>586439.14679399866</v>
      </c>
      <c r="Q33" s="929">
        <v>3100</v>
      </c>
      <c r="R33" s="928">
        <v>189.17391832064473</v>
      </c>
      <c r="S33" s="929">
        <v>1162.5</v>
      </c>
      <c r="T33" s="930">
        <v>0.14539764722492668</v>
      </c>
      <c r="U33" s="931">
        <v>3665244.6674624919</v>
      </c>
      <c r="V33" s="929">
        <v>775</v>
      </c>
      <c r="W33" s="928">
        <v>4729.3479580161184</v>
      </c>
      <c r="X33" s="929">
        <v>79.8</v>
      </c>
      <c r="Y33" s="930">
        <v>9.9808449449885154E-3</v>
      </c>
      <c r="Z33" s="931">
        <v>251601.31136645749</v>
      </c>
      <c r="AA33" s="929">
        <v>133</v>
      </c>
      <c r="AB33" s="928">
        <v>1891.7391832064473</v>
      </c>
      <c r="AC33" s="929">
        <v>294.37506999999999</v>
      </c>
      <c r="AD33" s="930">
        <v>3.6818445229826316E-2</v>
      </c>
      <c r="AE33" s="931">
        <v>928134.75746356789</v>
      </c>
      <c r="AF33" s="929">
        <v>5489</v>
      </c>
      <c r="AG33" s="928">
        <v>169.08995399226961</v>
      </c>
      <c r="AH33" s="932"/>
      <c r="AI33" s="935">
        <v>25208417.999999996</v>
      </c>
      <c r="AJ33" s="934">
        <v>0</v>
      </c>
      <c r="AK33" s="935">
        <v>25208417.999999996</v>
      </c>
      <c r="AL33" s="934">
        <v>0</v>
      </c>
    </row>
    <row r="34" spans="1:38" s="408" customFormat="1" ht="16.149999999999999" customHeight="1" x14ac:dyDescent="0.2">
      <c r="A34" s="927">
        <v>28</v>
      </c>
      <c r="B34" s="927" t="s">
        <v>31</v>
      </c>
      <c r="C34" s="928">
        <v>100658811</v>
      </c>
      <c r="D34" s="929">
        <v>44773.440000000002</v>
      </c>
      <c r="E34" s="929">
        <v>33329</v>
      </c>
      <c r="F34" s="930">
        <v>0.7443922110965786</v>
      </c>
      <c r="G34" s="931">
        <v>74929634.886642605</v>
      </c>
      <c r="H34" s="928">
        <v>2248.1813101696002</v>
      </c>
      <c r="I34" s="929">
        <v>4779.28</v>
      </c>
      <c r="J34" s="930">
        <v>0.10674364087280315</v>
      </c>
      <c r="K34" s="931">
        <v>10744687.972067367</v>
      </c>
      <c r="L34" s="929">
        <v>21724</v>
      </c>
      <c r="M34" s="928">
        <v>494.59988823731209</v>
      </c>
      <c r="N34" s="929">
        <v>839.16</v>
      </c>
      <c r="O34" s="930">
        <v>1.8742361542914726E-2</v>
      </c>
      <c r="P34" s="931">
        <v>1886583.8282419217</v>
      </c>
      <c r="Q34" s="929">
        <v>13986</v>
      </c>
      <c r="R34" s="928">
        <v>134.890878610176</v>
      </c>
      <c r="S34" s="929">
        <v>4944</v>
      </c>
      <c r="T34" s="930">
        <v>0.1104226076888441</v>
      </c>
      <c r="U34" s="931">
        <v>11115008.397478504</v>
      </c>
      <c r="V34" s="929">
        <v>3296</v>
      </c>
      <c r="W34" s="928">
        <v>3372.2719652544006</v>
      </c>
      <c r="X34" s="929">
        <v>882</v>
      </c>
      <c r="Y34" s="930">
        <v>1.9699178798859324E-2</v>
      </c>
      <c r="Z34" s="931">
        <v>1982895.9155695876</v>
      </c>
      <c r="AA34" s="929">
        <v>1470</v>
      </c>
      <c r="AB34" s="928">
        <v>1348.9087861017604</v>
      </c>
      <c r="AC34" s="929">
        <v>0</v>
      </c>
      <c r="AD34" s="930">
        <v>0</v>
      </c>
      <c r="AE34" s="931">
        <v>0</v>
      </c>
      <c r="AF34" s="929">
        <v>33329</v>
      </c>
      <c r="AG34" s="928">
        <v>0</v>
      </c>
      <c r="AH34" s="932"/>
      <c r="AI34" s="935">
        <v>100658810.99999999</v>
      </c>
      <c r="AJ34" s="934">
        <v>0</v>
      </c>
      <c r="AK34" s="935">
        <v>100658810.99999999</v>
      </c>
      <c r="AL34" s="934">
        <v>0</v>
      </c>
    </row>
    <row r="35" spans="1:38" s="408" customFormat="1" ht="16.149999999999999" customHeight="1" x14ac:dyDescent="0.2">
      <c r="A35" s="927">
        <v>29</v>
      </c>
      <c r="B35" s="927" t="s">
        <v>32</v>
      </c>
      <c r="C35" s="928">
        <v>50084000</v>
      </c>
      <c r="D35" s="929">
        <v>18927.73</v>
      </c>
      <c r="E35" s="929">
        <v>14106</v>
      </c>
      <c r="F35" s="930">
        <v>0.74525577023763545</v>
      </c>
      <c r="G35" s="931">
        <v>37325389.996581733</v>
      </c>
      <c r="H35" s="928">
        <v>2646.0647948803157</v>
      </c>
      <c r="I35" s="929">
        <v>2066.6799999999998</v>
      </c>
      <c r="J35" s="930">
        <v>0.10918794805293608</v>
      </c>
      <c r="K35" s="931">
        <v>5468569.190283251</v>
      </c>
      <c r="L35" s="929">
        <v>9394</v>
      </c>
      <c r="M35" s="928">
        <v>582.13425487366942</v>
      </c>
      <c r="N35" s="929">
        <v>532.35</v>
      </c>
      <c r="O35" s="930">
        <v>2.8125401197079632E-2</v>
      </c>
      <c r="P35" s="931">
        <v>1408632.5935545363</v>
      </c>
      <c r="Q35" s="929">
        <v>8872.5</v>
      </c>
      <c r="R35" s="928">
        <v>158.76388769281897</v>
      </c>
      <c r="S35" s="929">
        <v>2041.5</v>
      </c>
      <c r="T35" s="930">
        <v>0.1078576247653575</v>
      </c>
      <c r="U35" s="931">
        <v>5401941.2787481649</v>
      </c>
      <c r="V35" s="929">
        <v>1361</v>
      </c>
      <c r="W35" s="928">
        <v>3969.0971923204738</v>
      </c>
      <c r="X35" s="929">
        <v>181.2</v>
      </c>
      <c r="Y35" s="930">
        <v>9.5732557469913188E-3</v>
      </c>
      <c r="Z35" s="931">
        <v>479466.94083231321</v>
      </c>
      <c r="AA35" s="929">
        <v>302</v>
      </c>
      <c r="AB35" s="928">
        <v>1587.6388769281893</v>
      </c>
      <c r="AC35" s="929">
        <v>0</v>
      </c>
      <c r="AD35" s="930">
        <v>0</v>
      </c>
      <c r="AE35" s="931">
        <v>0</v>
      </c>
      <c r="AF35" s="929">
        <v>14106</v>
      </c>
      <c r="AG35" s="928">
        <v>0</v>
      </c>
      <c r="AH35" s="932"/>
      <c r="AI35" s="935">
        <v>50084000</v>
      </c>
      <c r="AJ35" s="934">
        <v>0</v>
      </c>
      <c r="AK35" s="935">
        <v>50084000</v>
      </c>
      <c r="AL35" s="934">
        <v>0</v>
      </c>
    </row>
    <row r="36" spans="1:38" s="409" customFormat="1" ht="16.149999999999999" customHeight="1" x14ac:dyDescent="0.2">
      <c r="A36" s="936">
        <v>30</v>
      </c>
      <c r="B36" s="936" t="s">
        <v>33</v>
      </c>
      <c r="C36" s="937">
        <v>11484024</v>
      </c>
      <c r="D36" s="938">
        <v>3667.5811199999998</v>
      </c>
      <c r="E36" s="939">
        <v>2512</v>
      </c>
      <c r="F36" s="940">
        <v>0.68492009251045549</v>
      </c>
      <c r="G36" s="941">
        <v>7865638.7804722907</v>
      </c>
      <c r="H36" s="937">
        <v>3131.2256291689055</v>
      </c>
      <c r="I36" s="938">
        <v>324.06</v>
      </c>
      <c r="J36" s="940">
        <v>8.8357963845118723E-2</v>
      </c>
      <c r="K36" s="941">
        <v>1014704.9773884757</v>
      </c>
      <c r="L36" s="938">
        <v>1473</v>
      </c>
      <c r="M36" s="937">
        <v>688.86963841715931</v>
      </c>
      <c r="N36" s="938">
        <v>49.5</v>
      </c>
      <c r="O36" s="940">
        <v>1.3496633988561922E-2</v>
      </c>
      <c r="P36" s="941">
        <v>154995.66864386084</v>
      </c>
      <c r="Q36" s="938">
        <v>825</v>
      </c>
      <c r="R36" s="937">
        <v>187.87353775013435</v>
      </c>
      <c r="S36" s="938">
        <v>421.5</v>
      </c>
      <c r="T36" s="940">
        <v>0.11492588335714848</v>
      </c>
      <c r="U36" s="941">
        <v>1319811.6026946937</v>
      </c>
      <c r="V36" s="938">
        <v>281</v>
      </c>
      <c r="W36" s="937">
        <v>4696.8384437533587</v>
      </c>
      <c r="X36" s="938">
        <v>26.4</v>
      </c>
      <c r="Y36" s="940">
        <v>7.1982047938996914E-3</v>
      </c>
      <c r="Z36" s="941">
        <v>82664.356610059112</v>
      </c>
      <c r="AA36" s="938">
        <v>44</v>
      </c>
      <c r="AB36" s="937">
        <v>1878.7353775013435</v>
      </c>
      <c r="AC36" s="938">
        <v>334.12111999999996</v>
      </c>
      <c r="AD36" s="940">
        <v>9.1101221504815685E-2</v>
      </c>
      <c r="AE36" s="941">
        <v>1046208.6141906194</v>
      </c>
      <c r="AF36" s="939">
        <v>2512</v>
      </c>
      <c r="AG36" s="937">
        <v>416.48432093575616</v>
      </c>
      <c r="AH36" s="932"/>
      <c r="AI36" s="942">
        <v>11484024</v>
      </c>
      <c r="AJ36" s="942">
        <v>0</v>
      </c>
      <c r="AK36" s="942">
        <v>11484024</v>
      </c>
      <c r="AL36" s="942">
        <v>0</v>
      </c>
    </row>
    <row r="37" spans="1:38" s="408" customFormat="1" ht="16.149999999999999" customHeight="1" x14ac:dyDescent="0.2">
      <c r="A37" s="927">
        <v>31</v>
      </c>
      <c r="B37" s="927" t="s">
        <v>34</v>
      </c>
      <c r="C37" s="928">
        <v>23465463</v>
      </c>
      <c r="D37" s="929">
        <v>9272.2524699999994</v>
      </c>
      <c r="E37" s="929">
        <v>6173</v>
      </c>
      <c r="F37" s="930">
        <v>0.66574977546960612</v>
      </c>
      <c r="G37" s="931">
        <v>15622126.723540351</v>
      </c>
      <c r="H37" s="928">
        <v>2530.7187305265429</v>
      </c>
      <c r="I37" s="929">
        <v>866.8</v>
      </c>
      <c r="J37" s="930">
        <v>9.3483218107412044E-2</v>
      </c>
      <c r="K37" s="931">
        <v>2193626.9956204072</v>
      </c>
      <c r="L37" s="929">
        <v>3940</v>
      </c>
      <c r="M37" s="928">
        <v>556.75812071583937</v>
      </c>
      <c r="N37" s="929">
        <v>176.19</v>
      </c>
      <c r="O37" s="930">
        <v>1.9001855328039833E-2</v>
      </c>
      <c r="P37" s="931">
        <v>445887.33313147159</v>
      </c>
      <c r="Q37" s="929">
        <v>2936.5</v>
      </c>
      <c r="R37" s="928">
        <v>151.84312383159258</v>
      </c>
      <c r="S37" s="929">
        <v>1674</v>
      </c>
      <c r="T37" s="930">
        <v>0.18053865610499281</v>
      </c>
      <c r="U37" s="931">
        <v>4236423.1549014328</v>
      </c>
      <c r="V37" s="929">
        <v>1116</v>
      </c>
      <c r="W37" s="928">
        <v>3796.0780957898141</v>
      </c>
      <c r="X37" s="929">
        <v>163.79999999999998</v>
      </c>
      <c r="Y37" s="930">
        <v>1.7665610436079938E-2</v>
      </c>
      <c r="Z37" s="931">
        <v>414531.72806024767</v>
      </c>
      <c r="AA37" s="929">
        <v>273</v>
      </c>
      <c r="AB37" s="928">
        <v>1518.4312383159256</v>
      </c>
      <c r="AC37" s="929">
        <v>218.46247</v>
      </c>
      <c r="AD37" s="930">
        <v>2.3560884553869357E-2</v>
      </c>
      <c r="AE37" s="931">
        <v>552867.06474609289</v>
      </c>
      <c r="AF37" s="929">
        <v>6173</v>
      </c>
      <c r="AG37" s="928">
        <v>89.562135873334341</v>
      </c>
      <c r="AH37" s="932"/>
      <c r="AI37" s="935">
        <v>23465463.000000004</v>
      </c>
      <c r="AJ37" s="934">
        <v>0</v>
      </c>
      <c r="AK37" s="935">
        <v>23465463.000000004</v>
      </c>
      <c r="AL37" s="934">
        <v>0</v>
      </c>
    </row>
    <row r="38" spans="1:38" s="408" customFormat="1" ht="16.149999999999999" customHeight="1" x14ac:dyDescent="0.2">
      <c r="A38" s="927">
        <v>32</v>
      </c>
      <c r="B38" s="927" t="s">
        <v>35</v>
      </c>
      <c r="C38" s="928">
        <v>119878494</v>
      </c>
      <c r="D38" s="929">
        <v>35738.369999999995</v>
      </c>
      <c r="E38" s="929">
        <v>25922</v>
      </c>
      <c r="F38" s="930">
        <v>0.72532686857290929</v>
      </c>
      <c r="G38" s="931">
        <v>86951092.6622563</v>
      </c>
      <c r="H38" s="928">
        <v>3354.335802108491</v>
      </c>
      <c r="I38" s="929">
        <v>3193.3</v>
      </c>
      <c r="J38" s="930">
        <v>8.9352144487843191E-2</v>
      </c>
      <c r="K38" s="931">
        <v>10711400.516873043</v>
      </c>
      <c r="L38" s="929">
        <v>14515</v>
      </c>
      <c r="M38" s="928">
        <v>737.95387646386791</v>
      </c>
      <c r="N38" s="929">
        <v>783.56999999999994</v>
      </c>
      <c r="O38" s="930">
        <v>2.1925174539297682E-2</v>
      </c>
      <c r="P38" s="931">
        <v>2628356.9044581498</v>
      </c>
      <c r="Q38" s="929">
        <v>13059.5</v>
      </c>
      <c r="R38" s="928">
        <v>201.26014812650942</v>
      </c>
      <c r="S38" s="929">
        <v>5224.5</v>
      </c>
      <c r="T38" s="930">
        <v>0.14618741705343585</v>
      </c>
      <c r="U38" s="931">
        <v>17524727.398115806</v>
      </c>
      <c r="V38" s="929">
        <v>3483</v>
      </c>
      <c r="W38" s="928">
        <v>5031.5037031627353</v>
      </c>
      <c r="X38" s="929">
        <v>615</v>
      </c>
      <c r="Y38" s="930">
        <v>1.7208395346514128E-2</v>
      </c>
      <c r="Z38" s="931">
        <v>2062916.5182967219</v>
      </c>
      <c r="AA38" s="929">
        <v>1025</v>
      </c>
      <c r="AB38" s="928">
        <v>2012.6014812650944</v>
      </c>
      <c r="AC38" s="929">
        <v>0</v>
      </c>
      <c r="AD38" s="930">
        <v>0</v>
      </c>
      <c r="AE38" s="931">
        <v>0</v>
      </c>
      <c r="AF38" s="929">
        <v>25922</v>
      </c>
      <c r="AG38" s="928">
        <v>0</v>
      </c>
      <c r="AH38" s="932"/>
      <c r="AI38" s="935">
        <v>119878494.00000003</v>
      </c>
      <c r="AJ38" s="934">
        <v>0</v>
      </c>
      <c r="AK38" s="935">
        <v>119878494.00000003</v>
      </c>
      <c r="AL38" s="934">
        <v>0</v>
      </c>
    </row>
    <row r="39" spans="1:38" s="408" customFormat="1" ht="16.149999999999999" customHeight="1" x14ac:dyDescent="0.2">
      <c r="A39" s="927">
        <v>33</v>
      </c>
      <c r="B39" s="927" t="s">
        <v>36</v>
      </c>
      <c r="C39" s="928">
        <v>6638488</v>
      </c>
      <c r="D39" s="929">
        <v>2308.1581999999999</v>
      </c>
      <c r="E39" s="929">
        <v>1412</v>
      </c>
      <c r="F39" s="930">
        <v>0.61174316387845518</v>
      </c>
      <c r="G39" s="931">
        <v>4061049.6524891583</v>
      </c>
      <c r="H39" s="928">
        <v>2876.0974875985539</v>
      </c>
      <c r="I39" s="929">
        <v>304.7</v>
      </c>
      <c r="J39" s="930">
        <v>0.13201001560464964</v>
      </c>
      <c r="K39" s="931">
        <v>876346.90447127935</v>
      </c>
      <c r="L39" s="929">
        <v>1385</v>
      </c>
      <c r="M39" s="928">
        <v>632.74144727168186</v>
      </c>
      <c r="N39" s="929">
        <v>56.82</v>
      </c>
      <c r="O39" s="930">
        <v>2.4617030149839819E-2</v>
      </c>
      <c r="P39" s="931">
        <v>163419.85924534983</v>
      </c>
      <c r="Q39" s="929">
        <v>947</v>
      </c>
      <c r="R39" s="928">
        <v>172.56584925591324</v>
      </c>
      <c r="S39" s="929">
        <v>300</v>
      </c>
      <c r="T39" s="930">
        <v>0.12997376003083325</v>
      </c>
      <c r="U39" s="931">
        <v>862829.24627956608</v>
      </c>
      <c r="V39" s="929">
        <v>200</v>
      </c>
      <c r="W39" s="928">
        <v>4314.14623139783</v>
      </c>
      <c r="X39" s="929">
        <v>5.3999999999999995</v>
      </c>
      <c r="Y39" s="930">
        <v>2.3395276805549983E-3</v>
      </c>
      <c r="Z39" s="931">
        <v>15530.926433032189</v>
      </c>
      <c r="AA39" s="929">
        <v>9</v>
      </c>
      <c r="AB39" s="928">
        <v>1725.6584925591321</v>
      </c>
      <c r="AC39" s="929">
        <v>229.23820000000001</v>
      </c>
      <c r="AD39" s="930">
        <v>9.9316502655667202E-2</v>
      </c>
      <c r="AE39" s="931">
        <v>659311.4110816149</v>
      </c>
      <c r="AF39" s="929">
        <v>1412</v>
      </c>
      <c r="AG39" s="928">
        <v>466.93442711162527</v>
      </c>
      <c r="AH39" s="932"/>
      <c r="AI39" s="935">
        <v>6638488.0000000009</v>
      </c>
      <c r="AJ39" s="934">
        <v>0</v>
      </c>
      <c r="AK39" s="935">
        <v>6638488</v>
      </c>
      <c r="AL39" s="934">
        <v>0</v>
      </c>
    </row>
    <row r="40" spans="1:38" s="408" customFormat="1" ht="16.149999999999999" customHeight="1" x14ac:dyDescent="0.2">
      <c r="A40" s="927">
        <v>34</v>
      </c>
      <c r="B40" s="927" t="s">
        <v>37</v>
      </c>
      <c r="C40" s="928">
        <v>18267471</v>
      </c>
      <c r="D40" s="929">
        <v>5683.3958400000001</v>
      </c>
      <c r="E40" s="929">
        <v>3591</v>
      </c>
      <c r="F40" s="930">
        <v>0.63184055819698104</v>
      </c>
      <c r="G40" s="931">
        <v>11542129.073487163</v>
      </c>
      <c r="H40" s="928">
        <v>3214.1824209098199</v>
      </c>
      <c r="I40" s="929">
        <v>663.96</v>
      </c>
      <c r="J40" s="930">
        <v>0.11682452158743178</v>
      </c>
      <c r="K40" s="931">
        <v>2134088.5601872839</v>
      </c>
      <c r="L40" s="929">
        <v>3018</v>
      </c>
      <c r="M40" s="928">
        <v>707.12013260016033</v>
      </c>
      <c r="N40" s="929">
        <v>121.11</v>
      </c>
      <c r="O40" s="930">
        <v>2.1309443052975878E-2</v>
      </c>
      <c r="P40" s="931">
        <v>389269.6329963883</v>
      </c>
      <c r="Q40" s="929">
        <v>2018.5</v>
      </c>
      <c r="R40" s="928">
        <v>192.85094525458919</v>
      </c>
      <c r="S40" s="929">
        <v>921</v>
      </c>
      <c r="T40" s="930">
        <v>0.16205100364784727</v>
      </c>
      <c r="U40" s="931">
        <v>2960262.0096579441</v>
      </c>
      <c r="V40" s="929">
        <v>614</v>
      </c>
      <c r="W40" s="928">
        <v>4821.2736313647301</v>
      </c>
      <c r="X40" s="929">
        <v>12</v>
      </c>
      <c r="Y40" s="930">
        <v>2.1114137283107137E-3</v>
      </c>
      <c r="Z40" s="931">
        <v>38570.189050917841</v>
      </c>
      <c r="AA40" s="929">
        <v>20</v>
      </c>
      <c r="AB40" s="928">
        <v>1928.5094525458921</v>
      </c>
      <c r="AC40" s="929">
        <v>374.32583999999997</v>
      </c>
      <c r="AD40" s="930">
        <v>6.5863059786453293E-2</v>
      </c>
      <c r="AE40" s="931">
        <v>1203151.5346203018</v>
      </c>
      <c r="AF40" s="929">
        <v>3591</v>
      </c>
      <c r="AG40" s="928">
        <v>335.0463755556396</v>
      </c>
      <c r="AH40" s="932"/>
      <c r="AI40" s="935">
        <v>18267471</v>
      </c>
      <c r="AJ40" s="934">
        <v>0</v>
      </c>
      <c r="AK40" s="935">
        <v>18267471</v>
      </c>
      <c r="AL40" s="934">
        <v>0</v>
      </c>
    </row>
    <row r="41" spans="1:38" s="409" customFormat="1" ht="16.149999999999999" customHeight="1" x14ac:dyDescent="0.2">
      <c r="A41" s="936">
        <v>35</v>
      </c>
      <c r="B41" s="936" t="s">
        <v>38</v>
      </c>
      <c r="C41" s="937">
        <v>22141958</v>
      </c>
      <c r="D41" s="938">
        <v>8125.1360700000005</v>
      </c>
      <c r="E41" s="939">
        <v>5611</v>
      </c>
      <c r="F41" s="940">
        <v>0.69057305030462091</v>
      </c>
      <c r="G41" s="941">
        <v>15290639.475776803</v>
      </c>
      <c r="H41" s="937">
        <v>2725.1184237705938</v>
      </c>
      <c r="I41" s="938">
        <v>907.94</v>
      </c>
      <c r="J41" s="940">
        <v>0.11174459014321467</v>
      </c>
      <c r="K41" s="941">
        <v>2474244.0216782731</v>
      </c>
      <c r="L41" s="938">
        <v>4127</v>
      </c>
      <c r="M41" s="937">
        <v>599.5260532295307</v>
      </c>
      <c r="N41" s="938">
        <v>170.67</v>
      </c>
      <c r="O41" s="940">
        <v>2.1005186686061245E-2</v>
      </c>
      <c r="P41" s="941">
        <v>465095.96138492727</v>
      </c>
      <c r="Q41" s="938">
        <v>2844.5</v>
      </c>
      <c r="R41" s="937">
        <v>163.50710542623563</v>
      </c>
      <c r="S41" s="938">
        <v>1021.5</v>
      </c>
      <c r="T41" s="940">
        <v>0.12572097146429695</v>
      </c>
      <c r="U41" s="941">
        <v>2783708.4698816617</v>
      </c>
      <c r="V41" s="938">
        <v>681</v>
      </c>
      <c r="W41" s="937">
        <v>4087.6776356558908</v>
      </c>
      <c r="X41" s="938">
        <v>131.4</v>
      </c>
      <c r="Y41" s="940">
        <v>1.6172036857962428E-2</v>
      </c>
      <c r="Z41" s="941">
        <v>358080.56088345603</v>
      </c>
      <c r="AA41" s="938">
        <v>219</v>
      </c>
      <c r="AB41" s="937">
        <v>1635.0710542623563</v>
      </c>
      <c r="AC41" s="938">
        <v>282.62606999999997</v>
      </c>
      <c r="AD41" s="940">
        <v>3.4784164543843747E-2</v>
      </c>
      <c r="AE41" s="941">
        <v>770189.5103948774</v>
      </c>
      <c r="AF41" s="939">
        <v>5611</v>
      </c>
      <c r="AG41" s="937">
        <v>137.26421500532479</v>
      </c>
      <c r="AH41" s="932"/>
      <c r="AI41" s="942">
        <v>22141958</v>
      </c>
      <c r="AJ41" s="942">
        <v>0</v>
      </c>
      <c r="AK41" s="942">
        <v>22141957.999999996</v>
      </c>
      <c r="AL41" s="942">
        <v>0</v>
      </c>
    </row>
    <row r="42" spans="1:38" s="408" customFormat="1" ht="16.149999999999999" customHeight="1" x14ac:dyDescent="0.2">
      <c r="A42" s="927">
        <v>36</v>
      </c>
      <c r="B42" s="927" t="s">
        <v>39</v>
      </c>
      <c r="C42" s="928">
        <v>142446920</v>
      </c>
      <c r="D42" s="929">
        <v>68317.55</v>
      </c>
      <c r="E42" s="929">
        <v>46775</v>
      </c>
      <c r="F42" s="930">
        <v>0.68467033727058413</v>
      </c>
      <c r="G42" s="931">
        <v>97529180.759555921</v>
      </c>
      <c r="H42" s="928">
        <v>2085.0706736409602</v>
      </c>
      <c r="I42" s="929">
        <v>8577.36</v>
      </c>
      <c r="J42" s="930">
        <v>0.12555134076090257</v>
      </c>
      <c r="K42" s="931">
        <v>17884401.793261029</v>
      </c>
      <c r="L42" s="929">
        <v>38988</v>
      </c>
      <c r="M42" s="928">
        <v>458.7155482010113</v>
      </c>
      <c r="N42" s="929">
        <v>800.18999999999994</v>
      </c>
      <c r="O42" s="930">
        <v>1.1712802932774959E-2</v>
      </c>
      <c r="P42" s="931">
        <v>1668452.70234076</v>
      </c>
      <c r="Q42" s="929">
        <v>13336.5</v>
      </c>
      <c r="R42" s="928">
        <v>125.10424041845762</v>
      </c>
      <c r="S42" s="929">
        <v>10530</v>
      </c>
      <c r="T42" s="930">
        <v>0.15413316197668095</v>
      </c>
      <c r="U42" s="931">
        <v>21955794.193439312</v>
      </c>
      <c r="V42" s="929">
        <v>7020</v>
      </c>
      <c r="W42" s="928">
        <v>3127.6060104614403</v>
      </c>
      <c r="X42" s="929">
        <v>1635</v>
      </c>
      <c r="Y42" s="930">
        <v>2.3932357059057299E-2</v>
      </c>
      <c r="Z42" s="931">
        <v>3409090.5514029702</v>
      </c>
      <c r="AA42" s="929">
        <v>2725</v>
      </c>
      <c r="AB42" s="928">
        <v>1251.0424041845763</v>
      </c>
      <c r="AC42" s="929">
        <v>0</v>
      </c>
      <c r="AD42" s="930">
        <v>0</v>
      </c>
      <c r="AE42" s="931">
        <v>0</v>
      </c>
      <c r="AF42" s="929">
        <v>46775</v>
      </c>
      <c r="AG42" s="928">
        <v>0</v>
      </c>
      <c r="AH42" s="932"/>
      <c r="AI42" s="935">
        <v>142446920</v>
      </c>
      <c r="AJ42" s="934">
        <v>0</v>
      </c>
      <c r="AK42" s="935">
        <v>142446919.99999997</v>
      </c>
      <c r="AL42" s="934">
        <v>0</v>
      </c>
    </row>
    <row r="43" spans="1:38" s="408" customFormat="1" ht="16.149999999999999" customHeight="1" x14ac:dyDescent="0.2">
      <c r="A43" s="927">
        <v>37</v>
      </c>
      <c r="B43" s="927" t="s">
        <v>40</v>
      </c>
      <c r="C43" s="928">
        <v>82773849</v>
      </c>
      <c r="D43" s="929">
        <v>26225.83</v>
      </c>
      <c r="E43" s="929">
        <v>18614</v>
      </c>
      <c r="F43" s="930">
        <v>0.70975828029084298</v>
      </c>
      <c r="G43" s="931">
        <v>58749424.719293915</v>
      </c>
      <c r="H43" s="928">
        <v>3156.195590377883</v>
      </c>
      <c r="I43" s="929">
        <v>2724.26</v>
      </c>
      <c r="J43" s="930">
        <v>0.10387697929865328</v>
      </c>
      <c r="K43" s="931">
        <v>8598297.3990428522</v>
      </c>
      <c r="L43" s="929">
        <v>12383</v>
      </c>
      <c r="M43" s="928">
        <v>694.36302988313435</v>
      </c>
      <c r="N43" s="929">
        <v>443.07</v>
      </c>
      <c r="O43" s="930">
        <v>1.6894412874635424E-2</v>
      </c>
      <c r="P43" s="931">
        <v>1398415.5802287285</v>
      </c>
      <c r="Q43" s="929">
        <v>7384.5</v>
      </c>
      <c r="R43" s="928">
        <v>189.37173542267297</v>
      </c>
      <c r="S43" s="929">
        <v>3934.5</v>
      </c>
      <c r="T43" s="930">
        <v>0.15002385053208991</v>
      </c>
      <c r="U43" s="931">
        <v>12418051.550341779</v>
      </c>
      <c r="V43" s="929">
        <v>2623</v>
      </c>
      <c r="W43" s="928">
        <v>4734.2933855668243</v>
      </c>
      <c r="X43" s="929">
        <v>510</v>
      </c>
      <c r="Y43" s="930">
        <v>1.9446477003778335E-2</v>
      </c>
      <c r="Z43" s="931">
        <v>1609659.7510927203</v>
      </c>
      <c r="AA43" s="929">
        <v>850</v>
      </c>
      <c r="AB43" s="928">
        <v>1893.7173542267299</v>
      </c>
      <c r="AC43" s="929">
        <v>0</v>
      </c>
      <c r="AD43" s="930">
        <v>0</v>
      </c>
      <c r="AE43" s="931">
        <v>0</v>
      </c>
      <c r="AF43" s="929">
        <v>18614</v>
      </c>
      <c r="AG43" s="928">
        <v>0</v>
      </c>
      <c r="AH43" s="932"/>
      <c r="AI43" s="935">
        <v>82773849</v>
      </c>
      <c r="AJ43" s="934">
        <v>0</v>
      </c>
      <c r="AK43" s="935">
        <v>82773849</v>
      </c>
      <c r="AL43" s="934">
        <v>0</v>
      </c>
    </row>
    <row r="44" spans="1:38" s="408" customFormat="1" ht="16.149999999999999" customHeight="1" x14ac:dyDescent="0.2">
      <c r="A44" s="927">
        <v>38</v>
      </c>
      <c r="B44" s="927" t="s">
        <v>41</v>
      </c>
      <c r="C44" s="928">
        <v>6067815</v>
      </c>
      <c r="D44" s="929">
        <v>6045.14624</v>
      </c>
      <c r="E44" s="929">
        <v>3879</v>
      </c>
      <c r="F44" s="930">
        <v>0.64167182165637737</v>
      </c>
      <c r="G44" s="931">
        <v>3893545.9045238914</v>
      </c>
      <c r="H44" s="928">
        <v>1003.7499109368114</v>
      </c>
      <c r="I44" s="929">
        <v>605</v>
      </c>
      <c r="J44" s="930">
        <v>0.10008029185411402</v>
      </c>
      <c r="K44" s="931">
        <v>607268.69611677085</v>
      </c>
      <c r="L44" s="929">
        <v>2750</v>
      </c>
      <c r="M44" s="928">
        <v>220.82498040609849</v>
      </c>
      <c r="N44" s="929">
        <v>126.08999999999999</v>
      </c>
      <c r="O44" s="930">
        <v>2.0858056198157414E-2</v>
      </c>
      <c r="P44" s="931">
        <v>126562.82627002253</v>
      </c>
      <c r="Q44" s="929">
        <v>2101.5</v>
      </c>
      <c r="R44" s="928">
        <v>60.224994656208672</v>
      </c>
      <c r="S44" s="929">
        <v>904.5</v>
      </c>
      <c r="T44" s="930">
        <v>0.14962417187115062</v>
      </c>
      <c r="U44" s="931">
        <v>907891.79444234585</v>
      </c>
      <c r="V44" s="929">
        <v>603</v>
      </c>
      <c r="W44" s="928">
        <v>1505.6248664052171</v>
      </c>
      <c r="X44" s="929">
        <v>156</v>
      </c>
      <c r="Y44" s="930">
        <v>2.5805827321060806E-2</v>
      </c>
      <c r="Z44" s="931">
        <v>156584.98610614258</v>
      </c>
      <c r="AA44" s="929">
        <v>260</v>
      </c>
      <c r="AB44" s="928">
        <v>602.24994656208685</v>
      </c>
      <c r="AC44" s="929">
        <v>374.55624</v>
      </c>
      <c r="AD44" s="930">
        <v>6.1959831099139794E-2</v>
      </c>
      <c r="AE44" s="931">
        <v>375960.79254082695</v>
      </c>
      <c r="AF44" s="929">
        <v>3879</v>
      </c>
      <c r="AG44" s="928">
        <v>96.922091400058505</v>
      </c>
      <c r="AH44" s="932"/>
      <c r="AI44" s="935">
        <v>6067815</v>
      </c>
      <c r="AJ44" s="934">
        <v>0</v>
      </c>
      <c r="AK44" s="935">
        <v>6067814.9999999991</v>
      </c>
      <c r="AL44" s="934">
        <v>0</v>
      </c>
    </row>
    <row r="45" spans="1:38" s="408" customFormat="1" ht="16.149999999999999" customHeight="1" x14ac:dyDescent="0.2">
      <c r="A45" s="927">
        <v>39</v>
      </c>
      <c r="B45" s="927" t="s">
        <v>42</v>
      </c>
      <c r="C45" s="928">
        <v>7012691</v>
      </c>
      <c r="D45" s="929">
        <v>4232.35437</v>
      </c>
      <c r="E45" s="929">
        <v>2641</v>
      </c>
      <c r="F45" s="930">
        <v>0.62400256904763862</v>
      </c>
      <c r="G45" s="931">
        <v>4375937.1999372542</v>
      </c>
      <c r="H45" s="928">
        <v>1656.9243468145605</v>
      </c>
      <c r="I45" s="929">
        <v>440</v>
      </c>
      <c r="J45" s="930">
        <v>0.10396104898938319</v>
      </c>
      <c r="K45" s="931">
        <v>729046.71259840659</v>
      </c>
      <c r="L45" s="929">
        <v>2000</v>
      </c>
      <c r="M45" s="928">
        <v>364.52335629920327</v>
      </c>
      <c r="N45" s="929">
        <v>65.759999999999991</v>
      </c>
      <c r="O45" s="930">
        <v>1.5537451321685993E-2</v>
      </c>
      <c r="P45" s="931">
        <v>108959.34504652547</v>
      </c>
      <c r="Q45" s="929">
        <v>1096</v>
      </c>
      <c r="R45" s="928">
        <v>99.415460808873604</v>
      </c>
      <c r="S45" s="929">
        <v>714</v>
      </c>
      <c r="T45" s="930">
        <v>0.16870042949640818</v>
      </c>
      <c r="U45" s="931">
        <v>1183043.9836255962</v>
      </c>
      <c r="V45" s="929">
        <v>476</v>
      </c>
      <c r="W45" s="928">
        <v>2485.3865202218408</v>
      </c>
      <c r="X45" s="929">
        <v>29.4</v>
      </c>
      <c r="Y45" s="930">
        <v>6.9464882733815125E-3</v>
      </c>
      <c r="Z45" s="931">
        <v>48713.575796348072</v>
      </c>
      <c r="AA45" s="929">
        <v>49</v>
      </c>
      <c r="AB45" s="928">
        <v>994.15460808873615</v>
      </c>
      <c r="AC45" s="929">
        <v>342.19436999999999</v>
      </c>
      <c r="AD45" s="930">
        <v>8.0852012871502538E-2</v>
      </c>
      <c r="AE45" s="931">
        <v>566990.18299587001</v>
      </c>
      <c r="AF45" s="929">
        <v>2641</v>
      </c>
      <c r="AG45" s="928">
        <v>214.68768761676259</v>
      </c>
      <c r="AH45" s="932"/>
      <c r="AI45" s="935">
        <v>7012691</v>
      </c>
      <c r="AJ45" s="934">
        <v>0</v>
      </c>
      <c r="AK45" s="935">
        <v>7012691.0000000009</v>
      </c>
      <c r="AL45" s="934">
        <v>0</v>
      </c>
    </row>
    <row r="46" spans="1:38" s="409" customFormat="1" ht="16.149999999999999" customHeight="1" x14ac:dyDescent="0.2">
      <c r="A46" s="936">
        <v>40</v>
      </c>
      <c r="B46" s="936" t="s">
        <v>43</v>
      </c>
      <c r="C46" s="937">
        <v>91192747</v>
      </c>
      <c r="D46" s="938">
        <v>30781.260000000002</v>
      </c>
      <c r="E46" s="939">
        <v>21834</v>
      </c>
      <c r="F46" s="940">
        <v>0.70932768834024329</v>
      </c>
      <c r="G46" s="941">
        <v>64685540.42290666</v>
      </c>
      <c r="H46" s="937">
        <v>2962.6060466660556</v>
      </c>
      <c r="I46" s="938">
        <v>3401.64</v>
      </c>
      <c r="J46" s="940">
        <v>0.11051009607793832</v>
      </c>
      <c r="K46" s="941">
        <v>10077719.232581122</v>
      </c>
      <c r="L46" s="938">
        <v>15462</v>
      </c>
      <c r="M46" s="937">
        <v>651.7733302665323</v>
      </c>
      <c r="N46" s="938">
        <v>670.92</v>
      </c>
      <c r="O46" s="940">
        <v>2.1796378705744985E-2</v>
      </c>
      <c r="P46" s="941">
        <v>1987671.6488291898</v>
      </c>
      <c r="Q46" s="938">
        <v>11182</v>
      </c>
      <c r="R46" s="937">
        <v>177.75636279996331</v>
      </c>
      <c r="S46" s="938">
        <v>4597.5</v>
      </c>
      <c r="T46" s="940">
        <v>0.1493603575682087</v>
      </c>
      <c r="U46" s="941">
        <v>13620581.299547192</v>
      </c>
      <c r="V46" s="938">
        <v>3065</v>
      </c>
      <c r="W46" s="937">
        <v>4443.9090699990838</v>
      </c>
      <c r="X46" s="938">
        <v>277.2</v>
      </c>
      <c r="Y46" s="940">
        <v>9.00547930786459E-3</v>
      </c>
      <c r="Z46" s="941">
        <v>821234.39613583067</v>
      </c>
      <c r="AA46" s="938">
        <v>462</v>
      </c>
      <c r="AB46" s="937">
        <v>1777.5636279996336</v>
      </c>
      <c r="AC46" s="938">
        <v>0</v>
      </c>
      <c r="AD46" s="940">
        <v>0</v>
      </c>
      <c r="AE46" s="941">
        <v>0</v>
      </c>
      <c r="AF46" s="939">
        <v>21834</v>
      </c>
      <c r="AG46" s="937">
        <v>0</v>
      </c>
      <c r="AH46" s="932"/>
      <c r="AI46" s="942">
        <v>91192747</v>
      </c>
      <c r="AJ46" s="942">
        <v>0</v>
      </c>
      <c r="AK46" s="942">
        <v>91192747</v>
      </c>
      <c r="AL46" s="942">
        <v>0</v>
      </c>
    </row>
    <row r="47" spans="1:38" s="408" customFormat="1" ht="16.149999999999999" customHeight="1" x14ac:dyDescent="0.2">
      <c r="A47" s="927">
        <v>41</v>
      </c>
      <c r="B47" s="927" t="s">
        <v>44</v>
      </c>
      <c r="C47" s="928">
        <v>3198524</v>
      </c>
      <c r="D47" s="929">
        <v>2103.2036499999999</v>
      </c>
      <c r="E47" s="929">
        <v>1295</v>
      </c>
      <c r="F47" s="930">
        <v>0.61572734528109063</v>
      </c>
      <c r="G47" s="931">
        <v>1969418.6913378551</v>
      </c>
      <c r="H47" s="928">
        <v>1520.7866342377258</v>
      </c>
      <c r="I47" s="929">
        <v>243.76</v>
      </c>
      <c r="J47" s="930">
        <v>0.11589938045229238</v>
      </c>
      <c r="K47" s="931">
        <v>370706.94996178802</v>
      </c>
      <c r="L47" s="929">
        <v>1108</v>
      </c>
      <c r="M47" s="928">
        <v>334.57305953229968</v>
      </c>
      <c r="N47" s="929">
        <v>65.16</v>
      </c>
      <c r="O47" s="930">
        <v>3.0981307967965915E-2</v>
      </c>
      <c r="P47" s="931">
        <v>99094.457086930212</v>
      </c>
      <c r="Q47" s="929">
        <v>1086</v>
      </c>
      <c r="R47" s="928">
        <v>91.247198054263549</v>
      </c>
      <c r="S47" s="929">
        <v>273</v>
      </c>
      <c r="T47" s="930">
        <v>0.12980198089709477</v>
      </c>
      <c r="U47" s="931">
        <v>415174.75114689913</v>
      </c>
      <c r="V47" s="929">
        <v>182</v>
      </c>
      <c r="W47" s="928">
        <v>2281.1799513565888</v>
      </c>
      <c r="X47" s="929">
        <v>12</v>
      </c>
      <c r="Y47" s="930">
        <v>5.7055815778942762E-3</v>
      </c>
      <c r="Z47" s="931">
        <v>18249.439610852711</v>
      </c>
      <c r="AA47" s="929">
        <v>20</v>
      </c>
      <c r="AB47" s="928">
        <v>912.47198054263549</v>
      </c>
      <c r="AC47" s="929">
        <v>214.28364999999999</v>
      </c>
      <c r="AD47" s="930">
        <v>0.10188440382366205</v>
      </c>
      <c r="AE47" s="931">
        <v>325879.71085567487</v>
      </c>
      <c r="AF47" s="929">
        <v>1295</v>
      </c>
      <c r="AG47" s="928">
        <v>251.64456436731649</v>
      </c>
      <c r="AH47" s="932"/>
      <c r="AI47" s="935">
        <v>3198524</v>
      </c>
      <c r="AJ47" s="934">
        <v>0</v>
      </c>
      <c r="AK47" s="935">
        <v>3198523.9999999995</v>
      </c>
      <c r="AL47" s="934">
        <v>0</v>
      </c>
    </row>
    <row r="48" spans="1:38" s="408" customFormat="1" ht="16.149999999999999" customHeight="1" x14ac:dyDescent="0.2">
      <c r="A48" s="927">
        <v>42</v>
      </c>
      <c r="B48" s="927" t="s">
        <v>45</v>
      </c>
      <c r="C48" s="928">
        <v>11296674</v>
      </c>
      <c r="D48" s="929">
        <v>4201.9925600000006</v>
      </c>
      <c r="E48" s="929">
        <v>2727</v>
      </c>
      <c r="F48" s="930">
        <v>0.6489778268431774</v>
      </c>
      <c r="G48" s="931">
        <v>7331290.9430758245</v>
      </c>
      <c r="H48" s="928">
        <v>2688.4088533464701</v>
      </c>
      <c r="I48" s="929">
        <v>488.18</v>
      </c>
      <c r="J48" s="930">
        <v>0.11617821617466166</v>
      </c>
      <c r="K48" s="931">
        <v>1312427.43402668</v>
      </c>
      <c r="L48" s="929">
        <v>2219</v>
      </c>
      <c r="M48" s="928">
        <v>591.44994773622352</v>
      </c>
      <c r="N48" s="929">
        <v>68.819999999999993</v>
      </c>
      <c r="O48" s="930">
        <v>1.6377944276988434E-2</v>
      </c>
      <c r="P48" s="931">
        <v>185016.29728730404</v>
      </c>
      <c r="Q48" s="929">
        <v>1147</v>
      </c>
      <c r="R48" s="928">
        <v>161.30453120078818</v>
      </c>
      <c r="S48" s="929">
        <v>532.5</v>
      </c>
      <c r="T48" s="930">
        <v>0.12672559325045543</v>
      </c>
      <c r="U48" s="931">
        <v>1431577.7144069953</v>
      </c>
      <c r="V48" s="929">
        <v>355</v>
      </c>
      <c r="W48" s="928">
        <v>4032.6132800197051</v>
      </c>
      <c r="X48" s="929">
        <v>38.4</v>
      </c>
      <c r="Y48" s="930">
        <v>9.138521654117349E-3</v>
      </c>
      <c r="Z48" s="931">
        <v>103234.89996850445</v>
      </c>
      <c r="AA48" s="929">
        <v>64</v>
      </c>
      <c r="AB48" s="928">
        <v>1613.0453120078821</v>
      </c>
      <c r="AC48" s="929">
        <v>347.09255999999999</v>
      </c>
      <c r="AD48" s="930">
        <v>8.2601897800599608E-2</v>
      </c>
      <c r="AE48" s="931">
        <v>933126.71123469074</v>
      </c>
      <c r="AF48" s="929">
        <v>2727</v>
      </c>
      <c r="AG48" s="928">
        <v>342.18067885393867</v>
      </c>
      <c r="AH48" s="932"/>
      <c r="AI48" s="935">
        <v>11296674</v>
      </c>
      <c r="AJ48" s="934">
        <v>0</v>
      </c>
      <c r="AK48" s="935">
        <v>11296673.999999998</v>
      </c>
      <c r="AL48" s="934">
        <v>0</v>
      </c>
    </row>
    <row r="49" spans="1:38" s="408" customFormat="1" ht="16.149999999999999" customHeight="1" x14ac:dyDescent="0.2">
      <c r="A49" s="927">
        <v>43</v>
      </c>
      <c r="B49" s="927" t="s">
        <v>46</v>
      </c>
      <c r="C49" s="928">
        <v>18332389</v>
      </c>
      <c r="D49" s="929">
        <v>6075.2589600000001</v>
      </c>
      <c r="E49" s="929">
        <v>4017</v>
      </c>
      <c r="F49" s="930">
        <v>0.66120638255064601</v>
      </c>
      <c r="G49" s="931">
        <v>12121492.614201255</v>
      </c>
      <c r="H49" s="928">
        <v>3017.5485721188088</v>
      </c>
      <c r="I49" s="929">
        <v>672.54</v>
      </c>
      <c r="J49" s="930">
        <v>0.1107014539508617</v>
      </c>
      <c r="K49" s="931">
        <v>2029422.1166927835</v>
      </c>
      <c r="L49" s="929">
        <v>3057</v>
      </c>
      <c r="M49" s="928">
        <v>663.86068586613794</v>
      </c>
      <c r="N49" s="929">
        <v>152.22</v>
      </c>
      <c r="O49" s="930">
        <v>2.5055722069170859E-2</v>
      </c>
      <c r="P49" s="931">
        <v>459331.24364792509</v>
      </c>
      <c r="Q49" s="929">
        <v>2537</v>
      </c>
      <c r="R49" s="928">
        <v>181.05291432712855</v>
      </c>
      <c r="S49" s="929">
        <v>807</v>
      </c>
      <c r="T49" s="930">
        <v>0.132833843843259</v>
      </c>
      <c r="U49" s="931">
        <v>2435161.6976998788</v>
      </c>
      <c r="V49" s="929">
        <v>538</v>
      </c>
      <c r="W49" s="928">
        <v>4526.3228581782132</v>
      </c>
      <c r="X49" s="929">
        <v>53.4</v>
      </c>
      <c r="Y49" s="930">
        <v>8.7897487747584015E-3</v>
      </c>
      <c r="Z49" s="931">
        <v>161137.09375114439</v>
      </c>
      <c r="AA49" s="929">
        <v>89</v>
      </c>
      <c r="AB49" s="928">
        <v>1810.5291432712852</v>
      </c>
      <c r="AC49" s="929">
        <v>373.09896000000003</v>
      </c>
      <c r="AD49" s="930">
        <v>6.1412848811304009E-2</v>
      </c>
      <c r="AE49" s="931">
        <v>1125844.2340070128</v>
      </c>
      <c r="AF49" s="929">
        <v>4017</v>
      </c>
      <c r="AG49" s="928">
        <v>280.26991137839502</v>
      </c>
      <c r="AH49" s="932"/>
      <c r="AI49" s="935">
        <v>18332389</v>
      </c>
      <c r="AJ49" s="934">
        <v>0</v>
      </c>
      <c r="AK49" s="935">
        <v>18332389</v>
      </c>
      <c r="AL49" s="934">
        <v>0</v>
      </c>
    </row>
    <row r="50" spans="1:38" s="408" customFormat="1" ht="16.149999999999999" customHeight="1" x14ac:dyDescent="0.2">
      <c r="A50" s="927">
        <v>44</v>
      </c>
      <c r="B50" s="927" t="s">
        <v>47</v>
      </c>
      <c r="C50" s="928">
        <v>30677273</v>
      </c>
      <c r="D50" s="929">
        <v>10324.142960000001</v>
      </c>
      <c r="E50" s="929">
        <v>7458</v>
      </c>
      <c r="F50" s="930">
        <v>0.72238441766017536</v>
      </c>
      <c r="G50" s="931">
        <v>22160783.991507221</v>
      </c>
      <c r="H50" s="928">
        <v>2971.4111010334168</v>
      </c>
      <c r="I50" s="929">
        <v>1311.86</v>
      </c>
      <c r="J50" s="930">
        <v>0.12706720597367627</v>
      </c>
      <c r="K50" s="931">
        <v>3898075.3670016979</v>
      </c>
      <c r="L50" s="929">
        <v>5963</v>
      </c>
      <c r="M50" s="928">
        <v>653.71044222735168</v>
      </c>
      <c r="N50" s="929">
        <v>187.53</v>
      </c>
      <c r="O50" s="930">
        <v>1.8164219608985344E-2</v>
      </c>
      <c r="P50" s="931">
        <v>557228.7237767966</v>
      </c>
      <c r="Q50" s="929">
        <v>3125.5</v>
      </c>
      <c r="R50" s="928">
        <v>178.28466606200499</v>
      </c>
      <c r="S50" s="929">
        <v>1278</v>
      </c>
      <c r="T50" s="930">
        <v>0.12378751485246771</v>
      </c>
      <c r="U50" s="931">
        <v>3797463.3871207065</v>
      </c>
      <c r="V50" s="929">
        <v>852</v>
      </c>
      <c r="W50" s="928">
        <v>4457.1166515501254</v>
      </c>
      <c r="X50" s="929">
        <v>80.399999999999991</v>
      </c>
      <c r="Y50" s="930">
        <v>7.7875713569158077E-3</v>
      </c>
      <c r="Z50" s="931">
        <v>238901.45252308669</v>
      </c>
      <c r="AA50" s="929">
        <v>134</v>
      </c>
      <c r="AB50" s="928">
        <v>1782.84666062005</v>
      </c>
      <c r="AC50" s="929">
        <v>8.3529599999999995</v>
      </c>
      <c r="AD50" s="930">
        <v>8.0907054777939634E-4</v>
      </c>
      <c r="AE50" s="931">
        <v>24820.078070488085</v>
      </c>
      <c r="AF50" s="929">
        <v>7458</v>
      </c>
      <c r="AG50" s="928">
        <v>3.3279804331574261</v>
      </c>
      <c r="AH50" s="932"/>
      <c r="AI50" s="935">
        <v>30677272.999999996</v>
      </c>
      <c r="AJ50" s="934">
        <v>0</v>
      </c>
      <c r="AK50" s="935">
        <v>30677272.999999993</v>
      </c>
      <c r="AL50" s="934">
        <v>0</v>
      </c>
    </row>
    <row r="51" spans="1:38" s="409" customFormat="1" ht="16.149999999999999" customHeight="1" x14ac:dyDescent="0.2">
      <c r="A51" s="936">
        <v>45</v>
      </c>
      <c r="B51" s="936" t="s">
        <v>48</v>
      </c>
      <c r="C51" s="937">
        <v>18008226</v>
      </c>
      <c r="D51" s="938">
        <v>13115.15</v>
      </c>
      <c r="E51" s="939">
        <v>9473</v>
      </c>
      <c r="F51" s="940">
        <v>0.72229444573641932</v>
      </c>
      <c r="G51" s="941">
        <v>13007241.617366176</v>
      </c>
      <c r="H51" s="937">
        <v>1373.0857824729417</v>
      </c>
      <c r="I51" s="938">
        <v>1220.3399999999999</v>
      </c>
      <c r="J51" s="940">
        <v>9.304811610999493E-2</v>
      </c>
      <c r="K51" s="941">
        <v>1675631.5037830295</v>
      </c>
      <c r="L51" s="938">
        <v>5547</v>
      </c>
      <c r="M51" s="937">
        <v>302.07887214404712</v>
      </c>
      <c r="N51" s="938">
        <v>298.40999999999997</v>
      </c>
      <c r="O51" s="940">
        <v>2.2753075641529071E-2</v>
      </c>
      <c r="P51" s="941">
        <v>409742.52834775049</v>
      </c>
      <c r="Q51" s="938">
        <v>4973.5</v>
      </c>
      <c r="R51" s="937">
        <v>82.385146948376487</v>
      </c>
      <c r="S51" s="938">
        <v>1671</v>
      </c>
      <c r="T51" s="940">
        <v>0.12740990381352862</v>
      </c>
      <c r="U51" s="941">
        <v>2294426.3425122853</v>
      </c>
      <c r="V51" s="938">
        <v>1114</v>
      </c>
      <c r="W51" s="937">
        <v>2059.6286737094124</v>
      </c>
      <c r="X51" s="938">
        <v>452.4</v>
      </c>
      <c r="Y51" s="940">
        <v>3.449445869852804E-2</v>
      </c>
      <c r="Z51" s="941">
        <v>621184.00799075875</v>
      </c>
      <c r="AA51" s="938">
        <v>754</v>
      </c>
      <c r="AB51" s="937">
        <v>823.85146948376496</v>
      </c>
      <c r="AC51" s="938">
        <v>0</v>
      </c>
      <c r="AD51" s="940">
        <v>0</v>
      </c>
      <c r="AE51" s="941">
        <v>0</v>
      </c>
      <c r="AF51" s="939">
        <v>9473</v>
      </c>
      <c r="AG51" s="937">
        <v>0</v>
      </c>
      <c r="AH51" s="932"/>
      <c r="AI51" s="942">
        <v>18008226</v>
      </c>
      <c r="AJ51" s="942">
        <v>0</v>
      </c>
      <c r="AK51" s="942">
        <v>18008226</v>
      </c>
      <c r="AL51" s="942">
        <v>0</v>
      </c>
    </row>
    <row r="52" spans="1:38" s="408" customFormat="1" ht="16.149999999999999" customHeight="1" x14ac:dyDescent="0.2">
      <c r="A52" s="927">
        <v>46</v>
      </c>
      <c r="B52" s="927" t="s">
        <v>49</v>
      </c>
      <c r="C52" s="928">
        <v>6726747</v>
      </c>
      <c r="D52" s="929">
        <v>1996.674</v>
      </c>
      <c r="E52" s="929">
        <v>1185</v>
      </c>
      <c r="F52" s="930">
        <v>0.59348696882916285</v>
      </c>
      <c r="G52" s="931">
        <v>3992236.6871106648</v>
      </c>
      <c r="H52" s="928">
        <v>3368.9761072663837</v>
      </c>
      <c r="I52" s="929">
        <v>248.82</v>
      </c>
      <c r="J52" s="930">
        <v>0.12461723846757157</v>
      </c>
      <c r="K52" s="931">
        <v>838268.63501002162</v>
      </c>
      <c r="L52" s="929">
        <v>1131</v>
      </c>
      <c r="M52" s="928">
        <v>741.17474359860444</v>
      </c>
      <c r="N52" s="929">
        <v>17.099999999999998</v>
      </c>
      <c r="O52" s="930">
        <v>8.56424233500311E-3</v>
      </c>
      <c r="P52" s="931">
        <v>57609.491434255164</v>
      </c>
      <c r="Q52" s="929">
        <v>285</v>
      </c>
      <c r="R52" s="928">
        <v>202.13856643598302</v>
      </c>
      <c r="S52" s="929">
        <v>306</v>
      </c>
      <c r="T52" s="930">
        <v>0.15325486283689777</v>
      </c>
      <c r="U52" s="931">
        <v>1030906.6888235136</v>
      </c>
      <c r="V52" s="929">
        <v>204</v>
      </c>
      <c r="W52" s="928">
        <v>5053.4641608995762</v>
      </c>
      <c r="X52" s="929">
        <v>40.199999999999996</v>
      </c>
      <c r="Y52" s="930">
        <v>2.0133481980533625E-2</v>
      </c>
      <c r="Z52" s="931">
        <v>135432.83951210862</v>
      </c>
      <c r="AA52" s="929">
        <v>67</v>
      </c>
      <c r="AB52" s="928">
        <v>2021.3856643598301</v>
      </c>
      <c r="AC52" s="929">
        <v>199.554</v>
      </c>
      <c r="AD52" s="930">
        <v>9.9943205550831041E-2</v>
      </c>
      <c r="AE52" s="931">
        <v>672292.65810943604</v>
      </c>
      <c r="AF52" s="929">
        <v>1185</v>
      </c>
      <c r="AG52" s="928">
        <v>567.33557646365909</v>
      </c>
      <c r="AH52" s="932"/>
      <c r="AI52" s="935">
        <v>6726747</v>
      </c>
      <c r="AJ52" s="934">
        <v>0</v>
      </c>
      <c r="AK52" s="935">
        <v>6726747</v>
      </c>
      <c r="AL52" s="934">
        <v>0</v>
      </c>
    </row>
    <row r="53" spans="1:38" s="408" customFormat="1" ht="16.149999999999999" customHeight="1" x14ac:dyDescent="0.2">
      <c r="A53" s="927">
        <v>47</v>
      </c>
      <c r="B53" s="927" t="s">
        <v>50</v>
      </c>
      <c r="C53" s="928">
        <v>5990990</v>
      </c>
      <c r="D53" s="929">
        <v>5356.7076500000003</v>
      </c>
      <c r="E53" s="929">
        <v>3505</v>
      </c>
      <c r="F53" s="930">
        <v>0.65431982273663936</v>
      </c>
      <c r="G53" s="931">
        <v>3920023.5148169789</v>
      </c>
      <c r="H53" s="928">
        <v>1118.4089913885816</v>
      </c>
      <c r="I53" s="929">
        <v>474.1</v>
      </c>
      <c r="J53" s="930">
        <v>8.8505856764462404E-2</v>
      </c>
      <c r="K53" s="931">
        <v>530237.70281732664</v>
      </c>
      <c r="L53" s="929">
        <v>2155</v>
      </c>
      <c r="M53" s="928">
        <v>246.04997810548801</v>
      </c>
      <c r="N53" s="929">
        <v>129.12</v>
      </c>
      <c r="O53" s="930">
        <v>2.4104358205921505E-2</v>
      </c>
      <c r="P53" s="931">
        <v>144408.96896809369</v>
      </c>
      <c r="Q53" s="929">
        <v>2152</v>
      </c>
      <c r="R53" s="928">
        <v>67.104539483314909</v>
      </c>
      <c r="S53" s="929">
        <v>802.5</v>
      </c>
      <c r="T53" s="930">
        <v>0.14981217054098517</v>
      </c>
      <c r="U53" s="931">
        <v>897523.2155893367</v>
      </c>
      <c r="V53" s="929">
        <v>535</v>
      </c>
      <c r="W53" s="928">
        <v>1677.6134870828723</v>
      </c>
      <c r="X53" s="929">
        <v>72.599999999999994</v>
      </c>
      <c r="Y53" s="930">
        <v>1.355310103585735E-2</v>
      </c>
      <c r="Z53" s="931">
        <v>81196.49277481102</v>
      </c>
      <c r="AA53" s="929">
        <v>121</v>
      </c>
      <c r="AB53" s="928">
        <v>671.04539483314898</v>
      </c>
      <c r="AC53" s="929">
        <v>373.38765000000001</v>
      </c>
      <c r="AD53" s="930">
        <v>6.9704690716134193E-2</v>
      </c>
      <c r="AE53" s="931">
        <v>417600.1050334528</v>
      </c>
      <c r="AF53" s="929">
        <v>3505</v>
      </c>
      <c r="AG53" s="928">
        <v>119.14410985262562</v>
      </c>
      <c r="AH53" s="932"/>
      <c r="AI53" s="935">
        <v>5990990</v>
      </c>
      <c r="AJ53" s="934">
        <v>0</v>
      </c>
      <c r="AK53" s="935">
        <v>5990989.9999999991</v>
      </c>
      <c r="AL53" s="934">
        <v>0</v>
      </c>
    </row>
    <row r="54" spans="1:38" s="408" customFormat="1" ht="16.149999999999999" customHeight="1" x14ac:dyDescent="0.2">
      <c r="A54" s="927">
        <v>48</v>
      </c>
      <c r="B54" s="927" t="s">
        <v>73</v>
      </c>
      <c r="C54" s="928">
        <v>20327526</v>
      </c>
      <c r="D54" s="929">
        <v>8668.1360000000004</v>
      </c>
      <c r="E54" s="929">
        <v>5805</v>
      </c>
      <c r="F54" s="930">
        <v>0.66969415339122507</v>
      </c>
      <c r="G54" s="931">
        <v>13613225.315108115</v>
      </c>
      <c r="H54" s="928">
        <v>2345.0861869264627</v>
      </c>
      <c r="I54" s="929">
        <v>1028.72</v>
      </c>
      <c r="J54" s="930">
        <v>0.11867834099511129</v>
      </c>
      <c r="K54" s="931">
        <v>2412437.0622149906</v>
      </c>
      <c r="L54" s="929">
        <v>4676</v>
      </c>
      <c r="M54" s="928">
        <v>515.91896112382176</v>
      </c>
      <c r="N54" s="929">
        <v>195.32999999999998</v>
      </c>
      <c r="O54" s="930">
        <v>2.2534256499898014E-2</v>
      </c>
      <c r="P54" s="931">
        <v>458065.68489234586</v>
      </c>
      <c r="Q54" s="929">
        <v>3255.5</v>
      </c>
      <c r="R54" s="928">
        <v>140.70517121558774</v>
      </c>
      <c r="S54" s="929">
        <v>1294.5</v>
      </c>
      <c r="T54" s="930">
        <v>0.14934006573039463</v>
      </c>
      <c r="U54" s="931">
        <v>3035714.0689763059</v>
      </c>
      <c r="V54" s="929">
        <v>863</v>
      </c>
      <c r="W54" s="928">
        <v>3517.629280389694</v>
      </c>
      <c r="X54" s="929">
        <v>82.2</v>
      </c>
      <c r="Y54" s="930">
        <v>9.4830076500876312E-3</v>
      </c>
      <c r="Z54" s="931">
        <v>192766.08456535524</v>
      </c>
      <c r="AA54" s="929">
        <v>137</v>
      </c>
      <c r="AB54" s="928">
        <v>1407.0517121558776</v>
      </c>
      <c r="AC54" s="929">
        <v>262.38599999999997</v>
      </c>
      <c r="AD54" s="930">
        <v>3.0270175733283368E-2</v>
      </c>
      <c r="AE54" s="931">
        <v>615317.7842428867</v>
      </c>
      <c r="AF54" s="929">
        <v>5805</v>
      </c>
      <c r="AG54" s="928">
        <v>105.99789564907609</v>
      </c>
      <c r="AH54" s="932"/>
      <c r="AI54" s="935">
        <v>20327526</v>
      </c>
      <c r="AJ54" s="934">
        <v>0</v>
      </c>
      <c r="AK54" s="935">
        <v>20327526.000000004</v>
      </c>
      <c r="AL54" s="934">
        <v>0</v>
      </c>
    </row>
    <row r="55" spans="1:38" s="408" customFormat="1" ht="16.149999999999999" customHeight="1" x14ac:dyDescent="0.2">
      <c r="A55" s="927">
        <v>49</v>
      </c>
      <c r="B55" s="927" t="s">
        <v>51</v>
      </c>
      <c r="C55" s="928">
        <v>56909854</v>
      </c>
      <c r="D55" s="929">
        <v>18836.849999999999</v>
      </c>
      <c r="E55" s="929">
        <v>12955</v>
      </c>
      <c r="F55" s="930">
        <v>0.68774768605154268</v>
      </c>
      <c r="G55" s="931">
        <v>39139620.402031131</v>
      </c>
      <c r="H55" s="928">
        <v>3021.1980240857683</v>
      </c>
      <c r="I55" s="929">
        <v>2243.12</v>
      </c>
      <c r="J55" s="930">
        <v>0.11908148124553734</v>
      </c>
      <c r="K55" s="931">
        <v>6776909.7117872685</v>
      </c>
      <c r="L55" s="929">
        <v>10196</v>
      </c>
      <c r="M55" s="928">
        <v>664.663565298869</v>
      </c>
      <c r="N55" s="929">
        <v>496.22999999999996</v>
      </c>
      <c r="O55" s="930">
        <v>2.6343576553404628E-2</v>
      </c>
      <c r="P55" s="931">
        <v>1499209.0954920806</v>
      </c>
      <c r="Q55" s="929">
        <v>8270.5</v>
      </c>
      <c r="R55" s="928">
        <v>181.27188144514608</v>
      </c>
      <c r="S55" s="929">
        <v>2989.5</v>
      </c>
      <c r="T55" s="930">
        <v>0.15870487900046984</v>
      </c>
      <c r="U55" s="931">
        <v>9031871.493004404</v>
      </c>
      <c r="V55" s="929">
        <v>1993</v>
      </c>
      <c r="W55" s="928">
        <v>4531.7970361286525</v>
      </c>
      <c r="X55" s="929">
        <v>153</v>
      </c>
      <c r="Y55" s="930">
        <v>8.1223771490456214E-3</v>
      </c>
      <c r="Z55" s="931">
        <v>462243.29768512252</v>
      </c>
      <c r="AA55" s="929">
        <v>255</v>
      </c>
      <c r="AB55" s="928">
        <v>1812.718814451461</v>
      </c>
      <c r="AC55" s="929">
        <v>0</v>
      </c>
      <c r="AD55" s="930">
        <v>0</v>
      </c>
      <c r="AE55" s="931">
        <v>0</v>
      </c>
      <c r="AF55" s="929">
        <v>12955</v>
      </c>
      <c r="AG55" s="928">
        <v>0</v>
      </c>
      <c r="AH55" s="932"/>
      <c r="AI55" s="935">
        <v>56909854.000000007</v>
      </c>
      <c r="AJ55" s="934">
        <v>0</v>
      </c>
      <c r="AK55" s="935">
        <v>56909854.000000007</v>
      </c>
      <c r="AL55" s="934">
        <v>0</v>
      </c>
    </row>
    <row r="56" spans="1:38" s="409" customFormat="1" ht="16.149999999999999" customHeight="1" x14ac:dyDescent="0.2">
      <c r="A56" s="936">
        <v>50</v>
      </c>
      <c r="B56" s="936" t="s">
        <v>52</v>
      </c>
      <c r="C56" s="937">
        <v>29822125</v>
      </c>
      <c r="D56" s="938">
        <v>10384.91012</v>
      </c>
      <c r="E56" s="939">
        <v>7388</v>
      </c>
      <c r="F56" s="940">
        <v>0.71141684565682117</v>
      </c>
      <c r="G56" s="941">
        <v>21215962.098283429</v>
      </c>
      <c r="H56" s="937">
        <v>2871.6786814135662</v>
      </c>
      <c r="I56" s="938">
        <v>1205.5999999999999</v>
      </c>
      <c r="J56" s="940">
        <v>0.11609151991389598</v>
      </c>
      <c r="K56" s="941">
        <v>3462095.8183121951</v>
      </c>
      <c r="L56" s="938">
        <v>5480</v>
      </c>
      <c r="M56" s="937">
        <v>631.76930991098448</v>
      </c>
      <c r="N56" s="938">
        <v>260.82</v>
      </c>
      <c r="O56" s="940">
        <v>2.5115287179779653E-2</v>
      </c>
      <c r="P56" s="941">
        <v>748991.23368628626</v>
      </c>
      <c r="Q56" s="938">
        <v>4347</v>
      </c>
      <c r="R56" s="937">
        <v>172.30072088481396</v>
      </c>
      <c r="S56" s="938">
        <v>1290</v>
      </c>
      <c r="T56" s="940">
        <v>0.1242186966563751</v>
      </c>
      <c r="U56" s="941">
        <v>3704465.4990235004</v>
      </c>
      <c r="V56" s="938">
        <v>860</v>
      </c>
      <c r="W56" s="937">
        <v>4307.5180221203491</v>
      </c>
      <c r="X56" s="938">
        <v>218.4</v>
      </c>
      <c r="Y56" s="940">
        <v>2.1030514224614202E-2</v>
      </c>
      <c r="Z56" s="941">
        <v>627174.62402072281</v>
      </c>
      <c r="AA56" s="938">
        <v>364</v>
      </c>
      <c r="AB56" s="937">
        <v>1723.0072088481395</v>
      </c>
      <c r="AC56" s="938">
        <v>22.090119999999999</v>
      </c>
      <c r="AD56" s="940">
        <v>2.1271363685138951E-3</v>
      </c>
      <c r="AE56" s="941">
        <v>63435.726673867444</v>
      </c>
      <c r="AF56" s="939">
        <v>7388</v>
      </c>
      <c r="AG56" s="937">
        <v>8.5863192574265632</v>
      </c>
      <c r="AH56" s="932"/>
      <c r="AI56" s="942">
        <v>29822125</v>
      </c>
      <c r="AJ56" s="942">
        <v>0</v>
      </c>
      <c r="AK56" s="942">
        <v>29822125</v>
      </c>
      <c r="AL56" s="942">
        <v>0</v>
      </c>
    </row>
    <row r="57" spans="1:38" s="408" customFormat="1" ht="16.149999999999999" customHeight="1" x14ac:dyDescent="0.2">
      <c r="A57" s="927">
        <v>51</v>
      </c>
      <c r="B57" s="927" t="s">
        <v>53</v>
      </c>
      <c r="C57" s="928">
        <v>33618926</v>
      </c>
      <c r="D57" s="929">
        <v>12246.470000000001</v>
      </c>
      <c r="E57" s="929">
        <v>8178</v>
      </c>
      <c r="F57" s="930">
        <v>0.66778426762977405</v>
      </c>
      <c r="G57" s="931">
        <v>22450189.87740957</v>
      </c>
      <c r="H57" s="928">
        <v>2745.1931862814345</v>
      </c>
      <c r="I57" s="929">
        <v>1422.74</v>
      </c>
      <c r="J57" s="930">
        <v>0.11617551833303801</v>
      </c>
      <c r="K57" s="931">
        <v>3905696.1538500478</v>
      </c>
      <c r="L57" s="929">
        <v>6467</v>
      </c>
      <c r="M57" s="928">
        <v>603.9425009819156</v>
      </c>
      <c r="N57" s="929">
        <v>246.92999999999998</v>
      </c>
      <c r="O57" s="930">
        <v>2.0163361360457335E-2</v>
      </c>
      <c r="P57" s="931">
        <v>677870.55348847446</v>
      </c>
      <c r="Q57" s="929">
        <v>4115.5</v>
      </c>
      <c r="R57" s="928">
        <v>164.71159117688603</v>
      </c>
      <c r="S57" s="929">
        <v>2070</v>
      </c>
      <c r="T57" s="930">
        <v>0.16902829958347179</v>
      </c>
      <c r="U57" s="931">
        <v>5682549.895602569</v>
      </c>
      <c r="V57" s="929">
        <v>1380</v>
      </c>
      <c r="W57" s="928">
        <v>4117.7897794221517</v>
      </c>
      <c r="X57" s="929">
        <v>328.8</v>
      </c>
      <c r="Y57" s="930">
        <v>2.684855309325871E-2</v>
      </c>
      <c r="Z57" s="931">
        <v>902619.51964933565</v>
      </c>
      <c r="AA57" s="929">
        <v>548</v>
      </c>
      <c r="AB57" s="928">
        <v>1647.1159117688608</v>
      </c>
      <c r="AC57" s="929">
        <v>0</v>
      </c>
      <c r="AD57" s="930">
        <v>0</v>
      </c>
      <c r="AE57" s="931">
        <v>0</v>
      </c>
      <c r="AF57" s="929">
        <v>8178</v>
      </c>
      <c r="AG57" s="928">
        <v>0</v>
      </c>
      <c r="AH57" s="932"/>
      <c r="AI57" s="935">
        <v>33618926</v>
      </c>
      <c r="AJ57" s="934">
        <v>0</v>
      </c>
      <c r="AK57" s="935">
        <v>33618926</v>
      </c>
      <c r="AL57" s="934">
        <v>0</v>
      </c>
    </row>
    <row r="58" spans="1:38" s="408" customFormat="1" ht="16.149999999999999" customHeight="1" x14ac:dyDescent="0.2">
      <c r="A58" s="927">
        <v>52</v>
      </c>
      <c r="B58" s="927" t="s">
        <v>54</v>
      </c>
      <c r="C58" s="928">
        <v>155410219</v>
      </c>
      <c r="D58" s="929">
        <v>56130.45</v>
      </c>
      <c r="E58" s="929">
        <v>38048</v>
      </c>
      <c r="F58" s="930">
        <v>0.67784954512212181</v>
      </c>
      <c r="G58" s="931">
        <v>105344746.25647934</v>
      </c>
      <c r="H58" s="928">
        <v>2768.732817926812</v>
      </c>
      <c r="I58" s="929">
        <v>4438.0600000000004</v>
      </c>
      <c r="J58" s="930">
        <v>7.9066887936939764E-2</v>
      </c>
      <c r="K58" s="931">
        <v>12287802.369928267</v>
      </c>
      <c r="L58" s="929">
        <v>20173</v>
      </c>
      <c r="M58" s="928">
        <v>609.12121994389861</v>
      </c>
      <c r="N58" s="929">
        <v>882.99</v>
      </c>
      <c r="O58" s="930">
        <v>1.5731033690269722E-2</v>
      </c>
      <c r="P58" s="931">
        <v>2444763.3909011958</v>
      </c>
      <c r="Q58" s="929">
        <v>14716.5</v>
      </c>
      <c r="R58" s="928">
        <v>166.12396907560873</v>
      </c>
      <c r="S58" s="929">
        <v>11094</v>
      </c>
      <c r="T58" s="930">
        <v>0.19764673185410059</v>
      </c>
      <c r="U58" s="931">
        <v>30716321.882080048</v>
      </c>
      <c r="V58" s="929">
        <v>7396</v>
      </c>
      <c r="W58" s="928">
        <v>4153.0992268902173</v>
      </c>
      <c r="X58" s="929">
        <v>1667.3999999999999</v>
      </c>
      <c r="Y58" s="930">
        <v>2.9705801396568171E-2</v>
      </c>
      <c r="Z58" s="931">
        <v>4616585.1006111652</v>
      </c>
      <c r="AA58" s="929">
        <v>2779</v>
      </c>
      <c r="AB58" s="928">
        <v>1661.2396907560867</v>
      </c>
      <c r="AC58" s="929">
        <v>0</v>
      </c>
      <c r="AD58" s="930">
        <v>0</v>
      </c>
      <c r="AE58" s="931">
        <v>0</v>
      </c>
      <c r="AF58" s="929">
        <v>38048</v>
      </c>
      <c r="AG58" s="928">
        <v>0</v>
      </c>
      <c r="AH58" s="932"/>
      <c r="AI58" s="935">
        <v>155410219</v>
      </c>
      <c r="AJ58" s="934">
        <v>0</v>
      </c>
      <c r="AK58" s="935">
        <v>155410219</v>
      </c>
      <c r="AL58" s="934">
        <v>0</v>
      </c>
    </row>
    <row r="59" spans="1:38" s="408" customFormat="1" ht="16.149999999999999" customHeight="1" x14ac:dyDescent="0.2">
      <c r="A59" s="927">
        <v>53</v>
      </c>
      <c r="B59" s="927" t="s">
        <v>55</v>
      </c>
      <c r="C59" s="928">
        <v>84508354</v>
      </c>
      <c r="D59" s="929">
        <v>27310.35</v>
      </c>
      <c r="E59" s="929">
        <v>19306</v>
      </c>
      <c r="F59" s="930">
        <v>0.70691148227686573</v>
      </c>
      <c r="G59" s="931">
        <v>59739925.790918097</v>
      </c>
      <c r="H59" s="928">
        <v>3094.3709619246915</v>
      </c>
      <c r="I59" s="929">
        <v>3129.5</v>
      </c>
      <c r="J59" s="930">
        <v>0.11459025607507776</v>
      </c>
      <c r="K59" s="931">
        <v>9683833.9253433216</v>
      </c>
      <c r="L59" s="929">
        <v>14225</v>
      </c>
      <c r="M59" s="928">
        <v>680.76161162343215</v>
      </c>
      <c r="N59" s="929">
        <v>642.15</v>
      </c>
      <c r="O59" s="930">
        <v>2.3513063728586414E-2</v>
      </c>
      <c r="P59" s="931">
        <v>1987050.3131999406</v>
      </c>
      <c r="Q59" s="929">
        <v>10702.5</v>
      </c>
      <c r="R59" s="928">
        <v>185.66225771548147</v>
      </c>
      <c r="S59" s="929">
        <v>3949.5</v>
      </c>
      <c r="T59" s="930">
        <v>0.14461550291373051</v>
      </c>
      <c r="U59" s="931">
        <v>12221218.114121569</v>
      </c>
      <c r="V59" s="929">
        <v>2633</v>
      </c>
      <c r="W59" s="928">
        <v>4641.5564428870375</v>
      </c>
      <c r="X59" s="929">
        <v>283.2</v>
      </c>
      <c r="Y59" s="930">
        <v>1.0369695005739582E-2</v>
      </c>
      <c r="Z59" s="931">
        <v>876325.8564170727</v>
      </c>
      <c r="AA59" s="929">
        <v>472</v>
      </c>
      <c r="AB59" s="928">
        <v>1856.622577154815</v>
      </c>
      <c r="AC59" s="929">
        <v>0</v>
      </c>
      <c r="AD59" s="930">
        <v>0</v>
      </c>
      <c r="AE59" s="931">
        <v>0</v>
      </c>
      <c r="AF59" s="929">
        <v>19306</v>
      </c>
      <c r="AG59" s="928">
        <v>0</v>
      </c>
      <c r="AH59" s="932"/>
      <c r="AI59" s="935">
        <v>84508354</v>
      </c>
      <c r="AJ59" s="934">
        <v>0</v>
      </c>
      <c r="AK59" s="935">
        <v>84508354</v>
      </c>
      <c r="AL59" s="934">
        <v>0</v>
      </c>
    </row>
    <row r="60" spans="1:38" s="408" customFormat="1" ht="16.149999999999999" customHeight="1" x14ac:dyDescent="0.2">
      <c r="A60" s="927">
        <v>54</v>
      </c>
      <c r="B60" s="927" t="s">
        <v>56</v>
      </c>
      <c r="C60" s="928">
        <v>1996506</v>
      </c>
      <c r="D60" s="929">
        <v>797.21781999999996</v>
      </c>
      <c r="E60" s="929">
        <v>458</v>
      </c>
      <c r="F60" s="930">
        <v>0.57449794586879654</v>
      </c>
      <c r="G60" s="931">
        <v>1146988.5959147275</v>
      </c>
      <c r="H60" s="928">
        <v>2504.341912477571</v>
      </c>
      <c r="I60" s="929">
        <v>94.6</v>
      </c>
      <c r="J60" s="930">
        <v>0.11866267615543265</v>
      </c>
      <c r="K60" s="931">
        <v>236910.7449203782</v>
      </c>
      <c r="L60" s="929">
        <v>430</v>
      </c>
      <c r="M60" s="928">
        <v>550.95522074506562</v>
      </c>
      <c r="N60" s="929">
        <v>17.009999999999998</v>
      </c>
      <c r="O60" s="930">
        <v>2.1336703186087835E-2</v>
      </c>
      <c r="P60" s="931">
        <v>42598.855931243481</v>
      </c>
      <c r="Q60" s="929">
        <v>283.5</v>
      </c>
      <c r="R60" s="928">
        <v>150.26051474865426</v>
      </c>
      <c r="S60" s="929">
        <v>132</v>
      </c>
      <c r="T60" s="930">
        <v>0.16557582719362696</v>
      </c>
      <c r="U60" s="931">
        <v>330573.13244703936</v>
      </c>
      <c r="V60" s="929">
        <v>88</v>
      </c>
      <c r="W60" s="928">
        <v>3756.5128687163565</v>
      </c>
      <c r="X60" s="929">
        <v>9.6</v>
      </c>
      <c r="Y60" s="930">
        <v>1.2041878341354688E-2</v>
      </c>
      <c r="Z60" s="931">
        <v>24041.682359784681</v>
      </c>
      <c r="AA60" s="929">
        <v>16</v>
      </c>
      <c r="AB60" s="928">
        <v>1502.6051474865426</v>
      </c>
      <c r="AC60" s="929">
        <v>86.007820000000009</v>
      </c>
      <c r="AD60" s="930">
        <v>0.10788496925470133</v>
      </c>
      <c r="AE60" s="931">
        <v>215392.98842682672</v>
      </c>
      <c r="AF60" s="929">
        <v>458</v>
      </c>
      <c r="AG60" s="928">
        <v>470.29036774416312</v>
      </c>
      <c r="AH60" s="932"/>
      <c r="AI60" s="935">
        <v>1996506</v>
      </c>
      <c r="AJ60" s="934">
        <v>0</v>
      </c>
      <c r="AK60" s="935">
        <v>1996505.9999999995</v>
      </c>
      <c r="AL60" s="934">
        <v>0</v>
      </c>
    </row>
    <row r="61" spans="1:38" s="409" customFormat="1" ht="16.149999999999999" customHeight="1" x14ac:dyDescent="0.2">
      <c r="A61" s="936">
        <v>55</v>
      </c>
      <c r="B61" s="936" t="s">
        <v>57</v>
      </c>
      <c r="C61" s="937">
        <v>62447990</v>
      </c>
      <c r="D61" s="938">
        <v>23111.22</v>
      </c>
      <c r="E61" s="939">
        <v>16575</v>
      </c>
      <c r="F61" s="940">
        <v>0.71718412095943007</v>
      </c>
      <c r="G61" s="941">
        <v>44786706.813833281</v>
      </c>
      <c r="H61" s="937">
        <v>2702.0637595072872</v>
      </c>
      <c r="I61" s="938">
        <v>2699.4</v>
      </c>
      <c r="J61" s="940">
        <v>0.11680041122883171</v>
      </c>
      <c r="K61" s="941">
        <v>7293950.9124139706</v>
      </c>
      <c r="L61" s="938">
        <v>12270</v>
      </c>
      <c r="M61" s="937">
        <v>594.45402709160317</v>
      </c>
      <c r="N61" s="938">
        <v>444.12</v>
      </c>
      <c r="O61" s="940">
        <v>1.9216640229291225E-2</v>
      </c>
      <c r="P61" s="941">
        <v>1200040.5568723762</v>
      </c>
      <c r="Q61" s="938">
        <v>7402</v>
      </c>
      <c r="R61" s="937">
        <v>162.12382557043722</v>
      </c>
      <c r="S61" s="938">
        <v>3019.5</v>
      </c>
      <c r="T61" s="940">
        <v>0.13065082674129708</v>
      </c>
      <c r="U61" s="941">
        <v>8158881.5218322529</v>
      </c>
      <c r="V61" s="938">
        <v>2013</v>
      </c>
      <c r="W61" s="937">
        <v>4053.0956392609305</v>
      </c>
      <c r="X61" s="938">
        <v>373.2</v>
      </c>
      <c r="Y61" s="940">
        <v>1.6148000841149882E-2</v>
      </c>
      <c r="Z61" s="941">
        <v>1008410.1950481194</v>
      </c>
      <c r="AA61" s="938">
        <v>622</v>
      </c>
      <c r="AB61" s="937">
        <v>1621.238255704372</v>
      </c>
      <c r="AC61" s="938">
        <v>0</v>
      </c>
      <c r="AD61" s="940">
        <v>0</v>
      </c>
      <c r="AE61" s="941">
        <v>0</v>
      </c>
      <c r="AF61" s="939">
        <v>16575</v>
      </c>
      <c r="AG61" s="937">
        <v>0</v>
      </c>
      <c r="AH61" s="932"/>
      <c r="AI61" s="942">
        <v>62447990</v>
      </c>
      <c r="AJ61" s="942">
        <v>0</v>
      </c>
      <c r="AK61" s="942">
        <v>62447989.999999993</v>
      </c>
      <c r="AL61" s="942">
        <v>0</v>
      </c>
    </row>
    <row r="62" spans="1:38" s="408" customFormat="1" ht="16.149999999999999" customHeight="1" x14ac:dyDescent="0.2">
      <c r="A62" s="927">
        <v>56</v>
      </c>
      <c r="B62" s="927" t="s">
        <v>58</v>
      </c>
      <c r="C62" s="928">
        <v>14165501</v>
      </c>
      <c r="D62" s="929">
        <v>4568.2993500000002</v>
      </c>
      <c r="E62" s="929">
        <v>2995</v>
      </c>
      <c r="F62" s="930">
        <v>0.65560502290639078</v>
      </c>
      <c r="G62" s="931">
        <v>9286973.6075855009</v>
      </c>
      <c r="H62" s="928">
        <v>3100.825912382471</v>
      </c>
      <c r="I62" s="929">
        <v>500.5</v>
      </c>
      <c r="J62" s="930">
        <v>0.10955937027200285</v>
      </c>
      <c r="K62" s="931">
        <v>1551963.3691474267</v>
      </c>
      <c r="L62" s="929">
        <v>2275</v>
      </c>
      <c r="M62" s="928">
        <v>682.18170072414364</v>
      </c>
      <c r="N62" s="929">
        <v>101.31</v>
      </c>
      <c r="O62" s="930">
        <v>2.2176742861651569E-2</v>
      </c>
      <c r="P62" s="931">
        <v>314144.67318346817</v>
      </c>
      <c r="Q62" s="929">
        <v>1688.5</v>
      </c>
      <c r="R62" s="928">
        <v>186.04955474294829</v>
      </c>
      <c r="S62" s="929">
        <v>589.5</v>
      </c>
      <c r="T62" s="930">
        <v>0.12904145609459677</v>
      </c>
      <c r="U62" s="931">
        <v>1827936.8753494667</v>
      </c>
      <c r="V62" s="929">
        <v>393</v>
      </c>
      <c r="W62" s="928">
        <v>4651.2388685737069</v>
      </c>
      <c r="X62" s="929">
        <v>22.2</v>
      </c>
      <c r="Y62" s="930">
        <v>4.8595764636133135E-3</v>
      </c>
      <c r="Z62" s="931">
        <v>68838.335254890859</v>
      </c>
      <c r="AA62" s="929">
        <v>37</v>
      </c>
      <c r="AB62" s="928">
        <v>1860.4955474294827</v>
      </c>
      <c r="AC62" s="929">
        <v>359.78935000000001</v>
      </c>
      <c r="AD62" s="930">
        <v>7.8757831401744721E-2</v>
      </c>
      <c r="AE62" s="931">
        <v>1115644.1394792462</v>
      </c>
      <c r="AF62" s="929">
        <v>2995</v>
      </c>
      <c r="AG62" s="928">
        <v>372.50221685450623</v>
      </c>
      <c r="AH62" s="932"/>
      <c r="AI62" s="935">
        <v>14165501</v>
      </c>
      <c r="AJ62" s="934">
        <v>0</v>
      </c>
      <c r="AK62" s="935">
        <v>14165501</v>
      </c>
      <c r="AL62" s="934">
        <v>0</v>
      </c>
    </row>
    <row r="63" spans="1:38" s="408" customFormat="1" ht="16.149999999999999" customHeight="1" x14ac:dyDescent="0.2">
      <c r="A63" s="927">
        <v>57</v>
      </c>
      <c r="B63" s="927" t="s">
        <v>59</v>
      </c>
      <c r="C63" s="928">
        <v>40669032</v>
      </c>
      <c r="D63" s="929">
        <v>12862.17</v>
      </c>
      <c r="E63" s="929">
        <v>9320</v>
      </c>
      <c r="F63" s="930">
        <v>0.72460556811175714</v>
      </c>
      <c r="G63" s="931">
        <v>29469007.036915231</v>
      </c>
      <c r="H63" s="928">
        <v>3161.9106262784585</v>
      </c>
      <c r="I63" s="929">
        <v>1261.48</v>
      </c>
      <c r="J63" s="930">
        <v>9.807676309674028E-2</v>
      </c>
      <c r="K63" s="931">
        <v>3988687.0168377496</v>
      </c>
      <c r="L63" s="929">
        <v>5734</v>
      </c>
      <c r="M63" s="928">
        <v>695.62033778126079</v>
      </c>
      <c r="N63" s="929">
        <v>258.08999999999997</v>
      </c>
      <c r="O63" s="930">
        <v>2.0065820930682769E-2</v>
      </c>
      <c r="P63" s="931">
        <v>816057.51353620726</v>
      </c>
      <c r="Q63" s="929">
        <v>4301.5</v>
      </c>
      <c r="R63" s="928">
        <v>189.71463757670747</v>
      </c>
      <c r="S63" s="929">
        <v>1872</v>
      </c>
      <c r="T63" s="930">
        <v>0.14554309265077356</v>
      </c>
      <c r="U63" s="931">
        <v>5919096.692393275</v>
      </c>
      <c r="V63" s="929">
        <v>1248</v>
      </c>
      <c r="W63" s="928">
        <v>4742.8659394176884</v>
      </c>
      <c r="X63" s="929">
        <v>150.6</v>
      </c>
      <c r="Y63" s="930">
        <v>1.1708755210046204E-2</v>
      </c>
      <c r="Z63" s="931">
        <v>476183.74031753576</v>
      </c>
      <c r="AA63" s="929">
        <v>251</v>
      </c>
      <c r="AB63" s="928">
        <v>1897.1463757670747</v>
      </c>
      <c r="AC63" s="929">
        <v>0</v>
      </c>
      <c r="AD63" s="930">
        <v>0</v>
      </c>
      <c r="AE63" s="931">
        <v>0</v>
      </c>
      <c r="AF63" s="929">
        <v>9320</v>
      </c>
      <c r="AG63" s="928">
        <v>0</v>
      </c>
      <c r="AH63" s="932"/>
      <c r="AI63" s="935">
        <v>40669032</v>
      </c>
      <c r="AJ63" s="934">
        <v>0</v>
      </c>
      <c r="AK63" s="935">
        <v>40669032</v>
      </c>
      <c r="AL63" s="934">
        <v>0</v>
      </c>
    </row>
    <row r="64" spans="1:38" s="408" customFormat="1" ht="16.149999999999999" customHeight="1" x14ac:dyDescent="0.2">
      <c r="A64" s="927">
        <v>58</v>
      </c>
      <c r="B64" s="927" t="s">
        <v>60</v>
      </c>
      <c r="C64" s="928">
        <v>37601100</v>
      </c>
      <c r="D64" s="929">
        <v>11060.4</v>
      </c>
      <c r="E64" s="929">
        <v>8017</v>
      </c>
      <c r="F64" s="930">
        <v>0.72483816136848578</v>
      </c>
      <c r="G64" s="931">
        <v>27254712.189432569</v>
      </c>
      <c r="H64" s="928">
        <v>3399.6148421395246</v>
      </c>
      <c r="I64" s="929">
        <v>1150.82</v>
      </c>
      <c r="J64" s="930">
        <v>0.10404867816715489</v>
      </c>
      <c r="K64" s="931">
        <v>3912344.7526310077</v>
      </c>
      <c r="L64" s="929">
        <v>5231</v>
      </c>
      <c r="M64" s="928">
        <v>747.91526527069539</v>
      </c>
      <c r="N64" s="929">
        <v>192.48</v>
      </c>
      <c r="O64" s="930">
        <v>1.7402625583161548E-2</v>
      </c>
      <c r="P64" s="931">
        <v>654357.8648150157</v>
      </c>
      <c r="Q64" s="929">
        <v>3208</v>
      </c>
      <c r="R64" s="928">
        <v>203.97689052837148</v>
      </c>
      <c r="S64" s="929">
        <v>1609.5</v>
      </c>
      <c r="T64" s="930">
        <v>0.14551914939785179</v>
      </c>
      <c r="U64" s="931">
        <v>5471680.088423565</v>
      </c>
      <c r="V64" s="929">
        <v>1073</v>
      </c>
      <c r="W64" s="928">
        <v>5099.4222632092869</v>
      </c>
      <c r="X64" s="929">
        <v>90.6</v>
      </c>
      <c r="Y64" s="930">
        <v>8.1913854833459906E-3</v>
      </c>
      <c r="Z64" s="931">
        <v>308005.10469784093</v>
      </c>
      <c r="AA64" s="929">
        <v>151</v>
      </c>
      <c r="AB64" s="928">
        <v>2039.7689052837147</v>
      </c>
      <c r="AC64" s="929">
        <v>0</v>
      </c>
      <c r="AD64" s="930">
        <v>0</v>
      </c>
      <c r="AE64" s="931">
        <v>0</v>
      </c>
      <c r="AF64" s="929">
        <v>8017</v>
      </c>
      <c r="AG64" s="928">
        <v>0</v>
      </c>
      <c r="AH64" s="932"/>
      <c r="AI64" s="935">
        <v>37601100</v>
      </c>
      <c r="AJ64" s="934">
        <v>0</v>
      </c>
      <c r="AK64" s="935">
        <v>37601100</v>
      </c>
      <c r="AL64" s="934">
        <v>0</v>
      </c>
    </row>
    <row r="65" spans="1:38" s="408" customFormat="1" ht="16.149999999999999" customHeight="1" x14ac:dyDescent="0.2">
      <c r="A65" s="927">
        <v>59</v>
      </c>
      <c r="B65" s="927" t="s">
        <v>61</v>
      </c>
      <c r="C65" s="928">
        <v>28829311</v>
      </c>
      <c r="D65" s="929">
        <v>8029.8760000000002</v>
      </c>
      <c r="E65" s="929">
        <v>4995</v>
      </c>
      <c r="F65" s="930">
        <v>0.62205194700391386</v>
      </c>
      <c r="G65" s="931">
        <v>17933329.038331352</v>
      </c>
      <c r="H65" s="928">
        <v>3590.2560637300003</v>
      </c>
      <c r="I65" s="929">
        <v>795.52</v>
      </c>
      <c r="J65" s="930">
        <v>9.9070022999109816E-2</v>
      </c>
      <c r="K65" s="931">
        <v>2856120.5038184896</v>
      </c>
      <c r="L65" s="929">
        <v>3616</v>
      </c>
      <c r="M65" s="928">
        <v>789.8563340206</v>
      </c>
      <c r="N65" s="929">
        <v>171.39</v>
      </c>
      <c r="O65" s="930">
        <v>2.1344040680080237E-2</v>
      </c>
      <c r="P65" s="931">
        <v>615333.98676268465</v>
      </c>
      <c r="Q65" s="929">
        <v>2856.5</v>
      </c>
      <c r="R65" s="928">
        <v>215.41536382379999</v>
      </c>
      <c r="S65" s="929">
        <v>1513.5</v>
      </c>
      <c r="T65" s="930">
        <v>0.18848360796605079</v>
      </c>
      <c r="U65" s="931">
        <v>5433852.5524553554</v>
      </c>
      <c r="V65" s="929">
        <v>1009</v>
      </c>
      <c r="W65" s="928">
        <v>5385.384095595</v>
      </c>
      <c r="X65" s="929">
        <v>220.79999999999998</v>
      </c>
      <c r="Y65" s="930">
        <v>2.7497311290983817E-2</v>
      </c>
      <c r="Z65" s="931">
        <v>792728.53887158399</v>
      </c>
      <c r="AA65" s="929">
        <v>368</v>
      </c>
      <c r="AB65" s="928">
        <v>2154.153638238</v>
      </c>
      <c r="AC65" s="929">
        <v>333.666</v>
      </c>
      <c r="AD65" s="930">
        <v>4.1553070059861447E-2</v>
      </c>
      <c r="AE65" s="931">
        <v>1197946.3797605343</v>
      </c>
      <c r="AF65" s="929">
        <v>4995</v>
      </c>
      <c r="AG65" s="928">
        <v>239.82910505716401</v>
      </c>
      <c r="AH65" s="932"/>
      <c r="AI65" s="935">
        <v>28829311</v>
      </c>
      <c r="AJ65" s="934">
        <v>0</v>
      </c>
      <c r="AK65" s="935">
        <v>28829310.999999996</v>
      </c>
      <c r="AL65" s="934">
        <v>0</v>
      </c>
    </row>
    <row r="66" spans="1:38" s="409" customFormat="1" ht="16.149999999999999" customHeight="1" x14ac:dyDescent="0.2">
      <c r="A66" s="936">
        <v>60</v>
      </c>
      <c r="B66" s="936" t="s">
        <v>62</v>
      </c>
      <c r="C66" s="937">
        <v>26299583</v>
      </c>
      <c r="D66" s="938">
        <v>8727.01584</v>
      </c>
      <c r="E66" s="939">
        <v>5841</v>
      </c>
      <c r="F66" s="940">
        <v>0.66930095087348895</v>
      </c>
      <c r="G66" s="941">
        <v>17602335.909476247</v>
      </c>
      <c r="H66" s="937">
        <v>3013.58259022021</v>
      </c>
      <c r="I66" s="938">
        <v>906.18</v>
      </c>
      <c r="J66" s="940">
        <v>0.10383618141800004</v>
      </c>
      <c r="K66" s="941">
        <v>2730848.2716057496</v>
      </c>
      <c r="L66" s="938">
        <v>4119</v>
      </c>
      <c r="M66" s="937">
        <v>662.98816984844609</v>
      </c>
      <c r="N66" s="938">
        <v>185.73</v>
      </c>
      <c r="O66" s="940">
        <v>2.1282188941231486E-2</v>
      </c>
      <c r="P66" s="941">
        <v>559712.69448159961</v>
      </c>
      <c r="Q66" s="938">
        <v>3095.5</v>
      </c>
      <c r="R66" s="937">
        <v>180.8149554132126</v>
      </c>
      <c r="S66" s="938">
        <v>1315.5</v>
      </c>
      <c r="T66" s="940">
        <v>0.15073881199693112</v>
      </c>
      <c r="U66" s="941">
        <v>3964367.8974346858</v>
      </c>
      <c r="V66" s="938">
        <v>877</v>
      </c>
      <c r="W66" s="937">
        <v>4520.3738853303148</v>
      </c>
      <c r="X66" s="938">
        <v>220.2</v>
      </c>
      <c r="Y66" s="940">
        <v>2.5231992703705231E-2</v>
      </c>
      <c r="Z66" s="941">
        <v>663590.88636649016</v>
      </c>
      <c r="AA66" s="938">
        <v>367</v>
      </c>
      <c r="AB66" s="937">
        <v>1808.1495541321258</v>
      </c>
      <c r="AC66" s="938">
        <v>258.40584000000001</v>
      </c>
      <c r="AD66" s="940">
        <v>2.9609874066643154E-2</v>
      </c>
      <c r="AE66" s="941">
        <v>778727.34063522913</v>
      </c>
      <c r="AF66" s="939">
        <v>5841</v>
      </c>
      <c r="AG66" s="937">
        <v>133.32089379134209</v>
      </c>
      <c r="AH66" s="932"/>
      <c r="AI66" s="942">
        <v>26299583</v>
      </c>
      <c r="AJ66" s="942">
        <v>0</v>
      </c>
      <c r="AK66" s="942">
        <v>26299583</v>
      </c>
      <c r="AL66" s="942">
        <v>0</v>
      </c>
    </row>
    <row r="67" spans="1:38" s="408" customFormat="1" ht="16.149999999999999" customHeight="1" x14ac:dyDescent="0.2">
      <c r="A67" s="927">
        <v>61</v>
      </c>
      <c r="B67" s="927" t="s">
        <v>63</v>
      </c>
      <c r="C67" s="928">
        <v>10605701</v>
      </c>
      <c r="D67" s="929">
        <v>5676.0778399999999</v>
      </c>
      <c r="E67" s="929">
        <v>3759</v>
      </c>
      <c r="F67" s="930">
        <v>0.66225307438701375</v>
      </c>
      <c r="G67" s="931">
        <v>7023658.093279426</v>
      </c>
      <c r="H67" s="928">
        <v>1868.4911128702915</v>
      </c>
      <c r="I67" s="929">
        <v>571.34</v>
      </c>
      <c r="J67" s="930">
        <v>0.10065753432303177</v>
      </c>
      <c r="K67" s="931">
        <v>1067543.7124273125</v>
      </c>
      <c r="L67" s="929">
        <v>2597</v>
      </c>
      <c r="M67" s="928">
        <v>411.06804483146419</v>
      </c>
      <c r="N67" s="929">
        <v>121.14</v>
      </c>
      <c r="O67" s="930">
        <v>2.1342202030125788E-2</v>
      </c>
      <c r="P67" s="931">
        <v>226349.01341310711</v>
      </c>
      <c r="Q67" s="929">
        <v>2019</v>
      </c>
      <c r="R67" s="928">
        <v>112.10946677221749</v>
      </c>
      <c r="S67" s="929">
        <v>717</v>
      </c>
      <c r="T67" s="930">
        <v>0.12631962073303774</v>
      </c>
      <c r="U67" s="931">
        <v>1339708.127927999</v>
      </c>
      <c r="V67" s="929">
        <v>478</v>
      </c>
      <c r="W67" s="928">
        <v>2802.7366693054373</v>
      </c>
      <c r="X67" s="929">
        <v>132.6</v>
      </c>
      <c r="Y67" s="930">
        <v>2.3361201825942542E-2</v>
      </c>
      <c r="Z67" s="931">
        <v>247761.92156660065</v>
      </c>
      <c r="AA67" s="929">
        <v>221</v>
      </c>
      <c r="AB67" s="928">
        <v>1121.0946677221748</v>
      </c>
      <c r="AC67" s="929">
        <v>374.99784</v>
      </c>
      <c r="AD67" s="930">
        <v>6.6066366700848492E-2</v>
      </c>
      <c r="AE67" s="931">
        <v>700680.13138555561</v>
      </c>
      <c r="AF67" s="929">
        <v>3759</v>
      </c>
      <c r="AG67" s="928">
        <v>186.40067341994032</v>
      </c>
      <c r="AH67" s="932"/>
      <c r="AI67" s="935">
        <v>10605701</v>
      </c>
      <c r="AJ67" s="934">
        <v>0</v>
      </c>
      <c r="AK67" s="935">
        <v>10605701</v>
      </c>
      <c r="AL67" s="934">
        <v>0</v>
      </c>
    </row>
    <row r="68" spans="1:38" s="408" customFormat="1" ht="16.149999999999999" customHeight="1" x14ac:dyDescent="0.2">
      <c r="A68" s="927">
        <v>62</v>
      </c>
      <c r="B68" s="927" t="s">
        <v>64</v>
      </c>
      <c r="C68" s="928">
        <v>9915774</v>
      </c>
      <c r="D68" s="929">
        <v>2966.6009599999998</v>
      </c>
      <c r="E68" s="929">
        <v>1908</v>
      </c>
      <c r="F68" s="930">
        <v>0.64316031233267046</v>
      </c>
      <c r="G68" s="931">
        <v>6377432.3028601734</v>
      </c>
      <c r="H68" s="928">
        <v>3342.469760408896</v>
      </c>
      <c r="I68" s="929">
        <v>300.74</v>
      </c>
      <c r="J68" s="930">
        <v>0.10137527899943781</v>
      </c>
      <c r="K68" s="931">
        <v>1005214.3557453714</v>
      </c>
      <c r="L68" s="929">
        <v>1367</v>
      </c>
      <c r="M68" s="928">
        <v>735.34334728995714</v>
      </c>
      <c r="N68" s="929">
        <v>53.64</v>
      </c>
      <c r="O68" s="930">
        <v>1.8081299346710926E-2</v>
      </c>
      <c r="P68" s="931">
        <v>179290.07794833317</v>
      </c>
      <c r="Q68" s="929">
        <v>894</v>
      </c>
      <c r="R68" s="928">
        <v>200.54818562453374</v>
      </c>
      <c r="S68" s="929">
        <v>418.5</v>
      </c>
      <c r="T68" s="930">
        <v>0.14107054020504328</v>
      </c>
      <c r="U68" s="931">
        <v>1398823.594731123</v>
      </c>
      <c r="V68" s="929">
        <v>279</v>
      </c>
      <c r="W68" s="928">
        <v>5013.7046406133441</v>
      </c>
      <c r="X68" s="929">
        <v>1.2</v>
      </c>
      <c r="Y68" s="930">
        <v>4.0450334108972988E-4</v>
      </c>
      <c r="Z68" s="931">
        <v>4010.9637124906753</v>
      </c>
      <c r="AA68" s="929">
        <v>2</v>
      </c>
      <c r="AB68" s="928">
        <v>2005.4818562453377</v>
      </c>
      <c r="AC68" s="929">
        <v>284.52096</v>
      </c>
      <c r="AD68" s="930">
        <v>9.5908065775047832E-2</v>
      </c>
      <c r="AE68" s="931">
        <v>951002.70500250917</v>
      </c>
      <c r="AF68" s="929">
        <v>1908</v>
      </c>
      <c r="AG68" s="928">
        <v>498.4290906721746</v>
      </c>
      <c r="AH68" s="932"/>
      <c r="AI68" s="935">
        <v>9915774</v>
      </c>
      <c r="AJ68" s="934">
        <v>0</v>
      </c>
      <c r="AK68" s="935">
        <v>9915774</v>
      </c>
      <c r="AL68" s="934">
        <v>0</v>
      </c>
    </row>
    <row r="69" spans="1:38" s="408" customFormat="1" ht="16.149999999999999" customHeight="1" x14ac:dyDescent="0.2">
      <c r="A69" s="927">
        <v>63</v>
      </c>
      <c r="B69" s="927" t="s">
        <v>65</v>
      </c>
      <c r="C69" s="928">
        <v>6325761</v>
      </c>
      <c r="D69" s="929">
        <v>3248.4218099999998</v>
      </c>
      <c r="E69" s="929">
        <v>2111</v>
      </c>
      <c r="F69" s="930">
        <v>0.64985402865522568</v>
      </c>
      <c r="G69" s="931">
        <v>4110821.2701601093</v>
      </c>
      <c r="H69" s="928">
        <v>1947.3336192136946</v>
      </c>
      <c r="I69" s="929">
        <v>216.92</v>
      </c>
      <c r="J69" s="930">
        <v>6.6777042110796561E-2</v>
      </c>
      <c r="K69" s="931">
        <v>422415.60867983458</v>
      </c>
      <c r="L69" s="929">
        <v>986</v>
      </c>
      <c r="M69" s="928">
        <v>428.41339622701275</v>
      </c>
      <c r="N69" s="929">
        <v>79.53</v>
      </c>
      <c r="O69" s="930">
        <v>2.4482657934130791E-2</v>
      </c>
      <c r="P69" s="931">
        <v>154871.44273606513</v>
      </c>
      <c r="Q69" s="929">
        <v>1325.5</v>
      </c>
      <c r="R69" s="928">
        <v>116.84001715282167</v>
      </c>
      <c r="S69" s="929">
        <v>456</v>
      </c>
      <c r="T69" s="930">
        <v>0.14037585839260205</v>
      </c>
      <c r="U69" s="931">
        <v>887984.13036144478</v>
      </c>
      <c r="V69" s="929">
        <v>304</v>
      </c>
      <c r="W69" s="928">
        <v>2921.0004288205419</v>
      </c>
      <c r="X69" s="929">
        <v>81.599999999999994</v>
      </c>
      <c r="Y69" s="930">
        <v>2.5119890449202469E-2</v>
      </c>
      <c r="Z69" s="931">
        <v>158902.42332783746</v>
      </c>
      <c r="AA69" s="929">
        <v>136</v>
      </c>
      <c r="AB69" s="928">
        <v>1168.4001715282166</v>
      </c>
      <c r="AC69" s="929">
        <v>303.37180999999998</v>
      </c>
      <c r="AD69" s="930">
        <v>9.3390522458042483E-2</v>
      </c>
      <c r="AE69" s="931">
        <v>590766.12473470927</v>
      </c>
      <c r="AF69" s="929">
        <v>2111</v>
      </c>
      <c r="AG69" s="928">
        <v>279.85131441720006</v>
      </c>
      <c r="AH69" s="932"/>
      <c r="AI69" s="935">
        <v>6325761</v>
      </c>
      <c r="AJ69" s="934">
        <v>0</v>
      </c>
      <c r="AK69" s="935">
        <v>6325761</v>
      </c>
      <c r="AL69" s="934">
        <v>0</v>
      </c>
    </row>
    <row r="70" spans="1:38" s="408" customFormat="1" ht="16.149999999999999" customHeight="1" x14ac:dyDescent="0.2">
      <c r="A70" s="927">
        <v>64</v>
      </c>
      <c r="B70" s="927" t="s">
        <v>66</v>
      </c>
      <c r="C70" s="928">
        <v>10325514</v>
      </c>
      <c r="D70" s="929">
        <v>3289.7161000000001</v>
      </c>
      <c r="E70" s="929">
        <v>2030</v>
      </c>
      <c r="F70" s="930">
        <v>0.61707452506312022</v>
      </c>
      <c r="G70" s="931">
        <v>6371611.647582599</v>
      </c>
      <c r="H70" s="928">
        <v>3138.7249495480783</v>
      </c>
      <c r="I70" s="929">
        <v>331.98</v>
      </c>
      <c r="J70" s="930">
        <v>0.10091448316771165</v>
      </c>
      <c r="K70" s="931">
        <v>1041993.908750971</v>
      </c>
      <c r="L70" s="929">
        <v>1509</v>
      </c>
      <c r="M70" s="928">
        <v>690.51948890057713</v>
      </c>
      <c r="N70" s="929">
        <v>105.72</v>
      </c>
      <c r="O70" s="930">
        <v>3.213651171905077E-2</v>
      </c>
      <c r="P70" s="931">
        <v>331826.00166622282</v>
      </c>
      <c r="Q70" s="929">
        <v>1762</v>
      </c>
      <c r="R70" s="928">
        <v>188.3234969728847</v>
      </c>
      <c r="S70" s="929">
        <v>493.5</v>
      </c>
      <c r="T70" s="930">
        <v>0.15001294488603439</v>
      </c>
      <c r="U70" s="931">
        <v>1548960.7626019765</v>
      </c>
      <c r="V70" s="929">
        <v>329</v>
      </c>
      <c r="W70" s="928">
        <v>4708.0874243221169</v>
      </c>
      <c r="X70" s="929">
        <v>32.4</v>
      </c>
      <c r="Y70" s="930">
        <v>9.8488741931256618E-3</v>
      </c>
      <c r="Z70" s="931">
        <v>101694.68836535772</v>
      </c>
      <c r="AA70" s="929">
        <v>54</v>
      </c>
      <c r="AB70" s="928">
        <v>1883.2349697288466</v>
      </c>
      <c r="AC70" s="929">
        <v>296.11610000000002</v>
      </c>
      <c r="AD70" s="930">
        <v>9.0012660970957351E-2</v>
      </c>
      <c r="AE70" s="931">
        <v>929426.99103287375</v>
      </c>
      <c r="AF70" s="929">
        <v>2030</v>
      </c>
      <c r="AG70" s="928">
        <v>457.84580839057821</v>
      </c>
      <c r="AH70" s="932"/>
      <c r="AI70" s="935">
        <v>10325514</v>
      </c>
      <c r="AJ70" s="934">
        <v>0</v>
      </c>
      <c r="AK70" s="935">
        <v>10325514</v>
      </c>
      <c r="AL70" s="934">
        <v>0</v>
      </c>
    </row>
    <row r="71" spans="1:38" s="408" customFormat="1" ht="16.149999999999999" customHeight="1" x14ac:dyDescent="0.2">
      <c r="A71" s="936">
        <v>65</v>
      </c>
      <c r="B71" s="936" t="s">
        <v>67</v>
      </c>
      <c r="C71" s="937">
        <v>31741798</v>
      </c>
      <c r="D71" s="938">
        <v>12020.67</v>
      </c>
      <c r="E71" s="939">
        <v>7950</v>
      </c>
      <c r="F71" s="940">
        <v>0.66136080601164493</v>
      </c>
      <c r="G71" s="941">
        <v>20992781.10953882</v>
      </c>
      <c r="H71" s="937">
        <v>2640.6013974262664</v>
      </c>
      <c r="I71" s="938">
        <v>1452</v>
      </c>
      <c r="J71" s="940">
        <v>0.12079193589042873</v>
      </c>
      <c r="K71" s="941">
        <v>3834153.2290629391</v>
      </c>
      <c r="L71" s="938">
        <v>6600</v>
      </c>
      <c r="M71" s="937">
        <v>580.93230743377865</v>
      </c>
      <c r="N71" s="938">
        <v>182.37</v>
      </c>
      <c r="O71" s="940">
        <v>1.517136731979166E-2</v>
      </c>
      <c r="P71" s="941">
        <v>481566.47684862826</v>
      </c>
      <c r="Q71" s="938">
        <v>3039.5</v>
      </c>
      <c r="R71" s="937">
        <v>158.43608384557601</v>
      </c>
      <c r="S71" s="938">
        <v>2002.5</v>
      </c>
      <c r="T71" s="940">
        <v>0.1665880520802917</v>
      </c>
      <c r="U71" s="941">
        <v>5287804.2983460994</v>
      </c>
      <c r="V71" s="938">
        <v>1335</v>
      </c>
      <c r="W71" s="937">
        <v>3960.9020961394003</v>
      </c>
      <c r="X71" s="938">
        <v>433.8</v>
      </c>
      <c r="Y71" s="940">
        <v>3.6087838697842968E-2</v>
      </c>
      <c r="Z71" s="941">
        <v>1145492.8862035144</v>
      </c>
      <c r="AA71" s="938">
        <v>723</v>
      </c>
      <c r="AB71" s="937">
        <v>1584.3608384557599</v>
      </c>
      <c r="AC71" s="938">
        <v>0</v>
      </c>
      <c r="AD71" s="940">
        <v>0</v>
      </c>
      <c r="AE71" s="941">
        <v>0</v>
      </c>
      <c r="AF71" s="939">
        <v>7950</v>
      </c>
      <c r="AG71" s="937">
        <v>0</v>
      </c>
      <c r="AH71" s="932"/>
      <c r="AI71" s="942">
        <v>31741798</v>
      </c>
      <c r="AJ71" s="942">
        <v>0</v>
      </c>
      <c r="AK71" s="942">
        <v>31741798</v>
      </c>
      <c r="AL71" s="942">
        <v>0</v>
      </c>
    </row>
    <row r="72" spans="1:38" s="408" customFormat="1" ht="16.149999999999999" customHeight="1" x14ac:dyDescent="0.2">
      <c r="A72" s="927">
        <v>66</v>
      </c>
      <c r="B72" s="927" t="s">
        <v>68</v>
      </c>
      <c r="C72" s="928">
        <v>9420153</v>
      </c>
      <c r="D72" s="929">
        <v>3238.2085699999998</v>
      </c>
      <c r="E72" s="929">
        <v>1861</v>
      </c>
      <c r="F72" s="930">
        <v>0.57470047397224944</v>
      </c>
      <c r="G72" s="931">
        <v>5413766.3939911071</v>
      </c>
      <c r="H72" s="928">
        <v>2909.063081134394</v>
      </c>
      <c r="I72" s="929">
        <v>380.16</v>
      </c>
      <c r="J72" s="930">
        <v>0.11739824405442792</v>
      </c>
      <c r="K72" s="931">
        <v>1105909.4209240514</v>
      </c>
      <c r="L72" s="929">
        <v>1728</v>
      </c>
      <c r="M72" s="928">
        <v>639.99387784956684</v>
      </c>
      <c r="N72" s="929">
        <v>56.61</v>
      </c>
      <c r="O72" s="930">
        <v>1.7481888141627641E-2</v>
      </c>
      <c r="P72" s="931">
        <v>164682.06102301806</v>
      </c>
      <c r="Q72" s="929">
        <v>943.5</v>
      </c>
      <c r="R72" s="928">
        <v>174.54378486806365</v>
      </c>
      <c r="S72" s="929">
        <v>558</v>
      </c>
      <c r="T72" s="930">
        <v>0.17231749837534402</v>
      </c>
      <c r="U72" s="931">
        <v>1623257.1992729921</v>
      </c>
      <c r="V72" s="929">
        <v>372</v>
      </c>
      <c r="W72" s="928">
        <v>4363.5946217015917</v>
      </c>
      <c r="X72" s="929">
        <v>102.6</v>
      </c>
      <c r="Y72" s="930">
        <v>3.1684185185143897E-2</v>
      </c>
      <c r="Z72" s="931">
        <v>298469.87212438881</v>
      </c>
      <c r="AA72" s="929">
        <v>171</v>
      </c>
      <c r="AB72" s="928">
        <v>1745.4378486806363</v>
      </c>
      <c r="AC72" s="929">
        <v>279.83857</v>
      </c>
      <c r="AD72" s="930">
        <v>8.6417710271207149E-2</v>
      </c>
      <c r="AE72" s="931">
        <v>814068.0526644428</v>
      </c>
      <c r="AF72" s="929">
        <v>1861</v>
      </c>
      <c r="AG72" s="928">
        <v>437.43581551017883</v>
      </c>
      <c r="AH72" s="932"/>
      <c r="AI72" s="935">
        <v>9420153</v>
      </c>
      <c r="AJ72" s="934">
        <v>0</v>
      </c>
      <c r="AK72" s="935">
        <v>9420153</v>
      </c>
      <c r="AL72" s="934">
        <v>0</v>
      </c>
    </row>
    <row r="73" spans="1:38" s="408" customFormat="1" ht="16.149999999999999" customHeight="1" x14ac:dyDescent="0.2">
      <c r="A73" s="927">
        <v>67</v>
      </c>
      <c r="B73" s="927" t="s">
        <v>2</v>
      </c>
      <c r="C73" s="928">
        <v>22832296</v>
      </c>
      <c r="D73" s="929">
        <v>7642.7660699999997</v>
      </c>
      <c r="E73" s="929">
        <v>5467</v>
      </c>
      <c r="F73" s="930">
        <v>0.71531693498503224</v>
      </c>
      <c r="G73" s="931">
        <v>16332327.993391011</v>
      </c>
      <c r="H73" s="928">
        <v>2987.4388134975325</v>
      </c>
      <c r="I73" s="929">
        <v>632.72</v>
      </c>
      <c r="J73" s="930">
        <v>8.2786780885994074E-2</v>
      </c>
      <c r="K73" s="931">
        <v>1890212.286076159</v>
      </c>
      <c r="L73" s="929">
        <v>2876</v>
      </c>
      <c r="M73" s="928">
        <v>657.23653896945723</v>
      </c>
      <c r="N73" s="929">
        <v>100.67999999999999</v>
      </c>
      <c r="O73" s="930">
        <v>1.3173241085475223E-2</v>
      </c>
      <c r="P73" s="931">
        <v>300775.3397429316</v>
      </c>
      <c r="Q73" s="929">
        <v>1678</v>
      </c>
      <c r="R73" s="928">
        <v>179.24632880985197</v>
      </c>
      <c r="S73" s="929">
        <v>858</v>
      </c>
      <c r="T73" s="930">
        <v>0.1122630199775302</v>
      </c>
      <c r="U73" s="931">
        <v>2563222.5019808831</v>
      </c>
      <c r="V73" s="929">
        <v>572</v>
      </c>
      <c r="W73" s="928">
        <v>4481.1582202462987</v>
      </c>
      <c r="X73" s="929">
        <v>288</v>
      </c>
      <c r="Y73" s="930">
        <v>3.7682692020429717E-2</v>
      </c>
      <c r="Z73" s="931">
        <v>860382.37828728941</v>
      </c>
      <c r="AA73" s="929">
        <v>480</v>
      </c>
      <c r="AB73" s="928">
        <v>1792.4632880985196</v>
      </c>
      <c r="AC73" s="929">
        <v>296.36606999999998</v>
      </c>
      <c r="AD73" s="930">
        <v>3.8777331045538592E-2</v>
      </c>
      <c r="AE73" s="931">
        <v>885375.50052172656</v>
      </c>
      <c r="AF73" s="929">
        <v>5467</v>
      </c>
      <c r="AG73" s="928">
        <v>161.94905807970122</v>
      </c>
      <c r="AH73" s="932"/>
      <c r="AI73" s="935">
        <v>22832296</v>
      </c>
      <c r="AJ73" s="934">
        <v>0</v>
      </c>
      <c r="AK73" s="935">
        <v>22832296</v>
      </c>
      <c r="AL73" s="934">
        <v>0</v>
      </c>
    </row>
    <row r="74" spans="1:38" ht="16.149999999999999" customHeight="1" x14ac:dyDescent="0.2">
      <c r="A74" s="927">
        <v>68</v>
      </c>
      <c r="B74" s="927" t="s">
        <v>1</v>
      </c>
      <c r="C74" s="928">
        <v>8959822</v>
      </c>
      <c r="D74" s="929">
        <v>2738.09656</v>
      </c>
      <c r="E74" s="929">
        <v>1744</v>
      </c>
      <c r="F74" s="930">
        <v>0.63693882293179616</v>
      </c>
      <c r="G74" s="931">
        <v>5706858.4783584122</v>
      </c>
      <c r="H74" s="928">
        <v>3272.2812375908325</v>
      </c>
      <c r="I74" s="929">
        <v>366.08</v>
      </c>
      <c r="J74" s="930">
        <v>0.13369871806127975</v>
      </c>
      <c r="K74" s="931">
        <v>1197916.7154572518</v>
      </c>
      <c r="L74" s="929">
        <v>1664</v>
      </c>
      <c r="M74" s="928">
        <v>719.90187226998307</v>
      </c>
      <c r="N74" s="929">
        <v>56.129999999999995</v>
      </c>
      <c r="O74" s="930">
        <v>2.0499642277042266E-2</v>
      </c>
      <c r="P74" s="931">
        <v>183673.14586597338</v>
      </c>
      <c r="Q74" s="929">
        <v>935.5</v>
      </c>
      <c r="R74" s="928">
        <v>196.33687425544989</v>
      </c>
      <c r="S74" s="929">
        <v>300</v>
      </c>
      <c r="T74" s="930">
        <v>0.10956516449514841</v>
      </c>
      <c r="U74" s="931">
        <v>981684.37127724965</v>
      </c>
      <c r="V74" s="929">
        <v>200</v>
      </c>
      <c r="W74" s="928">
        <v>4908.4218563862487</v>
      </c>
      <c r="X74" s="929">
        <v>4.2</v>
      </c>
      <c r="Y74" s="930">
        <v>1.5339123029320778E-3</v>
      </c>
      <c r="Z74" s="931">
        <v>13743.581197881495</v>
      </c>
      <c r="AA74" s="929">
        <v>7</v>
      </c>
      <c r="AB74" s="928">
        <v>1963.3687425544992</v>
      </c>
      <c r="AC74" s="929">
        <v>267.68655999999999</v>
      </c>
      <c r="AD74" s="930">
        <v>9.7763739931801374E-2</v>
      </c>
      <c r="AE74" s="931">
        <v>875945.70784323243</v>
      </c>
      <c r="AF74" s="929">
        <v>1744</v>
      </c>
      <c r="AG74" s="928">
        <v>502.26244715781678</v>
      </c>
      <c r="AH74" s="418"/>
      <c r="AI74" s="935">
        <v>8959822</v>
      </c>
      <c r="AJ74" s="934">
        <v>0</v>
      </c>
      <c r="AK74" s="935">
        <v>8959822</v>
      </c>
      <c r="AL74" s="934">
        <v>0</v>
      </c>
    </row>
    <row r="75" spans="1:38" ht="16.149999999999999" customHeight="1" x14ac:dyDescent="0.2">
      <c r="A75" s="936">
        <v>69</v>
      </c>
      <c r="B75" s="936" t="s">
        <v>74</v>
      </c>
      <c r="C75" s="937">
        <v>22246257</v>
      </c>
      <c r="D75" s="938">
        <v>6808.7696699999997</v>
      </c>
      <c r="E75" s="939">
        <v>4829</v>
      </c>
      <c r="F75" s="940">
        <v>0.70923239205417277</v>
      </c>
      <c r="G75" s="941">
        <v>15777766.066361886</v>
      </c>
      <c r="H75" s="937">
        <v>3267.2946917295271</v>
      </c>
      <c r="I75" s="938">
        <v>530.41999999999996</v>
      </c>
      <c r="J75" s="940">
        <v>7.7902473678478829E-2</v>
      </c>
      <c r="K75" s="941">
        <v>1733038.4503871754</v>
      </c>
      <c r="L75" s="938">
        <v>2411</v>
      </c>
      <c r="M75" s="937">
        <v>718.80483218049585</v>
      </c>
      <c r="N75" s="938">
        <v>142.97999999999999</v>
      </c>
      <c r="O75" s="940">
        <v>2.0999388572355684E-2</v>
      </c>
      <c r="P75" s="941">
        <v>467157.79502348765</v>
      </c>
      <c r="Q75" s="938">
        <v>2383</v>
      </c>
      <c r="R75" s="937">
        <v>196.03768150377158</v>
      </c>
      <c r="S75" s="938">
        <v>705</v>
      </c>
      <c r="T75" s="940">
        <v>0.10354293567989062</v>
      </c>
      <c r="U75" s="941">
        <v>2303442.7576693166</v>
      </c>
      <c r="V75" s="938">
        <v>470</v>
      </c>
      <c r="W75" s="937">
        <v>4900.9420375942909</v>
      </c>
      <c r="X75" s="938">
        <v>257.39999999999998</v>
      </c>
      <c r="Y75" s="940">
        <v>3.7804186729083464E-2</v>
      </c>
      <c r="Z75" s="941">
        <v>841001.6536511801</v>
      </c>
      <c r="AA75" s="938">
        <v>429</v>
      </c>
      <c r="AB75" s="937">
        <v>1960.3768150377159</v>
      </c>
      <c r="AC75" s="938">
        <v>343.96967000000001</v>
      </c>
      <c r="AD75" s="940">
        <v>5.0518623286018721E-2</v>
      </c>
      <c r="AE75" s="941">
        <v>1123850.2769069569</v>
      </c>
      <c r="AF75" s="939">
        <v>4829</v>
      </c>
      <c r="AG75" s="937">
        <v>232.72940089189416</v>
      </c>
      <c r="AH75" s="418"/>
      <c r="AI75" s="942">
        <v>22246257.000000004</v>
      </c>
      <c r="AJ75" s="934">
        <v>0</v>
      </c>
      <c r="AK75" s="942">
        <v>22246257</v>
      </c>
      <c r="AL75" s="934">
        <v>0</v>
      </c>
    </row>
    <row r="76" spans="1:38" ht="16.149999999999999" customHeight="1" thickBot="1" x14ac:dyDescent="0.25">
      <c r="A76" s="943"/>
      <c r="B76" s="943" t="s">
        <v>3</v>
      </c>
      <c r="C76" s="944">
        <v>2546008314</v>
      </c>
      <c r="D76" s="945">
        <v>975611.4118</v>
      </c>
      <c r="E76" s="945">
        <v>680999</v>
      </c>
      <c r="F76" s="946">
        <v>0.69802279038901249</v>
      </c>
      <c r="G76" s="947">
        <v>1776515423.4762232</v>
      </c>
      <c r="H76" s="944">
        <v>2608.6902087612802</v>
      </c>
      <c r="I76" s="945">
        <v>105515.07999999999</v>
      </c>
      <c r="J76" s="946">
        <v>0.10815277345446891</v>
      </c>
      <c r="K76" s="947">
        <v>273548921.50601697</v>
      </c>
      <c r="L76" s="945">
        <v>479614</v>
      </c>
      <c r="M76" s="944">
        <v>570.35224473434255</v>
      </c>
      <c r="N76" s="945">
        <v>18076.889999999996</v>
      </c>
      <c r="O76" s="946">
        <v>1.8528780804898736E-2</v>
      </c>
      <c r="P76" s="947">
        <v>47715844.441538744</v>
      </c>
      <c r="Q76" s="945">
        <v>301281.5</v>
      </c>
      <c r="R76" s="944">
        <v>158.37628411149953</v>
      </c>
      <c r="S76" s="945">
        <v>140512.5</v>
      </c>
      <c r="T76" s="946">
        <v>0.14402506807577709</v>
      </c>
      <c r="U76" s="947">
        <v>368758948.4430061</v>
      </c>
      <c r="V76" s="945">
        <v>93675</v>
      </c>
      <c r="W76" s="944">
        <v>3936.5780458287281</v>
      </c>
      <c r="X76" s="945">
        <v>17407.800000000003</v>
      </c>
      <c r="Y76" s="946">
        <v>1.7842964718793795E-2</v>
      </c>
      <c r="Z76" s="947">
        <v>44330177.816055879</v>
      </c>
      <c r="AA76" s="945">
        <v>29013</v>
      </c>
      <c r="AB76" s="944">
        <v>1527.9418817790604</v>
      </c>
      <c r="AC76" s="945">
        <v>13100.141800000001</v>
      </c>
      <c r="AD76" s="946">
        <v>1.3427622557048898E-2</v>
      </c>
      <c r="AE76" s="947">
        <v>35138998.317159146</v>
      </c>
      <c r="AF76" s="945">
        <v>680999</v>
      </c>
      <c r="AG76" s="944">
        <v>51.599192241338308</v>
      </c>
      <c r="AH76" s="418"/>
      <c r="AI76" s="948">
        <v>2546008314</v>
      </c>
      <c r="AJ76" s="949">
        <v>0</v>
      </c>
      <c r="AK76" s="948">
        <v>2546008314</v>
      </c>
      <c r="AL76" s="949">
        <v>0</v>
      </c>
    </row>
    <row r="77" spans="1:38" ht="13.5" thickTop="1" x14ac:dyDescent="0.2">
      <c r="A77" s="407"/>
      <c r="B77" s="407"/>
      <c r="C77" s="405"/>
      <c r="D77" s="405"/>
      <c r="E77" s="405"/>
      <c r="F77" s="405"/>
      <c r="G77" s="405"/>
      <c r="H77" s="405"/>
      <c r="I77" s="405"/>
      <c r="J77" s="405"/>
      <c r="K77" s="406"/>
      <c r="L77" s="405"/>
      <c r="M77" s="405"/>
      <c r="N77" s="1585"/>
      <c r="O77" s="1585"/>
      <c r="P77" s="405"/>
      <c r="Q77" s="405"/>
      <c r="R77" s="405"/>
      <c r="S77" s="1585"/>
      <c r="T77" s="1585"/>
      <c r="U77" s="405"/>
      <c r="V77" s="405"/>
      <c r="W77" s="405"/>
      <c r="X77" s="1585"/>
      <c r="Y77" s="1585"/>
      <c r="Z77" s="405"/>
      <c r="AA77" s="405"/>
      <c r="AB77" s="405"/>
      <c r="AC77" s="405"/>
      <c r="AD77" s="405"/>
      <c r="AE77" s="405"/>
      <c r="AI77" s="405"/>
      <c r="AK77" s="405"/>
    </row>
    <row r="78" spans="1:38" ht="13.5" customHeight="1" thickBot="1" x14ac:dyDescent="0.25">
      <c r="A78" s="401"/>
      <c r="B78" s="401"/>
      <c r="C78" s="400"/>
      <c r="D78" s="400"/>
      <c r="E78" s="400"/>
      <c r="F78" s="400"/>
      <c r="G78" s="402">
        <v>0.69776497339286503</v>
      </c>
      <c r="H78" s="400"/>
      <c r="I78" s="400"/>
      <c r="J78" s="404"/>
      <c r="K78" s="402">
        <v>0.10744227346070519</v>
      </c>
      <c r="L78" s="400"/>
      <c r="M78" s="400"/>
      <c r="N78" s="403"/>
      <c r="O78" s="403"/>
      <c r="P78" s="402">
        <v>1.874143308140774E-2</v>
      </c>
      <c r="Q78" s="400"/>
      <c r="R78" s="400"/>
      <c r="S78" s="1584"/>
      <c r="T78" s="1584"/>
      <c r="U78" s="402">
        <v>0.14483807708532334</v>
      </c>
      <c r="V78" s="400"/>
      <c r="W78" s="400"/>
      <c r="X78" s="1584"/>
      <c r="Y78" s="1584"/>
      <c r="Z78" s="402">
        <v>1.7411639063506953E-2</v>
      </c>
      <c r="AA78" s="400"/>
      <c r="AB78" s="400"/>
      <c r="AC78" s="400"/>
      <c r="AD78" s="400"/>
      <c r="AE78" s="402">
        <v>1.3801603916191747E-2</v>
      </c>
      <c r="AI78" s="400"/>
      <c r="AK78" s="400"/>
    </row>
    <row r="79" spans="1:38" ht="14.25" customHeight="1" thickTop="1" x14ac:dyDescent="0.2">
      <c r="A79" s="401"/>
      <c r="B79" s="401"/>
      <c r="C79" s="400"/>
      <c r="D79" s="400"/>
      <c r="E79" s="400"/>
      <c r="F79" s="400"/>
      <c r="G79" s="400"/>
      <c r="H79" s="400"/>
      <c r="I79" s="400"/>
      <c r="J79" s="400"/>
      <c r="K79" s="400"/>
      <c r="L79" s="400"/>
      <c r="M79" s="400"/>
      <c r="N79" s="400"/>
      <c r="O79" s="400"/>
      <c r="P79" s="400"/>
      <c r="Q79" s="400"/>
      <c r="R79" s="400"/>
      <c r="S79" s="400"/>
      <c r="T79" s="400"/>
      <c r="U79" s="400"/>
      <c r="V79" s="400"/>
      <c r="W79" s="400"/>
      <c r="X79" s="400"/>
      <c r="Y79" s="400"/>
      <c r="Z79" s="400"/>
      <c r="AA79" s="400"/>
      <c r="AB79" s="400"/>
      <c r="AC79" s="400"/>
      <c r="AD79" s="400"/>
      <c r="AE79" s="400"/>
      <c r="AI79" s="400"/>
      <c r="AK79" s="400"/>
    </row>
  </sheetData>
  <sheetProtection formatCells="0" formatColumns="0" formatRows="0" sort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3" manualBreakCount="3">
        <brk id="8" max="73" man="1"/>
        <brk id="18" max="73" man="1"/>
        <brk id="28" max="73" man="1"/>
      </colBreaks>
      <pageMargins left="0.25" right="0.25" top="0.79" bottom="0.45" header="0.37" footer="0.23"/>
      <printOptions horizontalCentered="1"/>
      <pageSetup paperSize="5" scale="70" firstPageNumber="4" fitToWidth="14" orientation="portrait" r:id="rId1"/>
      <headerFooter alignWithMargins="0">
        <oddHeader>&amp;C&amp;20FY2019-20 MFP Funding for Weighted Students</oddHeader>
        <oddFooter>&amp;R&amp;9&amp;P</oddFooter>
      </headerFooter>
    </customSheetView>
  </customSheetViews>
  <mergeCells count="18">
    <mergeCell ref="S78:T78"/>
    <mergeCell ref="X78:Y78"/>
    <mergeCell ref="AK1:AL2"/>
    <mergeCell ref="AK4:AL6"/>
    <mergeCell ref="N77:O77"/>
    <mergeCell ref="S77:T77"/>
    <mergeCell ref="X77:Y77"/>
    <mergeCell ref="A1:B2"/>
    <mergeCell ref="AI4:AJ6"/>
    <mergeCell ref="C1:C2"/>
    <mergeCell ref="D1:D2"/>
    <mergeCell ref="E1:H1"/>
    <mergeCell ref="I1:M1"/>
    <mergeCell ref="N1:R1"/>
    <mergeCell ref="S1:W1"/>
    <mergeCell ref="X1:AB1"/>
    <mergeCell ref="AC1:AG1"/>
    <mergeCell ref="AI1:AJ2"/>
  </mergeCells>
  <printOptions horizontalCentered="1"/>
  <pageMargins left="0.25" right="0.25" top="0.79" bottom="0.45" header="0.37" footer="0.23"/>
  <pageSetup paperSize="5" scale="70" firstPageNumber="4" fitToWidth="14" orientation="portrait" r:id="rId2"/>
  <headerFooter alignWithMargins="0">
    <oddHeader>&amp;C&amp;20FY2020-21 MFP Funding for Weighted Students</oddHeader>
    <oddFooter>&amp;R&amp;9&amp;P</oddFooter>
  </headerFooter>
  <colBreaks count="3" manualBreakCount="3">
    <brk id="8" max="75" man="1"/>
    <brk id="18" max="75" man="1"/>
    <brk id="28" max="73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BI77"/>
  <sheetViews>
    <sheetView view="pageBreakPreview" zoomScaleNormal="100" zoomScaleSheetLayoutView="100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sqref="A1:XFD1048576"/>
    </sheetView>
  </sheetViews>
  <sheetFormatPr defaultColWidth="8.85546875" defaultRowHeight="12.75" x14ac:dyDescent="0.2"/>
  <cols>
    <col min="1" max="1" width="4" style="101" bestFit="1" customWidth="1"/>
    <col min="2" max="2" width="31" style="101" bestFit="1" customWidth="1"/>
    <col min="3" max="17" width="13.28515625" style="101" customWidth="1"/>
    <col min="18" max="18" width="10.28515625" style="101" hidden="1" customWidth="1"/>
    <col min="19" max="25" width="13.28515625" style="101" customWidth="1"/>
    <col min="26" max="26" width="13.28515625" style="101" hidden="1" customWidth="1"/>
    <col min="27" max="27" width="13.28515625" style="101" customWidth="1"/>
    <col min="28" max="28" width="10.28515625" style="101" bestFit="1" customWidth="1"/>
    <col min="29" max="31" width="10.28515625" style="101" hidden="1" customWidth="1"/>
    <col min="32" max="32" width="13.85546875" style="101" hidden="1" customWidth="1"/>
    <col min="33" max="35" width="13.28515625" style="101" customWidth="1"/>
    <col min="36" max="40" width="12.42578125" style="101" customWidth="1"/>
    <col min="41" max="45" width="13.28515625" style="101" hidden="1" customWidth="1"/>
    <col min="46" max="47" width="12.42578125" style="101" customWidth="1"/>
    <col min="48" max="61" width="13.28515625" style="101" customWidth="1"/>
    <col min="62" max="16384" width="8.85546875" style="101"/>
  </cols>
  <sheetData>
    <row r="1" spans="1:61" s="245" customFormat="1" ht="18.75" customHeight="1" x14ac:dyDescent="0.2">
      <c r="A1" s="1586" t="s">
        <v>488</v>
      </c>
      <c r="B1" s="1587"/>
      <c r="C1" s="1590" t="s">
        <v>1000</v>
      </c>
      <c r="D1" s="1591" t="s">
        <v>846</v>
      </c>
      <c r="E1" s="1592" t="s">
        <v>1001</v>
      </c>
      <c r="F1" s="1592"/>
      <c r="G1" s="1592"/>
      <c r="H1" s="1592"/>
      <c r="I1" s="1592"/>
      <c r="J1" s="1592" t="s">
        <v>1001</v>
      </c>
      <c r="K1" s="1592"/>
      <c r="L1" s="1592"/>
      <c r="M1" s="1592"/>
      <c r="N1" s="1592"/>
      <c r="O1" s="1592"/>
      <c r="P1" s="1592"/>
      <c r="Q1" s="1592" t="s">
        <v>1001</v>
      </c>
      <c r="R1" s="1592"/>
      <c r="S1" s="1592"/>
      <c r="T1" s="1592"/>
      <c r="U1" s="1592"/>
      <c r="V1" s="1592"/>
      <c r="W1" s="1592"/>
      <c r="X1" s="1592"/>
      <c r="Y1" s="1592" t="s">
        <v>1001</v>
      </c>
      <c r="Z1" s="1592"/>
      <c r="AA1" s="1592"/>
      <c r="AB1" s="1592"/>
      <c r="AC1" s="1592"/>
      <c r="AD1" s="1592"/>
      <c r="AE1" s="1592"/>
      <c r="AF1" s="1592"/>
      <c r="AG1" s="1592"/>
      <c r="AH1" s="1592"/>
      <c r="AI1" s="1592"/>
      <c r="AJ1" s="1592" t="s">
        <v>1001</v>
      </c>
      <c r="AK1" s="1592"/>
      <c r="AL1" s="1592"/>
      <c r="AM1" s="1592"/>
      <c r="AN1" s="1592"/>
      <c r="AO1" s="1592"/>
      <c r="AP1" s="1592"/>
      <c r="AQ1" s="1592"/>
      <c r="AR1" s="1592"/>
      <c r="AS1" s="1592"/>
      <c r="AT1" s="1592"/>
      <c r="AU1" s="1592"/>
      <c r="AV1" s="1548" t="s">
        <v>429</v>
      </c>
      <c r="AW1" s="1549" t="s">
        <v>226</v>
      </c>
      <c r="AX1" s="1549"/>
      <c r="AY1" s="1549"/>
      <c r="AZ1" s="1549"/>
      <c r="BA1" s="1549"/>
      <c r="BB1" s="1549"/>
      <c r="BC1" s="1549"/>
      <c r="BD1" s="1550" t="s">
        <v>1002</v>
      </c>
      <c r="BE1" s="1550"/>
      <c r="BF1" s="1550"/>
      <c r="BG1" s="1550"/>
      <c r="BH1" s="1550"/>
      <c r="BI1" s="1548" t="s">
        <v>428</v>
      </c>
    </row>
    <row r="2" spans="1:61" s="246" customFormat="1" ht="69.75" customHeight="1" x14ac:dyDescent="0.2">
      <c r="A2" s="1588"/>
      <c r="B2" s="1589"/>
      <c r="C2" s="1590"/>
      <c r="D2" s="1591"/>
      <c r="E2" s="1009" t="s">
        <v>581</v>
      </c>
      <c r="F2" s="1009" t="s">
        <v>580</v>
      </c>
      <c r="G2" s="1009" t="s">
        <v>1003</v>
      </c>
      <c r="H2" s="1009" t="s">
        <v>585</v>
      </c>
      <c r="I2" s="1009" t="s">
        <v>584</v>
      </c>
      <c r="J2" s="1009" t="s">
        <v>583</v>
      </c>
      <c r="K2" s="1009" t="s">
        <v>600</v>
      </c>
      <c r="L2" s="1009" t="s">
        <v>599</v>
      </c>
      <c r="M2" s="1009" t="s">
        <v>595</v>
      </c>
      <c r="N2" s="1009" t="s">
        <v>849</v>
      </c>
      <c r="O2" s="1009" t="s">
        <v>844</v>
      </c>
      <c r="P2" s="1009" t="s">
        <v>591</v>
      </c>
      <c r="Q2" s="1009" t="s">
        <v>597</v>
      </c>
      <c r="R2" s="1018"/>
      <c r="S2" s="1009" t="s">
        <v>586</v>
      </c>
      <c r="T2" s="1009" t="s">
        <v>590</v>
      </c>
      <c r="U2" s="1009" t="s">
        <v>592</v>
      </c>
      <c r="V2" s="1009" t="s">
        <v>593</v>
      </c>
      <c r="W2" s="1009" t="s">
        <v>594</v>
      </c>
      <c r="X2" s="1009" t="s">
        <v>596</v>
      </c>
      <c r="Y2" s="1009" t="s">
        <v>587</v>
      </c>
      <c r="Z2" s="1018"/>
      <c r="AA2" s="1009" t="s">
        <v>601</v>
      </c>
      <c r="AB2" s="1009" t="s">
        <v>588</v>
      </c>
      <c r="AC2" s="1018"/>
      <c r="AD2" s="1018"/>
      <c r="AE2" s="1018"/>
      <c r="AF2" s="737"/>
      <c r="AG2" s="1009" t="s">
        <v>645</v>
      </c>
      <c r="AH2" s="1009" t="s">
        <v>525</v>
      </c>
      <c r="AI2" s="1009" t="s">
        <v>650</v>
      </c>
      <c r="AJ2" s="1009" t="s">
        <v>649</v>
      </c>
      <c r="AK2" s="1009" t="s">
        <v>1020</v>
      </c>
      <c r="AL2" s="1009" t="s">
        <v>1021</v>
      </c>
      <c r="AM2" s="1009" t="s">
        <v>1197</v>
      </c>
      <c r="AN2" s="1009" t="s">
        <v>1198</v>
      </c>
      <c r="AO2" s="1009"/>
      <c r="AP2" s="1009"/>
      <c r="AQ2" s="1009"/>
      <c r="AR2" s="1009"/>
      <c r="AS2" s="1009"/>
      <c r="AT2" s="1009" t="s">
        <v>598</v>
      </c>
      <c r="AU2" s="1009" t="s">
        <v>582</v>
      </c>
      <c r="AV2" s="1548"/>
      <c r="AW2" s="738" t="s">
        <v>1004</v>
      </c>
      <c r="AX2" s="738" t="s">
        <v>1005</v>
      </c>
      <c r="AY2" s="738" t="s">
        <v>1006</v>
      </c>
      <c r="AZ2" s="738" t="s">
        <v>1007</v>
      </c>
      <c r="BA2" s="738" t="s">
        <v>1008</v>
      </c>
      <c r="BB2" s="738" t="s">
        <v>1009</v>
      </c>
      <c r="BC2" s="738" t="s">
        <v>1010</v>
      </c>
      <c r="BD2" s="739" t="s">
        <v>602</v>
      </c>
      <c r="BE2" s="739" t="s">
        <v>603</v>
      </c>
      <c r="BF2" s="740" t="s">
        <v>604</v>
      </c>
      <c r="BG2" s="740" t="s">
        <v>605</v>
      </c>
      <c r="BH2" s="740" t="s">
        <v>845</v>
      </c>
      <c r="BI2" s="1548"/>
    </row>
    <row r="3" spans="1:61" s="246" customFormat="1" ht="15" customHeight="1" x14ac:dyDescent="0.2">
      <c r="A3" s="1588"/>
      <c r="B3" s="1589"/>
      <c r="C3" s="1590"/>
      <c r="D3" s="1591"/>
      <c r="E3" s="1010">
        <v>343001</v>
      </c>
      <c r="F3" s="1010">
        <v>341001</v>
      </c>
      <c r="G3" s="1010">
        <v>344001</v>
      </c>
      <c r="H3" s="1010">
        <v>348001</v>
      </c>
      <c r="I3" s="1010">
        <v>347001</v>
      </c>
      <c r="J3" s="1010">
        <v>346001</v>
      </c>
      <c r="K3" s="1010" t="s">
        <v>427</v>
      </c>
      <c r="L3" s="1010" t="s">
        <v>426</v>
      </c>
      <c r="M3" s="1010" t="s">
        <v>422</v>
      </c>
      <c r="N3" s="1010" t="s">
        <v>413</v>
      </c>
      <c r="O3" s="1010" t="s">
        <v>648</v>
      </c>
      <c r="P3" s="1010" t="s">
        <v>418</v>
      </c>
      <c r="Q3" s="1010" t="s">
        <v>424</v>
      </c>
      <c r="R3" s="1019"/>
      <c r="S3" s="1010" t="s">
        <v>414</v>
      </c>
      <c r="T3" s="1010" t="s">
        <v>417</v>
      </c>
      <c r="U3" s="1010" t="s">
        <v>419</v>
      </c>
      <c r="V3" s="1010" t="s">
        <v>420</v>
      </c>
      <c r="W3" s="1010" t="s">
        <v>421</v>
      </c>
      <c r="X3" s="1010" t="s">
        <v>423</v>
      </c>
      <c r="Y3" s="1010" t="s">
        <v>415</v>
      </c>
      <c r="Z3" s="1019"/>
      <c r="AA3" s="1010" t="s">
        <v>343</v>
      </c>
      <c r="AB3" s="1010" t="s">
        <v>461</v>
      </c>
      <c r="AC3" s="1019"/>
      <c r="AD3" s="1019"/>
      <c r="AE3" s="1019"/>
      <c r="AF3" s="741"/>
      <c r="AG3" s="1010" t="s">
        <v>644</v>
      </c>
      <c r="AH3" s="1010" t="s">
        <v>646</v>
      </c>
      <c r="AI3" s="1010" t="s">
        <v>647</v>
      </c>
      <c r="AJ3" s="1010" t="s">
        <v>435</v>
      </c>
      <c r="AK3" s="1010" t="s">
        <v>854</v>
      </c>
      <c r="AL3" s="1010" t="s">
        <v>856</v>
      </c>
      <c r="AM3" s="1010" t="s">
        <v>1164</v>
      </c>
      <c r="AN3" s="1010" t="s">
        <v>1166</v>
      </c>
      <c r="AO3" s="1010"/>
      <c r="AP3" s="1010"/>
      <c r="AQ3" s="1010"/>
      <c r="AR3" s="1010"/>
      <c r="AS3" s="1010"/>
      <c r="AT3" s="1010" t="s">
        <v>425</v>
      </c>
      <c r="AU3" s="1010">
        <v>345001</v>
      </c>
      <c r="AV3" s="1548"/>
      <c r="AW3" s="742">
        <v>321001</v>
      </c>
      <c r="AX3" s="742">
        <v>329001</v>
      </c>
      <c r="AY3" s="742">
        <v>331001</v>
      </c>
      <c r="AZ3" s="742">
        <v>333001</v>
      </c>
      <c r="BA3" s="742">
        <v>336001</v>
      </c>
      <c r="BB3" s="742">
        <v>337001</v>
      </c>
      <c r="BC3" s="742">
        <v>340001</v>
      </c>
      <c r="BD3" s="743">
        <v>318</v>
      </c>
      <c r="BE3" s="743">
        <v>319</v>
      </c>
      <c r="BF3" s="744">
        <v>302006</v>
      </c>
      <c r="BG3" s="744">
        <v>334001</v>
      </c>
      <c r="BH3" s="744" t="s">
        <v>831</v>
      </c>
      <c r="BI3" s="1548"/>
    </row>
    <row r="4" spans="1:61" s="246" customFormat="1" ht="15" customHeight="1" x14ac:dyDescent="0.2">
      <c r="A4" s="1015"/>
      <c r="B4" s="1016"/>
      <c r="C4" s="1013">
        <v>96117409</v>
      </c>
      <c r="D4" s="1011">
        <v>354721</v>
      </c>
      <c r="E4" s="1012">
        <v>57798</v>
      </c>
      <c r="F4" s="1012">
        <v>106488</v>
      </c>
      <c r="G4" s="1012">
        <v>68081</v>
      </c>
      <c r="H4" s="1012">
        <v>133766</v>
      </c>
      <c r="I4" s="1012">
        <v>160019</v>
      </c>
      <c r="J4" s="1012">
        <v>98181</v>
      </c>
      <c r="K4" s="1012">
        <v>40824</v>
      </c>
      <c r="L4" s="1012">
        <v>74159</v>
      </c>
      <c r="M4" s="1012">
        <v>73931</v>
      </c>
      <c r="N4" s="1012">
        <v>24981</v>
      </c>
      <c r="O4" s="1012">
        <v>86101</v>
      </c>
      <c r="P4" s="1012">
        <v>56333</v>
      </c>
      <c r="Q4" s="1012">
        <v>57443</v>
      </c>
      <c r="R4" s="1012"/>
      <c r="S4" s="1012">
        <v>62084</v>
      </c>
      <c r="T4" s="1012">
        <v>24295</v>
      </c>
      <c r="U4" s="1012">
        <v>51200</v>
      </c>
      <c r="V4" s="1012">
        <v>11442</v>
      </c>
      <c r="W4" s="1012">
        <v>126898</v>
      </c>
      <c r="X4" s="1012">
        <v>95779</v>
      </c>
      <c r="Y4" s="1012">
        <v>74539</v>
      </c>
      <c r="Z4" s="1012"/>
      <c r="AA4" s="1012">
        <v>102621</v>
      </c>
      <c r="AB4" s="1012">
        <v>82521</v>
      </c>
      <c r="AC4" s="1012"/>
      <c r="AD4" s="1012"/>
      <c r="AE4" s="1012"/>
      <c r="AF4" s="1012"/>
      <c r="AG4" s="1012">
        <v>15869</v>
      </c>
      <c r="AH4" s="1012">
        <v>13311</v>
      </c>
      <c r="AI4" s="1012">
        <v>70832</v>
      </c>
      <c r="AJ4" s="1012">
        <v>32181</v>
      </c>
      <c r="AK4" s="1012">
        <v>32883</v>
      </c>
      <c r="AL4" s="1012">
        <v>121635</v>
      </c>
      <c r="AM4" s="1012">
        <v>24636</v>
      </c>
      <c r="AN4" s="1012">
        <v>27201</v>
      </c>
      <c r="AO4" s="1012"/>
      <c r="AP4" s="1012"/>
      <c r="AQ4" s="1012"/>
      <c r="AR4" s="1012"/>
      <c r="AS4" s="1012"/>
      <c r="AT4" s="1012">
        <v>104389</v>
      </c>
      <c r="AU4" s="1012">
        <v>308562</v>
      </c>
      <c r="AV4" s="980">
        <v>98893113</v>
      </c>
      <c r="AW4" s="981">
        <v>25924</v>
      </c>
      <c r="AX4" s="981">
        <v>52462</v>
      </c>
      <c r="AY4" s="981">
        <v>216045</v>
      </c>
      <c r="AZ4" s="981">
        <v>66577</v>
      </c>
      <c r="BA4" s="981">
        <v>103012</v>
      </c>
      <c r="BB4" s="981">
        <v>167220</v>
      </c>
      <c r="BC4" s="981">
        <v>23254</v>
      </c>
      <c r="BD4" s="982">
        <v>137004</v>
      </c>
      <c r="BE4" s="982">
        <v>39800</v>
      </c>
      <c r="BF4" s="983">
        <v>59990</v>
      </c>
      <c r="BG4" s="983">
        <v>88951</v>
      </c>
      <c r="BH4" s="983">
        <v>79272</v>
      </c>
      <c r="BI4" s="980">
        <v>99952624</v>
      </c>
    </row>
    <row r="5" spans="1:61" s="246" customFormat="1" ht="13.9" customHeight="1" x14ac:dyDescent="0.2">
      <c r="A5" s="1014"/>
      <c r="B5" s="1014"/>
      <c r="C5" s="435">
        <v>1</v>
      </c>
      <c r="D5" s="435">
        <v>2</v>
      </c>
      <c r="E5" s="435">
        <v>3</v>
      </c>
      <c r="F5" s="435">
        <v>4</v>
      </c>
      <c r="G5" s="435">
        <v>5</v>
      </c>
      <c r="H5" s="435">
        <v>6</v>
      </c>
      <c r="I5" s="435">
        <v>7</v>
      </c>
      <c r="J5" s="435">
        <v>8</v>
      </c>
      <c r="K5" s="435">
        <v>9</v>
      </c>
      <c r="L5" s="435">
        <v>10</v>
      </c>
      <c r="M5" s="435">
        <v>11</v>
      </c>
      <c r="N5" s="435">
        <v>12</v>
      </c>
      <c r="O5" s="435">
        <v>13</v>
      </c>
      <c r="P5" s="435">
        <v>14</v>
      </c>
      <c r="Q5" s="435">
        <v>15</v>
      </c>
      <c r="R5" s="435">
        <v>15</v>
      </c>
      <c r="S5" s="435">
        <v>16</v>
      </c>
      <c r="T5" s="435">
        <v>17</v>
      </c>
      <c r="U5" s="435">
        <v>18</v>
      </c>
      <c r="V5" s="435">
        <v>19</v>
      </c>
      <c r="W5" s="435">
        <v>20</v>
      </c>
      <c r="X5" s="435">
        <v>21</v>
      </c>
      <c r="Y5" s="435">
        <v>22</v>
      </c>
      <c r="Z5" s="435">
        <v>22</v>
      </c>
      <c r="AA5" s="435">
        <v>23</v>
      </c>
      <c r="AB5" s="435">
        <v>24</v>
      </c>
      <c r="AC5" s="435"/>
      <c r="AD5" s="435"/>
      <c r="AE5" s="435"/>
      <c r="AF5" s="435">
        <v>24</v>
      </c>
      <c r="AG5" s="435">
        <v>25</v>
      </c>
      <c r="AH5" s="435">
        <v>26</v>
      </c>
      <c r="AI5" s="435">
        <v>27</v>
      </c>
      <c r="AJ5" s="435">
        <v>28</v>
      </c>
      <c r="AK5" s="435">
        <v>29</v>
      </c>
      <c r="AL5" s="435">
        <v>30</v>
      </c>
      <c r="AM5" s="435">
        <v>31</v>
      </c>
      <c r="AN5" s="435">
        <v>32</v>
      </c>
      <c r="AO5" s="435"/>
      <c r="AP5" s="435"/>
      <c r="AQ5" s="435"/>
      <c r="AR5" s="435"/>
      <c r="AS5" s="435">
        <v>32</v>
      </c>
      <c r="AT5" s="435">
        <v>33</v>
      </c>
      <c r="AU5" s="435">
        <v>34</v>
      </c>
      <c r="AV5" s="435">
        <v>35</v>
      </c>
      <c r="AW5" s="435">
        <v>36</v>
      </c>
      <c r="AX5" s="435">
        <v>37</v>
      </c>
      <c r="AY5" s="435">
        <v>38</v>
      </c>
      <c r="AZ5" s="435">
        <v>39</v>
      </c>
      <c r="BA5" s="435">
        <v>40</v>
      </c>
      <c r="BB5" s="435">
        <v>41</v>
      </c>
      <c r="BC5" s="435">
        <v>42</v>
      </c>
      <c r="BD5" s="435">
        <v>43</v>
      </c>
      <c r="BE5" s="435">
        <v>44</v>
      </c>
      <c r="BF5" s="435">
        <v>45</v>
      </c>
      <c r="BG5" s="435">
        <v>46</v>
      </c>
      <c r="BH5" s="435">
        <v>47</v>
      </c>
      <c r="BI5" s="435">
        <v>48</v>
      </c>
    </row>
    <row r="6" spans="1:61" s="246" customFormat="1" ht="51" hidden="1" x14ac:dyDescent="0.2">
      <c r="A6" s="492"/>
      <c r="B6" s="492"/>
      <c r="C6" s="491" t="s">
        <v>643</v>
      </c>
      <c r="D6" s="491" t="s">
        <v>643</v>
      </c>
      <c r="E6" s="491" t="s">
        <v>643</v>
      </c>
      <c r="F6" s="491" t="s">
        <v>643</v>
      </c>
      <c r="G6" s="491" t="s">
        <v>643</v>
      </c>
      <c r="H6" s="491" t="s">
        <v>643</v>
      </c>
      <c r="I6" s="491" t="s">
        <v>643</v>
      </c>
      <c r="J6" s="491" t="s">
        <v>643</v>
      </c>
      <c r="K6" s="491" t="s">
        <v>643</v>
      </c>
      <c r="L6" s="491" t="s">
        <v>643</v>
      </c>
      <c r="M6" s="491" t="s">
        <v>643</v>
      </c>
      <c r="N6" s="491" t="s">
        <v>643</v>
      </c>
      <c r="O6" s="491" t="s">
        <v>643</v>
      </c>
      <c r="P6" s="491" t="s">
        <v>643</v>
      </c>
      <c r="Q6" s="491" t="s">
        <v>643</v>
      </c>
      <c r="R6" s="491" t="s">
        <v>643</v>
      </c>
      <c r="S6" s="491" t="s">
        <v>643</v>
      </c>
      <c r="T6" s="491" t="s">
        <v>643</v>
      </c>
      <c r="U6" s="491" t="s">
        <v>643</v>
      </c>
      <c r="V6" s="491" t="s">
        <v>643</v>
      </c>
      <c r="W6" s="491" t="s">
        <v>643</v>
      </c>
      <c r="X6" s="491" t="s">
        <v>643</v>
      </c>
      <c r="Y6" s="491" t="s">
        <v>643</v>
      </c>
      <c r="Z6" s="491" t="s">
        <v>643</v>
      </c>
      <c r="AA6" s="491" t="s">
        <v>643</v>
      </c>
      <c r="AB6" s="491" t="s">
        <v>643</v>
      </c>
      <c r="AC6" s="491" t="s">
        <v>643</v>
      </c>
      <c r="AD6" s="491" t="s">
        <v>643</v>
      </c>
      <c r="AE6" s="491" t="s">
        <v>643</v>
      </c>
      <c r="AF6" s="491"/>
      <c r="AG6" s="491"/>
      <c r="AH6" s="491"/>
      <c r="AI6" s="491"/>
      <c r="AJ6" s="491"/>
      <c r="AK6" s="491"/>
      <c r="AL6" s="491"/>
      <c r="AM6" s="491"/>
      <c r="AN6" s="491"/>
      <c r="AO6" s="491"/>
      <c r="AP6" s="491"/>
      <c r="AQ6" s="491"/>
      <c r="AR6" s="491"/>
      <c r="AS6" s="491"/>
      <c r="AT6" s="491" t="s">
        <v>643</v>
      </c>
      <c r="AU6" s="491" t="s">
        <v>643</v>
      </c>
      <c r="AV6" s="491" t="s">
        <v>556</v>
      </c>
      <c r="AW6" s="491" t="s">
        <v>643</v>
      </c>
      <c r="AX6" s="491" t="s">
        <v>643</v>
      </c>
      <c r="AY6" s="491" t="s">
        <v>643</v>
      </c>
      <c r="AZ6" s="491" t="s">
        <v>643</v>
      </c>
      <c r="BA6" s="491" t="s">
        <v>643</v>
      </c>
      <c r="BB6" s="491" t="s">
        <v>643</v>
      </c>
      <c r="BC6" s="491" t="s">
        <v>643</v>
      </c>
      <c r="BD6" s="491" t="s">
        <v>643</v>
      </c>
      <c r="BE6" s="491" t="s">
        <v>643</v>
      </c>
      <c r="BF6" s="491" t="s">
        <v>643</v>
      </c>
      <c r="BG6" s="491" t="s">
        <v>643</v>
      </c>
      <c r="BH6" s="542"/>
      <c r="BI6" s="435" t="s">
        <v>556</v>
      </c>
    </row>
    <row r="7" spans="1:61" s="244" customFormat="1" ht="16.149999999999999" customHeight="1" x14ac:dyDescent="0.2">
      <c r="A7" s="247" t="s">
        <v>81</v>
      </c>
      <c r="B7" s="238" t="s">
        <v>132</v>
      </c>
      <c r="C7" s="969">
        <v>1227974</v>
      </c>
      <c r="D7" s="969"/>
      <c r="E7" s="969">
        <v>0</v>
      </c>
      <c r="F7" s="969">
        <v>0</v>
      </c>
      <c r="G7" s="969">
        <v>0</v>
      </c>
      <c r="H7" s="969">
        <v>0</v>
      </c>
      <c r="I7" s="969">
        <v>0</v>
      </c>
      <c r="J7" s="969">
        <v>0</v>
      </c>
      <c r="K7" s="969">
        <v>314.03076923076924</v>
      </c>
      <c r="L7" s="969">
        <v>0</v>
      </c>
      <c r="M7" s="969">
        <v>0</v>
      </c>
      <c r="N7" s="969">
        <v>0</v>
      </c>
      <c r="O7" s="969">
        <v>0</v>
      </c>
      <c r="P7" s="969">
        <v>0</v>
      </c>
      <c r="Q7" s="969">
        <v>0</v>
      </c>
      <c r="R7" s="969"/>
      <c r="S7" s="969">
        <v>0</v>
      </c>
      <c r="T7" s="969">
        <v>0</v>
      </c>
      <c r="U7" s="969">
        <v>0</v>
      </c>
      <c r="V7" s="969">
        <v>0</v>
      </c>
      <c r="W7" s="969">
        <v>179.23446327683615</v>
      </c>
      <c r="X7" s="969">
        <v>1664.8701431492843</v>
      </c>
      <c r="Y7" s="969">
        <v>805.20524691358025</v>
      </c>
      <c r="Z7" s="969"/>
      <c r="AA7" s="969">
        <v>0</v>
      </c>
      <c r="AB7" s="970">
        <v>0</v>
      </c>
      <c r="AC7" s="970"/>
      <c r="AD7" s="970"/>
      <c r="AE7" s="970"/>
      <c r="AF7" s="970"/>
      <c r="AG7" s="970">
        <v>0</v>
      </c>
      <c r="AH7" s="970">
        <v>397.34328358208955</v>
      </c>
      <c r="AI7" s="970">
        <v>0</v>
      </c>
      <c r="AJ7" s="970">
        <v>0</v>
      </c>
      <c r="AK7" s="970">
        <v>0</v>
      </c>
      <c r="AL7" s="970">
        <v>0</v>
      </c>
      <c r="AM7" s="970">
        <v>0</v>
      </c>
      <c r="AN7" s="970">
        <v>0</v>
      </c>
      <c r="AO7" s="970"/>
      <c r="AP7" s="970"/>
      <c r="AQ7" s="970"/>
      <c r="AR7" s="970"/>
      <c r="AS7" s="970"/>
      <c r="AT7" s="969">
        <v>1467.9703125000001</v>
      </c>
      <c r="AU7" s="969">
        <v>3266.6077253218887</v>
      </c>
      <c r="AV7" s="971">
        <v>1236069.2619439741</v>
      </c>
      <c r="AW7" s="969">
        <v>0</v>
      </c>
      <c r="AX7" s="969">
        <v>0</v>
      </c>
      <c r="AY7" s="969">
        <v>0</v>
      </c>
      <c r="AZ7" s="969">
        <v>0</v>
      </c>
      <c r="BA7" s="969">
        <v>0</v>
      </c>
      <c r="BB7" s="969">
        <v>0</v>
      </c>
      <c r="BC7" s="969">
        <v>0</v>
      </c>
      <c r="BD7" s="969">
        <v>0</v>
      </c>
      <c r="BE7" s="969">
        <v>0</v>
      </c>
      <c r="BF7" s="969">
        <v>733.82262996941893</v>
      </c>
      <c r="BG7" s="969">
        <v>0</v>
      </c>
      <c r="BH7" s="972">
        <v>0</v>
      </c>
      <c r="BI7" s="969">
        <v>1236803.0845739434</v>
      </c>
    </row>
    <row r="8" spans="1:61" s="244" customFormat="1" ht="16.149999999999999" customHeight="1" x14ac:dyDescent="0.2">
      <c r="A8" s="249" t="s">
        <v>133</v>
      </c>
      <c r="B8" s="234" t="s">
        <v>134</v>
      </c>
      <c r="C8" s="973">
        <v>632105</v>
      </c>
      <c r="D8" s="973"/>
      <c r="E8" s="973">
        <v>0</v>
      </c>
      <c r="F8" s="973">
        <v>0</v>
      </c>
      <c r="G8" s="973">
        <v>0</v>
      </c>
      <c r="H8" s="973">
        <v>0</v>
      </c>
      <c r="I8" s="973">
        <v>0</v>
      </c>
      <c r="J8" s="973">
        <v>106.37161430119176</v>
      </c>
      <c r="K8" s="973">
        <v>0</v>
      </c>
      <c r="L8" s="973">
        <v>0</v>
      </c>
      <c r="M8" s="973">
        <v>0</v>
      </c>
      <c r="N8" s="973">
        <v>0</v>
      </c>
      <c r="O8" s="973">
        <v>0</v>
      </c>
      <c r="P8" s="973">
        <v>0</v>
      </c>
      <c r="Q8" s="973">
        <v>0</v>
      </c>
      <c r="R8" s="973"/>
      <c r="S8" s="973">
        <v>0</v>
      </c>
      <c r="T8" s="973">
        <v>0</v>
      </c>
      <c r="U8" s="973">
        <v>93.260473588342435</v>
      </c>
      <c r="V8" s="973">
        <v>0</v>
      </c>
      <c r="W8" s="973">
        <v>0</v>
      </c>
      <c r="X8" s="973">
        <v>0</v>
      </c>
      <c r="Y8" s="973">
        <v>0</v>
      </c>
      <c r="Z8" s="973"/>
      <c r="AA8" s="973">
        <v>0</v>
      </c>
      <c r="AB8" s="973">
        <v>0</v>
      </c>
      <c r="AC8" s="973"/>
      <c r="AD8" s="973"/>
      <c r="AE8" s="973"/>
      <c r="AF8" s="973"/>
      <c r="AG8" s="973">
        <v>0</v>
      </c>
      <c r="AH8" s="973">
        <v>0</v>
      </c>
      <c r="AI8" s="973">
        <v>0</v>
      </c>
      <c r="AJ8" s="973">
        <v>0</v>
      </c>
      <c r="AK8" s="973">
        <v>0</v>
      </c>
      <c r="AL8" s="973">
        <v>0</v>
      </c>
      <c r="AM8" s="973">
        <v>0</v>
      </c>
      <c r="AN8" s="973">
        <v>0</v>
      </c>
      <c r="AO8" s="973"/>
      <c r="AP8" s="973"/>
      <c r="AQ8" s="973"/>
      <c r="AR8" s="973"/>
      <c r="AS8" s="973"/>
      <c r="AT8" s="973">
        <v>652.43125000000009</v>
      </c>
      <c r="AU8" s="973">
        <v>2825.1742489270387</v>
      </c>
      <c r="AV8" s="974">
        <v>635782.23758681666</v>
      </c>
      <c r="AW8" s="973">
        <v>0</v>
      </c>
      <c r="AX8" s="973">
        <v>0</v>
      </c>
      <c r="AY8" s="973">
        <v>0</v>
      </c>
      <c r="AZ8" s="973">
        <v>0</v>
      </c>
      <c r="BA8" s="973">
        <v>0</v>
      </c>
      <c r="BB8" s="973">
        <v>0</v>
      </c>
      <c r="BC8" s="973">
        <v>0</v>
      </c>
      <c r="BD8" s="973">
        <v>0</v>
      </c>
      <c r="BE8" s="973">
        <v>0</v>
      </c>
      <c r="BF8" s="973">
        <v>366.91131498470946</v>
      </c>
      <c r="BG8" s="973">
        <v>0</v>
      </c>
      <c r="BH8" s="973">
        <v>0</v>
      </c>
      <c r="BI8" s="973">
        <v>636149.14890180132</v>
      </c>
    </row>
    <row r="9" spans="1:61" s="244" customFormat="1" ht="16.149999999999999" customHeight="1" x14ac:dyDescent="0.2">
      <c r="A9" s="249" t="s">
        <v>82</v>
      </c>
      <c r="B9" s="234" t="s">
        <v>135</v>
      </c>
      <c r="C9" s="973">
        <v>3106955</v>
      </c>
      <c r="D9" s="973"/>
      <c r="E9" s="973">
        <v>285.65733113673804</v>
      </c>
      <c r="F9" s="973">
        <v>0</v>
      </c>
      <c r="G9" s="973">
        <v>0</v>
      </c>
      <c r="H9" s="973">
        <v>0</v>
      </c>
      <c r="I9" s="973">
        <v>0</v>
      </c>
      <c r="J9" s="973">
        <v>0</v>
      </c>
      <c r="K9" s="973">
        <v>0</v>
      </c>
      <c r="L9" s="973">
        <v>0</v>
      </c>
      <c r="M9" s="973">
        <v>3476.9529702970299</v>
      </c>
      <c r="N9" s="973">
        <v>0</v>
      </c>
      <c r="O9" s="973">
        <v>0</v>
      </c>
      <c r="P9" s="973">
        <v>0</v>
      </c>
      <c r="Q9" s="973">
        <v>0</v>
      </c>
      <c r="R9" s="973"/>
      <c r="S9" s="973">
        <v>0</v>
      </c>
      <c r="T9" s="973">
        <v>906.88605108055015</v>
      </c>
      <c r="U9" s="973">
        <v>0</v>
      </c>
      <c r="V9" s="973">
        <v>0</v>
      </c>
      <c r="W9" s="973">
        <v>89.617231638418076</v>
      </c>
      <c r="X9" s="973">
        <v>0</v>
      </c>
      <c r="Y9" s="973">
        <v>0</v>
      </c>
      <c r="Z9" s="973"/>
      <c r="AA9" s="973">
        <v>285.05833333333334</v>
      </c>
      <c r="AB9" s="973">
        <v>0</v>
      </c>
      <c r="AC9" s="973"/>
      <c r="AD9" s="973"/>
      <c r="AE9" s="973"/>
      <c r="AF9" s="973"/>
      <c r="AG9" s="973">
        <v>0</v>
      </c>
      <c r="AH9" s="973">
        <v>0</v>
      </c>
      <c r="AI9" s="973">
        <v>0</v>
      </c>
      <c r="AJ9" s="973">
        <v>0</v>
      </c>
      <c r="AK9" s="973">
        <v>0</v>
      </c>
      <c r="AL9" s="973">
        <v>0</v>
      </c>
      <c r="AM9" s="973">
        <v>0</v>
      </c>
      <c r="AN9" s="973">
        <v>0</v>
      </c>
      <c r="AO9" s="973"/>
      <c r="AP9" s="973"/>
      <c r="AQ9" s="973"/>
      <c r="AR9" s="973"/>
      <c r="AS9" s="973"/>
      <c r="AT9" s="973">
        <v>1359.2317708333335</v>
      </c>
      <c r="AU9" s="973">
        <v>9711.5364806866946</v>
      </c>
      <c r="AV9" s="974">
        <v>3123069.9401690061</v>
      </c>
      <c r="AW9" s="973">
        <v>0</v>
      </c>
      <c r="AX9" s="973">
        <v>0</v>
      </c>
      <c r="AY9" s="973">
        <v>0</v>
      </c>
      <c r="AZ9" s="973">
        <v>0</v>
      </c>
      <c r="BA9" s="973">
        <v>0</v>
      </c>
      <c r="BB9" s="973">
        <v>0</v>
      </c>
      <c r="BC9" s="973">
        <v>0</v>
      </c>
      <c r="BD9" s="973">
        <v>0</v>
      </c>
      <c r="BE9" s="973">
        <v>0</v>
      </c>
      <c r="BF9" s="973">
        <v>1467.6452599388379</v>
      </c>
      <c r="BG9" s="973">
        <v>0</v>
      </c>
      <c r="BH9" s="973">
        <v>2202</v>
      </c>
      <c r="BI9" s="973">
        <v>3126739.5854289448</v>
      </c>
    </row>
    <row r="10" spans="1:61" s="244" customFormat="1" ht="16.149999999999999" customHeight="1" x14ac:dyDescent="0.2">
      <c r="A10" s="249" t="s">
        <v>83</v>
      </c>
      <c r="B10" s="234" t="s">
        <v>136</v>
      </c>
      <c r="C10" s="973">
        <v>444314</v>
      </c>
      <c r="D10" s="973"/>
      <c r="E10" s="973">
        <v>0</v>
      </c>
      <c r="F10" s="973">
        <v>0</v>
      </c>
      <c r="G10" s="973">
        <v>0</v>
      </c>
      <c r="H10" s="973">
        <v>0</v>
      </c>
      <c r="I10" s="973">
        <v>0</v>
      </c>
      <c r="J10" s="973">
        <v>0</v>
      </c>
      <c r="K10" s="973">
        <v>0</v>
      </c>
      <c r="L10" s="973">
        <v>0</v>
      </c>
      <c r="M10" s="973">
        <v>0</v>
      </c>
      <c r="N10" s="973">
        <v>0</v>
      </c>
      <c r="O10" s="973">
        <v>0</v>
      </c>
      <c r="P10" s="973">
        <v>0</v>
      </c>
      <c r="Q10" s="973">
        <v>0</v>
      </c>
      <c r="R10" s="973"/>
      <c r="S10" s="973">
        <v>0</v>
      </c>
      <c r="T10" s="973">
        <v>429.57760314341846</v>
      </c>
      <c r="U10" s="973">
        <v>0</v>
      </c>
      <c r="V10" s="973">
        <v>0</v>
      </c>
      <c r="W10" s="973">
        <v>358.4689265536723</v>
      </c>
      <c r="X10" s="973">
        <v>0</v>
      </c>
      <c r="Y10" s="973">
        <v>0</v>
      </c>
      <c r="Z10" s="973"/>
      <c r="AA10" s="973">
        <v>0</v>
      </c>
      <c r="AB10" s="973">
        <v>0</v>
      </c>
      <c r="AC10" s="973"/>
      <c r="AD10" s="973"/>
      <c r="AE10" s="973"/>
      <c r="AF10" s="973"/>
      <c r="AG10" s="973">
        <v>0</v>
      </c>
      <c r="AH10" s="973">
        <v>0</v>
      </c>
      <c r="AI10" s="973">
        <v>0</v>
      </c>
      <c r="AJ10" s="973">
        <v>0</v>
      </c>
      <c r="AK10" s="973">
        <v>0</v>
      </c>
      <c r="AL10" s="973">
        <v>0</v>
      </c>
      <c r="AM10" s="973">
        <v>0</v>
      </c>
      <c r="AN10" s="973">
        <v>0</v>
      </c>
      <c r="AO10" s="973"/>
      <c r="AP10" s="973"/>
      <c r="AQ10" s="973"/>
      <c r="AR10" s="973"/>
      <c r="AS10" s="973"/>
      <c r="AT10" s="973">
        <v>489.32343749999995</v>
      </c>
      <c r="AU10" s="973">
        <v>1236.0137339055793</v>
      </c>
      <c r="AV10" s="974">
        <v>446827.38370110263</v>
      </c>
      <c r="AW10" s="973">
        <v>0</v>
      </c>
      <c r="AX10" s="973">
        <v>0</v>
      </c>
      <c r="AY10" s="973">
        <v>0</v>
      </c>
      <c r="AZ10" s="973">
        <v>0</v>
      </c>
      <c r="BA10" s="973">
        <v>0</v>
      </c>
      <c r="BB10" s="973">
        <v>0</v>
      </c>
      <c r="BC10" s="973">
        <v>1537.4545454545455</v>
      </c>
      <c r="BD10" s="973">
        <v>0</v>
      </c>
      <c r="BE10" s="973">
        <v>0</v>
      </c>
      <c r="BF10" s="973">
        <v>183.45565749235473</v>
      </c>
      <c r="BG10" s="973">
        <v>0</v>
      </c>
      <c r="BH10" s="973">
        <v>0</v>
      </c>
      <c r="BI10" s="973">
        <v>448548.2939040495</v>
      </c>
    </row>
    <row r="11" spans="1:61" s="244" customFormat="1" ht="16.149999999999999" customHeight="1" x14ac:dyDescent="0.2">
      <c r="A11" s="251" t="s">
        <v>137</v>
      </c>
      <c r="B11" s="236" t="s">
        <v>138</v>
      </c>
      <c r="C11" s="975">
        <v>601538</v>
      </c>
      <c r="D11" s="975"/>
      <c r="E11" s="975">
        <v>0</v>
      </c>
      <c r="F11" s="975">
        <v>0</v>
      </c>
      <c r="G11" s="975">
        <v>0</v>
      </c>
      <c r="H11" s="975">
        <v>0</v>
      </c>
      <c r="I11" s="975">
        <v>0</v>
      </c>
      <c r="J11" s="975">
        <v>0</v>
      </c>
      <c r="K11" s="975">
        <v>0</v>
      </c>
      <c r="L11" s="975">
        <v>0</v>
      </c>
      <c r="M11" s="975">
        <v>0</v>
      </c>
      <c r="N11" s="975">
        <v>0</v>
      </c>
      <c r="O11" s="975">
        <v>0</v>
      </c>
      <c r="P11" s="975">
        <v>0</v>
      </c>
      <c r="Q11" s="975">
        <v>0</v>
      </c>
      <c r="R11" s="975"/>
      <c r="S11" s="975">
        <v>0</v>
      </c>
      <c r="T11" s="975">
        <v>0</v>
      </c>
      <c r="U11" s="975">
        <v>0</v>
      </c>
      <c r="V11" s="975">
        <v>0</v>
      </c>
      <c r="W11" s="975">
        <v>0</v>
      </c>
      <c r="X11" s="975">
        <v>0</v>
      </c>
      <c r="Y11" s="975">
        <v>0</v>
      </c>
      <c r="Z11" s="975"/>
      <c r="AA11" s="975">
        <v>0</v>
      </c>
      <c r="AB11" s="975">
        <v>0</v>
      </c>
      <c r="AC11" s="975"/>
      <c r="AD11" s="975"/>
      <c r="AE11" s="975"/>
      <c r="AF11" s="975"/>
      <c r="AG11" s="975">
        <v>0</v>
      </c>
      <c r="AH11" s="975">
        <v>0</v>
      </c>
      <c r="AI11" s="975">
        <v>0</v>
      </c>
      <c r="AJ11" s="975">
        <v>0</v>
      </c>
      <c r="AK11" s="975">
        <v>0</v>
      </c>
      <c r="AL11" s="975">
        <v>0</v>
      </c>
      <c r="AM11" s="975">
        <v>0</v>
      </c>
      <c r="AN11" s="975">
        <v>27000.992647058825</v>
      </c>
      <c r="AO11" s="975"/>
      <c r="AP11" s="975"/>
      <c r="AQ11" s="975"/>
      <c r="AR11" s="975"/>
      <c r="AS11" s="975"/>
      <c r="AT11" s="975">
        <v>1304.8625000000002</v>
      </c>
      <c r="AU11" s="975">
        <v>3531.4678111587982</v>
      </c>
      <c r="AV11" s="976">
        <v>633375.32295821758</v>
      </c>
      <c r="AW11" s="975">
        <v>0</v>
      </c>
      <c r="AX11" s="975">
        <v>0</v>
      </c>
      <c r="AY11" s="975">
        <v>0</v>
      </c>
      <c r="AZ11" s="975">
        <v>66079.414050822132</v>
      </c>
      <c r="BA11" s="975">
        <v>0</v>
      </c>
      <c r="BB11" s="975">
        <v>0</v>
      </c>
      <c r="BC11" s="975">
        <v>0</v>
      </c>
      <c r="BD11" s="975">
        <v>0</v>
      </c>
      <c r="BE11" s="975">
        <v>0</v>
      </c>
      <c r="BF11" s="975">
        <v>183.45565749235473</v>
      </c>
      <c r="BG11" s="975">
        <v>0</v>
      </c>
      <c r="BH11" s="977">
        <v>0</v>
      </c>
      <c r="BI11" s="975">
        <v>699638.19266653212</v>
      </c>
    </row>
    <row r="12" spans="1:61" s="244" customFormat="1" ht="16.149999999999999" customHeight="1" x14ac:dyDescent="0.2">
      <c r="A12" s="247" t="s">
        <v>84</v>
      </c>
      <c r="B12" s="238" t="s">
        <v>139</v>
      </c>
      <c r="C12" s="969">
        <v>799435</v>
      </c>
      <c r="D12" s="969"/>
      <c r="E12" s="969">
        <v>0</v>
      </c>
      <c r="F12" s="969">
        <v>0</v>
      </c>
      <c r="G12" s="969">
        <v>0</v>
      </c>
      <c r="H12" s="969">
        <v>0</v>
      </c>
      <c r="I12" s="969">
        <v>0</v>
      </c>
      <c r="J12" s="969">
        <v>212.74322860238351</v>
      </c>
      <c r="K12" s="969">
        <v>0</v>
      </c>
      <c r="L12" s="969">
        <v>0</v>
      </c>
      <c r="M12" s="969">
        <v>0</v>
      </c>
      <c r="N12" s="969">
        <v>0</v>
      </c>
      <c r="O12" s="969">
        <v>0</v>
      </c>
      <c r="P12" s="969">
        <v>0</v>
      </c>
      <c r="Q12" s="969">
        <v>0</v>
      </c>
      <c r="R12" s="969"/>
      <c r="S12" s="969">
        <v>0</v>
      </c>
      <c r="T12" s="969">
        <v>0</v>
      </c>
      <c r="U12" s="969">
        <v>0</v>
      </c>
      <c r="V12" s="969">
        <v>0</v>
      </c>
      <c r="W12" s="969">
        <v>0</v>
      </c>
      <c r="X12" s="969">
        <v>0</v>
      </c>
      <c r="Y12" s="969">
        <v>0</v>
      </c>
      <c r="Z12" s="969"/>
      <c r="AA12" s="969">
        <v>0</v>
      </c>
      <c r="AB12" s="970">
        <v>0</v>
      </c>
      <c r="AC12" s="970"/>
      <c r="AD12" s="970"/>
      <c r="AE12" s="970"/>
      <c r="AF12" s="970"/>
      <c r="AG12" s="970">
        <v>0</v>
      </c>
      <c r="AH12" s="970">
        <v>0</v>
      </c>
      <c r="AI12" s="970">
        <v>0</v>
      </c>
      <c r="AJ12" s="970">
        <v>0</v>
      </c>
      <c r="AK12" s="970">
        <v>0</v>
      </c>
      <c r="AL12" s="970">
        <v>0</v>
      </c>
      <c r="AM12" s="970">
        <v>0</v>
      </c>
      <c r="AN12" s="970">
        <v>0</v>
      </c>
      <c r="AO12" s="970"/>
      <c r="AP12" s="970"/>
      <c r="AQ12" s="970"/>
      <c r="AR12" s="970"/>
      <c r="AS12" s="970"/>
      <c r="AT12" s="969">
        <v>869.9083333333333</v>
      </c>
      <c r="AU12" s="969">
        <v>1236.0137339055793</v>
      </c>
      <c r="AV12" s="971">
        <v>801753.66529584129</v>
      </c>
      <c r="AW12" s="969">
        <v>0</v>
      </c>
      <c r="AX12" s="969">
        <v>0</v>
      </c>
      <c r="AY12" s="969">
        <v>0</v>
      </c>
      <c r="AZ12" s="969">
        <v>0</v>
      </c>
      <c r="BA12" s="969">
        <v>0</v>
      </c>
      <c r="BB12" s="969">
        <v>0</v>
      </c>
      <c r="BC12" s="969">
        <v>0</v>
      </c>
      <c r="BD12" s="969">
        <v>0</v>
      </c>
      <c r="BE12" s="969">
        <v>0</v>
      </c>
      <c r="BF12" s="969">
        <v>550.36697247706422</v>
      </c>
      <c r="BG12" s="969">
        <v>0</v>
      </c>
      <c r="BH12" s="972">
        <v>0</v>
      </c>
      <c r="BI12" s="969">
        <v>802304.03226831835</v>
      </c>
    </row>
    <row r="13" spans="1:61" s="244" customFormat="1" ht="16.149999999999999" customHeight="1" x14ac:dyDescent="0.2">
      <c r="A13" s="249" t="s">
        <v>85</v>
      </c>
      <c r="B13" s="234" t="s">
        <v>140</v>
      </c>
      <c r="C13" s="973">
        <v>397151</v>
      </c>
      <c r="D13" s="973"/>
      <c r="E13" s="973">
        <v>0</v>
      </c>
      <c r="F13" s="973">
        <v>111.73976915005247</v>
      </c>
      <c r="G13" s="973">
        <v>0</v>
      </c>
      <c r="H13" s="973">
        <v>0</v>
      </c>
      <c r="I13" s="973">
        <v>0</v>
      </c>
      <c r="J13" s="973">
        <v>0</v>
      </c>
      <c r="K13" s="973">
        <v>0</v>
      </c>
      <c r="L13" s="973">
        <v>0</v>
      </c>
      <c r="M13" s="973">
        <v>0</v>
      </c>
      <c r="N13" s="973">
        <v>0</v>
      </c>
      <c r="O13" s="973">
        <v>0</v>
      </c>
      <c r="P13" s="973">
        <v>0</v>
      </c>
      <c r="Q13" s="973">
        <v>0</v>
      </c>
      <c r="R13" s="973"/>
      <c r="S13" s="973">
        <v>0</v>
      </c>
      <c r="T13" s="973">
        <v>0</v>
      </c>
      <c r="U13" s="973">
        <v>0</v>
      </c>
      <c r="V13" s="973">
        <v>0</v>
      </c>
      <c r="W13" s="973">
        <v>0</v>
      </c>
      <c r="X13" s="973">
        <v>0</v>
      </c>
      <c r="Y13" s="973">
        <v>0</v>
      </c>
      <c r="Z13" s="973"/>
      <c r="AA13" s="973">
        <v>0</v>
      </c>
      <c r="AB13" s="973">
        <v>4039.4895104895104</v>
      </c>
      <c r="AC13" s="973"/>
      <c r="AD13" s="973"/>
      <c r="AE13" s="973"/>
      <c r="AF13" s="973"/>
      <c r="AG13" s="973">
        <v>0</v>
      </c>
      <c r="AH13" s="973">
        <v>0</v>
      </c>
      <c r="AI13" s="973">
        <v>0</v>
      </c>
      <c r="AJ13" s="973">
        <v>0</v>
      </c>
      <c r="AK13" s="973">
        <v>0</v>
      </c>
      <c r="AL13" s="973">
        <v>0</v>
      </c>
      <c r="AM13" s="973">
        <v>0</v>
      </c>
      <c r="AN13" s="973">
        <v>0</v>
      </c>
      <c r="AO13" s="973"/>
      <c r="AP13" s="973"/>
      <c r="AQ13" s="973"/>
      <c r="AR13" s="973"/>
      <c r="AS13" s="973"/>
      <c r="AT13" s="973">
        <v>217.47708333333333</v>
      </c>
      <c r="AU13" s="973">
        <v>353.14678111587983</v>
      </c>
      <c r="AV13" s="974">
        <v>401872.85314408876</v>
      </c>
      <c r="AW13" s="973">
        <v>0</v>
      </c>
      <c r="AX13" s="973">
        <v>0</v>
      </c>
      <c r="AY13" s="973">
        <v>0</v>
      </c>
      <c r="AZ13" s="973">
        <v>0</v>
      </c>
      <c r="BA13" s="973">
        <v>0</v>
      </c>
      <c r="BB13" s="973">
        <v>0</v>
      </c>
      <c r="BC13" s="973">
        <v>0</v>
      </c>
      <c r="BD13" s="973">
        <v>0</v>
      </c>
      <c r="BE13" s="973">
        <v>0</v>
      </c>
      <c r="BF13" s="973">
        <v>183.45565749235473</v>
      </c>
      <c r="BG13" s="973">
        <v>0</v>
      </c>
      <c r="BH13" s="973">
        <v>0</v>
      </c>
      <c r="BI13" s="973">
        <v>402056.30880158109</v>
      </c>
    </row>
    <row r="14" spans="1:61" s="244" customFormat="1" ht="16.149999999999999" customHeight="1" x14ac:dyDescent="0.2">
      <c r="A14" s="249" t="s">
        <v>86</v>
      </c>
      <c r="B14" s="234" t="s">
        <v>141</v>
      </c>
      <c r="C14" s="973">
        <v>3231322</v>
      </c>
      <c r="D14" s="973"/>
      <c r="E14" s="973">
        <v>0</v>
      </c>
      <c r="F14" s="973">
        <v>0</v>
      </c>
      <c r="G14" s="973">
        <v>0</v>
      </c>
      <c r="H14" s="973">
        <v>0</v>
      </c>
      <c r="I14" s="973">
        <v>0</v>
      </c>
      <c r="J14" s="973">
        <v>0</v>
      </c>
      <c r="K14" s="973">
        <v>0</v>
      </c>
      <c r="L14" s="973">
        <v>0</v>
      </c>
      <c r="M14" s="973">
        <v>0</v>
      </c>
      <c r="N14" s="973">
        <v>0</v>
      </c>
      <c r="O14" s="973">
        <v>0</v>
      </c>
      <c r="P14" s="973">
        <v>0</v>
      </c>
      <c r="Q14" s="973">
        <v>0</v>
      </c>
      <c r="R14" s="973"/>
      <c r="S14" s="973">
        <v>0</v>
      </c>
      <c r="T14" s="973">
        <v>0</v>
      </c>
      <c r="U14" s="973">
        <v>0</v>
      </c>
      <c r="V14" s="973">
        <v>0</v>
      </c>
      <c r="W14" s="973">
        <v>0</v>
      </c>
      <c r="X14" s="973">
        <v>0</v>
      </c>
      <c r="Y14" s="973">
        <v>0</v>
      </c>
      <c r="Z14" s="973"/>
      <c r="AA14" s="973">
        <v>0</v>
      </c>
      <c r="AB14" s="973">
        <v>0</v>
      </c>
      <c r="AC14" s="973"/>
      <c r="AD14" s="973"/>
      <c r="AE14" s="973"/>
      <c r="AF14" s="973"/>
      <c r="AG14" s="973">
        <v>0</v>
      </c>
      <c r="AH14" s="973">
        <v>0</v>
      </c>
      <c r="AI14" s="973">
        <v>0</v>
      </c>
      <c r="AJ14" s="973">
        <v>0</v>
      </c>
      <c r="AK14" s="973">
        <v>0</v>
      </c>
      <c r="AL14" s="973">
        <v>0</v>
      </c>
      <c r="AM14" s="973">
        <v>0</v>
      </c>
      <c r="AN14" s="973">
        <v>0</v>
      </c>
      <c r="AO14" s="973"/>
      <c r="AP14" s="973"/>
      <c r="AQ14" s="973"/>
      <c r="AR14" s="973"/>
      <c r="AS14" s="973"/>
      <c r="AT14" s="973">
        <v>4240.8031250000004</v>
      </c>
      <c r="AU14" s="973">
        <v>4237.7613733905573</v>
      </c>
      <c r="AV14" s="974">
        <v>3239800.5644983905</v>
      </c>
      <c r="AW14" s="973">
        <v>0</v>
      </c>
      <c r="AX14" s="973">
        <v>0</v>
      </c>
      <c r="AY14" s="973">
        <v>0</v>
      </c>
      <c r="AZ14" s="973">
        <v>0</v>
      </c>
      <c r="BA14" s="973">
        <v>0</v>
      </c>
      <c r="BB14" s="973">
        <v>0</v>
      </c>
      <c r="BC14" s="973">
        <v>0</v>
      </c>
      <c r="BD14" s="973">
        <v>0</v>
      </c>
      <c r="BE14" s="973">
        <v>0</v>
      </c>
      <c r="BF14" s="973">
        <v>2201.4678899082569</v>
      </c>
      <c r="BG14" s="973">
        <v>0</v>
      </c>
      <c r="BH14" s="973">
        <v>0</v>
      </c>
      <c r="BI14" s="973">
        <v>3242002.0323882988</v>
      </c>
    </row>
    <row r="15" spans="1:61" s="244" customFormat="1" ht="16.149999999999999" customHeight="1" x14ac:dyDescent="0.2">
      <c r="A15" s="249" t="s">
        <v>87</v>
      </c>
      <c r="B15" s="234" t="s">
        <v>142</v>
      </c>
      <c r="C15" s="973">
        <v>4853826</v>
      </c>
      <c r="D15" s="973">
        <v>134545</v>
      </c>
      <c r="E15" s="973">
        <v>0</v>
      </c>
      <c r="F15" s="973">
        <v>0</v>
      </c>
      <c r="G15" s="973">
        <v>0</v>
      </c>
      <c r="H15" s="973">
        <v>0</v>
      </c>
      <c r="I15" s="973">
        <v>0</v>
      </c>
      <c r="J15" s="973">
        <v>0</v>
      </c>
      <c r="K15" s="973">
        <v>0</v>
      </c>
      <c r="L15" s="973">
        <v>0</v>
      </c>
      <c r="M15" s="973">
        <v>0</v>
      </c>
      <c r="N15" s="973">
        <v>0</v>
      </c>
      <c r="O15" s="973">
        <v>0</v>
      </c>
      <c r="P15" s="973">
        <v>0</v>
      </c>
      <c r="Q15" s="973">
        <v>0</v>
      </c>
      <c r="R15" s="973"/>
      <c r="S15" s="973">
        <v>0</v>
      </c>
      <c r="T15" s="973">
        <v>0</v>
      </c>
      <c r="U15" s="973">
        <v>0</v>
      </c>
      <c r="V15" s="973">
        <v>0</v>
      </c>
      <c r="W15" s="973">
        <v>0</v>
      </c>
      <c r="X15" s="973">
        <v>0</v>
      </c>
      <c r="Y15" s="973">
        <v>0</v>
      </c>
      <c r="Z15" s="973"/>
      <c r="AA15" s="973">
        <v>0</v>
      </c>
      <c r="AB15" s="973">
        <v>0</v>
      </c>
      <c r="AC15" s="973"/>
      <c r="AD15" s="973"/>
      <c r="AE15" s="973"/>
      <c r="AF15" s="973"/>
      <c r="AG15" s="973">
        <v>0</v>
      </c>
      <c r="AH15" s="973">
        <v>0</v>
      </c>
      <c r="AI15" s="973">
        <v>0</v>
      </c>
      <c r="AJ15" s="973">
        <v>0</v>
      </c>
      <c r="AK15" s="973">
        <v>0</v>
      </c>
      <c r="AL15" s="973">
        <v>0</v>
      </c>
      <c r="AM15" s="973">
        <v>0</v>
      </c>
      <c r="AN15" s="973">
        <v>0</v>
      </c>
      <c r="AO15" s="973"/>
      <c r="AP15" s="973"/>
      <c r="AQ15" s="973"/>
      <c r="AR15" s="973"/>
      <c r="AS15" s="973"/>
      <c r="AT15" s="973">
        <v>6959.2666666666664</v>
      </c>
      <c r="AU15" s="973">
        <v>7239.5090128755364</v>
      </c>
      <c r="AV15" s="974">
        <v>5002569.7756795418</v>
      </c>
      <c r="AW15" s="973">
        <v>0</v>
      </c>
      <c r="AX15" s="973">
        <v>0</v>
      </c>
      <c r="AY15" s="973">
        <v>0</v>
      </c>
      <c r="AZ15" s="973">
        <v>0</v>
      </c>
      <c r="BA15" s="973">
        <v>0</v>
      </c>
      <c r="BB15" s="973">
        <v>0</v>
      </c>
      <c r="BC15" s="973">
        <v>0</v>
      </c>
      <c r="BD15" s="973">
        <v>0</v>
      </c>
      <c r="BE15" s="973">
        <v>0</v>
      </c>
      <c r="BF15" s="973">
        <v>917.27828746177363</v>
      </c>
      <c r="BG15" s="973">
        <v>0</v>
      </c>
      <c r="BH15" s="973">
        <v>0</v>
      </c>
      <c r="BI15" s="973">
        <v>5003487.0539670037</v>
      </c>
    </row>
    <row r="16" spans="1:61" s="244" customFormat="1" ht="16.149999999999999" customHeight="1" x14ac:dyDescent="0.2">
      <c r="A16" s="251" t="s">
        <v>88</v>
      </c>
      <c r="B16" s="236" t="s">
        <v>143</v>
      </c>
      <c r="C16" s="975">
        <v>4905283</v>
      </c>
      <c r="D16" s="975"/>
      <c r="E16" s="975">
        <v>0</v>
      </c>
      <c r="F16" s="975">
        <v>0</v>
      </c>
      <c r="G16" s="975">
        <v>0</v>
      </c>
      <c r="H16" s="975">
        <v>0</v>
      </c>
      <c r="I16" s="975">
        <v>0</v>
      </c>
      <c r="J16" s="975">
        <v>97542.77031419285</v>
      </c>
      <c r="K16" s="975">
        <v>0</v>
      </c>
      <c r="L16" s="975">
        <v>73680.554838709679</v>
      </c>
      <c r="M16" s="975">
        <v>0</v>
      </c>
      <c r="N16" s="975">
        <v>0</v>
      </c>
      <c r="O16" s="975">
        <v>0</v>
      </c>
      <c r="P16" s="975">
        <v>0</v>
      </c>
      <c r="Q16" s="975">
        <v>0</v>
      </c>
      <c r="R16" s="975"/>
      <c r="S16" s="975">
        <v>0</v>
      </c>
      <c r="T16" s="975">
        <v>95.461689587426321</v>
      </c>
      <c r="U16" s="975">
        <v>51106.739526411657</v>
      </c>
      <c r="V16" s="975">
        <v>0</v>
      </c>
      <c r="W16" s="975">
        <v>0</v>
      </c>
      <c r="X16" s="975">
        <v>0</v>
      </c>
      <c r="Y16" s="975">
        <v>0</v>
      </c>
      <c r="Z16" s="975"/>
      <c r="AA16" s="975">
        <v>0</v>
      </c>
      <c r="AB16" s="975">
        <v>0</v>
      </c>
      <c r="AC16" s="975"/>
      <c r="AD16" s="975"/>
      <c r="AE16" s="975"/>
      <c r="AF16" s="975"/>
      <c r="AG16" s="975">
        <v>0</v>
      </c>
      <c r="AH16" s="975">
        <v>0</v>
      </c>
      <c r="AI16" s="975">
        <v>0</v>
      </c>
      <c r="AJ16" s="975">
        <v>0</v>
      </c>
      <c r="AK16" s="975">
        <v>0</v>
      </c>
      <c r="AL16" s="975">
        <v>0</v>
      </c>
      <c r="AM16" s="975">
        <v>0</v>
      </c>
      <c r="AN16" s="975">
        <v>0</v>
      </c>
      <c r="AO16" s="975"/>
      <c r="AP16" s="975"/>
      <c r="AQ16" s="975"/>
      <c r="AR16" s="975"/>
      <c r="AS16" s="975"/>
      <c r="AT16" s="975">
        <v>2990.309895833333</v>
      </c>
      <c r="AU16" s="975">
        <v>8740.3828326180264</v>
      </c>
      <c r="AV16" s="976">
        <v>5139439.2190973526</v>
      </c>
      <c r="AW16" s="975">
        <v>0</v>
      </c>
      <c r="AX16" s="975">
        <v>0</v>
      </c>
      <c r="AY16" s="975">
        <v>0</v>
      </c>
      <c r="AZ16" s="975">
        <v>99.517189835575493</v>
      </c>
      <c r="BA16" s="975">
        <v>0</v>
      </c>
      <c r="BB16" s="975">
        <v>0</v>
      </c>
      <c r="BC16" s="975">
        <v>0</v>
      </c>
      <c r="BD16" s="975">
        <v>0</v>
      </c>
      <c r="BE16" s="975">
        <v>0</v>
      </c>
      <c r="BF16" s="975">
        <v>6787.8593272171256</v>
      </c>
      <c r="BG16" s="975">
        <v>0</v>
      </c>
      <c r="BH16" s="977">
        <v>0</v>
      </c>
      <c r="BI16" s="975">
        <v>5146326.5956144053</v>
      </c>
    </row>
    <row r="17" spans="1:61" s="244" customFormat="1" ht="16.149999999999999" customHeight="1" x14ac:dyDescent="0.2">
      <c r="A17" s="247" t="s">
        <v>89</v>
      </c>
      <c r="B17" s="238" t="s">
        <v>144</v>
      </c>
      <c r="C17" s="969">
        <v>269347</v>
      </c>
      <c r="D17" s="969"/>
      <c r="E17" s="969">
        <v>0</v>
      </c>
      <c r="F17" s="969">
        <v>0</v>
      </c>
      <c r="G17" s="969">
        <v>0</v>
      </c>
      <c r="H17" s="969">
        <v>0</v>
      </c>
      <c r="I17" s="969">
        <v>0</v>
      </c>
      <c r="J17" s="969">
        <v>0</v>
      </c>
      <c r="K17" s="969">
        <v>0</v>
      </c>
      <c r="L17" s="969">
        <v>0</v>
      </c>
      <c r="M17" s="969">
        <v>0</v>
      </c>
      <c r="N17" s="969">
        <v>0</v>
      </c>
      <c r="O17" s="969">
        <v>0</v>
      </c>
      <c r="P17" s="969">
        <v>0</v>
      </c>
      <c r="Q17" s="969">
        <v>0</v>
      </c>
      <c r="R17" s="969"/>
      <c r="S17" s="969">
        <v>0</v>
      </c>
      <c r="T17" s="969">
        <v>0</v>
      </c>
      <c r="U17" s="969">
        <v>0</v>
      </c>
      <c r="V17" s="969">
        <v>0</v>
      </c>
      <c r="W17" s="969">
        <v>0</v>
      </c>
      <c r="X17" s="969">
        <v>0</v>
      </c>
      <c r="Y17" s="969">
        <v>0</v>
      </c>
      <c r="Z17" s="969"/>
      <c r="AA17" s="969">
        <v>0</v>
      </c>
      <c r="AB17" s="970">
        <v>0</v>
      </c>
      <c r="AC17" s="970"/>
      <c r="AD17" s="970"/>
      <c r="AE17" s="970"/>
      <c r="AF17" s="970"/>
      <c r="AG17" s="970">
        <v>0</v>
      </c>
      <c r="AH17" s="970">
        <v>0</v>
      </c>
      <c r="AI17" s="970">
        <v>0</v>
      </c>
      <c r="AJ17" s="970">
        <v>0</v>
      </c>
      <c r="AK17" s="970">
        <v>0</v>
      </c>
      <c r="AL17" s="970">
        <v>0</v>
      </c>
      <c r="AM17" s="970">
        <v>0</v>
      </c>
      <c r="AN17" s="970">
        <v>0</v>
      </c>
      <c r="AO17" s="970"/>
      <c r="AP17" s="970"/>
      <c r="AQ17" s="970"/>
      <c r="AR17" s="970"/>
      <c r="AS17" s="970"/>
      <c r="AT17" s="969">
        <v>0</v>
      </c>
      <c r="AU17" s="969">
        <v>1059.4403433476393</v>
      </c>
      <c r="AV17" s="971">
        <v>270406.44034334761</v>
      </c>
      <c r="AW17" s="969">
        <v>0</v>
      </c>
      <c r="AX17" s="969">
        <v>0</v>
      </c>
      <c r="AY17" s="969">
        <v>0</v>
      </c>
      <c r="AZ17" s="969">
        <v>0</v>
      </c>
      <c r="BA17" s="969">
        <v>0</v>
      </c>
      <c r="BB17" s="969">
        <v>0</v>
      </c>
      <c r="BC17" s="969">
        <v>0</v>
      </c>
      <c r="BD17" s="969">
        <v>0</v>
      </c>
      <c r="BE17" s="969">
        <v>0</v>
      </c>
      <c r="BF17" s="969">
        <v>366.91131498470946</v>
      </c>
      <c r="BG17" s="969">
        <v>0</v>
      </c>
      <c r="BH17" s="972">
        <v>0</v>
      </c>
      <c r="BI17" s="969">
        <v>270773.35165833234</v>
      </c>
    </row>
    <row r="18" spans="1:61" s="244" customFormat="1" ht="16.149999999999999" customHeight="1" x14ac:dyDescent="0.2">
      <c r="A18" s="249" t="s">
        <v>145</v>
      </c>
      <c r="B18" s="234" t="s">
        <v>146</v>
      </c>
      <c r="C18" s="973">
        <v>270754</v>
      </c>
      <c r="D18" s="973"/>
      <c r="E18" s="973">
        <v>0</v>
      </c>
      <c r="F18" s="973">
        <v>0</v>
      </c>
      <c r="G18" s="973">
        <v>0</v>
      </c>
      <c r="H18" s="973">
        <v>0</v>
      </c>
      <c r="I18" s="973">
        <v>0</v>
      </c>
      <c r="J18" s="973">
        <v>0</v>
      </c>
      <c r="K18" s="973">
        <v>0</v>
      </c>
      <c r="L18" s="973">
        <v>358.83387096774197</v>
      </c>
      <c r="M18" s="973">
        <v>0</v>
      </c>
      <c r="N18" s="973">
        <v>0</v>
      </c>
      <c r="O18" s="973">
        <v>0</v>
      </c>
      <c r="P18" s="973">
        <v>0</v>
      </c>
      <c r="Q18" s="973">
        <v>0</v>
      </c>
      <c r="R18" s="973"/>
      <c r="S18" s="973">
        <v>0</v>
      </c>
      <c r="T18" s="973">
        <v>0</v>
      </c>
      <c r="U18" s="973">
        <v>0</v>
      </c>
      <c r="V18" s="973">
        <v>0</v>
      </c>
      <c r="W18" s="973">
        <v>0</v>
      </c>
      <c r="X18" s="973">
        <v>0</v>
      </c>
      <c r="Y18" s="973">
        <v>0</v>
      </c>
      <c r="Z18" s="973"/>
      <c r="AA18" s="973">
        <v>0</v>
      </c>
      <c r="AB18" s="973">
        <v>0</v>
      </c>
      <c r="AC18" s="973"/>
      <c r="AD18" s="973"/>
      <c r="AE18" s="973"/>
      <c r="AF18" s="973"/>
      <c r="AG18" s="973">
        <v>0</v>
      </c>
      <c r="AH18" s="973">
        <v>0</v>
      </c>
      <c r="AI18" s="973">
        <v>0</v>
      </c>
      <c r="AJ18" s="973">
        <v>0</v>
      </c>
      <c r="AK18" s="973">
        <v>0</v>
      </c>
      <c r="AL18" s="973">
        <v>0</v>
      </c>
      <c r="AM18" s="973">
        <v>0</v>
      </c>
      <c r="AN18" s="973">
        <v>0</v>
      </c>
      <c r="AO18" s="973"/>
      <c r="AP18" s="973"/>
      <c r="AQ18" s="973"/>
      <c r="AR18" s="973"/>
      <c r="AS18" s="973"/>
      <c r="AT18" s="973">
        <v>0</v>
      </c>
      <c r="AU18" s="973">
        <v>88.286695278969958</v>
      </c>
      <c r="AV18" s="974">
        <v>271201.12056624668</v>
      </c>
      <c r="AW18" s="973">
        <v>0</v>
      </c>
      <c r="AX18" s="973">
        <v>0</v>
      </c>
      <c r="AY18" s="973">
        <v>0</v>
      </c>
      <c r="AZ18" s="973">
        <v>0</v>
      </c>
      <c r="BA18" s="973">
        <v>0</v>
      </c>
      <c r="BB18" s="973">
        <v>0</v>
      </c>
      <c r="BC18" s="973">
        <v>0</v>
      </c>
      <c r="BD18" s="973">
        <v>0</v>
      </c>
      <c r="BE18" s="973">
        <v>0</v>
      </c>
      <c r="BF18" s="973">
        <v>0</v>
      </c>
      <c r="BG18" s="973">
        <v>0</v>
      </c>
      <c r="BH18" s="973">
        <v>0</v>
      </c>
      <c r="BI18" s="973">
        <v>271201.12056624668</v>
      </c>
    </row>
    <row r="19" spans="1:61" s="244" customFormat="1" ht="16.149999999999999" customHeight="1" x14ac:dyDescent="0.2">
      <c r="A19" s="249" t="s">
        <v>147</v>
      </c>
      <c r="B19" s="234" t="s">
        <v>148</v>
      </c>
      <c r="C19" s="973">
        <v>176653</v>
      </c>
      <c r="D19" s="973"/>
      <c r="E19" s="973">
        <v>0</v>
      </c>
      <c r="F19" s="973">
        <v>0</v>
      </c>
      <c r="G19" s="973">
        <v>0</v>
      </c>
      <c r="H19" s="973">
        <v>0</v>
      </c>
      <c r="I19" s="973">
        <v>0</v>
      </c>
      <c r="J19" s="973">
        <v>0</v>
      </c>
      <c r="K19" s="973">
        <v>0</v>
      </c>
      <c r="L19" s="973">
        <v>0</v>
      </c>
      <c r="M19" s="973">
        <v>0</v>
      </c>
      <c r="N19" s="973">
        <v>0</v>
      </c>
      <c r="O19" s="973">
        <v>0</v>
      </c>
      <c r="P19" s="973">
        <v>11290.881465517241</v>
      </c>
      <c r="Q19" s="973">
        <v>0</v>
      </c>
      <c r="R19" s="973"/>
      <c r="S19" s="973">
        <v>0</v>
      </c>
      <c r="T19" s="973">
        <v>0</v>
      </c>
      <c r="U19" s="973">
        <v>0</v>
      </c>
      <c r="V19" s="973">
        <v>0</v>
      </c>
      <c r="W19" s="973">
        <v>0</v>
      </c>
      <c r="X19" s="973">
        <v>0</v>
      </c>
      <c r="Y19" s="973">
        <v>0</v>
      </c>
      <c r="Z19" s="973"/>
      <c r="AA19" s="973">
        <v>0</v>
      </c>
      <c r="AB19" s="973">
        <v>0</v>
      </c>
      <c r="AC19" s="973"/>
      <c r="AD19" s="973"/>
      <c r="AE19" s="973"/>
      <c r="AF19" s="973"/>
      <c r="AG19" s="973">
        <v>0</v>
      </c>
      <c r="AH19" s="973">
        <v>0</v>
      </c>
      <c r="AI19" s="973">
        <v>0</v>
      </c>
      <c r="AJ19" s="973">
        <v>0</v>
      </c>
      <c r="AK19" s="973">
        <v>0</v>
      </c>
      <c r="AL19" s="973">
        <v>0</v>
      </c>
      <c r="AM19" s="973">
        <v>0</v>
      </c>
      <c r="AN19" s="973">
        <v>0</v>
      </c>
      <c r="AO19" s="973"/>
      <c r="AP19" s="973"/>
      <c r="AQ19" s="973"/>
      <c r="AR19" s="973"/>
      <c r="AS19" s="973"/>
      <c r="AT19" s="973">
        <v>326.21562500000005</v>
      </c>
      <c r="AU19" s="973">
        <v>618.00686695278966</v>
      </c>
      <c r="AV19" s="974">
        <v>188888.10395747004</v>
      </c>
      <c r="AW19" s="973">
        <v>0</v>
      </c>
      <c r="AX19" s="973">
        <v>0</v>
      </c>
      <c r="AY19" s="973">
        <v>0</v>
      </c>
      <c r="AZ19" s="973">
        <v>0</v>
      </c>
      <c r="BA19" s="973">
        <v>0</v>
      </c>
      <c r="BB19" s="973">
        <v>0</v>
      </c>
      <c r="BC19" s="973">
        <v>0</v>
      </c>
      <c r="BD19" s="973">
        <v>0</v>
      </c>
      <c r="BE19" s="973">
        <v>0</v>
      </c>
      <c r="BF19" s="973">
        <v>0</v>
      </c>
      <c r="BG19" s="973">
        <v>0</v>
      </c>
      <c r="BH19" s="973">
        <v>0</v>
      </c>
      <c r="BI19" s="973">
        <v>188888.10395747004</v>
      </c>
    </row>
    <row r="20" spans="1:61" s="244" customFormat="1" ht="16.149999999999999" customHeight="1" x14ac:dyDescent="0.2">
      <c r="A20" s="249" t="s">
        <v>149</v>
      </c>
      <c r="B20" s="234" t="s">
        <v>150</v>
      </c>
      <c r="C20" s="973">
        <v>261262</v>
      </c>
      <c r="D20" s="973"/>
      <c r="E20" s="973">
        <v>0</v>
      </c>
      <c r="F20" s="973">
        <v>223.47953830010493</v>
      </c>
      <c r="G20" s="973">
        <v>0</v>
      </c>
      <c r="H20" s="973">
        <v>0</v>
      </c>
      <c r="I20" s="973">
        <v>0</v>
      </c>
      <c r="J20" s="973">
        <v>0</v>
      </c>
      <c r="K20" s="973">
        <v>0</v>
      </c>
      <c r="L20" s="973">
        <v>0</v>
      </c>
      <c r="M20" s="973">
        <v>0</v>
      </c>
      <c r="N20" s="973">
        <v>0</v>
      </c>
      <c r="O20" s="973">
        <v>0</v>
      </c>
      <c r="P20" s="973">
        <v>0</v>
      </c>
      <c r="Q20" s="973">
        <v>0</v>
      </c>
      <c r="R20" s="973"/>
      <c r="S20" s="973">
        <v>0</v>
      </c>
      <c r="T20" s="973">
        <v>0</v>
      </c>
      <c r="U20" s="973">
        <v>0</v>
      </c>
      <c r="V20" s="973">
        <v>2591.8342541436464</v>
      </c>
      <c r="W20" s="973">
        <v>0</v>
      </c>
      <c r="X20" s="973">
        <v>0</v>
      </c>
      <c r="Y20" s="973">
        <v>0</v>
      </c>
      <c r="Z20" s="973"/>
      <c r="AA20" s="973">
        <v>0</v>
      </c>
      <c r="AB20" s="973">
        <v>7790.4440559440554</v>
      </c>
      <c r="AC20" s="973"/>
      <c r="AD20" s="973"/>
      <c r="AE20" s="973"/>
      <c r="AF20" s="973"/>
      <c r="AG20" s="973">
        <v>0</v>
      </c>
      <c r="AH20" s="973">
        <v>0</v>
      </c>
      <c r="AI20" s="973">
        <v>0</v>
      </c>
      <c r="AJ20" s="973">
        <v>0</v>
      </c>
      <c r="AK20" s="973">
        <v>0</v>
      </c>
      <c r="AL20" s="973">
        <v>0</v>
      </c>
      <c r="AM20" s="973">
        <v>0</v>
      </c>
      <c r="AN20" s="973">
        <v>0</v>
      </c>
      <c r="AO20" s="973"/>
      <c r="AP20" s="973"/>
      <c r="AQ20" s="973"/>
      <c r="AR20" s="973"/>
      <c r="AS20" s="973"/>
      <c r="AT20" s="973">
        <v>108.73854166666666</v>
      </c>
      <c r="AU20" s="973">
        <v>264.86008583690983</v>
      </c>
      <c r="AV20" s="974">
        <v>272241.35647589137</v>
      </c>
      <c r="AW20" s="973">
        <v>0</v>
      </c>
      <c r="AX20" s="973">
        <v>0</v>
      </c>
      <c r="AY20" s="973">
        <v>0</v>
      </c>
      <c r="AZ20" s="973">
        <v>0</v>
      </c>
      <c r="BA20" s="973">
        <v>0</v>
      </c>
      <c r="BB20" s="973">
        <v>0</v>
      </c>
      <c r="BC20" s="973">
        <v>0</v>
      </c>
      <c r="BD20" s="973">
        <v>0</v>
      </c>
      <c r="BE20" s="973">
        <v>0</v>
      </c>
      <c r="BF20" s="973">
        <v>0</v>
      </c>
      <c r="BG20" s="973">
        <v>0</v>
      </c>
      <c r="BH20" s="973">
        <v>0</v>
      </c>
      <c r="BI20" s="973">
        <v>272241.35647589137</v>
      </c>
    </row>
    <row r="21" spans="1:61" s="244" customFormat="1" ht="16.149999999999999" customHeight="1" x14ac:dyDescent="0.2">
      <c r="A21" s="251" t="s">
        <v>151</v>
      </c>
      <c r="B21" s="236" t="s">
        <v>152</v>
      </c>
      <c r="C21" s="975">
        <v>509418</v>
      </c>
      <c r="D21" s="975"/>
      <c r="E21" s="975">
        <v>0</v>
      </c>
      <c r="F21" s="975">
        <v>0</v>
      </c>
      <c r="G21" s="975">
        <v>0</v>
      </c>
      <c r="H21" s="975">
        <v>0</v>
      </c>
      <c r="I21" s="975">
        <v>0</v>
      </c>
      <c r="J21" s="975">
        <v>0</v>
      </c>
      <c r="K21" s="975">
        <v>0</v>
      </c>
      <c r="L21" s="975">
        <v>0</v>
      </c>
      <c r="M21" s="975">
        <v>0</v>
      </c>
      <c r="N21" s="975">
        <v>0</v>
      </c>
      <c r="O21" s="975">
        <v>0</v>
      </c>
      <c r="P21" s="975">
        <v>38000.493534482754</v>
      </c>
      <c r="Q21" s="975">
        <v>0</v>
      </c>
      <c r="R21" s="975"/>
      <c r="S21" s="975">
        <v>0</v>
      </c>
      <c r="T21" s="975">
        <v>0</v>
      </c>
      <c r="U21" s="975">
        <v>0</v>
      </c>
      <c r="V21" s="975">
        <v>0</v>
      </c>
      <c r="W21" s="975">
        <v>0</v>
      </c>
      <c r="X21" s="975">
        <v>0</v>
      </c>
      <c r="Y21" s="975">
        <v>0</v>
      </c>
      <c r="Z21" s="975"/>
      <c r="AA21" s="975">
        <v>0</v>
      </c>
      <c r="AB21" s="975">
        <v>0</v>
      </c>
      <c r="AC21" s="975"/>
      <c r="AD21" s="975"/>
      <c r="AE21" s="975"/>
      <c r="AF21" s="975"/>
      <c r="AG21" s="975">
        <v>0</v>
      </c>
      <c r="AH21" s="975">
        <v>0</v>
      </c>
      <c r="AI21" s="975">
        <v>0</v>
      </c>
      <c r="AJ21" s="975">
        <v>0</v>
      </c>
      <c r="AK21" s="975">
        <v>0</v>
      </c>
      <c r="AL21" s="975">
        <v>0</v>
      </c>
      <c r="AM21" s="975">
        <v>0</v>
      </c>
      <c r="AN21" s="975">
        <v>0</v>
      </c>
      <c r="AO21" s="975"/>
      <c r="AP21" s="975"/>
      <c r="AQ21" s="975"/>
      <c r="AR21" s="975"/>
      <c r="AS21" s="975"/>
      <c r="AT21" s="975">
        <v>652.43125000000009</v>
      </c>
      <c r="AU21" s="975">
        <v>88.286695278969958</v>
      </c>
      <c r="AV21" s="976">
        <v>548159.21147976175</v>
      </c>
      <c r="AW21" s="975">
        <v>0</v>
      </c>
      <c r="AX21" s="975">
        <v>0</v>
      </c>
      <c r="AY21" s="975">
        <v>0</v>
      </c>
      <c r="AZ21" s="975">
        <v>0</v>
      </c>
      <c r="BA21" s="975">
        <v>0</v>
      </c>
      <c r="BB21" s="975">
        <v>0</v>
      </c>
      <c r="BC21" s="975">
        <v>0</v>
      </c>
      <c r="BD21" s="975">
        <v>0</v>
      </c>
      <c r="BE21" s="975">
        <v>0</v>
      </c>
      <c r="BF21" s="975">
        <v>366.91131498470946</v>
      </c>
      <c r="BG21" s="975">
        <v>0</v>
      </c>
      <c r="BH21" s="977">
        <v>0</v>
      </c>
      <c r="BI21" s="975">
        <v>548526.12279474642</v>
      </c>
    </row>
    <row r="22" spans="1:61" s="244" customFormat="1" ht="16.149999999999999" customHeight="1" x14ac:dyDescent="0.2">
      <c r="A22" s="247" t="s">
        <v>153</v>
      </c>
      <c r="B22" s="238" t="s">
        <v>154</v>
      </c>
      <c r="C22" s="969">
        <v>720950</v>
      </c>
      <c r="D22" s="969"/>
      <c r="E22" s="969">
        <v>0</v>
      </c>
      <c r="F22" s="969">
        <v>0</v>
      </c>
      <c r="G22" s="969">
        <v>0</v>
      </c>
      <c r="H22" s="969">
        <v>0</v>
      </c>
      <c r="I22" s="969">
        <v>0</v>
      </c>
      <c r="J22" s="969">
        <v>0</v>
      </c>
      <c r="K22" s="969">
        <v>0</v>
      </c>
      <c r="L22" s="969">
        <v>0</v>
      </c>
      <c r="M22" s="969">
        <v>0</v>
      </c>
      <c r="N22" s="969">
        <v>0</v>
      </c>
      <c r="O22" s="969">
        <v>0</v>
      </c>
      <c r="P22" s="969">
        <v>0</v>
      </c>
      <c r="Q22" s="969">
        <v>0</v>
      </c>
      <c r="R22" s="969"/>
      <c r="S22" s="969">
        <v>0</v>
      </c>
      <c r="T22" s="969">
        <v>0</v>
      </c>
      <c r="U22" s="969">
        <v>0</v>
      </c>
      <c r="V22" s="969">
        <v>0</v>
      </c>
      <c r="W22" s="969">
        <v>0</v>
      </c>
      <c r="X22" s="969">
        <v>0</v>
      </c>
      <c r="Y22" s="969">
        <v>0</v>
      </c>
      <c r="Z22" s="969"/>
      <c r="AA22" s="969">
        <v>0</v>
      </c>
      <c r="AB22" s="970">
        <v>0</v>
      </c>
      <c r="AC22" s="970"/>
      <c r="AD22" s="970"/>
      <c r="AE22" s="970"/>
      <c r="AF22" s="970"/>
      <c r="AG22" s="970">
        <v>0</v>
      </c>
      <c r="AH22" s="970">
        <v>0</v>
      </c>
      <c r="AI22" s="970">
        <v>0</v>
      </c>
      <c r="AJ22" s="970">
        <v>0</v>
      </c>
      <c r="AK22" s="970">
        <v>0</v>
      </c>
      <c r="AL22" s="970">
        <v>0</v>
      </c>
      <c r="AM22" s="970">
        <v>0</v>
      </c>
      <c r="AN22" s="970">
        <v>0</v>
      </c>
      <c r="AO22" s="970"/>
      <c r="AP22" s="970"/>
      <c r="AQ22" s="970"/>
      <c r="AR22" s="970"/>
      <c r="AS22" s="970"/>
      <c r="AT22" s="969">
        <v>489.32343749999995</v>
      </c>
      <c r="AU22" s="969">
        <v>441.43347639484978</v>
      </c>
      <c r="AV22" s="971">
        <v>721880.7569138949</v>
      </c>
      <c r="AW22" s="969">
        <v>0</v>
      </c>
      <c r="AX22" s="969">
        <v>0</v>
      </c>
      <c r="AY22" s="969">
        <v>0</v>
      </c>
      <c r="AZ22" s="969">
        <v>0</v>
      </c>
      <c r="BA22" s="969">
        <v>0</v>
      </c>
      <c r="BB22" s="969">
        <v>0</v>
      </c>
      <c r="BC22" s="969">
        <v>0</v>
      </c>
      <c r="BD22" s="969">
        <v>0</v>
      </c>
      <c r="BE22" s="969">
        <v>0</v>
      </c>
      <c r="BF22" s="969">
        <v>183.45565749235473</v>
      </c>
      <c r="BG22" s="969">
        <v>0</v>
      </c>
      <c r="BH22" s="972">
        <v>0</v>
      </c>
      <c r="BI22" s="969">
        <v>722064.2125713873</v>
      </c>
    </row>
    <row r="23" spans="1:61" s="244" customFormat="1" ht="16.149999999999999" customHeight="1" x14ac:dyDescent="0.2">
      <c r="A23" s="249" t="s">
        <v>90</v>
      </c>
      <c r="B23" s="234" t="s">
        <v>155</v>
      </c>
      <c r="C23" s="973">
        <v>6176946</v>
      </c>
      <c r="D23" s="973">
        <v>220176</v>
      </c>
      <c r="E23" s="973">
        <v>54750.988467874791</v>
      </c>
      <c r="F23" s="973">
        <v>0</v>
      </c>
      <c r="G23" s="973">
        <v>0</v>
      </c>
      <c r="H23" s="973">
        <v>0</v>
      </c>
      <c r="I23" s="973">
        <v>0</v>
      </c>
      <c r="J23" s="973">
        <v>212.74322860238351</v>
      </c>
      <c r="K23" s="973">
        <v>0</v>
      </c>
      <c r="L23" s="973">
        <v>119.61129032258064</v>
      </c>
      <c r="M23" s="973">
        <v>50324.319306930694</v>
      </c>
      <c r="N23" s="973">
        <v>0</v>
      </c>
      <c r="O23" s="973">
        <v>82667.134416543573</v>
      </c>
      <c r="P23" s="973">
        <v>0</v>
      </c>
      <c r="Q23" s="973">
        <v>26696.746736292429</v>
      </c>
      <c r="R23" s="973"/>
      <c r="S23" s="973">
        <v>26370.918095238096</v>
      </c>
      <c r="T23" s="973">
        <v>1097.8094302554027</v>
      </c>
      <c r="U23" s="973">
        <v>0</v>
      </c>
      <c r="V23" s="973">
        <v>0</v>
      </c>
      <c r="W23" s="973">
        <v>89.617231638418076</v>
      </c>
      <c r="X23" s="973">
        <v>0</v>
      </c>
      <c r="Y23" s="973">
        <v>0</v>
      </c>
      <c r="Z23" s="973"/>
      <c r="AA23" s="973">
        <v>95066.954166666677</v>
      </c>
      <c r="AB23" s="973">
        <v>0</v>
      </c>
      <c r="AC23" s="973"/>
      <c r="AD23" s="973"/>
      <c r="AE23" s="973"/>
      <c r="AF23" s="973"/>
      <c r="AG23" s="973">
        <v>0</v>
      </c>
      <c r="AH23" s="973">
        <v>0</v>
      </c>
      <c r="AI23" s="973">
        <v>68770.361746361741</v>
      </c>
      <c r="AJ23" s="973">
        <v>30543.04491017964</v>
      </c>
      <c r="AK23" s="973">
        <v>0</v>
      </c>
      <c r="AL23" s="973">
        <v>0</v>
      </c>
      <c r="AM23" s="973">
        <v>22788.300000000003</v>
      </c>
      <c r="AN23" s="973">
        <v>0</v>
      </c>
      <c r="AO23" s="973"/>
      <c r="AP23" s="973"/>
      <c r="AQ23" s="973"/>
      <c r="AR23" s="973"/>
      <c r="AS23" s="973"/>
      <c r="AT23" s="973">
        <v>6034.9890625000007</v>
      </c>
      <c r="AU23" s="973">
        <v>26132.861802575109</v>
      </c>
      <c r="AV23" s="974">
        <v>6888788.3998919819</v>
      </c>
      <c r="AW23" s="973">
        <v>0</v>
      </c>
      <c r="AX23" s="973">
        <v>0</v>
      </c>
      <c r="AY23" s="973">
        <v>0</v>
      </c>
      <c r="AZ23" s="973">
        <v>0</v>
      </c>
      <c r="BA23" s="973">
        <v>0</v>
      </c>
      <c r="BB23" s="973">
        <v>0</v>
      </c>
      <c r="BC23" s="973">
        <v>0</v>
      </c>
      <c r="BD23" s="973">
        <v>137004</v>
      </c>
      <c r="BE23" s="973">
        <v>39800</v>
      </c>
      <c r="BF23" s="973">
        <v>1834.5565749235473</v>
      </c>
      <c r="BG23" s="973">
        <v>0</v>
      </c>
      <c r="BH23" s="973">
        <v>66500.399999999994</v>
      </c>
      <c r="BI23" s="973">
        <v>7133927.3564669061</v>
      </c>
    </row>
    <row r="24" spans="1:61" s="244" customFormat="1" ht="16.149999999999999" customHeight="1" x14ac:dyDescent="0.2">
      <c r="A24" s="249" t="s">
        <v>156</v>
      </c>
      <c r="B24" s="234" t="s">
        <v>157</v>
      </c>
      <c r="C24" s="973">
        <v>138074</v>
      </c>
      <c r="D24" s="973"/>
      <c r="E24" s="973">
        <v>0</v>
      </c>
      <c r="F24" s="973">
        <v>0</v>
      </c>
      <c r="G24" s="973">
        <v>0</v>
      </c>
      <c r="H24" s="973">
        <v>0</v>
      </c>
      <c r="I24" s="973">
        <v>0</v>
      </c>
      <c r="J24" s="973">
        <v>0</v>
      </c>
      <c r="K24" s="973">
        <v>0</v>
      </c>
      <c r="L24" s="973">
        <v>0</v>
      </c>
      <c r="M24" s="973">
        <v>0</v>
      </c>
      <c r="N24" s="973">
        <v>0</v>
      </c>
      <c r="O24" s="973">
        <v>0</v>
      </c>
      <c r="P24" s="973">
        <v>0</v>
      </c>
      <c r="Q24" s="973">
        <v>0</v>
      </c>
      <c r="R24" s="973"/>
      <c r="S24" s="973">
        <v>0</v>
      </c>
      <c r="T24" s="973">
        <v>0</v>
      </c>
      <c r="U24" s="973">
        <v>0</v>
      </c>
      <c r="V24" s="973">
        <v>0</v>
      </c>
      <c r="W24" s="973">
        <v>0</v>
      </c>
      <c r="X24" s="973">
        <v>0</v>
      </c>
      <c r="Y24" s="973">
        <v>0</v>
      </c>
      <c r="Z24" s="973"/>
      <c r="AA24" s="973">
        <v>0</v>
      </c>
      <c r="AB24" s="973">
        <v>0</v>
      </c>
      <c r="AC24" s="973"/>
      <c r="AD24" s="973"/>
      <c r="AE24" s="973"/>
      <c r="AF24" s="973"/>
      <c r="AG24" s="973">
        <v>0</v>
      </c>
      <c r="AH24" s="973">
        <v>0</v>
      </c>
      <c r="AI24" s="973">
        <v>0</v>
      </c>
      <c r="AJ24" s="973">
        <v>0</v>
      </c>
      <c r="AK24" s="973">
        <v>0</v>
      </c>
      <c r="AL24" s="973">
        <v>0</v>
      </c>
      <c r="AM24" s="973">
        <v>0</v>
      </c>
      <c r="AN24" s="973">
        <v>0</v>
      </c>
      <c r="AO24" s="973"/>
      <c r="AP24" s="973"/>
      <c r="AQ24" s="973"/>
      <c r="AR24" s="973"/>
      <c r="AS24" s="973"/>
      <c r="AT24" s="973">
        <v>108.73854166666666</v>
      </c>
      <c r="AU24" s="973">
        <v>264.86008583690983</v>
      </c>
      <c r="AV24" s="974">
        <v>138447.59862750358</v>
      </c>
      <c r="AW24" s="973">
        <v>0</v>
      </c>
      <c r="AX24" s="973">
        <v>0</v>
      </c>
      <c r="AY24" s="973">
        <v>0</v>
      </c>
      <c r="AZ24" s="973">
        <v>0</v>
      </c>
      <c r="BA24" s="973">
        <v>1176.5329949238578</v>
      </c>
      <c r="BB24" s="973">
        <v>0</v>
      </c>
      <c r="BC24" s="973">
        <v>0</v>
      </c>
      <c r="BD24" s="973">
        <v>0</v>
      </c>
      <c r="BE24" s="973">
        <v>0</v>
      </c>
      <c r="BF24" s="973">
        <v>0</v>
      </c>
      <c r="BG24" s="973">
        <v>0</v>
      </c>
      <c r="BH24" s="973">
        <v>0</v>
      </c>
      <c r="BI24" s="973">
        <v>139624.13162242743</v>
      </c>
    </row>
    <row r="25" spans="1:61" s="244" customFormat="1" ht="16.149999999999999" customHeight="1" x14ac:dyDescent="0.2">
      <c r="A25" s="249" t="s">
        <v>91</v>
      </c>
      <c r="B25" s="234" t="s">
        <v>158</v>
      </c>
      <c r="C25" s="973">
        <v>277844</v>
      </c>
      <c r="D25" s="973"/>
      <c r="E25" s="973">
        <v>95.219110378912688</v>
      </c>
      <c r="F25" s="973">
        <v>0</v>
      </c>
      <c r="G25" s="973">
        <v>0</v>
      </c>
      <c r="H25" s="973">
        <v>0</v>
      </c>
      <c r="I25" s="973">
        <v>0</v>
      </c>
      <c r="J25" s="973">
        <v>0</v>
      </c>
      <c r="K25" s="973">
        <v>0</v>
      </c>
      <c r="L25" s="973">
        <v>0</v>
      </c>
      <c r="M25" s="973">
        <v>1280.9826732673268</v>
      </c>
      <c r="N25" s="973">
        <v>0</v>
      </c>
      <c r="O25" s="973">
        <v>0</v>
      </c>
      <c r="P25" s="973">
        <v>0</v>
      </c>
      <c r="Q25" s="973">
        <v>0</v>
      </c>
      <c r="R25" s="973"/>
      <c r="S25" s="973">
        <v>1537.3180952380953</v>
      </c>
      <c r="T25" s="973">
        <v>0</v>
      </c>
      <c r="U25" s="973">
        <v>0</v>
      </c>
      <c r="V25" s="973">
        <v>0</v>
      </c>
      <c r="W25" s="973">
        <v>0</v>
      </c>
      <c r="X25" s="973">
        <v>0</v>
      </c>
      <c r="Y25" s="973">
        <v>0</v>
      </c>
      <c r="Z25" s="973"/>
      <c r="AA25" s="973">
        <v>0</v>
      </c>
      <c r="AB25" s="973">
        <v>0</v>
      </c>
      <c r="AC25" s="973"/>
      <c r="AD25" s="973"/>
      <c r="AE25" s="973"/>
      <c r="AF25" s="973"/>
      <c r="AG25" s="973">
        <v>0</v>
      </c>
      <c r="AH25" s="973">
        <v>0</v>
      </c>
      <c r="AI25" s="973">
        <v>0</v>
      </c>
      <c r="AJ25" s="973">
        <v>0</v>
      </c>
      <c r="AK25" s="973">
        <v>0</v>
      </c>
      <c r="AL25" s="973">
        <v>0</v>
      </c>
      <c r="AM25" s="973">
        <v>123.18</v>
      </c>
      <c r="AN25" s="973">
        <v>0</v>
      </c>
      <c r="AO25" s="973"/>
      <c r="AP25" s="973"/>
      <c r="AQ25" s="973"/>
      <c r="AR25" s="973"/>
      <c r="AS25" s="973"/>
      <c r="AT25" s="973">
        <v>380.58489583333335</v>
      </c>
      <c r="AU25" s="973">
        <v>3178.3210300429187</v>
      </c>
      <c r="AV25" s="974">
        <v>284439.60580476059</v>
      </c>
      <c r="AW25" s="973">
        <v>0</v>
      </c>
      <c r="AX25" s="973">
        <v>0</v>
      </c>
      <c r="AY25" s="973">
        <v>0</v>
      </c>
      <c r="AZ25" s="973">
        <v>0</v>
      </c>
      <c r="BA25" s="973">
        <v>0</v>
      </c>
      <c r="BB25" s="973">
        <v>0</v>
      </c>
      <c r="BC25" s="973">
        <v>0</v>
      </c>
      <c r="BD25" s="973">
        <v>0</v>
      </c>
      <c r="BE25" s="973">
        <v>0</v>
      </c>
      <c r="BF25" s="973">
        <v>183.45565749235473</v>
      </c>
      <c r="BG25" s="973">
        <v>0</v>
      </c>
      <c r="BH25" s="973">
        <v>440.40000000000003</v>
      </c>
      <c r="BI25" s="973">
        <v>285063.46146225295</v>
      </c>
    </row>
    <row r="26" spans="1:61" s="244" customFormat="1" ht="16.149999999999999" customHeight="1" x14ac:dyDescent="0.2">
      <c r="A26" s="251" t="s">
        <v>159</v>
      </c>
      <c r="B26" s="236" t="s">
        <v>160</v>
      </c>
      <c r="C26" s="975">
        <v>775346</v>
      </c>
      <c r="D26" s="975"/>
      <c r="E26" s="975">
        <v>0</v>
      </c>
      <c r="F26" s="975">
        <v>0</v>
      </c>
      <c r="G26" s="975">
        <v>0</v>
      </c>
      <c r="H26" s="975">
        <v>0</v>
      </c>
      <c r="I26" s="975">
        <v>0</v>
      </c>
      <c r="J26" s="975">
        <v>0</v>
      </c>
      <c r="K26" s="975">
        <v>0</v>
      </c>
      <c r="L26" s="975">
        <v>0</v>
      </c>
      <c r="M26" s="975">
        <v>0</v>
      </c>
      <c r="N26" s="975">
        <v>0</v>
      </c>
      <c r="O26" s="975">
        <v>0</v>
      </c>
      <c r="P26" s="975">
        <v>0</v>
      </c>
      <c r="Q26" s="975">
        <v>0</v>
      </c>
      <c r="R26" s="975"/>
      <c r="S26" s="975">
        <v>0</v>
      </c>
      <c r="T26" s="975">
        <v>0</v>
      </c>
      <c r="U26" s="975">
        <v>0</v>
      </c>
      <c r="V26" s="975">
        <v>0</v>
      </c>
      <c r="W26" s="975">
        <v>0</v>
      </c>
      <c r="X26" s="975">
        <v>97.933537832310847</v>
      </c>
      <c r="Y26" s="975">
        <v>0</v>
      </c>
      <c r="Z26" s="975"/>
      <c r="AA26" s="975">
        <v>0</v>
      </c>
      <c r="AB26" s="975">
        <v>0</v>
      </c>
      <c r="AC26" s="975"/>
      <c r="AD26" s="975"/>
      <c r="AE26" s="975"/>
      <c r="AF26" s="975"/>
      <c r="AG26" s="975">
        <v>0</v>
      </c>
      <c r="AH26" s="975">
        <v>0</v>
      </c>
      <c r="AI26" s="975">
        <v>0</v>
      </c>
      <c r="AJ26" s="975">
        <v>0</v>
      </c>
      <c r="AK26" s="975">
        <v>0</v>
      </c>
      <c r="AL26" s="975">
        <v>0</v>
      </c>
      <c r="AM26" s="975">
        <v>0</v>
      </c>
      <c r="AN26" s="975">
        <v>0</v>
      </c>
      <c r="AO26" s="975"/>
      <c r="AP26" s="975"/>
      <c r="AQ26" s="975"/>
      <c r="AR26" s="975"/>
      <c r="AS26" s="975"/>
      <c r="AT26" s="975">
        <v>1033.0161458333332</v>
      </c>
      <c r="AU26" s="975">
        <v>1412.5871244635193</v>
      </c>
      <c r="AV26" s="976">
        <v>777889.53680812917</v>
      </c>
      <c r="AW26" s="975">
        <v>0</v>
      </c>
      <c r="AX26" s="975">
        <v>0</v>
      </c>
      <c r="AY26" s="975">
        <v>0</v>
      </c>
      <c r="AZ26" s="975">
        <v>0</v>
      </c>
      <c r="BA26" s="975">
        <v>0</v>
      </c>
      <c r="BB26" s="975">
        <v>0</v>
      </c>
      <c r="BC26" s="975">
        <v>0</v>
      </c>
      <c r="BD26" s="975">
        <v>0</v>
      </c>
      <c r="BE26" s="975">
        <v>0</v>
      </c>
      <c r="BF26" s="975">
        <v>550.36697247706422</v>
      </c>
      <c r="BG26" s="975">
        <v>0</v>
      </c>
      <c r="BH26" s="977">
        <v>0</v>
      </c>
      <c r="BI26" s="975">
        <v>778439.90378060623</v>
      </c>
    </row>
    <row r="27" spans="1:61" s="244" customFormat="1" ht="16.149999999999999" customHeight="1" x14ac:dyDescent="0.2">
      <c r="A27" s="247" t="s">
        <v>92</v>
      </c>
      <c r="B27" s="238" t="s">
        <v>161</v>
      </c>
      <c r="C27" s="969">
        <v>447515</v>
      </c>
      <c r="D27" s="969"/>
      <c r="E27" s="969">
        <v>0</v>
      </c>
      <c r="F27" s="969">
        <v>0</v>
      </c>
      <c r="G27" s="969">
        <v>0</v>
      </c>
      <c r="H27" s="969">
        <v>0</v>
      </c>
      <c r="I27" s="969">
        <v>0</v>
      </c>
      <c r="J27" s="969">
        <v>0</v>
      </c>
      <c r="K27" s="969">
        <v>0</v>
      </c>
      <c r="L27" s="969">
        <v>0</v>
      </c>
      <c r="M27" s="969">
        <v>0</v>
      </c>
      <c r="N27" s="969">
        <v>0</v>
      </c>
      <c r="O27" s="969">
        <v>0</v>
      </c>
      <c r="P27" s="969">
        <v>121.40732758620689</v>
      </c>
      <c r="Q27" s="969">
        <v>0</v>
      </c>
      <c r="R27" s="969"/>
      <c r="S27" s="969">
        <v>0</v>
      </c>
      <c r="T27" s="969">
        <v>0</v>
      </c>
      <c r="U27" s="969">
        <v>0</v>
      </c>
      <c r="V27" s="969">
        <v>0</v>
      </c>
      <c r="W27" s="969">
        <v>0</v>
      </c>
      <c r="X27" s="969">
        <v>0</v>
      </c>
      <c r="Y27" s="969">
        <v>0</v>
      </c>
      <c r="Z27" s="969"/>
      <c r="AA27" s="969">
        <v>0</v>
      </c>
      <c r="AB27" s="970">
        <v>0</v>
      </c>
      <c r="AC27" s="970"/>
      <c r="AD27" s="970"/>
      <c r="AE27" s="970"/>
      <c r="AF27" s="970"/>
      <c r="AG27" s="970">
        <v>0</v>
      </c>
      <c r="AH27" s="970">
        <v>0</v>
      </c>
      <c r="AI27" s="970">
        <v>0</v>
      </c>
      <c r="AJ27" s="970">
        <v>0</v>
      </c>
      <c r="AK27" s="970">
        <v>0</v>
      </c>
      <c r="AL27" s="970">
        <v>0</v>
      </c>
      <c r="AM27" s="970">
        <v>0</v>
      </c>
      <c r="AN27" s="970">
        <v>0</v>
      </c>
      <c r="AO27" s="970"/>
      <c r="AP27" s="970"/>
      <c r="AQ27" s="970"/>
      <c r="AR27" s="970"/>
      <c r="AS27" s="970"/>
      <c r="AT27" s="969">
        <v>217.47708333333333</v>
      </c>
      <c r="AU27" s="969">
        <v>1236.0137339055793</v>
      </c>
      <c r="AV27" s="971">
        <v>449089.89814482513</v>
      </c>
      <c r="AW27" s="969">
        <v>196.39393939393941</v>
      </c>
      <c r="AX27" s="969">
        <v>0</v>
      </c>
      <c r="AY27" s="969">
        <v>0</v>
      </c>
      <c r="AZ27" s="969">
        <v>0</v>
      </c>
      <c r="BA27" s="969">
        <v>8235.7309644670058</v>
      </c>
      <c r="BB27" s="969">
        <v>0</v>
      </c>
      <c r="BC27" s="969">
        <v>0</v>
      </c>
      <c r="BD27" s="969">
        <v>0</v>
      </c>
      <c r="BE27" s="969">
        <v>0</v>
      </c>
      <c r="BF27" s="969">
        <v>366.91131498470946</v>
      </c>
      <c r="BG27" s="969">
        <v>0</v>
      </c>
      <c r="BH27" s="972">
        <v>0</v>
      </c>
      <c r="BI27" s="969">
        <v>457888.93436367076</v>
      </c>
    </row>
    <row r="28" spans="1:61" s="244" customFormat="1" ht="16.149999999999999" customHeight="1" x14ac:dyDescent="0.2">
      <c r="A28" s="249" t="s">
        <v>93</v>
      </c>
      <c r="B28" s="234" t="s">
        <v>162</v>
      </c>
      <c r="C28" s="973">
        <v>425163</v>
      </c>
      <c r="D28" s="973"/>
      <c r="E28" s="973">
        <v>0</v>
      </c>
      <c r="F28" s="973">
        <v>0</v>
      </c>
      <c r="G28" s="973">
        <v>0</v>
      </c>
      <c r="H28" s="973">
        <v>0</v>
      </c>
      <c r="I28" s="973">
        <v>0</v>
      </c>
      <c r="J28" s="973">
        <v>0</v>
      </c>
      <c r="K28" s="973">
        <v>0</v>
      </c>
      <c r="L28" s="973">
        <v>0</v>
      </c>
      <c r="M28" s="973">
        <v>0</v>
      </c>
      <c r="N28" s="973">
        <v>0</v>
      </c>
      <c r="O28" s="973">
        <v>0</v>
      </c>
      <c r="P28" s="973">
        <v>0</v>
      </c>
      <c r="Q28" s="973">
        <v>0</v>
      </c>
      <c r="R28" s="973"/>
      <c r="S28" s="973">
        <v>0</v>
      </c>
      <c r="T28" s="973">
        <v>0</v>
      </c>
      <c r="U28" s="973">
        <v>0</v>
      </c>
      <c r="V28" s="973">
        <v>0</v>
      </c>
      <c r="W28" s="973">
        <v>0</v>
      </c>
      <c r="X28" s="973">
        <v>0</v>
      </c>
      <c r="Y28" s="973">
        <v>0</v>
      </c>
      <c r="Z28" s="973"/>
      <c r="AA28" s="973">
        <v>0</v>
      </c>
      <c r="AB28" s="973">
        <v>0</v>
      </c>
      <c r="AC28" s="973"/>
      <c r="AD28" s="973"/>
      <c r="AE28" s="973"/>
      <c r="AF28" s="973"/>
      <c r="AG28" s="973">
        <v>0</v>
      </c>
      <c r="AH28" s="973">
        <v>0</v>
      </c>
      <c r="AI28" s="973">
        <v>0</v>
      </c>
      <c r="AJ28" s="973">
        <v>0</v>
      </c>
      <c r="AK28" s="973">
        <v>0</v>
      </c>
      <c r="AL28" s="973">
        <v>0</v>
      </c>
      <c r="AM28" s="973">
        <v>0</v>
      </c>
      <c r="AN28" s="973">
        <v>0</v>
      </c>
      <c r="AO28" s="973"/>
      <c r="AP28" s="973"/>
      <c r="AQ28" s="973"/>
      <c r="AR28" s="973"/>
      <c r="AS28" s="973"/>
      <c r="AT28" s="973">
        <v>434.95416666666665</v>
      </c>
      <c r="AU28" s="973">
        <v>1500.8738197424891</v>
      </c>
      <c r="AV28" s="974">
        <v>427098.82798640913</v>
      </c>
      <c r="AW28" s="973">
        <v>0</v>
      </c>
      <c r="AX28" s="973">
        <v>0</v>
      </c>
      <c r="AY28" s="973">
        <v>0</v>
      </c>
      <c r="AZ28" s="973">
        <v>0</v>
      </c>
      <c r="BA28" s="973">
        <v>0</v>
      </c>
      <c r="BB28" s="973">
        <v>0</v>
      </c>
      <c r="BC28" s="973">
        <v>0</v>
      </c>
      <c r="BD28" s="973">
        <v>0</v>
      </c>
      <c r="BE28" s="973">
        <v>0</v>
      </c>
      <c r="BF28" s="973">
        <v>0</v>
      </c>
      <c r="BG28" s="973">
        <v>0</v>
      </c>
      <c r="BH28" s="973">
        <v>0</v>
      </c>
      <c r="BI28" s="973">
        <v>427098.82798640913</v>
      </c>
    </row>
    <row r="29" spans="1:61" s="244" customFormat="1" ht="16.149999999999999" customHeight="1" x14ac:dyDescent="0.2">
      <c r="A29" s="249" t="s">
        <v>94</v>
      </c>
      <c r="B29" s="234" t="s">
        <v>163</v>
      </c>
      <c r="C29" s="973">
        <v>1669291</v>
      </c>
      <c r="D29" s="973"/>
      <c r="E29" s="973">
        <v>0</v>
      </c>
      <c r="F29" s="973">
        <v>0</v>
      </c>
      <c r="G29" s="973">
        <v>0</v>
      </c>
      <c r="H29" s="973">
        <v>0</v>
      </c>
      <c r="I29" s="973">
        <v>0</v>
      </c>
      <c r="J29" s="973">
        <v>0</v>
      </c>
      <c r="K29" s="973">
        <v>0</v>
      </c>
      <c r="L29" s="973">
        <v>0</v>
      </c>
      <c r="M29" s="973">
        <v>0</v>
      </c>
      <c r="N29" s="973">
        <v>0</v>
      </c>
      <c r="O29" s="973">
        <v>0</v>
      </c>
      <c r="P29" s="973">
        <v>0</v>
      </c>
      <c r="Q29" s="973">
        <v>0</v>
      </c>
      <c r="R29" s="973"/>
      <c r="S29" s="973">
        <v>0</v>
      </c>
      <c r="T29" s="973">
        <v>0</v>
      </c>
      <c r="U29" s="973">
        <v>0</v>
      </c>
      <c r="V29" s="973">
        <v>0</v>
      </c>
      <c r="W29" s="973">
        <v>9320.1920903954815</v>
      </c>
      <c r="X29" s="973">
        <v>587.601226993865</v>
      </c>
      <c r="Y29" s="973">
        <v>345.08796296296293</v>
      </c>
      <c r="Z29" s="973"/>
      <c r="AA29" s="973">
        <v>0</v>
      </c>
      <c r="AB29" s="973">
        <v>0</v>
      </c>
      <c r="AC29" s="973"/>
      <c r="AD29" s="973"/>
      <c r="AE29" s="973"/>
      <c r="AF29" s="973"/>
      <c r="AG29" s="973">
        <v>0</v>
      </c>
      <c r="AH29" s="973">
        <v>596.01492537313425</v>
      </c>
      <c r="AI29" s="973">
        <v>0</v>
      </c>
      <c r="AJ29" s="973">
        <v>0</v>
      </c>
      <c r="AK29" s="973">
        <v>0</v>
      </c>
      <c r="AL29" s="973">
        <v>0</v>
      </c>
      <c r="AM29" s="973">
        <v>0</v>
      </c>
      <c r="AN29" s="973">
        <v>0</v>
      </c>
      <c r="AO29" s="973"/>
      <c r="AP29" s="973"/>
      <c r="AQ29" s="973"/>
      <c r="AR29" s="973"/>
      <c r="AS29" s="973"/>
      <c r="AT29" s="973">
        <v>2229.1401041666668</v>
      </c>
      <c r="AU29" s="973">
        <v>4061.1879828326182</v>
      </c>
      <c r="AV29" s="974">
        <v>1686430.2242927244</v>
      </c>
      <c r="AW29" s="973">
        <v>0</v>
      </c>
      <c r="AX29" s="973">
        <v>14356.608695652174</v>
      </c>
      <c r="AY29" s="973">
        <v>0</v>
      </c>
      <c r="AZ29" s="973">
        <v>0</v>
      </c>
      <c r="BA29" s="973">
        <v>0</v>
      </c>
      <c r="BB29" s="973">
        <v>0</v>
      </c>
      <c r="BC29" s="973">
        <v>0</v>
      </c>
      <c r="BD29" s="973">
        <v>0</v>
      </c>
      <c r="BE29" s="973">
        <v>0</v>
      </c>
      <c r="BF29" s="973">
        <v>550.36697247706422</v>
      </c>
      <c r="BG29" s="973">
        <v>0</v>
      </c>
      <c r="BH29" s="973">
        <v>0</v>
      </c>
      <c r="BI29" s="973">
        <v>1701337.1999608537</v>
      </c>
    </row>
    <row r="30" spans="1:61" s="244" customFormat="1" ht="16.149999999999999" customHeight="1" x14ac:dyDescent="0.2">
      <c r="A30" s="249" t="s">
        <v>95</v>
      </c>
      <c r="B30" s="234" t="s">
        <v>164</v>
      </c>
      <c r="C30" s="973">
        <v>789096</v>
      </c>
      <c r="D30" s="973"/>
      <c r="E30" s="973">
        <v>190.43822075782538</v>
      </c>
      <c r="F30" s="973">
        <v>0</v>
      </c>
      <c r="G30" s="973">
        <v>0</v>
      </c>
      <c r="H30" s="973">
        <v>0</v>
      </c>
      <c r="I30" s="973">
        <v>0</v>
      </c>
      <c r="J30" s="973">
        <v>0</v>
      </c>
      <c r="K30" s="973">
        <v>0</v>
      </c>
      <c r="L30" s="973">
        <v>0</v>
      </c>
      <c r="M30" s="973">
        <v>2744.9628712871286</v>
      </c>
      <c r="N30" s="973">
        <v>0</v>
      </c>
      <c r="O30" s="973">
        <v>0</v>
      </c>
      <c r="P30" s="973">
        <v>0</v>
      </c>
      <c r="Q30" s="973">
        <v>149.98172323759792</v>
      </c>
      <c r="R30" s="973"/>
      <c r="S30" s="973">
        <v>0</v>
      </c>
      <c r="T30" s="973">
        <v>7971.051080550098</v>
      </c>
      <c r="U30" s="973">
        <v>0</v>
      </c>
      <c r="V30" s="973">
        <v>0</v>
      </c>
      <c r="W30" s="973">
        <v>0</v>
      </c>
      <c r="X30" s="973">
        <v>0</v>
      </c>
      <c r="Y30" s="973">
        <v>0</v>
      </c>
      <c r="Z30" s="973"/>
      <c r="AA30" s="973">
        <v>0</v>
      </c>
      <c r="AB30" s="973">
        <v>0</v>
      </c>
      <c r="AC30" s="973"/>
      <c r="AD30" s="973"/>
      <c r="AE30" s="973"/>
      <c r="AF30" s="973"/>
      <c r="AG30" s="973">
        <v>0</v>
      </c>
      <c r="AH30" s="973">
        <v>0</v>
      </c>
      <c r="AI30" s="973">
        <v>147.25987525987526</v>
      </c>
      <c r="AJ30" s="973">
        <v>0</v>
      </c>
      <c r="AK30" s="973">
        <v>0</v>
      </c>
      <c r="AL30" s="973">
        <v>0</v>
      </c>
      <c r="AM30" s="973">
        <v>0</v>
      </c>
      <c r="AN30" s="973">
        <v>0</v>
      </c>
      <c r="AO30" s="973"/>
      <c r="AP30" s="973"/>
      <c r="AQ30" s="973"/>
      <c r="AR30" s="973"/>
      <c r="AS30" s="973"/>
      <c r="AT30" s="973">
        <v>271.84635416666663</v>
      </c>
      <c r="AU30" s="973">
        <v>1059.4403433476393</v>
      </c>
      <c r="AV30" s="974">
        <v>801630.98046860669</v>
      </c>
      <c r="AW30" s="973">
        <v>0</v>
      </c>
      <c r="AX30" s="973">
        <v>0</v>
      </c>
      <c r="AY30" s="973">
        <v>0</v>
      </c>
      <c r="AZ30" s="973">
        <v>0</v>
      </c>
      <c r="BA30" s="973">
        <v>0</v>
      </c>
      <c r="BB30" s="973">
        <v>190.89041095890411</v>
      </c>
      <c r="BC30" s="973">
        <v>0</v>
      </c>
      <c r="BD30" s="973">
        <v>0</v>
      </c>
      <c r="BE30" s="973">
        <v>0</v>
      </c>
      <c r="BF30" s="973">
        <v>183.45565749235473</v>
      </c>
      <c r="BG30" s="973">
        <v>0</v>
      </c>
      <c r="BH30" s="973">
        <v>440.40000000000003</v>
      </c>
      <c r="BI30" s="973">
        <v>802445.72653705801</v>
      </c>
    </row>
    <row r="31" spans="1:61" s="244" customFormat="1" ht="16.149999999999999" customHeight="1" x14ac:dyDescent="0.2">
      <c r="A31" s="251" t="s">
        <v>96</v>
      </c>
      <c r="B31" s="236" t="s">
        <v>165</v>
      </c>
      <c r="C31" s="975">
        <v>337532</v>
      </c>
      <c r="D31" s="975"/>
      <c r="E31" s="975">
        <v>0</v>
      </c>
      <c r="F31" s="975">
        <v>0</v>
      </c>
      <c r="G31" s="975">
        <v>0</v>
      </c>
      <c r="H31" s="975">
        <v>0</v>
      </c>
      <c r="I31" s="975">
        <v>0</v>
      </c>
      <c r="J31" s="975">
        <v>0</v>
      </c>
      <c r="K31" s="975">
        <v>0</v>
      </c>
      <c r="L31" s="975">
        <v>0</v>
      </c>
      <c r="M31" s="975">
        <v>0</v>
      </c>
      <c r="N31" s="975">
        <v>0</v>
      </c>
      <c r="O31" s="975">
        <v>0</v>
      </c>
      <c r="P31" s="975">
        <v>0</v>
      </c>
      <c r="Q31" s="975">
        <v>0</v>
      </c>
      <c r="R31" s="975"/>
      <c r="S31" s="975">
        <v>0</v>
      </c>
      <c r="T31" s="975">
        <v>0</v>
      </c>
      <c r="U31" s="975">
        <v>0</v>
      </c>
      <c r="V31" s="975">
        <v>0</v>
      </c>
      <c r="W31" s="975">
        <v>0</v>
      </c>
      <c r="X31" s="975">
        <v>0</v>
      </c>
      <c r="Y31" s="975">
        <v>0</v>
      </c>
      <c r="Z31" s="975"/>
      <c r="AA31" s="975">
        <v>0</v>
      </c>
      <c r="AB31" s="975">
        <v>3029.6171328671326</v>
      </c>
      <c r="AC31" s="975"/>
      <c r="AD31" s="975"/>
      <c r="AE31" s="975"/>
      <c r="AF31" s="975"/>
      <c r="AG31" s="975">
        <v>0</v>
      </c>
      <c r="AH31" s="975">
        <v>0</v>
      </c>
      <c r="AI31" s="975">
        <v>0</v>
      </c>
      <c r="AJ31" s="975">
        <v>0</v>
      </c>
      <c r="AK31" s="975">
        <v>0</v>
      </c>
      <c r="AL31" s="975">
        <v>0</v>
      </c>
      <c r="AM31" s="975">
        <v>0</v>
      </c>
      <c r="AN31" s="975">
        <v>0</v>
      </c>
      <c r="AO31" s="975"/>
      <c r="AP31" s="975"/>
      <c r="AQ31" s="975"/>
      <c r="AR31" s="975"/>
      <c r="AS31" s="975"/>
      <c r="AT31" s="975">
        <v>761.1697916666667</v>
      </c>
      <c r="AU31" s="975">
        <v>353.14678111587983</v>
      </c>
      <c r="AV31" s="976">
        <v>341675.93370564963</v>
      </c>
      <c r="AW31" s="975">
        <v>0</v>
      </c>
      <c r="AX31" s="975">
        <v>0</v>
      </c>
      <c r="AY31" s="975">
        <v>0</v>
      </c>
      <c r="AZ31" s="975">
        <v>0</v>
      </c>
      <c r="BA31" s="975">
        <v>0</v>
      </c>
      <c r="BB31" s="975">
        <v>0</v>
      </c>
      <c r="BC31" s="975">
        <v>0</v>
      </c>
      <c r="BD31" s="975">
        <v>0</v>
      </c>
      <c r="BE31" s="975">
        <v>0</v>
      </c>
      <c r="BF31" s="975">
        <v>183.45565749235473</v>
      </c>
      <c r="BG31" s="975">
        <v>0</v>
      </c>
      <c r="BH31" s="977">
        <v>0</v>
      </c>
      <c r="BI31" s="975">
        <v>341859.38936314196</v>
      </c>
    </row>
    <row r="32" spans="1:61" s="244" customFormat="1" ht="16.149999999999999" customHeight="1" x14ac:dyDescent="0.2">
      <c r="A32" s="247" t="s">
        <v>97</v>
      </c>
      <c r="B32" s="238" t="s">
        <v>166</v>
      </c>
      <c r="C32" s="969">
        <v>6684043</v>
      </c>
      <c r="D32" s="969"/>
      <c r="E32" s="969">
        <v>0</v>
      </c>
      <c r="F32" s="969">
        <v>0</v>
      </c>
      <c r="G32" s="969">
        <v>7622.3002544529263</v>
      </c>
      <c r="H32" s="969">
        <v>98042.916179337233</v>
      </c>
      <c r="I32" s="969">
        <v>39322.622868605817</v>
      </c>
      <c r="J32" s="969">
        <v>0</v>
      </c>
      <c r="K32" s="969">
        <v>0</v>
      </c>
      <c r="L32" s="969">
        <v>0</v>
      </c>
      <c r="M32" s="969">
        <v>182.99752475247524</v>
      </c>
      <c r="N32" s="969">
        <v>20763.428571428572</v>
      </c>
      <c r="O32" s="969">
        <v>0</v>
      </c>
      <c r="P32" s="969">
        <v>0</v>
      </c>
      <c r="Q32" s="969">
        <v>0</v>
      </c>
      <c r="R32" s="969"/>
      <c r="S32" s="969">
        <v>0</v>
      </c>
      <c r="T32" s="969">
        <v>286.38506876227899</v>
      </c>
      <c r="U32" s="969">
        <v>0</v>
      </c>
      <c r="V32" s="969">
        <v>0</v>
      </c>
      <c r="W32" s="969">
        <v>0</v>
      </c>
      <c r="X32" s="969">
        <v>0</v>
      </c>
      <c r="Y32" s="969">
        <v>0</v>
      </c>
      <c r="Z32" s="969"/>
      <c r="AA32" s="969">
        <v>0</v>
      </c>
      <c r="AB32" s="970">
        <v>0</v>
      </c>
      <c r="AC32" s="970"/>
      <c r="AD32" s="970"/>
      <c r="AE32" s="970"/>
      <c r="AF32" s="970"/>
      <c r="AG32" s="970">
        <v>1252.8157894736842</v>
      </c>
      <c r="AH32" s="970">
        <v>0</v>
      </c>
      <c r="AI32" s="970">
        <v>0</v>
      </c>
      <c r="AJ32" s="970">
        <v>0</v>
      </c>
      <c r="AK32" s="970">
        <v>2859.391304347826</v>
      </c>
      <c r="AL32" s="970">
        <v>108452.88177339901</v>
      </c>
      <c r="AM32" s="970">
        <v>0</v>
      </c>
      <c r="AN32" s="970">
        <v>0</v>
      </c>
      <c r="AO32" s="970"/>
      <c r="AP32" s="970"/>
      <c r="AQ32" s="970"/>
      <c r="AR32" s="970"/>
      <c r="AS32" s="970"/>
      <c r="AT32" s="969">
        <v>8699.0833333333321</v>
      </c>
      <c r="AU32" s="969">
        <v>20835.660085836913</v>
      </c>
      <c r="AV32" s="971">
        <v>6992363.4827537294</v>
      </c>
      <c r="AW32" s="969">
        <v>0</v>
      </c>
      <c r="AX32" s="969">
        <v>0</v>
      </c>
      <c r="AY32" s="969">
        <v>88583.371298405458</v>
      </c>
      <c r="AZ32" s="969">
        <v>0</v>
      </c>
      <c r="BA32" s="969">
        <v>0</v>
      </c>
      <c r="BB32" s="969">
        <v>41232.328767123283</v>
      </c>
      <c r="BC32" s="969">
        <v>0</v>
      </c>
      <c r="BD32" s="969">
        <v>0</v>
      </c>
      <c r="BE32" s="969">
        <v>0</v>
      </c>
      <c r="BF32" s="969">
        <v>917.27828746177363</v>
      </c>
      <c r="BG32" s="969">
        <v>12549.103734439834</v>
      </c>
      <c r="BH32" s="972">
        <v>0</v>
      </c>
      <c r="BI32" s="969">
        <v>7135645.5648411606</v>
      </c>
    </row>
    <row r="33" spans="1:61" s="244" customFormat="1" ht="16.149999999999999" customHeight="1" x14ac:dyDescent="0.2">
      <c r="A33" s="249" t="s">
        <v>167</v>
      </c>
      <c r="B33" s="234" t="s">
        <v>168</v>
      </c>
      <c r="C33" s="973">
        <v>764238</v>
      </c>
      <c r="D33" s="973"/>
      <c r="E33" s="973">
        <v>0</v>
      </c>
      <c r="F33" s="973">
        <v>0</v>
      </c>
      <c r="G33" s="973">
        <v>0</v>
      </c>
      <c r="H33" s="973">
        <v>0</v>
      </c>
      <c r="I33" s="973">
        <v>0</v>
      </c>
      <c r="J33" s="973">
        <v>106.37161430119176</v>
      </c>
      <c r="K33" s="973">
        <v>0</v>
      </c>
      <c r="L33" s="973">
        <v>0</v>
      </c>
      <c r="M33" s="973">
        <v>0</v>
      </c>
      <c r="N33" s="973">
        <v>0</v>
      </c>
      <c r="O33" s="973">
        <v>0</v>
      </c>
      <c r="P33" s="973">
        <v>0</v>
      </c>
      <c r="Q33" s="973">
        <v>0</v>
      </c>
      <c r="R33" s="973"/>
      <c r="S33" s="973">
        <v>0</v>
      </c>
      <c r="T33" s="973">
        <v>0</v>
      </c>
      <c r="U33" s="973">
        <v>0</v>
      </c>
      <c r="V33" s="973">
        <v>0</v>
      </c>
      <c r="W33" s="973">
        <v>0</v>
      </c>
      <c r="X33" s="973">
        <v>0</v>
      </c>
      <c r="Y33" s="973">
        <v>0</v>
      </c>
      <c r="Z33" s="973"/>
      <c r="AA33" s="973">
        <v>0</v>
      </c>
      <c r="AB33" s="973">
        <v>0</v>
      </c>
      <c r="AC33" s="973"/>
      <c r="AD33" s="973"/>
      <c r="AE33" s="973"/>
      <c r="AF33" s="973"/>
      <c r="AG33" s="973">
        <v>0</v>
      </c>
      <c r="AH33" s="973">
        <v>0</v>
      </c>
      <c r="AI33" s="973">
        <v>0</v>
      </c>
      <c r="AJ33" s="973">
        <v>0</v>
      </c>
      <c r="AK33" s="973">
        <v>0</v>
      </c>
      <c r="AL33" s="973">
        <v>0</v>
      </c>
      <c r="AM33" s="973">
        <v>0</v>
      </c>
      <c r="AN33" s="973">
        <v>0</v>
      </c>
      <c r="AO33" s="973"/>
      <c r="AP33" s="973"/>
      <c r="AQ33" s="973"/>
      <c r="AR33" s="973"/>
      <c r="AS33" s="973"/>
      <c r="AT33" s="973">
        <v>869.9083333333333</v>
      </c>
      <c r="AU33" s="973">
        <v>1059.4403433476393</v>
      </c>
      <c r="AV33" s="974">
        <v>766273.72029098216</v>
      </c>
      <c r="AW33" s="973">
        <v>0</v>
      </c>
      <c r="AX33" s="973">
        <v>0</v>
      </c>
      <c r="AY33" s="973">
        <v>0</v>
      </c>
      <c r="AZ33" s="973">
        <v>0</v>
      </c>
      <c r="BA33" s="973">
        <v>0</v>
      </c>
      <c r="BB33" s="973">
        <v>0</v>
      </c>
      <c r="BC33" s="973">
        <v>0</v>
      </c>
      <c r="BD33" s="973">
        <v>0</v>
      </c>
      <c r="BE33" s="973">
        <v>0</v>
      </c>
      <c r="BF33" s="973">
        <v>0</v>
      </c>
      <c r="BG33" s="973">
        <v>0</v>
      </c>
      <c r="BH33" s="973">
        <v>0</v>
      </c>
      <c r="BI33" s="973">
        <v>766273.72029098216</v>
      </c>
    </row>
    <row r="34" spans="1:61" s="244" customFormat="1" ht="16.149999999999999" customHeight="1" x14ac:dyDescent="0.2">
      <c r="A34" s="249" t="s">
        <v>98</v>
      </c>
      <c r="B34" s="234" t="s">
        <v>169</v>
      </c>
      <c r="C34" s="973">
        <v>4265741</v>
      </c>
      <c r="D34" s="973"/>
      <c r="E34" s="973">
        <v>0</v>
      </c>
      <c r="F34" s="973">
        <v>0</v>
      </c>
      <c r="G34" s="973">
        <v>0</v>
      </c>
      <c r="H34" s="973">
        <v>0</v>
      </c>
      <c r="I34" s="973">
        <v>0</v>
      </c>
      <c r="J34" s="973">
        <v>0</v>
      </c>
      <c r="K34" s="973">
        <v>157.01538461538462</v>
      </c>
      <c r="L34" s="973">
        <v>0</v>
      </c>
      <c r="M34" s="973">
        <v>182.99752475247524</v>
      </c>
      <c r="N34" s="973">
        <v>0</v>
      </c>
      <c r="O34" s="973">
        <v>0</v>
      </c>
      <c r="P34" s="973">
        <v>0</v>
      </c>
      <c r="Q34" s="973">
        <v>0</v>
      </c>
      <c r="R34" s="973"/>
      <c r="S34" s="973">
        <v>0</v>
      </c>
      <c r="T34" s="973">
        <v>429.57760314341846</v>
      </c>
      <c r="U34" s="973">
        <v>0</v>
      </c>
      <c r="V34" s="973">
        <v>0</v>
      </c>
      <c r="W34" s="973">
        <v>102611.73022598871</v>
      </c>
      <c r="X34" s="973">
        <v>79815.833333333343</v>
      </c>
      <c r="Y34" s="973">
        <v>67752.270061728399</v>
      </c>
      <c r="Z34" s="973"/>
      <c r="AA34" s="973">
        <v>0</v>
      </c>
      <c r="AB34" s="973">
        <v>0</v>
      </c>
      <c r="AC34" s="973"/>
      <c r="AD34" s="973"/>
      <c r="AE34" s="973"/>
      <c r="AF34" s="973"/>
      <c r="AG34" s="973">
        <v>0</v>
      </c>
      <c r="AH34" s="973">
        <v>11522.955223880595</v>
      </c>
      <c r="AI34" s="973">
        <v>0</v>
      </c>
      <c r="AJ34" s="973">
        <v>0</v>
      </c>
      <c r="AK34" s="973">
        <v>0</v>
      </c>
      <c r="AL34" s="973">
        <v>0</v>
      </c>
      <c r="AM34" s="973">
        <v>0</v>
      </c>
      <c r="AN34" s="973">
        <v>0</v>
      </c>
      <c r="AO34" s="973"/>
      <c r="AP34" s="973"/>
      <c r="AQ34" s="973"/>
      <c r="AR34" s="973"/>
      <c r="AS34" s="973"/>
      <c r="AT34" s="973">
        <v>3914.5874999999996</v>
      </c>
      <c r="AU34" s="973">
        <v>10152.969957081546</v>
      </c>
      <c r="AV34" s="974">
        <v>4542280.9368145242</v>
      </c>
      <c r="AW34" s="973">
        <v>0</v>
      </c>
      <c r="AX34" s="973">
        <v>402.52173913043481</v>
      </c>
      <c r="AY34" s="973">
        <v>0</v>
      </c>
      <c r="AZ34" s="973">
        <v>0</v>
      </c>
      <c r="BA34" s="973">
        <v>0</v>
      </c>
      <c r="BB34" s="973">
        <v>0</v>
      </c>
      <c r="BC34" s="973">
        <v>0</v>
      </c>
      <c r="BD34" s="973">
        <v>0</v>
      </c>
      <c r="BE34" s="973">
        <v>0</v>
      </c>
      <c r="BF34" s="973">
        <v>2018.012232415902</v>
      </c>
      <c r="BG34" s="973">
        <v>0</v>
      </c>
      <c r="BH34" s="973">
        <v>1321.2</v>
      </c>
      <c r="BI34" s="973">
        <v>4546022.6707860716</v>
      </c>
    </row>
    <row r="35" spans="1:61" s="244" customFormat="1" ht="16.149999999999999" customHeight="1" x14ac:dyDescent="0.2">
      <c r="A35" s="249" t="s">
        <v>99</v>
      </c>
      <c r="B35" s="234" t="s">
        <v>170</v>
      </c>
      <c r="C35" s="973">
        <v>1865288</v>
      </c>
      <c r="D35" s="973"/>
      <c r="E35" s="973">
        <v>0</v>
      </c>
      <c r="F35" s="973">
        <v>0</v>
      </c>
      <c r="G35" s="973">
        <v>0</v>
      </c>
      <c r="H35" s="973">
        <v>0</v>
      </c>
      <c r="I35" s="973">
        <v>0</v>
      </c>
      <c r="J35" s="973">
        <v>0</v>
      </c>
      <c r="K35" s="973">
        <v>0</v>
      </c>
      <c r="L35" s="973">
        <v>0</v>
      </c>
      <c r="M35" s="973">
        <v>0</v>
      </c>
      <c r="N35" s="973">
        <v>0</v>
      </c>
      <c r="O35" s="973">
        <v>0</v>
      </c>
      <c r="P35" s="973">
        <v>0</v>
      </c>
      <c r="Q35" s="973">
        <v>0</v>
      </c>
      <c r="R35" s="973"/>
      <c r="S35" s="973">
        <v>0</v>
      </c>
      <c r="T35" s="973">
        <v>3484.3516699410607</v>
      </c>
      <c r="U35" s="973">
        <v>0</v>
      </c>
      <c r="V35" s="973">
        <v>0</v>
      </c>
      <c r="W35" s="973">
        <v>1165.0240112994352</v>
      </c>
      <c r="X35" s="973">
        <v>195.86707566462169</v>
      </c>
      <c r="Y35" s="973">
        <v>0</v>
      </c>
      <c r="Z35" s="973"/>
      <c r="AA35" s="973">
        <v>0</v>
      </c>
      <c r="AB35" s="973">
        <v>0</v>
      </c>
      <c r="AC35" s="973"/>
      <c r="AD35" s="973"/>
      <c r="AE35" s="973"/>
      <c r="AF35" s="973"/>
      <c r="AG35" s="973">
        <v>0</v>
      </c>
      <c r="AH35" s="973">
        <v>0</v>
      </c>
      <c r="AI35" s="973">
        <v>0</v>
      </c>
      <c r="AJ35" s="973">
        <v>0</v>
      </c>
      <c r="AK35" s="973">
        <v>0</v>
      </c>
      <c r="AL35" s="973">
        <v>0</v>
      </c>
      <c r="AM35" s="973">
        <v>0</v>
      </c>
      <c r="AN35" s="973">
        <v>0</v>
      </c>
      <c r="AO35" s="973"/>
      <c r="AP35" s="973"/>
      <c r="AQ35" s="973"/>
      <c r="AR35" s="973"/>
      <c r="AS35" s="973"/>
      <c r="AT35" s="973">
        <v>1631.078125</v>
      </c>
      <c r="AU35" s="973">
        <v>5032.3416309012873</v>
      </c>
      <c r="AV35" s="974">
        <v>1876796.6625128065</v>
      </c>
      <c r="AW35" s="973">
        <v>0</v>
      </c>
      <c r="AX35" s="973">
        <v>0</v>
      </c>
      <c r="AY35" s="973">
        <v>164.04328018223237</v>
      </c>
      <c r="AZ35" s="973">
        <v>0</v>
      </c>
      <c r="BA35" s="973">
        <v>0</v>
      </c>
      <c r="BB35" s="973">
        <v>0</v>
      </c>
      <c r="BC35" s="973">
        <v>13452.727272727272</v>
      </c>
      <c r="BD35" s="973">
        <v>0</v>
      </c>
      <c r="BE35" s="973">
        <v>0</v>
      </c>
      <c r="BF35" s="973">
        <v>1467.6452599388379</v>
      </c>
      <c r="BG35" s="973">
        <v>0</v>
      </c>
      <c r="BH35" s="973">
        <v>0</v>
      </c>
      <c r="BI35" s="973">
        <v>1891881.0783256548</v>
      </c>
    </row>
    <row r="36" spans="1:61" s="244" customFormat="1" ht="16.149999999999999" customHeight="1" x14ac:dyDescent="0.2">
      <c r="A36" s="251" t="s">
        <v>171</v>
      </c>
      <c r="B36" s="236" t="s">
        <v>172</v>
      </c>
      <c r="C36" s="975">
        <v>381099</v>
      </c>
      <c r="D36" s="975"/>
      <c r="E36" s="975">
        <v>0</v>
      </c>
      <c r="F36" s="975">
        <v>0</v>
      </c>
      <c r="G36" s="975">
        <v>0</v>
      </c>
      <c r="H36" s="975">
        <v>0</v>
      </c>
      <c r="I36" s="975">
        <v>0</v>
      </c>
      <c r="J36" s="975">
        <v>0</v>
      </c>
      <c r="K36" s="975">
        <v>0</v>
      </c>
      <c r="L36" s="975">
        <v>0</v>
      </c>
      <c r="M36" s="975">
        <v>0</v>
      </c>
      <c r="N36" s="975">
        <v>0</v>
      </c>
      <c r="O36" s="975">
        <v>0</v>
      </c>
      <c r="P36" s="975">
        <v>0</v>
      </c>
      <c r="Q36" s="975">
        <v>0</v>
      </c>
      <c r="R36" s="975"/>
      <c r="S36" s="975">
        <v>0</v>
      </c>
      <c r="T36" s="975">
        <v>0</v>
      </c>
      <c r="U36" s="975">
        <v>0</v>
      </c>
      <c r="V36" s="975">
        <v>0</v>
      </c>
      <c r="W36" s="975">
        <v>0</v>
      </c>
      <c r="X36" s="975">
        <v>0</v>
      </c>
      <c r="Y36" s="975">
        <v>0</v>
      </c>
      <c r="Z36" s="975"/>
      <c r="AA36" s="975">
        <v>0</v>
      </c>
      <c r="AB36" s="975">
        <v>0</v>
      </c>
      <c r="AC36" s="975"/>
      <c r="AD36" s="975"/>
      <c r="AE36" s="975"/>
      <c r="AF36" s="975"/>
      <c r="AG36" s="975">
        <v>0</v>
      </c>
      <c r="AH36" s="975">
        <v>0</v>
      </c>
      <c r="AI36" s="975">
        <v>0</v>
      </c>
      <c r="AJ36" s="975">
        <v>0</v>
      </c>
      <c r="AK36" s="975">
        <v>0</v>
      </c>
      <c r="AL36" s="975">
        <v>0</v>
      </c>
      <c r="AM36" s="975">
        <v>0</v>
      </c>
      <c r="AN36" s="975">
        <v>0</v>
      </c>
      <c r="AO36" s="975"/>
      <c r="AP36" s="975"/>
      <c r="AQ36" s="975"/>
      <c r="AR36" s="975"/>
      <c r="AS36" s="975"/>
      <c r="AT36" s="975">
        <v>54.369270833333331</v>
      </c>
      <c r="AU36" s="975">
        <v>1147.7270386266096</v>
      </c>
      <c r="AV36" s="976">
        <v>382301.09630945994</v>
      </c>
      <c r="AW36" s="975">
        <v>0</v>
      </c>
      <c r="AX36" s="975">
        <v>0</v>
      </c>
      <c r="AY36" s="975">
        <v>0</v>
      </c>
      <c r="AZ36" s="975">
        <v>0</v>
      </c>
      <c r="BA36" s="975">
        <v>0</v>
      </c>
      <c r="BB36" s="975">
        <v>0</v>
      </c>
      <c r="BC36" s="975">
        <v>0</v>
      </c>
      <c r="BD36" s="975">
        <v>0</v>
      </c>
      <c r="BE36" s="975">
        <v>0</v>
      </c>
      <c r="BF36" s="975">
        <v>0</v>
      </c>
      <c r="BG36" s="975">
        <v>0</v>
      </c>
      <c r="BH36" s="977">
        <v>0</v>
      </c>
      <c r="BI36" s="975">
        <v>382301.09630945994</v>
      </c>
    </row>
    <row r="37" spans="1:61" s="244" customFormat="1" ht="16.149999999999999" customHeight="1" x14ac:dyDescent="0.2">
      <c r="A37" s="247" t="s">
        <v>100</v>
      </c>
      <c r="B37" s="238" t="s">
        <v>173</v>
      </c>
      <c r="C37" s="969">
        <v>918087</v>
      </c>
      <c r="D37" s="969"/>
      <c r="E37" s="969">
        <v>0</v>
      </c>
      <c r="F37" s="969">
        <v>5251.7691500524661</v>
      </c>
      <c r="G37" s="969">
        <v>0</v>
      </c>
      <c r="H37" s="969">
        <v>0</v>
      </c>
      <c r="I37" s="969">
        <v>0</v>
      </c>
      <c r="J37" s="969">
        <v>0</v>
      </c>
      <c r="K37" s="969">
        <v>0</v>
      </c>
      <c r="L37" s="969">
        <v>0</v>
      </c>
      <c r="M37" s="969">
        <v>0</v>
      </c>
      <c r="N37" s="969">
        <v>0</v>
      </c>
      <c r="O37" s="969">
        <v>0</v>
      </c>
      <c r="P37" s="969">
        <v>0</v>
      </c>
      <c r="Q37" s="969">
        <v>0</v>
      </c>
      <c r="R37" s="969"/>
      <c r="S37" s="969">
        <v>0</v>
      </c>
      <c r="T37" s="969">
        <v>0</v>
      </c>
      <c r="U37" s="969">
        <v>0</v>
      </c>
      <c r="V37" s="969">
        <v>379.29281767955797</v>
      </c>
      <c r="W37" s="969">
        <v>0</v>
      </c>
      <c r="X37" s="969">
        <v>0</v>
      </c>
      <c r="Y37" s="969">
        <v>0</v>
      </c>
      <c r="Z37" s="969"/>
      <c r="AA37" s="969">
        <v>0</v>
      </c>
      <c r="AB37" s="970">
        <v>59149.667832167834</v>
      </c>
      <c r="AC37" s="970"/>
      <c r="AD37" s="970"/>
      <c r="AE37" s="970"/>
      <c r="AF37" s="970"/>
      <c r="AG37" s="970">
        <v>0</v>
      </c>
      <c r="AH37" s="970">
        <v>0</v>
      </c>
      <c r="AI37" s="970">
        <v>0</v>
      </c>
      <c r="AJ37" s="970">
        <v>0</v>
      </c>
      <c r="AK37" s="970">
        <v>0</v>
      </c>
      <c r="AL37" s="970">
        <v>0</v>
      </c>
      <c r="AM37" s="970">
        <v>0</v>
      </c>
      <c r="AN37" s="970">
        <v>0</v>
      </c>
      <c r="AO37" s="970"/>
      <c r="AP37" s="970"/>
      <c r="AQ37" s="970"/>
      <c r="AR37" s="970"/>
      <c r="AS37" s="970"/>
      <c r="AT37" s="969">
        <v>1033.0161458333332</v>
      </c>
      <c r="AU37" s="969">
        <v>1059.4403433476393</v>
      </c>
      <c r="AV37" s="971">
        <v>984960.18628908077</v>
      </c>
      <c r="AW37" s="969">
        <v>98.196969696969703</v>
      </c>
      <c r="AX37" s="969">
        <v>0</v>
      </c>
      <c r="AY37" s="969">
        <v>0</v>
      </c>
      <c r="AZ37" s="969">
        <v>0</v>
      </c>
      <c r="BA37" s="969">
        <v>0</v>
      </c>
      <c r="BB37" s="969">
        <v>0</v>
      </c>
      <c r="BC37" s="969">
        <v>0</v>
      </c>
      <c r="BD37" s="969">
        <v>0</v>
      </c>
      <c r="BE37" s="969">
        <v>0</v>
      </c>
      <c r="BF37" s="969">
        <v>1284.1896024464831</v>
      </c>
      <c r="BG37" s="969">
        <v>0</v>
      </c>
      <c r="BH37" s="972">
        <v>0</v>
      </c>
      <c r="BI37" s="969">
        <v>986342.5728612243</v>
      </c>
    </row>
    <row r="38" spans="1:61" s="244" customFormat="1" ht="16.149999999999999" customHeight="1" x14ac:dyDescent="0.2">
      <c r="A38" s="249" t="s">
        <v>101</v>
      </c>
      <c r="B38" s="234" t="s">
        <v>174</v>
      </c>
      <c r="C38" s="973">
        <v>3617579</v>
      </c>
      <c r="D38" s="973"/>
      <c r="E38" s="973">
        <v>380.87644151565075</v>
      </c>
      <c r="F38" s="973">
        <v>0</v>
      </c>
      <c r="G38" s="973">
        <v>0</v>
      </c>
      <c r="H38" s="973">
        <v>0</v>
      </c>
      <c r="I38" s="973">
        <v>0</v>
      </c>
      <c r="J38" s="973">
        <v>0</v>
      </c>
      <c r="K38" s="973">
        <v>0</v>
      </c>
      <c r="L38" s="973">
        <v>0</v>
      </c>
      <c r="M38" s="973">
        <v>3476.9529702970299</v>
      </c>
      <c r="N38" s="973">
        <v>0</v>
      </c>
      <c r="O38" s="973">
        <v>635.90103397341204</v>
      </c>
      <c r="P38" s="973">
        <v>0</v>
      </c>
      <c r="Q38" s="973">
        <v>0</v>
      </c>
      <c r="R38" s="973"/>
      <c r="S38" s="973">
        <v>709.53142857142859</v>
      </c>
      <c r="T38" s="973">
        <v>190.92337917485264</v>
      </c>
      <c r="U38" s="973">
        <v>0</v>
      </c>
      <c r="V38" s="973">
        <v>0</v>
      </c>
      <c r="W38" s="973">
        <v>0</v>
      </c>
      <c r="X38" s="973">
        <v>0</v>
      </c>
      <c r="Y38" s="973">
        <v>0</v>
      </c>
      <c r="Z38" s="973"/>
      <c r="AA38" s="973">
        <v>1140.2333333333333</v>
      </c>
      <c r="AB38" s="973">
        <v>0</v>
      </c>
      <c r="AC38" s="973"/>
      <c r="AD38" s="973"/>
      <c r="AE38" s="973"/>
      <c r="AF38" s="973"/>
      <c r="AG38" s="973">
        <v>0</v>
      </c>
      <c r="AH38" s="973">
        <v>0</v>
      </c>
      <c r="AI38" s="973">
        <v>0</v>
      </c>
      <c r="AJ38" s="973">
        <v>0</v>
      </c>
      <c r="AK38" s="973">
        <v>0</v>
      </c>
      <c r="AL38" s="973">
        <v>0</v>
      </c>
      <c r="AM38" s="973">
        <v>246.36</v>
      </c>
      <c r="AN38" s="973">
        <v>0</v>
      </c>
      <c r="AO38" s="973"/>
      <c r="AP38" s="973"/>
      <c r="AQ38" s="973"/>
      <c r="AR38" s="973"/>
      <c r="AS38" s="973"/>
      <c r="AT38" s="973">
        <v>4240.8031250000004</v>
      </c>
      <c r="AU38" s="973">
        <v>24896.848068669529</v>
      </c>
      <c r="AV38" s="974">
        <v>3653497.4297805349</v>
      </c>
      <c r="AW38" s="973">
        <v>0</v>
      </c>
      <c r="AX38" s="973">
        <v>0</v>
      </c>
      <c r="AY38" s="973">
        <v>0</v>
      </c>
      <c r="AZ38" s="973">
        <v>0</v>
      </c>
      <c r="BA38" s="973">
        <v>0</v>
      </c>
      <c r="BB38" s="973">
        <v>0</v>
      </c>
      <c r="BC38" s="973">
        <v>0</v>
      </c>
      <c r="BD38" s="973">
        <v>0</v>
      </c>
      <c r="BE38" s="973">
        <v>0</v>
      </c>
      <c r="BF38" s="973">
        <v>2568.3792048929663</v>
      </c>
      <c r="BG38" s="973">
        <v>0</v>
      </c>
      <c r="BH38" s="973">
        <v>0</v>
      </c>
      <c r="BI38" s="973">
        <v>3656065.808985428</v>
      </c>
    </row>
    <row r="39" spans="1:61" s="244" customFormat="1" ht="16.149999999999999" customHeight="1" x14ac:dyDescent="0.2">
      <c r="A39" s="249" t="s">
        <v>175</v>
      </c>
      <c r="B39" s="234" t="s">
        <v>176</v>
      </c>
      <c r="C39" s="973">
        <v>192692</v>
      </c>
      <c r="D39" s="973"/>
      <c r="E39" s="973">
        <v>0</v>
      </c>
      <c r="F39" s="973">
        <v>0</v>
      </c>
      <c r="G39" s="973">
        <v>0</v>
      </c>
      <c r="H39" s="973">
        <v>0</v>
      </c>
      <c r="I39" s="973">
        <v>0</v>
      </c>
      <c r="J39" s="973">
        <v>0</v>
      </c>
      <c r="K39" s="973">
        <v>0</v>
      </c>
      <c r="L39" s="973">
        <v>0</v>
      </c>
      <c r="M39" s="973">
        <v>0</v>
      </c>
      <c r="N39" s="973">
        <v>0</v>
      </c>
      <c r="O39" s="973">
        <v>0</v>
      </c>
      <c r="P39" s="973">
        <v>0</v>
      </c>
      <c r="Q39" s="973">
        <v>0</v>
      </c>
      <c r="R39" s="973"/>
      <c r="S39" s="973">
        <v>0</v>
      </c>
      <c r="T39" s="973">
        <v>0</v>
      </c>
      <c r="U39" s="973">
        <v>0</v>
      </c>
      <c r="V39" s="973">
        <v>0</v>
      </c>
      <c r="W39" s="973">
        <v>0</v>
      </c>
      <c r="X39" s="973">
        <v>0</v>
      </c>
      <c r="Y39" s="973">
        <v>0</v>
      </c>
      <c r="Z39" s="973"/>
      <c r="AA39" s="973">
        <v>0</v>
      </c>
      <c r="AB39" s="973">
        <v>0</v>
      </c>
      <c r="AC39" s="973"/>
      <c r="AD39" s="973"/>
      <c r="AE39" s="973"/>
      <c r="AF39" s="973"/>
      <c r="AG39" s="973">
        <v>0</v>
      </c>
      <c r="AH39" s="973">
        <v>0</v>
      </c>
      <c r="AI39" s="973">
        <v>0</v>
      </c>
      <c r="AJ39" s="973">
        <v>0</v>
      </c>
      <c r="AK39" s="973">
        <v>0</v>
      </c>
      <c r="AL39" s="973">
        <v>0</v>
      </c>
      <c r="AM39" s="973">
        <v>0</v>
      </c>
      <c r="AN39" s="973">
        <v>0</v>
      </c>
      <c r="AO39" s="973"/>
      <c r="AP39" s="973"/>
      <c r="AQ39" s="973"/>
      <c r="AR39" s="973"/>
      <c r="AS39" s="973"/>
      <c r="AT39" s="973">
        <v>54.369270833333331</v>
      </c>
      <c r="AU39" s="973">
        <v>25956.288412017169</v>
      </c>
      <c r="AV39" s="974">
        <v>218702.65768285049</v>
      </c>
      <c r="AW39" s="973">
        <v>0</v>
      </c>
      <c r="AX39" s="973">
        <v>0</v>
      </c>
      <c r="AY39" s="973">
        <v>0</v>
      </c>
      <c r="AZ39" s="973">
        <v>0</v>
      </c>
      <c r="BA39" s="973">
        <v>38171.959390862947</v>
      </c>
      <c r="BB39" s="973">
        <v>0</v>
      </c>
      <c r="BC39" s="973">
        <v>0</v>
      </c>
      <c r="BD39" s="973">
        <v>0</v>
      </c>
      <c r="BE39" s="973">
        <v>0</v>
      </c>
      <c r="BF39" s="973">
        <v>183.45565749235473</v>
      </c>
      <c r="BG39" s="973">
        <v>0</v>
      </c>
      <c r="BH39" s="973">
        <v>0</v>
      </c>
      <c r="BI39" s="973">
        <v>257058.07273120582</v>
      </c>
    </row>
    <row r="40" spans="1:61" s="244" customFormat="1" ht="16.149999999999999" customHeight="1" x14ac:dyDescent="0.2">
      <c r="A40" s="249" t="s">
        <v>102</v>
      </c>
      <c r="B40" s="234" t="s">
        <v>177</v>
      </c>
      <c r="C40" s="973">
        <v>470719</v>
      </c>
      <c r="D40" s="973"/>
      <c r="E40" s="973">
        <v>0</v>
      </c>
      <c r="F40" s="973">
        <v>335.21930745015743</v>
      </c>
      <c r="G40" s="973">
        <v>0</v>
      </c>
      <c r="H40" s="973">
        <v>0</v>
      </c>
      <c r="I40" s="973">
        <v>0</v>
      </c>
      <c r="J40" s="973">
        <v>0</v>
      </c>
      <c r="K40" s="973">
        <v>0</v>
      </c>
      <c r="L40" s="973">
        <v>0</v>
      </c>
      <c r="M40" s="973">
        <v>0</v>
      </c>
      <c r="N40" s="973">
        <v>0</v>
      </c>
      <c r="O40" s="973">
        <v>0</v>
      </c>
      <c r="P40" s="973">
        <v>0</v>
      </c>
      <c r="Q40" s="973">
        <v>0</v>
      </c>
      <c r="R40" s="973"/>
      <c r="S40" s="973">
        <v>0</v>
      </c>
      <c r="T40" s="973">
        <v>0</v>
      </c>
      <c r="U40" s="973">
        <v>0</v>
      </c>
      <c r="V40" s="973">
        <v>0</v>
      </c>
      <c r="W40" s="973">
        <v>0</v>
      </c>
      <c r="X40" s="973">
        <v>0</v>
      </c>
      <c r="Y40" s="973">
        <v>0</v>
      </c>
      <c r="Z40" s="973"/>
      <c r="AA40" s="973">
        <v>0</v>
      </c>
      <c r="AB40" s="973">
        <v>0</v>
      </c>
      <c r="AC40" s="973"/>
      <c r="AD40" s="973"/>
      <c r="AE40" s="973"/>
      <c r="AF40" s="973"/>
      <c r="AG40" s="973">
        <v>0</v>
      </c>
      <c r="AH40" s="973">
        <v>0</v>
      </c>
      <c r="AI40" s="973">
        <v>0</v>
      </c>
      <c r="AJ40" s="973">
        <v>0</v>
      </c>
      <c r="AK40" s="973">
        <v>0</v>
      </c>
      <c r="AL40" s="973">
        <v>0</v>
      </c>
      <c r="AM40" s="973">
        <v>0</v>
      </c>
      <c r="AN40" s="973">
        <v>0</v>
      </c>
      <c r="AO40" s="973"/>
      <c r="AP40" s="973"/>
      <c r="AQ40" s="973"/>
      <c r="AR40" s="973"/>
      <c r="AS40" s="973"/>
      <c r="AT40" s="973">
        <v>2120.4015625000002</v>
      </c>
      <c r="AU40" s="973">
        <v>2295.4540772532191</v>
      </c>
      <c r="AV40" s="974">
        <v>475470.07494720339</v>
      </c>
      <c r="AW40" s="973">
        <v>883.77272727272725</v>
      </c>
      <c r="AX40" s="973">
        <v>0</v>
      </c>
      <c r="AY40" s="973">
        <v>0</v>
      </c>
      <c r="AZ40" s="973">
        <v>0</v>
      </c>
      <c r="BA40" s="973">
        <v>784.35532994923858</v>
      </c>
      <c r="BB40" s="973">
        <v>0</v>
      </c>
      <c r="BC40" s="973">
        <v>0</v>
      </c>
      <c r="BD40" s="973">
        <v>0</v>
      </c>
      <c r="BE40" s="973">
        <v>0</v>
      </c>
      <c r="BF40" s="973">
        <v>0</v>
      </c>
      <c r="BG40" s="973">
        <v>0</v>
      </c>
      <c r="BH40" s="973">
        <v>0</v>
      </c>
      <c r="BI40" s="973">
        <v>477138.20300442533</v>
      </c>
    </row>
    <row r="41" spans="1:61" s="244" customFormat="1" ht="16.149999999999999" customHeight="1" x14ac:dyDescent="0.2">
      <c r="A41" s="251" t="s">
        <v>103</v>
      </c>
      <c r="B41" s="236" t="s">
        <v>178</v>
      </c>
      <c r="C41" s="975">
        <v>833891</v>
      </c>
      <c r="D41" s="975"/>
      <c r="E41" s="975">
        <v>0</v>
      </c>
      <c r="F41" s="975">
        <v>0</v>
      </c>
      <c r="G41" s="975">
        <v>0</v>
      </c>
      <c r="H41" s="975">
        <v>0</v>
      </c>
      <c r="I41" s="975">
        <v>0</v>
      </c>
      <c r="J41" s="975">
        <v>0</v>
      </c>
      <c r="K41" s="975">
        <v>0</v>
      </c>
      <c r="L41" s="975">
        <v>0</v>
      </c>
      <c r="M41" s="975">
        <v>0</v>
      </c>
      <c r="N41" s="975">
        <v>0</v>
      </c>
      <c r="O41" s="975">
        <v>0</v>
      </c>
      <c r="P41" s="975">
        <v>0</v>
      </c>
      <c r="Q41" s="975">
        <v>0</v>
      </c>
      <c r="R41" s="975"/>
      <c r="S41" s="975">
        <v>0</v>
      </c>
      <c r="T41" s="975">
        <v>0</v>
      </c>
      <c r="U41" s="975">
        <v>0</v>
      </c>
      <c r="V41" s="975">
        <v>0</v>
      </c>
      <c r="W41" s="975">
        <v>0</v>
      </c>
      <c r="X41" s="975">
        <v>0</v>
      </c>
      <c r="Y41" s="975">
        <v>0</v>
      </c>
      <c r="Z41" s="975"/>
      <c r="AA41" s="975">
        <v>0</v>
      </c>
      <c r="AB41" s="975">
        <v>0</v>
      </c>
      <c r="AC41" s="975"/>
      <c r="AD41" s="975"/>
      <c r="AE41" s="975"/>
      <c r="AF41" s="975"/>
      <c r="AG41" s="975">
        <v>0</v>
      </c>
      <c r="AH41" s="975">
        <v>0</v>
      </c>
      <c r="AI41" s="975">
        <v>0</v>
      </c>
      <c r="AJ41" s="975">
        <v>0</v>
      </c>
      <c r="AK41" s="975">
        <v>0</v>
      </c>
      <c r="AL41" s="975">
        <v>0</v>
      </c>
      <c r="AM41" s="975">
        <v>0</v>
      </c>
      <c r="AN41" s="975">
        <v>0</v>
      </c>
      <c r="AO41" s="975"/>
      <c r="AP41" s="975"/>
      <c r="AQ41" s="975"/>
      <c r="AR41" s="975"/>
      <c r="AS41" s="975"/>
      <c r="AT41" s="975">
        <v>1087.3854166666665</v>
      </c>
      <c r="AU41" s="975">
        <v>794.58025751072967</v>
      </c>
      <c r="AV41" s="976">
        <v>835772.96567417739</v>
      </c>
      <c r="AW41" s="975">
        <v>0</v>
      </c>
      <c r="AX41" s="975">
        <v>0</v>
      </c>
      <c r="AY41" s="975">
        <v>0</v>
      </c>
      <c r="AZ41" s="975">
        <v>0</v>
      </c>
      <c r="BA41" s="975">
        <v>0</v>
      </c>
      <c r="BB41" s="975">
        <v>0</v>
      </c>
      <c r="BC41" s="975">
        <v>0</v>
      </c>
      <c r="BD41" s="975">
        <v>0</v>
      </c>
      <c r="BE41" s="975">
        <v>0</v>
      </c>
      <c r="BF41" s="975">
        <v>3852.5688073394499</v>
      </c>
      <c r="BG41" s="975">
        <v>0</v>
      </c>
      <c r="BH41" s="977">
        <v>0</v>
      </c>
      <c r="BI41" s="975">
        <v>839625.53448151681</v>
      </c>
    </row>
    <row r="42" spans="1:61" s="244" customFormat="1" ht="16.149999999999999" customHeight="1" x14ac:dyDescent="0.2">
      <c r="A42" s="247" t="s">
        <v>104</v>
      </c>
      <c r="B42" s="238" t="s">
        <v>179</v>
      </c>
      <c r="C42" s="969">
        <v>6415353</v>
      </c>
      <c r="D42" s="969"/>
      <c r="E42" s="969">
        <v>0</v>
      </c>
      <c r="F42" s="969">
        <v>0</v>
      </c>
      <c r="G42" s="969">
        <v>59246.061068702293</v>
      </c>
      <c r="H42" s="969">
        <v>32594.054580896685</v>
      </c>
      <c r="I42" s="969">
        <v>116041.8625877633</v>
      </c>
      <c r="J42" s="969">
        <v>0</v>
      </c>
      <c r="K42" s="969">
        <v>0</v>
      </c>
      <c r="L42" s="969">
        <v>0</v>
      </c>
      <c r="M42" s="969">
        <v>0</v>
      </c>
      <c r="N42" s="969">
        <v>3082.0714285714284</v>
      </c>
      <c r="O42" s="969">
        <v>0</v>
      </c>
      <c r="P42" s="969">
        <v>0</v>
      </c>
      <c r="Q42" s="969">
        <v>0</v>
      </c>
      <c r="R42" s="969"/>
      <c r="S42" s="969">
        <v>0</v>
      </c>
      <c r="T42" s="969">
        <v>190.92337917485264</v>
      </c>
      <c r="U42" s="969">
        <v>0</v>
      </c>
      <c r="V42" s="969">
        <v>0</v>
      </c>
      <c r="W42" s="969">
        <v>0</v>
      </c>
      <c r="X42" s="969">
        <v>0</v>
      </c>
      <c r="Y42" s="969">
        <v>0</v>
      </c>
      <c r="Z42" s="969"/>
      <c r="AA42" s="969">
        <v>0</v>
      </c>
      <c r="AB42" s="970">
        <v>0</v>
      </c>
      <c r="AC42" s="970"/>
      <c r="AD42" s="970"/>
      <c r="AE42" s="970"/>
      <c r="AF42" s="970"/>
      <c r="AG42" s="970">
        <v>14198.578947368422</v>
      </c>
      <c r="AH42" s="970">
        <v>0</v>
      </c>
      <c r="AI42" s="970">
        <v>0</v>
      </c>
      <c r="AJ42" s="970">
        <v>0</v>
      </c>
      <c r="AK42" s="970">
        <v>29487.472826086956</v>
      </c>
      <c r="AL42" s="970">
        <v>11684.150246305418</v>
      </c>
      <c r="AM42" s="970">
        <v>0</v>
      </c>
      <c r="AN42" s="970">
        <v>0</v>
      </c>
      <c r="AO42" s="970"/>
      <c r="AP42" s="970"/>
      <c r="AQ42" s="970"/>
      <c r="AR42" s="970"/>
      <c r="AS42" s="970"/>
      <c r="AT42" s="969">
        <v>4077.6953125</v>
      </c>
      <c r="AU42" s="969">
        <v>6003.4952789699564</v>
      </c>
      <c r="AV42" s="971">
        <v>6691959.3656563396</v>
      </c>
      <c r="AW42" s="969">
        <v>0</v>
      </c>
      <c r="AX42" s="969">
        <v>0</v>
      </c>
      <c r="AY42" s="969">
        <v>120571.81093394077</v>
      </c>
      <c r="AZ42" s="969">
        <v>0</v>
      </c>
      <c r="BA42" s="969">
        <v>0</v>
      </c>
      <c r="BB42" s="969">
        <v>35887.397260273974</v>
      </c>
      <c r="BC42" s="969">
        <v>0</v>
      </c>
      <c r="BD42" s="969">
        <v>0</v>
      </c>
      <c r="BE42" s="969">
        <v>0</v>
      </c>
      <c r="BF42" s="969">
        <v>183.45565749235473</v>
      </c>
      <c r="BG42" s="969">
        <v>50565.50622406639</v>
      </c>
      <c r="BH42" s="972">
        <v>0</v>
      </c>
      <c r="BI42" s="969">
        <v>6899167.5357321128</v>
      </c>
    </row>
    <row r="43" spans="1:61" s="244" customFormat="1" ht="16.149999999999999" customHeight="1" x14ac:dyDescent="0.2">
      <c r="A43" s="249" t="s">
        <v>105</v>
      </c>
      <c r="B43" s="234" t="s">
        <v>180</v>
      </c>
      <c r="C43" s="973">
        <v>2816473</v>
      </c>
      <c r="D43" s="973"/>
      <c r="E43" s="973">
        <v>0</v>
      </c>
      <c r="F43" s="973">
        <v>670.43861490031486</v>
      </c>
      <c r="G43" s="973">
        <v>0</v>
      </c>
      <c r="H43" s="973">
        <v>0</v>
      </c>
      <c r="I43" s="973">
        <v>0</v>
      </c>
      <c r="J43" s="973">
        <v>0</v>
      </c>
      <c r="K43" s="973">
        <v>0</v>
      </c>
      <c r="L43" s="973">
        <v>0</v>
      </c>
      <c r="M43" s="973">
        <v>0</v>
      </c>
      <c r="N43" s="973">
        <v>162.21428571428572</v>
      </c>
      <c r="O43" s="973">
        <v>0</v>
      </c>
      <c r="P43" s="973">
        <v>242.81465517241378</v>
      </c>
      <c r="Q43" s="973">
        <v>149.98172323759792</v>
      </c>
      <c r="R43" s="973"/>
      <c r="S43" s="973">
        <v>0</v>
      </c>
      <c r="T43" s="973">
        <v>0</v>
      </c>
      <c r="U43" s="973">
        <v>0</v>
      </c>
      <c r="V43" s="973">
        <v>0</v>
      </c>
      <c r="W43" s="973">
        <v>0</v>
      </c>
      <c r="X43" s="973">
        <v>0</v>
      </c>
      <c r="Y43" s="973">
        <v>0</v>
      </c>
      <c r="Z43" s="973"/>
      <c r="AA43" s="973">
        <v>0</v>
      </c>
      <c r="AB43" s="973">
        <v>1731.2097902097903</v>
      </c>
      <c r="AC43" s="973"/>
      <c r="AD43" s="973"/>
      <c r="AE43" s="973"/>
      <c r="AF43" s="973"/>
      <c r="AG43" s="973">
        <v>0</v>
      </c>
      <c r="AH43" s="973">
        <v>0</v>
      </c>
      <c r="AI43" s="973">
        <v>0</v>
      </c>
      <c r="AJ43" s="973">
        <v>0</v>
      </c>
      <c r="AK43" s="973">
        <v>0</v>
      </c>
      <c r="AL43" s="973">
        <v>0</v>
      </c>
      <c r="AM43" s="973">
        <v>0</v>
      </c>
      <c r="AN43" s="973">
        <v>0</v>
      </c>
      <c r="AO43" s="973"/>
      <c r="AP43" s="973"/>
      <c r="AQ43" s="973"/>
      <c r="AR43" s="973"/>
      <c r="AS43" s="973"/>
      <c r="AT43" s="973">
        <v>2990.309895833333</v>
      </c>
      <c r="AU43" s="973">
        <v>6974.6489270386273</v>
      </c>
      <c r="AV43" s="974">
        <v>2829394.6178921065</v>
      </c>
      <c r="AW43" s="973">
        <v>7462.9696969696979</v>
      </c>
      <c r="AX43" s="973">
        <v>0</v>
      </c>
      <c r="AY43" s="973">
        <v>0</v>
      </c>
      <c r="AZ43" s="973">
        <v>0</v>
      </c>
      <c r="BA43" s="973">
        <v>261.45177664974619</v>
      </c>
      <c r="BB43" s="973">
        <v>0</v>
      </c>
      <c r="BC43" s="973">
        <v>0</v>
      </c>
      <c r="BD43" s="973">
        <v>0</v>
      </c>
      <c r="BE43" s="973">
        <v>0</v>
      </c>
      <c r="BF43" s="973">
        <v>1467.6452599388379</v>
      </c>
      <c r="BG43" s="973">
        <v>0</v>
      </c>
      <c r="BH43" s="973">
        <v>0</v>
      </c>
      <c r="BI43" s="973">
        <v>2838586.6846256647</v>
      </c>
    </row>
    <row r="44" spans="1:61" s="244" customFormat="1" ht="16.149999999999999" customHeight="1" x14ac:dyDescent="0.2">
      <c r="A44" s="249" t="s">
        <v>106</v>
      </c>
      <c r="B44" s="234" t="s">
        <v>181</v>
      </c>
      <c r="C44" s="973">
        <v>636629</v>
      </c>
      <c r="D44" s="973"/>
      <c r="E44" s="973">
        <v>0</v>
      </c>
      <c r="F44" s="973">
        <v>0</v>
      </c>
      <c r="G44" s="973">
        <v>0</v>
      </c>
      <c r="H44" s="973">
        <v>1694.8908382066277</v>
      </c>
      <c r="I44" s="973">
        <v>481.50150451354057</v>
      </c>
      <c r="J44" s="973">
        <v>0</v>
      </c>
      <c r="K44" s="973">
        <v>0</v>
      </c>
      <c r="L44" s="973">
        <v>0</v>
      </c>
      <c r="M44" s="973">
        <v>0</v>
      </c>
      <c r="N44" s="973">
        <v>162.21428571428572</v>
      </c>
      <c r="O44" s="973">
        <v>0</v>
      </c>
      <c r="P44" s="973">
        <v>0</v>
      </c>
      <c r="Q44" s="973">
        <v>0</v>
      </c>
      <c r="R44" s="973"/>
      <c r="S44" s="973">
        <v>0</v>
      </c>
      <c r="T44" s="973">
        <v>0</v>
      </c>
      <c r="U44" s="973">
        <v>0</v>
      </c>
      <c r="V44" s="973">
        <v>0</v>
      </c>
      <c r="W44" s="973">
        <v>0</v>
      </c>
      <c r="X44" s="973">
        <v>0</v>
      </c>
      <c r="Y44" s="973">
        <v>0</v>
      </c>
      <c r="Z44" s="973"/>
      <c r="AA44" s="973">
        <v>0</v>
      </c>
      <c r="AB44" s="973">
        <v>0</v>
      </c>
      <c r="AC44" s="973"/>
      <c r="AD44" s="973"/>
      <c r="AE44" s="973"/>
      <c r="AF44" s="973"/>
      <c r="AG44" s="973">
        <v>0</v>
      </c>
      <c r="AH44" s="973">
        <v>0</v>
      </c>
      <c r="AI44" s="973">
        <v>0</v>
      </c>
      <c r="AJ44" s="973">
        <v>0</v>
      </c>
      <c r="AK44" s="973">
        <v>357.42391304347825</v>
      </c>
      <c r="AL44" s="973">
        <v>798.91625615763542</v>
      </c>
      <c r="AM44" s="973">
        <v>0</v>
      </c>
      <c r="AN44" s="973">
        <v>0</v>
      </c>
      <c r="AO44" s="973"/>
      <c r="AP44" s="973"/>
      <c r="AQ44" s="973"/>
      <c r="AR44" s="973"/>
      <c r="AS44" s="973"/>
      <c r="AT44" s="973">
        <v>598.06197916666667</v>
      </c>
      <c r="AU44" s="973">
        <v>1324.3004291845493</v>
      </c>
      <c r="AV44" s="974">
        <v>642046.30920598691</v>
      </c>
      <c r="AW44" s="973">
        <v>0</v>
      </c>
      <c r="AX44" s="973">
        <v>0</v>
      </c>
      <c r="AY44" s="973">
        <v>1640.4328018223234</v>
      </c>
      <c r="AZ44" s="973">
        <v>0</v>
      </c>
      <c r="BA44" s="973">
        <v>0</v>
      </c>
      <c r="BB44" s="973">
        <v>86664.246575342462</v>
      </c>
      <c r="BC44" s="973">
        <v>0</v>
      </c>
      <c r="BD44" s="973">
        <v>0</v>
      </c>
      <c r="BE44" s="973">
        <v>0</v>
      </c>
      <c r="BF44" s="973">
        <v>183.45565749235473</v>
      </c>
      <c r="BG44" s="973">
        <v>1845.4564315352695</v>
      </c>
      <c r="BH44" s="973">
        <v>0</v>
      </c>
      <c r="BI44" s="973">
        <v>732379.90067217941</v>
      </c>
    </row>
    <row r="45" spans="1:61" s="244" customFormat="1" ht="16.149999999999999" customHeight="1" x14ac:dyDescent="0.2">
      <c r="A45" s="249" t="s">
        <v>107</v>
      </c>
      <c r="B45" s="234" t="s">
        <v>182</v>
      </c>
      <c r="C45" s="973">
        <v>277713</v>
      </c>
      <c r="D45" s="973"/>
      <c r="E45" s="973">
        <v>0</v>
      </c>
      <c r="F45" s="973">
        <v>0</v>
      </c>
      <c r="G45" s="973">
        <v>0</v>
      </c>
      <c r="H45" s="973">
        <v>0</v>
      </c>
      <c r="I45" s="973">
        <v>0</v>
      </c>
      <c r="J45" s="973">
        <v>0</v>
      </c>
      <c r="K45" s="973">
        <v>0</v>
      </c>
      <c r="L45" s="973">
        <v>0</v>
      </c>
      <c r="M45" s="973">
        <v>1280.9826732673268</v>
      </c>
      <c r="N45" s="973">
        <v>0</v>
      </c>
      <c r="O45" s="973">
        <v>0</v>
      </c>
      <c r="P45" s="973">
        <v>0</v>
      </c>
      <c r="Q45" s="973">
        <v>0</v>
      </c>
      <c r="R45" s="973"/>
      <c r="S45" s="973">
        <v>473.02095238095239</v>
      </c>
      <c r="T45" s="973">
        <v>0</v>
      </c>
      <c r="U45" s="973">
        <v>0</v>
      </c>
      <c r="V45" s="973">
        <v>0</v>
      </c>
      <c r="W45" s="973">
        <v>0</v>
      </c>
      <c r="X45" s="973">
        <v>0</v>
      </c>
      <c r="Y45" s="973">
        <v>0</v>
      </c>
      <c r="Z45" s="973"/>
      <c r="AA45" s="973">
        <v>0</v>
      </c>
      <c r="AB45" s="973">
        <v>0</v>
      </c>
      <c r="AC45" s="973"/>
      <c r="AD45" s="973"/>
      <c r="AE45" s="973"/>
      <c r="AF45" s="973"/>
      <c r="AG45" s="973">
        <v>0</v>
      </c>
      <c r="AH45" s="973">
        <v>0</v>
      </c>
      <c r="AI45" s="973">
        <v>0</v>
      </c>
      <c r="AJ45" s="973">
        <v>0</v>
      </c>
      <c r="AK45" s="973">
        <v>0</v>
      </c>
      <c r="AL45" s="973">
        <v>0</v>
      </c>
      <c r="AM45" s="973">
        <v>0</v>
      </c>
      <c r="AN45" s="973">
        <v>0</v>
      </c>
      <c r="AO45" s="973"/>
      <c r="AP45" s="973"/>
      <c r="AQ45" s="973"/>
      <c r="AR45" s="973"/>
      <c r="AS45" s="973"/>
      <c r="AT45" s="973">
        <v>543.69270833333326</v>
      </c>
      <c r="AU45" s="973">
        <v>1942.3072961373391</v>
      </c>
      <c r="AV45" s="974">
        <v>281953.00363011891</v>
      </c>
      <c r="AW45" s="973">
        <v>0</v>
      </c>
      <c r="AX45" s="973">
        <v>0</v>
      </c>
      <c r="AY45" s="973">
        <v>0</v>
      </c>
      <c r="AZ45" s="973">
        <v>0</v>
      </c>
      <c r="BA45" s="973">
        <v>0</v>
      </c>
      <c r="BB45" s="973">
        <v>0</v>
      </c>
      <c r="BC45" s="973">
        <v>0</v>
      </c>
      <c r="BD45" s="973">
        <v>0</v>
      </c>
      <c r="BE45" s="973">
        <v>0</v>
      </c>
      <c r="BF45" s="973">
        <v>1284.1896024464831</v>
      </c>
      <c r="BG45" s="973">
        <v>0</v>
      </c>
      <c r="BH45" s="973">
        <v>1761.6000000000001</v>
      </c>
      <c r="BI45" s="973">
        <v>284998.7932325654</v>
      </c>
    </row>
    <row r="46" spans="1:61" s="244" customFormat="1" ht="16.149999999999999" customHeight="1" x14ac:dyDescent="0.2">
      <c r="A46" s="251" t="s">
        <v>108</v>
      </c>
      <c r="B46" s="236" t="s">
        <v>183</v>
      </c>
      <c r="C46" s="975">
        <v>3241212</v>
      </c>
      <c r="D46" s="975"/>
      <c r="E46" s="975">
        <v>0</v>
      </c>
      <c r="F46" s="975">
        <v>0</v>
      </c>
      <c r="G46" s="975">
        <v>0</v>
      </c>
      <c r="H46" s="975">
        <v>0</v>
      </c>
      <c r="I46" s="975">
        <v>0</v>
      </c>
      <c r="J46" s="975">
        <v>0</v>
      </c>
      <c r="K46" s="975">
        <v>0</v>
      </c>
      <c r="L46" s="975">
        <v>0</v>
      </c>
      <c r="M46" s="975">
        <v>0</v>
      </c>
      <c r="N46" s="975">
        <v>0</v>
      </c>
      <c r="O46" s="975">
        <v>0</v>
      </c>
      <c r="P46" s="975">
        <v>0</v>
      </c>
      <c r="Q46" s="975">
        <v>0</v>
      </c>
      <c r="R46" s="975"/>
      <c r="S46" s="975">
        <v>0</v>
      </c>
      <c r="T46" s="975">
        <v>0</v>
      </c>
      <c r="U46" s="975">
        <v>0</v>
      </c>
      <c r="V46" s="975">
        <v>0</v>
      </c>
      <c r="W46" s="975">
        <v>0</v>
      </c>
      <c r="X46" s="975">
        <v>0</v>
      </c>
      <c r="Y46" s="975">
        <v>0</v>
      </c>
      <c r="Z46" s="975"/>
      <c r="AA46" s="975">
        <v>0</v>
      </c>
      <c r="AB46" s="975">
        <v>0</v>
      </c>
      <c r="AC46" s="975"/>
      <c r="AD46" s="975"/>
      <c r="AE46" s="975"/>
      <c r="AF46" s="975"/>
      <c r="AG46" s="975">
        <v>0</v>
      </c>
      <c r="AH46" s="975">
        <v>0</v>
      </c>
      <c r="AI46" s="975">
        <v>0</v>
      </c>
      <c r="AJ46" s="975">
        <v>0</v>
      </c>
      <c r="AK46" s="975">
        <v>0</v>
      </c>
      <c r="AL46" s="975">
        <v>0</v>
      </c>
      <c r="AM46" s="975">
        <v>0</v>
      </c>
      <c r="AN46" s="975">
        <v>200.00735294117646</v>
      </c>
      <c r="AO46" s="975"/>
      <c r="AP46" s="975"/>
      <c r="AQ46" s="975"/>
      <c r="AR46" s="975"/>
      <c r="AS46" s="975"/>
      <c r="AT46" s="975">
        <v>2664.0942708333332</v>
      </c>
      <c r="AU46" s="975">
        <v>6709.7888412017164</v>
      </c>
      <c r="AV46" s="976">
        <v>3250785.8904649764</v>
      </c>
      <c r="AW46" s="975">
        <v>0</v>
      </c>
      <c r="AX46" s="975">
        <v>0</v>
      </c>
      <c r="AY46" s="975">
        <v>0</v>
      </c>
      <c r="AZ46" s="975">
        <v>0</v>
      </c>
      <c r="BA46" s="975">
        <v>0</v>
      </c>
      <c r="BB46" s="975">
        <v>0</v>
      </c>
      <c r="BC46" s="975">
        <v>0</v>
      </c>
      <c r="BD46" s="975">
        <v>0</v>
      </c>
      <c r="BE46" s="975">
        <v>0</v>
      </c>
      <c r="BF46" s="975">
        <v>3669.1131498470945</v>
      </c>
      <c r="BG46" s="975">
        <v>0</v>
      </c>
      <c r="BH46" s="977">
        <v>0</v>
      </c>
      <c r="BI46" s="975">
        <v>3254455.0036148233</v>
      </c>
    </row>
    <row r="47" spans="1:61" s="244" customFormat="1" ht="16.149999999999999" customHeight="1" x14ac:dyDescent="0.2">
      <c r="A47" s="247" t="s">
        <v>184</v>
      </c>
      <c r="B47" s="238" t="s">
        <v>185</v>
      </c>
      <c r="C47" s="969">
        <v>231797</v>
      </c>
      <c r="D47" s="969"/>
      <c r="E47" s="969">
        <v>0</v>
      </c>
      <c r="F47" s="969">
        <v>0</v>
      </c>
      <c r="G47" s="969">
        <v>0</v>
      </c>
      <c r="H47" s="969">
        <v>0</v>
      </c>
      <c r="I47" s="969">
        <v>0</v>
      </c>
      <c r="J47" s="969">
        <v>0</v>
      </c>
      <c r="K47" s="969">
        <v>0</v>
      </c>
      <c r="L47" s="969">
        <v>0</v>
      </c>
      <c r="M47" s="969">
        <v>0</v>
      </c>
      <c r="N47" s="969">
        <v>0</v>
      </c>
      <c r="O47" s="969">
        <v>0</v>
      </c>
      <c r="P47" s="969">
        <v>0</v>
      </c>
      <c r="Q47" s="969">
        <v>0</v>
      </c>
      <c r="R47" s="969"/>
      <c r="S47" s="969">
        <v>0</v>
      </c>
      <c r="T47" s="969">
        <v>0</v>
      </c>
      <c r="U47" s="969">
        <v>0</v>
      </c>
      <c r="V47" s="969">
        <v>0</v>
      </c>
      <c r="W47" s="969">
        <v>0</v>
      </c>
      <c r="X47" s="969">
        <v>0</v>
      </c>
      <c r="Y47" s="969">
        <v>0</v>
      </c>
      <c r="Z47" s="969"/>
      <c r="AA47" s="969">
        <v>0</v>
      </c>
      <c r="AB47" s="970">
        <v>0</v>
      </c>
      <c r="AC47" s="970"/>
      <c r="AD47" s="970"/>
      <c r="AE47" s="970"/>
      <c r="AF47" s="970"/>
      <c r="AG47" s="970">
        <v>0</v>
      </c>
      <c r="AH47" s="970">
        <v>0</v>
      </c>
      <c r="AI47" s="970">
        <v>0</v>
      </c>
      <c r="AJ47" s="970">
        <v>0</v>
      </c>
      <c r="AK47" s="970">
        <v>0</v>
      </c>
      <c r="AL47" s="970">
        <v>0</v>
      </c>
      <c r="AM47" s="970">
        <v>0</v>
      </c>
      <c r="AN47" s="970">
        <v>0</v>
      </c>
      <c r="AO47" s="970"/>
      <c r="AP47" s="970"/>
      <c r="AQ47" s="970"/>
      <c r="AR47" s="970"/>
      <c r="AS47" s="970"/>
      <c r="AT47" s="969">
        <v>163.10781250000002</v>
      </c>
      <c r="AU47" s="969">
        <v>264.86008583690983</v>
      </c>
      <c r="AV47" s="971">
        <v>232224.96789833691</v>
      </c>
      <c r="AW47" s="969">
        <v>0</v>
      </c>
      <c r="AX47" s="969">
        <v>0</v>
      </c>
      <c r="AY47" s="969">
        <v>0</v>
      </c>
      <c r="AZ47" s="969">
        <v>0</v>
      </c>
      <c r="BA47" s="969">
        <v>0</v>
      </c>
      <c r="BB47" s="969">
        <v>0</v>
      </c>
      <c r="BC47" s="969">
        <v>0</v>
      </c>
      <c r="BD47" s="969">
        <v>0</v>
      </c>
      <c r="BE47" s="969">
        <v>0</v>
      </c>
      <c r="BF47" s="969">
        <v>0</v>
      </c>
      <c r="BG47" s="969">
        <v>0</v>
      </c>
      <c r="BH47" s="972">
        <v>0</v>
      </c>
      <c r="BI47" s="969">
        <v>232224.96789833691</v>
      </c>
    </row>
    <row r="48" spans="1:61" s="244" customFormat="1" ht="16.149999999999999" customHeight="1" x14ac:dyDescent="0.2">
      <c r="A48" s="249" t="s">
        <v>109</v>
      </c>
      <c r="B48" s="234" t="s">
        <v>186</v>
      </c>
      <c r="C48" s="973">
        <v>382496</v>
      </c>
      <c r="D48" s="973"/>
      <c r="E48" s="973">
        <v>0</v>
      </c>
      <c r="F48" s="973">
        <v>0</v>
      </c>
      <c r="G48" s="973">
        <v>0</v>
      </c>
      <c r="H48" s="973">
        <v>0</v>
      </c>
      <c r="I48" s="973">
        <v>0</v>
      </c>
      <c r="J48" s="973">
        <v>0</v>
      </c>
      <c r="K48" s="973">
        <v>0</v>
      </c>
      <c r="L48" s="973">
        <v>0</v>
      </c>
      <c r="M48" s="973">
        <v>0</v>
      </c>
      <c r="N48" s="973">
        <v>0</v>
      </c>
      <c r="O48" s="973">
        <v>0</v>
      </c>
      <c r="P48" s="973">
        <v>0</v>
      </c>
      <c r="Q48" s="973">
        <v>0</v>
      </c>
      <c r="R48" s="973"/>
      <c r="S48" s="973">
        <v>0</v>
      </c>
      <c r="T48" s="973">
        <v>0</v>
      </c>
      <c r="U48" s="973">
        <v>0</v>
      </c>
      <c r="V48" s="973">
        <v>0</v>
      </c>
      <c r="W48" s="973">
        <v>0</v>
      </c>
      <c r="X48" s="973">
        <v>0</v>
      </c>
      <c r="Y48" s="973">
        <v>0</v>
      </c>
      <c r="Z48" s="973"/>
      <c r="AA48" s="973">
        <v>0</v>
      </c>
      <c r="AB48" s="973">
        <v>0</v>
      </c>
      <c r="AC48" s="973"/>
      <c r="AD48" s="973"/>
      <c r="AE48" s="973"/>
      <c r="AF48" s="973"/>
      <c r="AG48" s="973">
        <v>0</v>
      </c>
      <c r="AH48" s="973">
        <v>0</v>
      </c>
      <c r="AI48" s="973">
        <v>0</v>
      </c>
      <c r="AJ48" s="973">
        <v>0</v>
      </c>
      <c r="AK48" s="973">
        <v>0</v>
      </c>
      <c r="AL48" s="973">
        <v>0</v>
      </c>
      <c r="AM48" s="973">
        <v>0</v>
      </c>
      <c r="AN48" s="973">
        <v>0</v>
      </c>
      <c r="AO48" s="973"/>
      <c r="AP48" s="973"/>
      <c r="AQ48" s="973"/>
      <c r="AR48" s="973"/>
      <c r="AS48" s="973"/>
      <c r="AT48" s="973">
        <v>380.58489583333335</v>
      </c>
      <c r="AU48" s="973">
        <v>1412.5871244635193</v>
      </c>
      <c r="AV48" s="974">
        <v>384289.17202029686</v>
      </c>
      <c r="AW48" s="973">
        <v>98.196969696969703</v>
      </c>
      <c r="AX48" s="973">
        <v>0</v>
      </c>
      <c r="AY48" s="973">
        <v>0</v>
      </c>
      <c r="AZ48" s="973">
        <v>0</v>
      </c>
      <c r="BA48" s="973">
        <v>47322.771573604063</v>
      </c>
      <c r="BB48" s="973">
        <v>0</v>
      </c>
      <c r="BC48" s="973">
        <v>0</v>
      </c>
      <c r="BD48" s="973">
        <v>0</v>
      </c>
      <c r="BE48" s="973">
        <v>0</v>
      </c>
      <c r="BF48" s="973">
        <v>733.82262996941893</v>
      </c>
      <c r="BG48" s="973">
        <v>0</v>
      </c>
      <c r="BH48" s="973">
        <v>0</v>
      </c>
      <c r="BI48" s="973">
        <v>432443.9631935673</v>
      </c>
    </row>
    <row r="49" spans="1:61" s="244" customFormat="1" ht="16.149999999999999" customHeight="1" x14ac:dyDescent="0.2">
      <c r="A49" s="249" t="s">
        <v>187</v>
      </c>
      <c r="B49" s="234" t="s">
        <v>188</v>
      </c>
      <c r="C49" s="973">
        <v>603729</v>
      </c>
      <c r="D49" s="973"/>
      <c r="E49" s="973">
        <v>0</v>
      </c>
      <c r="F49" s="973">
        <v>0</v>
      </c>
      <c r="G49" s="973">
        <v>0</v>
      </c>
      <c r="H49" s="973">
        <v>0</v>
      </c>
      <c r="I49" s="973">
        <v>0</v>
      </c>
      <c r="J49" s="973">
        <v>0</v>
      </c>
      <c r="K49" s="973">
        <v>0</v>
      </c>
      <c r="L49" s="973">
        <v>0</v>
      </c>
      <c r="M49" s="973">
        <v>0</v>
      </c>
      <c r="N49" s="973">
        <v>0</v>
      </c>
      <c r="O49" s="973">
        <v>0</v>
      </c>
      <c r="P49" s="973">
        <v>121.40732758620689</v>
      </c>
      <c r="Q49" s="973">
        <v>0</v>
      </c>
      <c r="R49" s="973"/>
      <c r="S49" s="973">
        <v>0</v>
      </c>
      <c r="T49" s="973">
        <v>0</v>
      </c>
      <c r="U49" s="973">
        <v>0</v>
      </c>
      <c r="V49" s="973">
        <v>0</v>
      </c>
      <c r="W49" s="973">
        <v>0</v>
      </c>
      <c r="X49" s="973">
        <v>0</v>
      </c>
      <c r="Y49" s="973">
        <v>0</v>
      </c>
      <c r="Z49" s="973"/>
      <c r="AA49" s="973">
        <v>0</v>
      </c>
      <c r="AB49" s="973">
        <v>0</v>
      </c>
      <c r="AC49" s="973"/>
      <c r="AD49" s="973"/>
      <c r="AE49" s="973"/>
      <c r="AF49" s="973"/>
      <c r="AG49" s="973">
        <v>0</v>
      </c>
      <c r="AH49" s="973">
        <v>0</v>
      </c>
      <c r="AI49" s="973">
        <v>0</v>
      </c>
      <c r="AJ49" s="973">
        <v>0</v>
      </c>
      <c r="AK49" s="973">
        <v>0</v>
      </c>
      <c r="AL49" s="973">
        <v>0</v>
      </c>
      <c r="AM49" s="973">
        <v>0</v>
      </c>
      <c r="AN49" s="973">
        <v>0</v>
      </c>
      <c r="AO49" s="973"/>
      <c r="AP49" s="973"/>
      <c r="AQ49" s="973"/>
      <c r="AR49" s="973"/>
      <c r="AS49" s="973"/>
      <c r="AT49" s="973">
        <v>108.73854166666666</v>
      </c>
      <c r="AU49" s="973">
        <v>882.86695278969955</v>
      </c>
      <c r="AV49" s="974">
        <v>604842.01282204257</v>
      </c>
      <c r="AW49" s="973">
        <v>0</v>
      </c>
      <c r="AX49" s="973">
        <v>0</v>
      </c>
      <c r="AY49" s="973">
        <v>0</v>
      </c>
      <c r="AZ49" s="973">
        <v>0</v>
      </c>
      <c r="BA49" s="973">
        <v>0</v>
      </c>
      <c r="BB49" s="973">
        <v>0</v>
      </c>
      <c r="BC49" s="973">
        <v>0</v>
      </c>
      <c r="BD49" s="973">
        <v>0</v>
      </c>
      <c r="BE49" s="973">
        <v>0</v>
      </c>
      <c r="BF49" s="973">
        <v>1834.5565749235473</v>
      </c>
      <c r="BG49" s="973">
        <v>0</v>
      </c>
      <c r="BH49" s="973">
        <v>0</v>
      </c>
      <c r="BI49" s="973">
        <v>606676.56939696614</v>
      </c>
    </row>
    <row r="50" spans="1:61" s="244" customFormat="1" ht="16.149999999999999" customHeight="1" x14ac:dyDescent="0.2">
      <c r="A50" s="249" t="s">
        <v>110</v>
      </c>
      <c r="B50" s="234" t="s">
        <v>189</v>
      </c>
      <c r="C50" s="973">
        <v>972448</v>
      </c>
      <c r="D50" s="973"/>
      <c r="E50" s="973">
        <v>0</v>
      </c>
      <c r="F50" s="973">
        <v>0</v>
      </c>
      <c r="G50" s="973">
        <v>866.17048346055969</v>
      </c>
      <c r="H50" s="973">
        <v>521.50487329434691</v>
      </c>
      <c r="I50" s="973">
        <v>963.00300902708113</v>
      </c>
      <c r="J50" s="973">
        <v>0</v>
      </c>
      <c r="K50" s="973">
        <v>0</v>
      </c>
      <c r="L50" s="973">
        <v>0</v>
      </c>
      <c r="M50" s="973">
        <v>0</v>
      </c>
      <c r="N50" s="973">
        <v>0</v>
      </c>
      <c r="O50" s="973">
        <v>0</v>
      </c>
      <c r="P50" s="973">
        <v>0</v>
      </c>
      <c r="Q50" s="973">
        <v>0</v>
      </c>
      <c r="R50" s="973"/>
      <c r="S50" s="973">
        <v>0</v>
      </c>
      <c r="T50" s="973">
        <v>0</v>
      </c>
      <c r="U50" s="973">
        <v>0</v>
      </c>
      <c r="V50" s="973">
        <v>0</v>
      </c>
      <c r="W50" s="973">
        <v>179.23446327683615</v>
      </c>
      <c r="X50" s="973">
        <v>0</v>
      </c>
      <c r="Y50" s="973">
        <v>0</v>
      </c>
      <c r="Z50" s="973"/>
      <c r="AA50" s="973">
        <v>0</v>
      </c>
      <c r="AB50" s="973">
        <v>0</v>
      </c>
      <c r="AC50" s="973"/>
      <c r="AD50" s="973"/>
      <c r="AE50" s="973"/>
      <c r="AF50" s="973"/>
      <c r="AG50" s="973">
        <v>139.2017543859649</v>
      </c>
      <c r="AH50" s="973">
        <v>0</v>
      </c>
      <c r="AI50" s="973">
        <v>0</v>
      </c>
      <c r="AJ50" s="973">
        <v>0</v>
      </c>
      <c r="AK50" s="973">
        <v>0</v>
      </c>
      <c r="AL50" s="973">
        <v>499.32266009852219</v>
      </c>
      <c r="AM50" s="973">
        <v>0</v>
      </c>
      <c r="AN50" s="973">
        <v>0</v>
      </c>
      <c r="AO50" s="973"/>
      <c r="AP50" s="973"/>
      <c r="AQ50" s="973"/>
      <c r="AR50" s="973"/>
      <c r="AS50" s="973"/>
      <c r="AT50" s="973">
        <v>1087.3854166666665</v>
      </c>
      <c r="AU50" s="973">
        <v>529.72017167381966</v>
      </c>
      <c r="AV50" s="974">
        <v>977233.54283188377</v>
      </c>
      <c r="AW50" s="973">
        <v>0</v>
      </c>
      <c r="AX50" s="973">
        <v>0</v>
      </c>
      <c r="AY50" s="973">
        <v>2460.6492027334853</v>
      </c>
      <c r="AZ50" s="973">
        <v>0</v>
      </c>
      <c r="BA50" s="973">
        <v>0</v>
      </c>
      <c r="BB50" s="973">
        <v>0</v>
      </c>
      <c r="BC50" s="973">
        <v>0</v>
      </c>
      <c r="BD50" s="973">
        <v>0</v>
      </c>
      <c r="BE50" s="973">
        <v>0</v>
      </c>
      <c r="BF50" s="973">
        <v>550.36697247706422</v>
      </c>
      <c r="BG50" s="973">
        <v>4060.004149377593</v>
      </c>
      <c r="BH50" s="973">
        <v>440.40000000000003</v>
      </c>
      <c r="BI50" s="973">
        <v>984744.96315647196</v>
      </c>
    </row>
    <row r="51" spans="1:61" s="244" customFormat="1" ht="16.149999999999999" customHeight="1" x14ac:dyDescent="0.2">
      <c r="A51" s="251" t="s">
        <v>111</v>
      </c>
      <c r="B51" s="236" t="s">
        <v>190</v>
      </c>
      <c r="C51" s="975">
        <v>1722895</v>
      </c>
      <c r="D51" s="975"/>
      <c r="E51" s="975">
        <v>0</v>
      </c>
      <c r="F51" s="975">
        <v>0</v>
      </c>
      <c r="G51" s="975">
        <v>0</v>
      </c>
      <c r="H51" s="975">
        <v>260.75243664717345</v>
      </c>
      <c r="I51" s="975">
        <v>963.00300902708113</v>
      </c>
      <c r="J51" s="975">
        <v>0</v>
      </c>
      <c r="K51" s="975">
        <v>0</v>
      </c>
      <c r="L51" s="975">
        <v>0</v>
      </c>
      <c r="M51" s="975">
        <v>0</v>
      </c>
      <c r="N51" s="975">
        <v>324.42857142857144</v>
      </c>
      <c r="O51" s="975">
        <v>0</v>
      </c>
      <c r="P51" s="975">
        <v>0</v>
      </c>
      <c r="Q51" s="975">
        <v>0</v>
      </c>
      <c r="R51" s="975"/>
      <c r="S51" s="975">
        <v>0</v>
      </c>
      <c r="T51" s="975">
        <v>190.92337917485264</v>
      </c>
      <c r="U51" s="975">
        <v>0</v>
      </c>
      <c r="V51" s="975">
        <v>0</v>
      </c>
      <c r="W51" s="975">
        <v>0</v>
      </c>
      <c r="X51" s="975">
        <v>0</v>
      </c>
      <c r="Y51" s="975">
        <v>0</v>
      </c>
      <c r="Z51" s="975"/>
      <c r="AA51" s="975">
        <v>0</v>
      </c>
      <c r="AB51" s="975">
        <v>0</v>
      </c>
      <c r="AC51" s="975"/>
      <c r="AD51" s="975"/>
      <c r="AE51" s="975"/>
      <c r="AF51" s="975"/>
      <c r="AG51" s="975">
        <v>139.2017543859649</v>
      </c>
      <c r="AH51" s="975">
        <v>0</v>
      </c>
      <c r="AI51" s="975">
        <v>0</v>
      </c>
      <c r="AJ51" s="975">
        <v>0</v>
      </c>
      <c r="AK51" s="975">
        <v>0</v>
      </c>
      <c r="AL51" s="975">
        <v>0</v>
      </c>
      <c r="AM51" s="975">
        <v>0</v>
      </c>
      <c r="AN51" s="975">
        <v>0</v>
      </c>
      <c r="AO51" s="975"/>
      <c r="AP51" s="975"/>
      <c r="AQ51" s="975"/>
      <c r="AR51" s="975"/>
      <c r="AS51" s="975"/>
      <c r="AT51" s="975">
        <v>1304.8625000000002</v>
      </c>
      <c r="AU51" s="975">
        <v>971.15364806866955</v>
      </c>
      <c r="AV51" s="976">
        <v>1727049.3252987326</v>
      </c>
      <c r="AW51" s="975">
        <v>0</v>
      </c>
      <c r="AX51" s="975">
        <v>0</v>
      </c>
      <c r="AY51" s="975">
        <v>984.25968109339408</v>
      </c>
      <c r="AZ51" s="975">
        <v>0</v>
      </c>
      <c r="BA51" s="975">
        <v>0</v>
      </c>
      <c r="BB51" s="975">
        <v>572.67123287671234</v>
      </c>
      <c r="BC51" s="975">
        <v>192.18181818181819</v>
      </c>
      <c r="BD51" s="975">
        <v>0</v>
      </c>
      <c r="BE51" s="975">
        <v>0</v>
      </c>
      <c r="BF51" s="975">
        <v>917.27828746177363</v>
      </c>
      <c r="BG51" s="975">
        <v>1845.4564315352695</v>
      </c>
      <c r="BH51" s="977">
        <v>0</v>
      </c>
      <c r="BI51" s="975">
        <v>1731561.1727498816</v>
      </c>
    </row>
    <row r="52" spans="1:61" s="244" customFormat="1" ht="16.149999999999999" customHeight="1" x14ac:dyDescent="0.2">
      <c r="A52" s="247" t="s">
        <v>112</v>
      </c>
      <c r="B52" s="238" t="s">
        <v>191</v>
      </c>
      <c r="C52" s="969">
        <v>162268</v>
      </c>
      <c r="D52" s="969"/>
      <c r="E52" s="969">
        <v>0</v>
      </c>
      <c r="F52" s="969">
        <v>0</v>
      </c>
      <c r="G52" s="969">
        <v>0</v>
      </c>
      <c r="H52" s="969">
        <v>0</v>
      </c>
      <c r="I52" s="969">
        <v>0</v>
      </c>
      <c r="J52" s="969">
        <v>0</v>
      </c>
      <c r="K52" s="969">
        <v>0</v>
      </c>
      <c r="L52" s="969">
        <v>0</v>
      </c>
      <c r="M52" s="969">
        <v>0</v>
      </c>
      <c r="N52" s="969">
        <v>0</v>
      </c>
      <c r="O52" s="969">
        <v>0</v>
      </c>
      <c r="P52" s="969">
        <v>0</v>
      </c>
      <c r="Q52" s="969">
        <v>0</v>
      </c>
      <c r="R52" s="969"/>
      <c r="S52" s="969">
        <v>118.2552380952381</v>
      </c>
      <c r="T52" s="969">
        <v>0</v>
      </c>
      <c r="U52" s="969">
        <v>0</v>
      </c>
      <c r="V52" s="969">
        <v>0</v>
      </c>
      <c r="W52" s="969">
        <v>0</v>
      </c>
      <c r="X52" s="969">
        <v>0</v>
      </c>
      <c r="Y52" s="969">
        <v>0</v>
      </c>
      <c r="Z52" s="969"/>
      <c r="AA52" s="969">
        <v>0</v>
      </c>
      <c r="AB52" s="970">
        <v>0</v>
      </c>
      <c r="AC52" s="970"/>
      <c r="AD52" s="970"/>
      <c r="AE52" s="970"/>
      <c r="AF52" s="970"/>
      <c r="AG52" s="970">
        <v>0</v>
      </c>
      <c r="AH52" s="970">
        <v>0</v>
      </c>
      <c r="AI52" s="970">
        <v>0</v>
      </c>
      <c r="AJ52" s="970">
        <v>0</v>
      </c>
      <c r="AK52" s="970">
        <v>0</v>
      </c>
      <c r="AL52" s="970">
        <v>0</v>
      </c>
      <c r="AM52" s="970">
        <v>0</v>
      </c>
      <c r="AN52" s="970">
        <v>0</v>
      </c>
      <c r="AO52" s="970"/>
      <c r="AP52" s="970"/>
      <c r="AQ52" s="970"/>
      <c r="AR52" s="970"/>
      <c r="AS52" s="970"/>
      <c r="AT52" s="969">
        <v>434.95416666666665</v>
      </c>
      <c r="AU52" s="969">
        <v>971.15364806866955</v>
      </c>
      <c r="AV52" s="971">
        <v>163792.36305283057</v>
      </c>
      <c r="AW52" s="969">
        <v>0</v>
      </c>
      <c r="AX52" s="969">
        <v>0</v>
      </c>
      <c r="AY52" s="969">
        <v>0</v>
      </c>
      <c r="AZ52" s="969">
        <v>0</v>
      </c>
      <c r="BA52" s="969">
        <v>0</v>
      </c>
      <c r="BB52" s="969">
        <v>0</v>
      </c>
      <c r="BC52" s="969">
        <v>0</v>
      </c>
      <c r="BD52" s="969">
        <v>0</v>
      </c>
      <c r="BE52" s="969">
        <v>0</v>
      </c>
      <c r="BF52" s="969">
        <v>183.45565749235473</v>
      </c>
      <c r="BG52" s="969">
        <v>0</v>
      </c>
      <c r="BH52" s="972">
        <v>0</v>
      </c>
      <c r="BI52" s="969">
        <v>163975.81871032293</v>
      </c>
    </row>
    <row r="53" spans="1:61" s="244" customFormat="1" ht="16.149999999999999" customHeight="1" x14ac:dyDescent="0.2">
      <c r="A53" s="249" t="s">
        <v>113</v>
      </c>
      <c r="B53" s="234" t="s">
        <v>192</v>
      </c>
      <c r="C53" s="973">
        <v>573398</v>
      </c>
      <c r="D53" s="973"/>
      <c r="E53" s="973">
        <v>0</v>
      </c>
      <c r="F53" s="973">
        <v>0</v>
      </c>
      <c r="G53" s="973">
        <v>0</v>
      </c>
      <c r="H53" s="973">
        <v>0</v>
      </c>
      <c r="I53" s="973">
        <v>0</v>
      </c>
      <c r="J53" s="973">
        <v>0</v>
      </c>
      <c r="K53" s="973">
        <v>0</v>
      </c>
      <c r="L53" s="973">
        <v>0</v>
      </c>
      <c r="M53" s="973">
        <v>0</v>
      </c>
      <c r="N53" s="973">
        <v>0</v>
      </c>
      <c r="O53" s="973">
        <v>0</v>
      </c>
      <c r="P53" s="973">
        <v>0</v>
      </c>
      <c r="Q53" s="973">
        <v>0</v>
      </c>
      <c r="R53" s="973"/>
      <c r="S53" s="973">
        <v>0</v>
      </c>
      <c r="T53" s="973">
        <v>0</v>
      </c>
      <c r="U53" s="973">
        <v>0</v>
      </c>
      <c r="V53" s="973">
        <v>0</v>
      </c>
      <c r="W53" s="973">
        <v>0</v>
      </c>
      <c r="X53" s="973">
        <v>0</v>
      </c>
      <c r="Y53" s="973">
        <v>0</v>
      </c>
      <c r="Z53" s="973"/>
      <c r="AA53" s="973">
        <v>0</v>
      </c>
      <c r="AB53" s="973">
        <v>0</v>
      </c>
      <c r="AC53" s="973"/>
      <c r="AD53" s="973"/>
      <c r="AE53" s="973"/>
      <c r="AF53" s="973"/>
      <c r="AG53" s="973">
        <v>0</v>
      </c>
      <c r="AH53" s="973">
        <v>0</v>
      </c>
      <c r="AI53" s="973">
        <v>0</v>
      </c>
      <c r="AJ53" s="973">
        <v>0</v>
      </c>
      <c r="AK53" s="973">
        <v>0</v>
      </c>
      <c r="AL53" s="973">
        <v>0</v>
      </c>
      <c r="AM53" s="973">
        <v>0</v>
      </c>
      <c r="AN53" s="973">
        <v>0</v>
      </c>
      <c r="AO53" s="973"/>
      <c r="AP53" s="973"/>
      <c r="AQ53" s="973"/>
      <c r="AR53" s="973"/>
      <c r="AS53" s="973"/>
      <c r="AT53" s="973">
        <v>108.73854166666666</v>
      </c>
      <c r="AU53" s="973">
        <v>618.00686695278966</v>
      </c>
      <c r="AV53" s="974">
        <v>574124.7454086194</v>
      </c>
      <c r="AW53" s="973">
        <v>0</v>
      </c>
      <c r="AX53" s="973">
        <v>0</v>
      </c>
      <c r="AY53" s="973">
        <v>0</v>
      </c>
      <c r="AZ53" s="973">
        <v>0</v>
      </c>
      <c r="BA53" s="973">
        <v>0</v>
      </c>
      <c r="BB53" s="973">
        <v>0</v>
      </c>
      <c r="BC53" s="973">
        <v>0</v>
      </c>
      <c r="BD53" s="973">
        <v>0</v>
      </c>
      <c r="BE53" s="973">
        <v>0</v>
      </c>
      <c r="BF53" s="973">
        <v>183.45565749235473</v>
      </c>
      <c r="BG53" s="973">
        <v>738.18257261410793</v>
      </c>
      <c r="BH53" s="973">
        <v>0</v>
      </c>
      <c r="BI53" s="973">
        <v>575046.38363872585</v>
      </c>
    </row>
    <row r="54" spans="1:61" s="244" customFormat="1" ht="16.149999999999999" customHeight="1" x14ac:dyDescent="0.2">
      <c r="A54" s="249" t="s">
        <v>114</v>
      </c>
      <c r="B54" s="234" t="s">
        <v>193</v>
      </c>
      <c r="C54" s="973">
        <v>962002</v>
      </c>
      <c r="D54" s="973"/>
      <c r="E54" s="973">
        <v>0</v>
      </c>
      <c r="F54" s="973">
        <v>0</v>
      </c>
      <c r="G54" s="973">
        <v>173.23409669211196</v>
      </c>
      <c r="H54" s="973">
        <v>0</v>
      </c>
      <c r="I54" s="973">
        <v>321.0010030090271</v>
      </c>
      <c r="J54" s="973">
        <v>0</v>
      </c>
      <c r="K54" s="973">
        <v>0</v>
      </c>
      <c r="L54" s="973">
        <v>0</v>
      </c>
      <c r="M54" s="973">
        <v>0</v>
      </c>
      <c r="N54" s="973">
        <v>324.42857142857144</v>
      </c>
      <c r="O54" s="973">
        <v>0</v>
      </c>
      <c r="P54" s="973">
        <v>0</v>
      </c>
      <c r="Q54" s="973">
        <v>0</v>
      </c>
      <c r="R54" s="973"/>
      <c r="S54" s="973">
        <v>0</v>
      </c>
      <c r="T54" s="973">
        <v>95.461689587426321</v>
      </c>
      <c r="U54" s="973">
        <v>0</v>
      </c>
      <c r="V54" s="973">
        <v>0</v>
      </c>
      <c r="W54" s="973">
        <v>0</v>
      </c>
      <c r="X54" s="973">
        <v>0</v>
      </c>
      <c r="Y54" s="973">
        <v>0</v>
      </c>
      <c r="Z54" s="973"/>
      <c r="AA54" s="973">
        <v>0</v>
      </c>
      <c r="AB54" s="973">
        <v>0</v>
      </c>
      <c r="AC54" s="973"/>
      <c r="AD54" s="973"/>
      <c r="AE54" s="973"/>
      <c r="AF54" s="973"/>
      <c r="AG54" s="973">
        <v>139.2017543859649</v>
      </c>
      <c r="AH54" s="973">
        <v>0</v>
      </c>
      <c r="AI54" s="973">
        <v>0</v>
      </c>
      <c r="AJ54" s="973">
        <v>0</v>
      </c>
      <c r="AK54" s="973">
        <v>0</v>
      </c>
      <c r="AL54" s="973">
        <v>0</v>
      </c>
      <c r="AM54" s="973">
        <v>0</v>
      </c>
      <c r="AN54" s="973">
        <v>0</v>
      </c>
      <c r="AO54" s="973"/>
      <c r="AP54" s="973"/>
      <c r="AQ54" s="973"/>
      <c r="AR54" s="973"/>
      <c r="AS54" s="973"/>
      <c r="AT54" s="973">
        <v>1631.078125</v>
      </c>
      <c r="AU54" s="973">
        <v>4679.1948497854073</v>
      </c>
      <c r="AV54" s="974">
        <v>969365.60008988844</v>
      </c>
      <c r="AW54" s="973">
        <v>0</v>
      </c>
      <c r="AX54" s="973">
        <v>0</v>
      </c>
      <c r="AY54" s="973">
        <v>820.21640091116171</v>
      </c>
      <c r="AZ54" s="973">
        <v>0</v>
      </c>
      <c r="BA54" s="973">
        <v>0</v>
      </c>
      <c r="BB54" s="973">
        <v>0</v>
      </c>
      <c r="BC54" s="973">
        <v>384.36363636363637</v>
      </c>
      <c r="BD54" s="973">
        <v>0</v>
      </c>
      <c r="BE54" s="973">
        <v>0</v>
      </c>
      <c r="BF54" s="973">
        <v>366.91131498470946</v>
      </c>
      <c r="BG54" s="973">
        <v>738.18257261410793</v>
      </c>
      <c r="BH54" s="973">
        <v>0</v>
      </c>
      <c r="BI54" s="973">
        <v>971675.27401476202</v>
      </c>
    </row>
    <row r="55" spans="1:61" s="244" customFormat="1" ht="16.149999999999999" customHeight="1" x14ac:dyDescent="0.2">
      <c r="A55" s="249" t="s">
        <v>115</v>
      </c>
      <c r="B55" s="234" t="s">
        <v>194</v>
      </c>
      <c r="C55" s="973">
        <v>1861849</v>
      </c>
      <c r="D55" s="973"/>
      <c r="E55" s="973">
        <v>0</v>
      </c>
      <c r="F55" s="973">
        <v>0</v>
      </c>
      <c r="G55" s="973">
        <v>0</v>
      </c>
      <c r="H55" s="973">
        <v>0</v>
      </c>
      <c r="I55" s="973">
        <v>0</v>
      </c>
      <c r="J55" s="973">
        <v>0</v>
      </c>
      <c r="K55" s="973">
        <v>40352.953846153847</v>
      </c>
      <c r="L55" s="973">
        <v>0</v>
      </c>
      <c r="M55" s="973">
        <v>182.99752475247524</v>
      </c>
      <c r="N55" s="973">
        <v>0</v>
      </c>
      <c r="O55" s="973">
        <v>0</v>
      </c>
      <c r="P55" s="973">
        <v>0</v>
      </c>
      <c r="Q55" s="973">
        <v>0</v>
      </c>
      <c r="R55" s="973"/>
      <c r="S55" s="973">
        <v>0</v>
      </c>
      <c r="T55" s="973">
        <v>95.461689587426321</v>
      </c>
      <c r="U55" s="973">
        <v>0</v>
      </c>
      <c r="V55" s="973">
        <v>0</v>
      </c>
      <c r="W55" s="973">
        <v>896.17231638418082</v>
      </c>
      <c r="X55" s="973">
        <v>9401.61963190184</v>
      </c>
      <c r="Y55" s="973">
        <v>2760.7037037037035</v>
      </c>
      <c r="Z55" s="973"/>
      <c r="AA55" s="973">
        <v>0</v>
      </c>
      <c r="AB55" s="973">
        <v>0</v>
      </c>
      <c r="AC55" s="973"/>
      <c r="AD55" s="973"/>
      <c r="AE55" s="973"/>
      <c r="AF55" s="973"/>
      <c r="AG55" s="973">
        <v>0</v>
      </c>
      <c r="AH55" s="973">
        <v>198.67164179104478</v>
      </c>
      <c r="AI55" s="973">
        <v>0</v>
      </c>
      <c r="AJ55" s="973">
        <v>0</v>
      </c>
      <c r="AK55" s="973">
        <v>0</v>
      </c>
      <c r="AL55" s="973">
        <v>0</v>
      </c>
      <c r="AM55" s="973">
        <v>0</v>
      </c>
      <c r="AN55" s="973">
        <v>0</v>
      </c>
      <c r="AO55" s="973"/>
      <c r="AP55" s="973"/>
      <c r="AQ55" s="973"/>
      <c r="AR55" s="973"/>
      <c r="AS55" s="973"/>
      <c r="AT55" s="973">
        <v>4458.2802083333336</v>
      </c>
      <c r="AU55" s="973">
        <v>6886.3622317596564</v>
      </c>
      <c r="AV55" s="974">
        <v>1927082.2227943675</v>
      </c>
      <c r="AW55" s="973">
        <v>0</v>
      </c>
      <c r="AX55" s="973">
        <v>0</v>
      </c>
      <c r="AY55" s="973">
        <v>0</v>
      </c>
      <c r="AZ55" s="973">
        <v>398.06875934230197</v>
      </c>
      <c r="BA55" s="973">
        <v>0</v>
      </c>
      <c r="BB55" s="973">
        <v>0</v>
      </c>
      <c r="BC55" s="973">
        <v>0</v>
      </c>
      <c r="BD55" s="973">
        <v>0</v>
      </c>
      <c r="BE55" s="973">
        <v>0</v>
      </c>
      <c r="BF55" s="973">
        <v>1467.6452599388379</v>
      </c>
      <c r="BG55" s="973">
        <v>0</v>
      </c>
      <c r="BH55" s="973">
        <v>0</v>
      </c>
      <c r="BI55" s="973">
        <v>1928947.9368136486</v>
      </c>
    </row>
    <row r="56" spans="1:61" s="244" customFormat="1" ht="16.149999999999999" customHeight="1" x14ac:dyDescent="0.2">
      <c r="A56" s="251" t="s">
        <v>116</v>
      </c>
      <c r="B56" s="236" t="s">
        <v>195</v>
      </c>
      <c r="C56" s="975">
        <v>960618</v>
      </c>
      <c r="D56" s="975"/>
      <c r="E56" s="975">
        <v>0</v>
      </c>
      <c r="F56" s="975">
        <v>0</v>
      </c>
      <c r="G56" s="975">
        <v>0</v>
      </c>
      <c r="H56" s="975">
        <v>0</v>
      </c>
      <c r="I56" s="975">
        <v>0</v>
      </c>
      <c r="J56" s="975">
        <v>0</v>
      </c>
      <c r="K56" s="975">
        <v>0</v>
      </c>
      <c r="L56" s="975">
        <v>0</v>
      </c>
      <c r="M56" s="975">
        <v>0</v>
      </c>
      <c r="N56" s="975">
        <v>0</v>
      </c>
      <c r="O56" s="975">
        <v>0</v>
      </c>
      <c r="P56" s="975">
        <v>0</v>
      </c>
      <c r="Q56" s="975">
        <v>0</v>
      </c>
      <c r="R56" s="975"/>
      <c r="S56" s="975">
        <v>0</v>
      </c>
      <c r="T56" s="975">
        <v>2100.157170923379</v>
      </c>
      <c r="U56" s="975">
        <v>0</v>
      </c>
      <c r="V56" s="975">
        <v>0</v>
      </c>
      <c r="W56" s="975">
        <v>7258.9957627118647</v>
      </c>
      <c r="X56" s="975">
        <v>3819.4079754601225</v>
      </c>
      <c r="Y56" s="975">
        <v>2760.7037037037035</v>
      </c>
      <c r="Z56" s="975"/>
      <c r="AA56" s="975">
        <v>0</v>
      </c>
      <c r="AB56" s="975">
        <v>0</v>
      </c>
      <c r="AC56" s="975"/>
      <c r="AD56" s="975"/>
      <c r="AE56" s="975"/>
      <c r="AF56" s="975"/>
      <c r="AG56" s="975">
        <v>0</v>
      </c>
      <c r="AH56" s="975">
        <v>397.34328358208955</v>
      </c>
      <c r="AI56" s="975">
        <v>0</v>
      </c>
      <c r="AJ56" s="975">
        <v>0</v>
      </c>
      <c r="AK56" s="975">
        <v>0</v>
      </c>
      <c r="AL56" s="975">
        <v>0</v>
      </c>
      <c r="AM56" s="975">
        <v>0</v>
      </c>
      <c r="AN56" s="975">
        <v>0</v>
      </c>
      <c r="AO56" s="975"/>
      <c r="AP56" s="975"/>
      <c r="AQ56" s="975"/>
      <c r="AR56" s="975"/>
      <c r="AS56" s="975"/>
      <c r="AT56" s="975">
        <v>1141.7546874999998</v>
      </c>
      <c r="AU56" s="975">
        <v>1765.7339055793991</v>
      </c>
      <c r="AV56" s="976">
        <v>979862.09648946067</v>
      </c>
      <c r="AW56" s="975">
        <v>0</v>
      </c>
      <c r="AX56" s="975">
        <v>0</v>
      </c>
      <c r="AY56" s="975">
        <v>0</v>
      </c>
      <c r="AZ56" s="975">
        <v>0</v>
      </c>
      <c r="BA56" s="975">
        <v>0</v>
      </c>
      <c r="BB56" s="975">
        <v>0</v>
      </c>
      <c r="BC56" s="975">
        <v>0</v>
      </c>
      <c r="BD56" s="975">
        <v>0</v>
      </c>
      <c r="BE56" s="975">
        <v>0</v>
      </c>
      <c r="BF56" s="975">
        <v>733.82262996941893</v>
      </c>
      <c r="BG56" s="975">
        <v>369.09128630705396</v>
      </c>
      <c r="BH56" s="977">
        <v>0</v>
      </c>
      <c r="BI56" s="975">
        <v>980965.01040573721</v>
      </c>
    </row>
    <row r="57" spans="1:61" s="244" customFormat="1" ht="16.149999999999999" customHeight="1" x14ac:dyDescent="0.2">
      <c r="A57" s="247" t="s">
        <v>117</v>
      </c>
      <c r="B57" s="238" t="s">
        <v>196</v>
      </c>
      <c r="C57" s="969">
        <v>1231315</v>
      </c>
      <c r="D57" s="969"/>
      <c r="E57" s="969">
        <v>0</v>
      </c>
      <c r="F57" s="969">
        <v>0</v>
      </c>
      <c r="G57" s="969">
        <v>0</v>
      </c>
      <c r="H57" s="969">
        <v>0</v>
      </c>
      <c r="I57" s="969">
        <v>0</v>
      </c>
      <c r="J57" s="969">
        <v>0</v>
      </c>
      <c r="K57" s="969">
        <v>0</v>
      </c>
      <c r="L57" s="969">
        <v>0</v>
      </c>
      <c r="M57" s="969">
        <v>0</v>
      </c>
      <c r="N57" s="969">
        <v>0</v>
      </c>
      <c r="O57" s="969">
        <v>0</v>
      </c>
      <c r="P57" s="969">
        <v>0</v>
      </c>
      <c r="Q57" s="969">
        <v>0</v>
      </c>
      <c r="R57" s="969"/>
      <c r="S57" s="969">
        <v>0</v>
      </c>
      <c r="T57" s="969">
        <v>381.84675834970528</v>
      </c>
      <c r="U57" s="969">
        <v>0</v>
      </c>
      <c r="V57" s="969">
        <v>0</v>
      </c>
      <c r="W57" s="969">
        <v>89.617231638418076</v>
      </c>
      <c r="X57" s="969">
        <v>0</v>
      </c>
      <c r="Y57" s="969">
        <v>115.02932098765432</v>
      </c>
      <c r="Z57" s="969"/>
      <c r="AA57" s="969">
        <v>0</v>
      </c>
      <c r="AB57" s="970">
        <v>0</v>
      </c>
      <c r="AC57" s="970"/>
      <c r="AD57" s="970"/>
      <c r="AE57" s="970"/>
      <c r="AF57" s="970"/>
      <c r="AG57" s="970">
        <v>0</v>
      </c>
      <c r="AH57" s="970">
        <v>0</v>
      </c>
      <c r="AI57" s="970">
        <v>0</v>
      </c>
      <c r="AJ57" s="970">
        <v>0</v>
      </c>
      <c r="AK57" s="970">
        <v>0</v>
      </c>
      <c r="AL57" s="970">
        <v>0</v>
      </c>
      <c r="AM57" s="970">
        <v>0</v>
      </c>
      <c r="AN57" s="970">
        <v>0</v>
      </c>
      <c r="AO57" s="970"/>
      <c r="AP57" s="970"/>
      <c r="AQ57" s="970"/>
      <c r="AR57" s="970"/>
      <c r="AS57" s="970"/>
      <c r="AT57" s="969">
        <v>598.06197916666667</v>
      </c>
      <c r="AU57" s="969">
        <v>1765.7339055793991</v>
      </c>
      <c r="AV57" s="971">
        <v>1234265.289195722</v>
      </c>
      <c r="AW57" s="969">
        <v>0</v>
      </c>
      <c r="AX57" s="969">
        <v>37702.869565217392</v>
      </c>
      <c r="AY57" s="969">
        <v>0</v>
      </c>
      <c r="AZ57" s="969">
        <v>0</v>
      </c>
      <c r="BA57" s="969">
        <v>0</v>
      </c>
      <c r="BB57" s="969">
        <v>0</v>
      </c>
      <c r="BC57" s="969">
        <v>192.18181818181819</v>
      </c>
      <c r="BD57" s="969">
        <v>0</v>
      </c>
      <c r="BE57" s="969">
        <v>0</v>
      </c>
      <c r="BF57" s="969">
        <v>733.82262996941893</v>
      </c>
      <c r="BG57" s="969">
        <v>0</v>
      </c>
      <c r="BH57" s="972">
        <v>0</v>
      </c>
      <c r="BI57" s="969">
        <v>1272894.1632090905</v>
      </c>
    </row>
    <row r="58" spans="1:61" s="244" customFormat="1" ht="16.149999999999999" customHeight="1" x14ac:dyDescent="0.2">
      <c r="A58" s="249" t="s">
        <v>118</v>
      </c>
      <c r="B58" s="234" t="s">
        <v>197</v>
      </c>
      <c r="C58" s="973">
        <v>5862672</v>
      </c>
      <c r="D58" s="973"/>
      <c r="E58" s="973">
        <v>0</v>
      </c>
      <c r="F58" s="973">
        <v>0</v>
      </c>
      <c r="G58" s="973">
        <v>0</v>
      </c>
      <c r="H58" s="973">
        <v>521.50487329434691</v>
      </c>
      <c r="I58" s="973">
        <v>1765.505516549649</v>
      </c>
      <c r="J58" s="973">
        <v>0</v>
      </c>
      <c r="K58" s="973">
        <v>0</v>
      </c>
      <c r="L58" s="973">
        <v>0</v>
      </c>
      <c r="M58" s="973">
        <v>365.99504950495049</v>
      </c>
      <c r="N58" s="973">
        <v>0</v>
      </c>
      <c r="O58" s="973">
        <v>0</v>
      </c>
      <c r="P58" s="973">
        <v>0</v>
      </c>
      <c r="Q58" s="973">
        <v>0</v>
      </c>
      <c r="R58" s="973"/>
      <c r="S58" s="973">
        <v>0</v>
      </c>
      <c r="T58" s="973">
        <v>47.73084479371316</v>
      </c>
      <c r="U58" s="973">
        <v>0</v>
      </c>
      <c r="V58" s="973">
        <v>0</v>
      </c>
      <c r="W58" s="973">
        <v>89.617231638418076</v>
      </c>
      <c r="X58" s="973">
        <v>0</v>
      </c>
      <c r="Y58" s="973">
        <v>0</v>
      </c>
      <c r="Z58" s="973"/>
      <c r="AA58" s="973">
        <v>0</v>
      </c>
      <c r="AB58" s="973">
        <v>0</v>
      </c>
      <c r="AC58" s="973"/>
      <c r="AD58" s="973"/>
      <c r="AE58" s="973"/>
      <c r="AF58" s="973"/>
      <c r="AG58" s="973">
        <v>0</v>
      </c>
      <c r="AH58" s="973">
        <v>0</v>
      </c>
      <c r="AI58" s="973">
        <v>0</v>
      </c>
      <c r="AJ58" s="973">
        <v>0</v>
      </c>
      <c r="AK58" s="973">
        <v>178.71195652173913</v>
      </c>
      <c r="AL58" s="973">
        <v>199.72906403940885</v>
      </c>
      <c r="AM58" s="973">
        <v>0</v>
      </c>
      <c r="AN58" s="973">
        <v>0</v>
      </c>
      <c r="AO58" s="973"/>
      <c r="AP58" s="973"/>
      <c r="AQ58" s="973"/>
      <c r="AR58" s="973"/>
      <c r="AS58" s="973"/>
      <c r="AT58" s="973">
        <v>7231.1130208333334</v>
      </c>
      <c r="AU58" s="973">
        <v>32842.650643776826</v>
      </c>
      <c r="AV58" s="974">
        <v>5905914.5582009517</v>
      </c>
      <c r="AW58" s="973">
        <v>0</v>
      </c>
      <c r="AX58" s="973">
        <v>0</v>
      </c>
      <c r="AY58" s="973">
        <v>820.21640091116171</v>
      </c>
      <c r="AZ58" s="973">
        <v>0</v>
      </c>
      <c r="BA58" s="973">
        <v>0</v>
      </c>
      <c r="BB58" s="973">
        <v>2481.5753424657532</v>
      </c>
      <c r="BC58" s="973">
        <v>0</v>
      </c>
      <c r="BD58" s="973">
        <v>0</v>
      </c>
      <c r="BE58" s="973">
        <v>0</v>
      </c>
      <c r="BF58" s="973">
        <v>5687.1253822629969</v>
      </c>
      <c r="BG58" s="973">
        <v>13287.286307053942</v>
      </c>
      <c r="BH58" s="973">
        <v>880.80000000000007</v>
      </c>
      <c r="BI58" s="973">
        <v>5929071.5616336456</v>
      </c>
    </row>
    <row r="59" spans="1:61" s="244" customFormat="1" ht="16.149999999999999" customHeight="1" x14ac:dyDescent="0.2">
      <c r="A59" s="249" t="s">
        <v>119</v>
      </c>
      <c r="B59" s="234" t="s">
        <v>198</v>
      </c>
      <c r="C59" s="973">
        <v>2812619</v>
      </c>
      <c r="D59" s="973"/>
      <c r="E59" s="973">
        <v>190.43822075782538</v>
      </c>
      <c r="F59" s="973">
        <v>0</v>
      </c>
      <c r="G59" s="973">
        <v>0</v>
      </c>
      <c r="H59" s="973">
        <v>130.37621832358673</v>
      </c>
      <c r="I59" s="973">
        <v>160.50050150451355</v>
      </c>
      <c r="J59" s="973">
        <v>0</v>
      </c>
      <c r="K59" s="973">
        <v>0</v>
      </c>
      <c r="L59" s="973">
        <v>0</v>
      </c>
      <c r="M59" s="973">
        <v>731.99009900990097</v>
      </c>
      <c r="N59" s="973">
        <v>162.21428571428572</v>
      </c>
      <c r="O59" s="973">
        <v>0</v>
      </c>
      <c r="P59" s="973">
        <v>0</v>
      </c>
      <c r="Q59" s="973">
        <v>299.96344647519584</v>
      </c>
      <c r="R59" s="973"/>
      <c r="S59" s="973">
        <v>0</v>
      </c>
      <c r="T59" s="973">
        <v>95.461689587426321</v>
      </c>
      <c r="U59" s="973">
        <v>0</v>
      </c>
      <c r="V59" s="973">
        <v>0</v>
      </c>
      <c r="W59" s="973">
        <v>0</v>
      </c>
      <c r="X59" s="973">
        <v>0</v>
      </c>
      <c r="Y59" s="973">
        <v>0</v>
      </c>
      <c r="Z59" s="973"/>
      <c r="AA59" s="973">
        <v>0</v>
      </c>
      <c r="AB59" s="973">
        <v>0</v>
      </c>
      <c r="AC59" s="973"/>
      <c r="AD59" s="973"/>
      <c r="AE59" s="973"/>
      <c r="AF59" s="973"/>
      <c r="AG59" s="973">
        <v>0</v>
      </c>
      <c r="AH59" s="973">
        <v>0</v>
      </c>
      <c r="AI59" s="973">
        <v>0</v>
      </c>
      <c r="AJ59" s="973">
        <v>0</v>
      </c>
      <c r="AK59" s="973">
        <v>0</v>
      </c>
      <c r="AL59" s="973">
        <v>0</v>
      </c>
      <c r="AM59" s="973">
        <v>0</v>
      </c>
      <c r="AN59" s="973">
        <v>0</v>
      </c>
      <c r="AO59" s="973"/>
      <c r="AP59" s="973"/>
      <c r="AQ59" s="973"/>
      <c r="AR59" s="973"/>
      <c r="AS59" s="973"/>
      <c r="AT59" s="973">
        <v>4077.6953125</v>
      </c>
      <c r="AU59" s="973">
        <v>20305.939914163093</v>
      </c>
      <c r="AV59" s="974">
        <v>2838773.5796880359</v>
      </c>
      <c r="AW59" s="973">
        <v>0</v>
      </c>
      <c r="AX59" s="973">
        <v>0</v>
      </c>
      <c r="AY59" s="973">
        <v>0</v>
      </c>
      <c r="AZ59" s="973">
        <v>0</v>
      </c>
      <c r="BA59" s="973">
        <v>0</v>
      </c>
      <c r="BB59" s="973">
        <v>190.89041095890411</v>
      </c>
      <c r="BC59" s="973">
        <v>0</v>
      </c>
      <c r="BD59" s="973">
        <v>0</v>
      </c>
      <c r="BE59" s="973">
        <v>0</v>
      </c>
      <c r="BF59" s="973">
        <v>2384.9235474006118</v>
      </c>
      <c r="BG59" s="973">
        <v>2952.7302904564317</v>
      </c>
      <c r="BH59" s="973">
        <v>1321.2</v>
      </c>
      <c r="BI59" s="973">
        <v>2845623.3239368517</v>
      </c>
    </row>
    <row r="60" spans="1:61" s="244" customFormat="1" ht="16.149999999999999" customHeight="1" x14ac:dyDescent="0.2">
      <c r="A60" s="249" t="s">
        <v>199</v>
      </c>
      <c r="B60" s="234" t="s">
        <v>200</v>
      </c>
      <c r="C60" s="973">
        <v>85850</v>
      </c>
      <c r="D60" s="973"/>
      <c r="E60" s="973">
        <v>0</v>
      </c>
      <c r="F60" s="973">
        <v>0</v>
      </c>
      <c r="G60" s="973">
        <v>0</v>
      </c>
      <c r="H60" s="973">
        <v>0</v>
      </c>
      <c r="I60" s="973">
        <v>0</v>
      </c>
      <c r="J60" s="973">
        <v>0</v>
      </c>
      <c r="K60" s="973">
        <v>0</v>
      </c>
      <c r="L60" s="973">
        <v>0</v>
      </c>
      <c r="M60" s="973">
        <v>0</v>
      </c>
      <c r="N60" s="973">
        <v>0</v>
      </c>
      <c r="O60" s="973">
        <v>0</v>
      </c>
      <c r="P60" s="973">
        <v>6555.9956896551721</v>
      </c>
      <c r="Q60" s="973">
        <v>0</v>
      </c>
      <c r="R60" s="973"/>
      <c r="S60" s="973">
        <v>0</v>
      </c>
      <c r="T60" s="973">
        <v>0</v>
      </c>
      <c r="U60" s="973">
        <v>0</v>
      </c>
      <c r="V60" s="973">
        <v>0</v>
      </c>
      <c r="W60" s="973">
        <v>0</v>
      </c>
      <c r="X60" s="973">
        <v>0</v>
      </c>
      <c r="Y60" s="973">
        <v>0</v>
      </c>
      <c r="Z60" s="973"/>
      <c r="AA60" s="973">
        <v>0</v>
      </c>
      <c r="AB60" s="973">
        <v>0</v>
      </c>
      <c r="AC60" s="973"/>
      <c r="AD60" s="973"/>
      <c r="AE60" s="973"/>
      <c r="AF60" s="973"/>
      <c r="AG60" s="973">
        <v>0</v>
      </c>
      <c r="AH60" s="973">
        <v>0</v>
      </c>
      <c r="AI60" s="973">
        <v>0</v>
      </c>
      <c r="AJ60" s="973">
        <v>0</v>
      </c>
      <c r="AK60" s="973">
        <v>0</v>
      </c>
      <c r="AL60" s="973">
        <v>0</v>
      </c>
      <c r="AM60" s="973">
        <v>0</v>
      </c>
      <c r="AN60" s="973">
        <v>0</v>
      </c>
      <c r="AO60" s="973"/>
      <c r="AP60" s="973"/>
      <c r="AQ60" s="973"/>
      <c r="AR60" s="973"/>
      <c r="AS60" s="973"/>
      <c r="AT60" s="973">
        <v>54.369270833333331</v>
      </c>
      <c r="AU60" s="973">
        <v>706.29356223175967</v>
      </c>
      <c r="AV60" s="974">
        <v>93166.658522720274</v>
      </c>
      <c r="AW60" s="973">
        <v>0</v>
      </c>
      <c r="AX60" s="973">
        <v>0</v>
      </c>
      <c r="AY60" s="973">
        <v>0</v>
      </c>
      <c r="AZ60" s="973">
        <v>0</v>
      </c>
      <c r="BA60" s="973">
        <v>2222.3401015228424</v>
      </c>
      <c r="BB60" s="973">
        <v>0</v>
      </c>
      <c r="BC60" s="973">
        <v>0</v>
      </c>
      <c r="BD60" s="973">
        <v>0</v>
      </c>
      <c r="BE60" s="973">
        <v>0</v>
      </c>
      <c r="BF60" s="973">
        <v>0</v>
      </c>
      <c r="BG60" s="973">
        <v>0</v>
      </c>
      <c r="BH60" s="973">
        <v>0</v>
      </c>
      <c r="BI60" s="973">
        <v>95388.998624243119</v>
      </c>
    </row>
    <row r="61" spans="1:61" s="244" customFormat="1" ht="16.149999999999999" customHeight="1" x14ac:dyDescent="0.2">
      <c r="A61" s="251" t="s">
        <v>120</v>
      </c>
      <c r="B61" s="236" t="s">
        <v>201</v>
      </c>
      <c r="C61" s="975">
        <v>2211637</v>
      </c>
      <c r="D61" s="975"/>
      <c r="E61" s="975">
        <v>0</v>
      </c>
      <c r="F61" s="975">
        <v>0</v>
      </c>
      <c r="G61" s="975">
        <v>173.23409669211196</v>
      </c>
      <c r="H61" s="975">
        <v>0</v>
      </c>
      <c r="I61" s="975">
        <v>0</v>
      </c>
      <c r="J61" s="975">
        <v>0</v>
      </c>
      <c r="K61" s="975">
        <v>0</v>
      </c>
      <c r="L61" s="975">
        <v>0</v>
      </c>
      <c r="M61" s="975">
        <v>0</v>
      </c>
      <c r="N61" s="975">
        <v>0</v>
      </c>
      <c r="O61" s="975">
        <v>0</v>
      </c>
      <c r="P61" s="975">
        <v>0</v>
      </c>
      <c r="Q61" s="975">
        <v>0</v>
      </c>
      <c r="R61" s="975"/>
      <c r="S61" s="975">
        <v>0</v>
      </c>
      <c r="T61" s="975">
        <v>3818.4675834970531</v>
      </c>
      <c r="U61" s="975">
        <v>0</v>
      </c>
      <c r="V61" s="975">
        <v>0</v>
      </c>
      <c r="W61" s="975">
        <v>1075.406779661017</v>
      </c>
      <c r="X61" s="975">
        <v>0</v>
      </c>
      <c r="Y61" s="975">
        <v>0</v>
      </c>
      <c r="Z61" s="975"/>
      <c r="AA61" s="975">
        <v>0</v>
      </c>
      <c r="AB61" s="975">
        <v>0</v>
      </c>
      <c r="AC61" s="975"/>
      <c r="AD61" s="975"/>
      <c r="AE61" s="975"/>
      <c r="AF61" s="975"/>
      <c r="AG61" s="975">
        <v>0</v>
      </c>
      <c r="AH61" s="975">
        <v>0</v>
      </c>
      <c r="AI61" s="975">
        <v>0</v>
      </c>
      <c r="AJ61" s="975">
        <v>0</v>
      </c>
      <c r="AK61" s="975">
        <v>0</v>
      </c>
      <c r="AL61" s="975">
        <v>0</v>
      </c>
      <c r="AM61" s="975">
        <v>0</v>
      </c>
      <c r="AN61" s="975">
        <v>0</v>
      </c>
      <c r="AO61" s="975"/>
      <c r="AP61" s="975"/>
      <c r="AQ61" s="975"/>
      <c r="AR61" s="975"/>
      <c r="AS61" s="975"/>
      <c r="AT61" s="975">
        <v>3860.2182291666668</v>
      </c>
      <c r="AU61" s="975">
        <v>10770.976824034335</v>
      </c>
      <c r="AV61" s="976">
        <v>2231335.303513051</v>
      </c>
      <c r="AW61" s="975">
        <v>0</v>
      </c>
      <c r="AX61" s="975">
        <v>0</v>
      </c>
      <c r="AY61" s="975">
        <v>0</v>
      </c>
      <c r="AZ61" s="975">
        <v>0</v>
      </c>
      <c r="BA61" s="975">
        <v>0</v>
      </c>
      <c r="BB61" s="975">
        <v>0</v>
      </c>
      <c r="BC61" s="975">
        <v>7495.090909090909</v>
      </c>
      <c r="BD61" s="975">
        <v>0</v>
      </c>
      <c r="BE61" s="975">
        <v>0</v>
      </c>
      <c r="BF61" s="975">
        <v>2568.3792048929663</v>
      </c>
      <c r="BG61" s="975">
        <v>0</v>
      </c>
      <c r="BH61" s="977">
        <v>0</v>
      </c>
      <c r="BI61" s="975">
        <v>2241398.7736270349</v>
      </c>
    </row>
    <row r="62" spans="1:61" s="244" customFormat="1" ht="16.149999999999999" customHeight="1" x14ac:dyDescent="0.2">
      <c r="A62" s="247" t="s">
        <v>121</v>
      </c>
      <c r="B62" s="238" t="s">
        <v>202</v>
      </c>
      <c r="C62" s="969">
        <v>270780</v>
      </c>
      <c r="D62" s="969"/>
      <c r="E62" s="969">
        <v>0</v>
      </c>
      <c r="F62" s="969">
        <v>99895.353620146911</v>
      </c>
      <c r="G62" s="969">
        <v>0</v>
      </c>
      <c r="H62" s="969">
        <v>0</v>
      </c>
      <c r="I62" s="969">
        <v>0</v>
      </c>
      <c r="J62" s="969">
        <v>0</v>
      </c>
      <c r="K62" s="969">
        <v>0</v>
      </c>
      <c r="L62" s="969">
        <v>0</v>
      </c>
      <c r="M62" s="969">
        <v>0</v>
      </c>
      <c r="N62" s="969">
        <v>0</v>
      </c>
      <c r="O62" s="969">
        <v>0</v>
      </c>
      <c r="P62" s="969">
        <v>0</v>
      </c>
      <c r="Q62" s="969">
        <v>0</v>
      </c>
      <c r="R62" s="969"/>
      <c r="S62" s="969">
        <v>0</v>
      </c>
      <c r="T62" s="969">
        <v>0</v>
      </c>
      <c r="U62" s="969">
        <v>0</v>
      </c>
      <c r="V62" s="969">
        <v>8470.8729281767955</v>
      </c>
      <c r="W62" s="969">
        <v>0</v>
      </c>
      <c r="X62" s="969">
        <v>0</v>
      </c>
      <c r="Y62" s="969">
        <v>0</v>
      </c>
      <c r="Z62" s="969"/>
      <c r="AA62" s="969">
        <v>0</v>
      </c>
      <c r="AB62" s="970">
        <v>6492.0367132867132</v>
      </c>
      <c r="AC62" s="970"/>
      <c r="AD62" s="970"/>
      <c r="AE62" s="970"/>
      <c r="AF62" s="970"/>
      <c r="AG62" s="970">
        <v>0</v>
      </c>
      <c r="AH62" s="970">
        <v>0</v>
      </c>
      <c r="AI62" s="970">
        <v>0</v>
      </c>
      <c r="AJ62" s="970">
        <v>0</v>
      </c>
      <c r="AK62" s="970">
        <v>0</v>
      </c>
      <c r="AL62" s="970">
        <v>0</v>
      </c>
      <c r="AM62" s="970">
        <v>0</v>
      </c>
      <c r="AN62" s="970">
        <v>0</v>
      </c>
      <c r="AO62" s="970"/>
      <c r="AP62" s="970"/>
      <c r="AQ62" s="970"/>
      <c r="AR62" s="970"/>
      <c r="AS62" s="970"/>
      <c r="AT62" s="969">
        <v>706.80052083333339</v>
      </c>
      <c r="AU62" s="969">
        <v>706.29356223175967</v>
      </c>
      <c r="AV62" s="971">
        <v>387051.35734467552</v>
      </c>
      <c r="AW62" s="969">
        <v>0</v>
      </c>
      <c r="AX62" s="969">
        <v>0</v>
      </c>
      <c r="AY62" s="969">
        <v>0</v>
      </c>
      <c r="AZ62" s="969">
        <v>0</v>
      </c>
      <c r="BA62" s="969">
        <v>0</v>
      </c>
      <c r="BB62" s="969">
        <v>0</v>
      </c>
      <c r="BC62" s="969">
        <v>0</v>
      </c>
      <c r="BD62" s="969">
        <v>0</v>
      </c>
      <c r="BE62" s="969">
        <v>0</v>
      </c>
      <c r="BF62" s="969">
        <v>0</v>
      </c>
      <c r="BG62" s="969">
        <v>0</v>
      </c>
      <c r="BH62" s="972">
        <v>0</v>
      </c>
      <c r="BI62" s="969">
        <v>387051.35734467552</v>
      </c>
    </row>
    <row r="63" spans="1:61" s="244" customFormat="1" ht="16.149999999999999" customHeight="1" x14ac:dyDescent="0.2">
      <c r="A63" s="249" t="s">
        <v>122</v>
      </c>
      <c r="B63" s="234" t="s">
        <v>203</v>
      </c>
      <c r="C63" s="973">
        <v>1287200</v>
      </c>
      <c r="D63" s="973"/>
      <c r="E63" s="973">
        <v>0</v>
      </c>
      <c r="F63" s="973">
        <v>0</v>
      </c>
      <c r="G63" s="973">
        <v>0</v>
      </c>
      <c r="H63" s="973">
        <v>0</v>
      </c>
      <c r="I63" s="973">
        <v>0</v>
      </c>
      <c r="J63" s="973">
        <v>0</v>
      </c>
      <c r="K63" s="973">
        <v>0</v>
      </c>
      <c r="L63" s="973">
        <v>0</v>
      </c>
      <c r="M63" s="973">
        <v>0</v>
      </c>
      <c r="N63" s="973">
        <v>0</v>
      </c>
      <c r="O63" s="973">
        <v>0</v>
      </c>
      <c r="P63" s="973">
        <v>0</v>
      </c>
      <c r="Q63" s="973">
        <v>0</v>
      </c>
      <c r="R63" s="973"/>
      <c r="S63" s="973">
        <v>0</v>
      </c>
      <c r="T63" s="973">
        <v>0</v>
      </c>
      <c r="U63" s="973">
        <v>0</v>
      </c>
      <c r="V63" s="973">
        <v>0</v>
      </c>
      <c r="W63" s="973">
        <v>3495.0720338983051</v>
      </c>
      <c r="X63" s="973">
        <v>195.86707566462169</v>
      </c>
      <c r="Y63" s="973">
        <v>0</v>
      </c>
      <c r="Z63" s="973"/>
      <c r="AA63" s="973">
        <v>0</v>
      </c>
      <c r="AB63" s="973">
        <v>0</v>
      </c>
      <c r="AC63" s="973"/>
      <c r="AD63" s="973"/>
      <c r="AE63" s="973"/>
      <c r="AF63" s="973"/>
      <c r="AG63" s="973">
        <v>0</v>
      </c>
      <c r="AH63" s="973">
        <v>198.67164179104478</v>
      </c>
      <c r="AI63" s="973">
        <v>0</v>
      </c>
      <c r="AJ63" s="973">
        <v>0</v>
      </c>
      <c r="AK63" s="973">
        <v>0</v>
      </c>
      <c r="AL63" s="973">
        <v>0</v>
      </c>
      <c r="AM63" s="973">
        <v>0</v>
      </c>
      <c r="AN63" s="973">
        <v>0</v>
      </c>
      <c r="AO63" s="973"/>
      <c r="AP63" s="973"/>
      <c r="AQ63" s="973"/>
      <c r="AR63" s="973"/>
      <c r="AS63" s="973"/>
      <c r="AT63" s="973">
        <v>1304.8625000000002</v>
      </c>
      <c r="AU63" s="973">
        <v>1412.5871244635193</v>
      </c>
      <c r="AV63" s="974">
        <v>1293807.0603758174</v>
      </c>
      <c r="AW63" s="973">
        <v>0</v>
      </c>
      <c r="AX63" s="973">
        <v>0</v>
      </c>
      <c r="AY63" s="973">
        <v>0</v>
      </c>
      <c r="AZ63" s="973">
        <v>0</v>
      </c>
      <c r="BA63" s="973">
        <v>0</v>
      </c>
      <c r="BB63" s="973">
        <v>0</v>
      </c>
      <c r="BC63" s="973">
        <v>0</v>
      </c>
      <c r="BD63" s="973">
        <v>0</v>
      </c>
      <c r="BE63" s="973">
        <v>0</v>
      </c>
      <c r="BF63" s="973">
        <v>550.36697247706422</v>
      </c>
      <c r="BG63" s="973">
        <v>0</v>
      </c>
      <c r="BH63" s="973">
        <v>0</v>
      </c>
      <c r="BI63" s="973">
        <v>1294357.4273482945</v>
      </c>
    </row>
    <row r="64" spans="1:61" s="244" customFormat="1" ht="16.149999999999999" customHeight="1" x14ac:dyDescent="0.2">
      <c r="A64" s="249" t="s">
        <v>204</v>
      </c>
      <c r="B64" s="234" t="s">
        <v>205</v>
      </c>
      <c r="C64" s="973">
        <v>1091522</v>
      </c>
      <c r="D64" s="973"/>
      <c r="E64" s="973">
        <v>0</v>
      </c>
      <c r="F64" s="973">
        <v>0</v>
      </c>
      <c r="G64" s="973">
        <v>0</v>
      </c>
      <c r="H64" s="973">
        <v>0</v>
      </c>
      <c r="I64" s="973">
        <v>0</v>
      </c>
      <c r="J64" s="973">
        <v>0</v>
      </c>
      <c r="K64" s="973">
        <v>0</v>
      </c>
      <c r="L64" s="973">
        <v>0</v>
      </c>
      <c r="M64" s="973">
        <v>0</v>
      </c>
      <c r="N64" s="973">
        <v>0</v>
      </c>
      <c r="O64" s="973">
        <v>0</v>
      </c>
      <c r="P64" s="973">
        <v>0</v>
      </c>
      <c r="Q64" s="973">
        <v>0</v>
      </c>
      <c r="R64" s="973"/>
      <c r="S64" s="973">
        <v>0</v>
      </c>
      <c r="T64" s="973">
        <v>0</v>
      </c>
      <c r="U64" s="973">
        <v>0</v>
      </c>
      <c r="V64" s="973">
        <v>0</v>
      </c>
      <c r="W64" s="973">
        <v>0</v>
      </c>
      <c r="X64" s="973">
        <v>0</v>
      </c>
      <c r="Y64" s="973">
        <v>0</v>
      </c>
      <c r="Z64" s="973"/>
      <c r="AA64" s="973">
        <v>0</v>
      </c>
      <c r="AB64" s="973">
        <v>0</v>
      </c>
      <c r="AC64" s="973"/>
      <c r="AD64" s="973"/>
      <c r="AE64" s="973"/>
      <c r="AF64" s="973"/>
      <c r="AG64" s="973">
        <v>0</v>
      </c>
      <c r="AH64" s="973">
        <v>0</v>
      </c>
      <c r="AI64" s="973">
        <v>0</v>
      </c>
      <c r="AJ64" s="973">
        <v>0</v>
      </c>
      <c r="AK64" s="973">
        <v>0</v>
      </c>
      <c r="AL64" s="973">
        <v>0</v>
      </c>
      <c r="AM64" s="973">
        <v>0</v>
      </c>
      <c r="AN64" s="973">
        <v>0</v>
      </c>
      <c r="AO64" s="973"/>
      <c r="AP64" s="973"/>
      <c r="AQ64" s="973"/>
      <c r="AR64" s="973"/>
      <c r="AS64" s="973"/>
      <c r="AT64" s="973">
        <v>1957.2937499999998</v>
      </c>
      <c r="AU64" s="973">
        <v>1765.7339055793991</v>
      </c>
      <c r="AV64" s="974">
        <v>1095245.0276555794</v>
      </c>
      <c r="AW64" s="973">
        <v>0</v>
      </c>
      <c r="AX64" s="973">
        <v>0</v>
      </c>
      <c r="AY64" s="973">
        <v>0</v>
      </c>
      <c r="AZ64" s="973">
        <v>0</v>
      </c>
      <c r="BA64" s="973">
        <v>0</v>
      </c>
      <c r="BB64" s="973">
        <v>0</v>
      </c>
      <c r="BC64" s="973">
        <v>0</v>
      </c>
      <c r="BD64" s="973">
        <v>0</v>
      </c>
      <c r="BE64" s="973">
        <v>0</v>
      </c>
      <c r="BF64" s="973">
        <v>1100.7339449541284</v>
      </c>
      <c r="BG64" s="973">
        <v>0</v>
      </c>
      <c r="BH64" s="973">
        <v>0</v>
      </c>
      <c r="BI64" s="973">
        <v>1096345.7616005335</v>
      </c>
    </row>
    <row r="65" spans="1:61" s="244" customFormat="1" ht="16.149999999999999" customHeight="1" x14ac:dyDescent="0.2">
      <c r="A65" s="249" t="s">
        <v>123</v>
      </c>
      <c r="B65" s="234" t="s">
        <v>206</v>
      </c>
      <c r="C65" s="973">
        <v>730214</v>
      </c>
      <c r="D65" s="973"/>
      <c r="E65" s="973">
        <v>0</v>
      </c>
      <c r="F65" s="973">
        <v>0</v>
      </c>
      <c r="G65" s="973">
        <v>0</v>
      </c>
      <c r="H65" s="973">
        <v>0</v>
      </c>
      <c r="I65" s="973">
        <v>0</v>
      </c>
      <c r="J65" s="973">
        <v>0</v>
      </c>
      <c r="K65" s="973">
        <v>0</v>
      </c>
      <c r="L65" s="973">
        <v>0</v>
      </c>
      <c r="M65" s="973">
        <v>0</v>
      </c>
      <c r="N65" s="973">
        <v>0</v>
      </c>
      <c r="O65" s="973">
        <v>0</v>
      </c>
      <c r="P65" s="973">
        <v>0</v>
      </c>
      <c r="Q65" s="973">
        <v>0</v>
      </c>
      <c r="R65" s="973"/>
      <c r="S65" s="973">
        <v>0</v>
      </c>
      <c r="T65" s="973">
        <v>0</v>
      </c>
      <c r="U65" s="973">
        <v>0</v>
      </c>
      <c r="V65" s="973">
        <v>0</v>
      </c>
      <c r="W65" s="973">
        <v>0</v>
      </c>
      <c r="X65" s="973">
        <v>0</v>
      </c>
      <c r="Y65" s="973">
        <v>0</v>
      </c>
      <c r="Z65" s="973"/>
      <c r="AA65" s="973">
        <v>0</v>
      </c>
      <c r="AB65" s="973">
        <v>0</v>
      </c>
      <c r="AC65" s="973"/>
      <c r="AD65" s="973"/>
      <c r="AE65" s="973"/>
      <c r="AF65" s="973"/>
      <c r="AG65" s="973">
        <v>0</v>
      </c>
      <c r="AH65" s="973">
        <v>0</v>
      </c>
      <c r="AI65" s="973">
        <v>0</v>
      </c>
      <c r="AJ65" s="973">
        <v>0</v>
      </c>
      <c r="AK65" s="973">
        <v>0</v>
      </c>
      <c r="AL65" s="973">
        <v>0</v>
      </c>
      <c r="AM65" s="973">
        <v>0</v>
      </c>
      <c r="AN65" s="973">
        <v>0</v>
      </c>
      <c r="AO65" s="973"/>
      <c r="AP65" s="973"/>
      <c r="AQ65" s="973"/>
      <c r="AR65" s="973"/>
      <c r="AS65" s="973"/>
      <c r="AT65" s="973">
        <v>924.27760416666661</v>
      </c>
      <c r="AU65" s="973">
        <v>3266.6077253218887</v>
      </c>
      <c r="AV65" s="974">
        <v>734404.88532948855</v>
      </c>
      <c r="AW65" s="973">
        <v>0</v>
      </c>
      <c r="AX65" s="973">
        <v>0</v>
      </c>
      <c r="AY65" s="973">
        <v>0</v>
      </c>
      <c r="AZ65" s="973">
        <v>0</v>
      </c>
      <c r="BA65" s="973">
        <v>0</v>
      </c>
      <c r="BB65" s="973">
        <v>0</v>
      </c>
      <c r="BC65" s="973">
        <v>0</v>
      </c>
      <c r="BD65" s="973">
        <v>0</v>
      </c>
      <c r="BE65" s="973">
        <v>0</v>
      </c>
      <c r="BF65" s="973">
        <v>0</v>
      </c>
      <c r="BG65" s="973">
        <v>0</v>
      </c>
      <c r="BH65" s="973">
        <v>0</v>
      </c>
      <c r="BI65" s="973">
        <v>734404.88532948855</v>
      </c>
    </row>
    <row r="66" spans="1:61" s="244" customFormat="1" ht="16.149999999999999" customHeight="1" x14ac:dyDescent="0.2">
      <c r="A66" s="251" t="s">
        <v>207</v>
      </c>
      <c r="B66" s="236" t="s">
        <v>208</v>
      </c>
      <c r="C66" s="975">
        <v>762138</v>
      </c>
      <c r="D66" s="975"/>
      <c r="E66" s="975">
        <v>0</v>
      </c>
      <c r="F66" s="975">
        <v>0</v>
      </c>
      <c r="G66" s="975">
        <v>0</v>
      </c>
      <c r="H66" s="975">
        <v>0</v>
      </c>
      <c r="I66" s="975">
        <v>0</v>
      </c>
      <c r="J66" s="975">
        <v>0</v>
      </c>
      <c r="K66" s="975">
        <v>0</v>
      </c>
      <c r="L66" s="975">
        <v>0</v>
      </c>
      <c r="M66" s="975">
        <v>0</v>
      </c>
      <c r="N66" s="975">
        <v>0</v>
      </c>
      <c r="O66" s="975">
        <v>0</v>
      </c>
      <c r="P66" s="975">
        <v>0</v>
      </c>
      <c r="Q66" s="975">
        <v>0</v>
      </c>
      <c r="R66" s="975"/>
      <c r="S66" s="975">
        <v>0</v>
      </c>
      <c r="T66" s="975">
        <v>0</v>
      </c>
      <c r="U66" s="975">
        <v>0</v>
      </c>
      <c r="V66" s="975">
        <v>0</v>
      </c>
      <c r="W66" s="975">
        <v>0</v>
      </c>
      <c r="X66" s="975">
        <v>0</v>
      </c>
      <c r="Y66" s="975">
        <v>0</v>
      </c>
      <c r="Z66" s="975"/>
      <c r="AA66" s="975">
        <v>0</v>
      </c>
      <c r="AB66" s="975">
        <v>144.26748251748251</v>
      </c>
      <c r="AC66" s="975"/>
      <c r="AD66" s="975"/>
      <c r="AE66" s="975"/>
      <c r="AF66" s="975"/>
      <c r="AG66" s="975">
        <v>0</v>
      </c>
      <c r="AH66" s="975">
        <v>0</v>
      </c>
      <c r="AI66" s="975">
        <v>0</v>
      </c>
      <c r="AJ66" s="975">
        <v>0</v>
      </c>
      <c r="AK66" s="975">
        <v>0</v>
      </c>
      <c r="AL66" s="975">
        <v>0</v>
      </c>
      <c r="AM66" s="975">
        <v>0</v>
      </c>
      <c r="AN66" s="975">
        <v>0</v>
      </c>
      <c r="AO66" s="975"/>
      <c r="AP66" s="975"/>
      <c r="AQ66" s="975"/>
      <c r="AR66" s="975"/>
      <c r="AS66" s="975"/>
      <c r="AT66" s="975">
        <v>434.95416666666665</v>
      </c>
      <c r="AU66" s="975">
        <v>2913.4609442060082</v>
      </c>
      <c r="AV66" s="976">
        <v>765630.68259339023</v>
      </c>
      <c r="AW66" s="975">
        <v>0</v>
      </c>
      <c r="AX66" s="975">
        <v>0</v>
      </c>
      <c r="AY66" s="975">
        <v>0</v>
      </c>
      <c r="AZ66" s="975">
        <v>0</v>
      </c>
      <c r="BA66" s="975">
        <v>0</v>
      </c>
      <c r="BB66" s="975">
        <v>0</v>
      </c>
      <c r="BC66" s="975">
        <v>0</v>
      </c>
      <c r="BD66" s="975">
        <v>0</v>
      </c>
      <c r="BE66" s="975">
        <v>0</v>
      </c>
      <c r="BF66" s="975">
        <v>183.45565749235473</v>
      </c>
      <c r="BG66" s="975">
        <v>0</v>
      </c>
      <c r="BH66" s="977">
        <v>0</v>
      </c>
      <c r="BI66" s="975">
        <v>765814.13825088262</v>
      </c>
    </row>
    <row r="67" spans="1:61" s="244" customFormat="1" ht="16.149999999999999" customHeight="1" x14ac:dyDescent="0.2">
      <c r="A67" s="247" t="s">
        <v>124</v>
      </c>
      <c r="B67" s="238" t="s">
        <v>209</v>
      </c>
      <c r="C67" s="969">
        <v>646886</v>
      </c>
      <c r="D67" s="969"/>
      <c r="E67" s="969">
        <v>190.43822075782538</v>
      </c>
      <c r="F67" s="969">
        <v>0</v>
      </c>
      <c r="G67" s="969">
        <v>0</v>
      </c>
      <c r="H67" s="969">
        <v>0</v>
      </c>
      <c r="I67" s="969">
        <v>0</v>
      </c>
      <c r="J67" s="969">
        <v>0</v>
      </c>
      <c r="K67" s="969">
        <v>0</v>
      </c>
      <c r="L67" s="969">
        <v>0</v>
      </c>
      <c r="M67" s="969">
        <v>2195.970297029703</v>
      </c>
      <c r="N67" s="969">
        <v>0</v>
      </c>
      <c r="O67" s="969">
        <v>127.18020679468243</v>
      </c>
      <c r="P67" s="969">
        <v>0</v>
      </c>
      <c r="Q67" s="969">
        <v>0</v>
      </c>
      <c r="R67" s="969"/>
      <c r="S67" s="969">
        <v>591.27619047619055</v>
      </c>
      <c r="T67" s="969">
        <v>2386.5422396856579</v>
      </c>
      <c r="U67" s="969">
        <v>0</v>
      </c>
      <c r="V67" s="969">
        <v>0</v>
      </c>
      <c r="W67" s="969">
        <v>0</v>
      </c>
      <c r="X67" s="969">
        <v>0</v>
      </c>
      <c r="Y67" s="969">
        <v>0</v>
      </c>
      <c r="Z67" s="969"/>
      <c r="AA67" s="969">
        <v>285.05833333333334</v>
      </c>
      <c r="AB67" s="970">
        <v>0</v>
      </c>
      <c r="AC67" s="970"/>
      <c r="AD67" s="970"/>
      <c r="AE67" s="970"/>
      <c r="AF67" s="970"/>
      <c r="AG67" s="970">
        <v>0</v>
      </c>
      <c r="AH67" s="970">
        <v>0</v>
      </c>
      <c r="AI67" s="970">
        <v>147.25987525987526</v>
      </c>
      <c r="AJ67" s="970">
        <v>0</v>
      </c>
      <c r="AK67" s="970">
        <v>0</v>
      </c>
      <c r="AL67" s="970">
        <v>0</v>
      </c>
      <c r="AM67" s="970">
        <v>0</v>
      </c>
      <c r="AN67" s="970">
        <v>0</v>
      </c>
      <c r="AO67" s="970"/>
      <c r="AP67" s="970"/>
      <c r="AQ67" s="970"/>
      <c r="AR67" s="970"/>
      <c r="AS67" s="970"/>
      <c r="AT67" s="969">
        <v>543.69270833333326</v>
      </c>
      <c r="AU67" s="969">
        <v>2383.7407725321887</v>
      </c>
      <c r="AV67" s="971">
        <v>655737.15884420276</v>
      </c>
      <c r="AW67" s="969">
        <v>0</v>
      </c>
      <c r="AX67" s="969">
        <v>0</v>
      </c>
      <c r="AY67" s="969">
        <v>0</v>
      </c>
      <c r="AZ67" s="969">
        <v>0</v>
      </c>
      <c r="BA67" s="969">
        <v>0</v>
      </c>
      <c r="BB67" s="969">
        <v>0</v>
      </c>
      <c r="BC67" s="969">
        <v>0</v>
      </c>
      <c r="BD67" s="969">
        <v>0</v>
      </c>
      <c r="BE67" s="969">
        <v>0</v>
      </c>
      <c r="BF67" s="969">
        <v>366.91131498470946</v>
      </c>
      <c r="BG67" s="969">
        <v>0</v>
      </c>
      <c r="BH67" s="972">
        <v>2642.4</v>
      </c>
      <c r="BI67" s="969">
        <v>658746.47015918745</v>
      </c>
    </row>
    <row r="68" spans="1:61" s="244" customFormat="1" ht="16.149999999999999" customHeight="1" x14ac:dyDescent="0.2">
      <c r="A68" s="249" t="s">
        <v>210</v>
      </c>
      <c r="B68" s="234" t="s">
        <v>211</v>
      </c>
      <c r="C68" s="973">
        <v>261376</v>
      </c>
      <c r="D68" s="973"/>
      <c r="E68" s="973">
        <v>0</v>
      </c>
      <c r="F68" s="973">
        <v>0</v>
      </c>
      <c r="G68" s="973">
        <v>0</v>
      </c>
      <c r="H68" s="973">
        <v>0</v>
      </c>
      <c r="I68" s="973">
        <v>0</v>
      </c>
      <c r="J68" s="973">
        <v>0</v>
      </c>
      <c r="K68" s="973">
        <v>0</v>
      </c>
      <c r="L68" s="973">
        <v>0</v>
      </c>
      <c r="M68" s="973">
        <v>0</v>
      </c>
      <c r="N68" s="973">
        <v>0</v>
      </c>
      <c r="O68" s="973">
        <v>0</v>
      </c>
      <c r="P68" s="973">
        <v>0</v>
      </c>
      <c r="Q68" s="973">
        <v>0</v>
      </c>
      <c r="R68" s="973"/>
      <c r="S68" s="973">
        <v>0</v>
      </c>
      <c r="T68" s="973">
        <v>0</v>
      </c>
      <c r="U68" s="973">
        <v>0</v>
      </c>
      <c r="V68" s="973">
        <v>0</v>
      </c>
      <c r="W68" s="973">
        <v>0</v>
      </c>
      <c r="X68" s="973">
        <v>0</v>
      </c>
      <c r="Y68" s="973">
        <v>0</v>
      </c>
      <c r="Z68" s="973"/>
      <c r="AA68" s="973">
        <v>0</v>
      </c>
      <c r="AB68" s="973">
        <v>0</v>
      </c>
      <c r="AC68" s="973"/>
      <c r="AD68" s="973"/>
      <c r="AE68" s="973"/>
      <c r="AF68" s="973"/>
      <c r="AG68" s="973">
        <v>0</v>
      </c>
      <c r="AH68" s="973">
        <v>0</v>
      </c>
      <c r="AI68" s="973">
        <v>0</v>
      </c>
      <c r="AJ68" s="973">
        <v>0</v>
      </c>
      <c r="AK68" s="973">
        <v>0</v>
      </c>
      <c r="AL68" s="973">
        <v>0</v>
      </c>
      <c r="AM68" s="973">
        <v>0</v>
      </c>
      <c r="AN68" s="973">
        <v>0</v>
      </c>
      <c r="AO68" s="973"/>
      <c r="AP68" s="973"/>
      <c r="AQ68" s="973"/>
      <c r="AR68" s="973"/>
      <c r="AS68" s="973"/>
      <c r="AT68" s="973">
        <v>163.10781250000002</v>
      </c>
      <c r="AU68" s="973">
        <v>1500.8738197424891</v>
      </c>
      <c r="AV68" s="974">
        <v>263039.9816322425</v>
      </c>
      <c r="AW68" s="973">
        <v>0</v>
      </c>
      <c r="AX68" s="973">
        <v>0</v>
      </c>
      <c r="AY68" s="973">
        <v>0</v>
      </c>
      <c r="AZ68" s="973">
        <v>0</v>
      </c>
      <c r="BA68" s="973">
        <v>4575.4060913705589</v>
      </c>
      <c r="BB68" s="973">
        <v>0</v>
      </c>
      <c r="BC68" s="973">
        <v>0</v>
      </c>
      <c r="BD68" s="973">
        <v>0</v>
      </c>
      <c r="BE68" s="973">
        <v>0</v>
      </c>
      <c r="BF68" s="973">
        <v>366.91131498470946</v>
      </c>
      <c r="BG68" s="973">
        <v>0</v>
      </c>
      <c r="BH68" s="973">
        <v>0</v>
      </c>
      <c r="BI68" s="973">
        <v>267982.29903859779</v>
      </c>
    </row>
    <row r="69" spans="1:61" s="244" customFormat="1" ht="16.149999999999999" customHeight="1" x14ac:dyDescent="0.2">
      <c r="A69" s="249" t="s">
        <v>212</v>
      </c>
      <c r="B69" s="234" t="s">
        <v>213</v>
      </c>
      <c r="C69" s="973">
        <v>369185</v>
      </c>
      <c r="D69" s="973"/>
      <c r="E69" s="973">
        <v>0</v>
      </c>
      <c r="F69" s="973">
        <v>0</v>
      </c>
      <c r="G69" s="973">
        <v>0</v>
      </c>
      <c r="H69" s="973">
        <v>0</v>
      </c>
      <c r="I69" s="973">
        <v>0</v>
      </c>
      <c r="J69" s="973">
        <v>0</v>
      </c>
      <c r="K69" s="973">
        <v>0</v>
      </c>
      <c r="L69" s="973">
        <v>0</v>
      </c>
      <c r="M69" s="973">
        <v>548.99257425742576</v>
      </c>
      <c r="N69" s="973">
        <v>0</v>
      </c>
      <c r="O69" s="973">
        <v>0</v>
      </c>
      <c r="P69" s="973">
        <v>0</v>
      </c>
      <c r="Q69" s="973">
        <v>0</v>
      </c>
      <c r="R69" s="973"/>
      <c r="S69" s="973">
        <v>0</v>
      </c>
      <c r="T69" s="973">
        <v>0</v>
      </c>
      <c r="U69" s="973">
        <v>0</v>
      </c>
      <c r="V69" s="973">
        <v>0</v>
      </c>
      <c r="W69" s="973">
        <v>0</v>
      </c>
      <c r="X69" s="973">
        <v>0</v>
      </c>
      <c r="Y69" s="973">
        <v>0</v>
      </c>
      <c r="Z69" s="973"/>
      <c r="AA69" s="973">
        <v>0</v>
      </c>
      <c r="AB69" s="973">
        <v>0</v>
      </c>
      <c r="AC69" s="973"/>
      <c r="AD69" s="973"/>
      <c r="AE69" s="973"/>
      <c r="AF69" s="973"/>
      <c r="AG69" s="973">
        <v>0</v>
      </c>
      <c r="AH69" s="973">
        <v>0</v>
      </c>
      <c r="AI69" s="973">
        <v>0</v>
      </c>
      <c r="AJ69" s="973">
        <v>0</v>
      </c>
      <c r="AK69" s="973">
        <v>0</v>
      </c>
      <c r="AL69" s="973">
        <v>0</v>
      </c>
      <c r="AM69" s="973">
        <v>0</v>
      </c>
      <c r="AN69" s="973">
        <v>0</v>
      </c>
      <c r="AO69" s="973"/>
      <c r="AP69" s="973"/>
      <c r="AQ69" s="973"/>
      <c r="AR69" s="973"/>
      <c r="AS69" s="973"/>
      <c r="AT69" s="973">
        <v>434.95416666666665</v>
      </c>
      <c r="AU69" s="973">
        <v>794.58025751072967</v>
      </c>
      <c r="AV69" s="974">
        <v>370963.5269984348</v>
      </c>
      <c r="AW69" s="973">
        <v>0</v>
      </c>
      <c r="AX69" s="973">
        <v>0</v>
      </c>
      <c r="AY69" s="973">
        <v>0</v>
      </c>
      <c r="AZ69" s="973">
        <v>0</v>
      </c>
      <c r="BA69" s="973">
        <v>0</v>
      </c>
      <c r="BB69" s="973">
        <v>0</v>
      </c>
      <c r="BC69" s="973">
        <v>0</v>
      </c>
      <c r="BD69" s="973">
        <v>0</v>
      </c>
      <c r="BE69" s="973">
        <v>0</v>
      </c>
      <c r="BF69" s="973">
        <v>366.91131498470946</v>
      </c>
      <c r="BG69" s="973">
        <v>0</v>
      </c>
      <c r="BH69" s="973">
        <v>0</v>
      </c>
      <c r="BI69" s="973">
        <v>371330.43831341952</v>
      </c>
    </row>
    <row r="70" spans="1:61" s="244" customFormat="1" ht="16.149999999999999" customHeight="1" x14ac:dyDescent="0.2">
      <c r="A70" s="249" t="s">
        <v>214</v>
      </c>
      <c r="B70" s="234" t="s">
        <v>215</v>
      </c>
      <c r="C70" s="973">
        <v>321722</v>
      </c>
      <c r="D70" s="973"/>
      <c r="E70" s="973">
        <v>0</v>
      </c>
      <c r="F70" s="973">
        <v>0</v>
      </c>
      <c r="G70" s="973">
        <v>0</v>
      </c>
      <c r="H70" s="973">
        <v>0</v>
      </c>
      <c r="I70" s="973">
        <v>0</v>
      </c>
      <c r="J70" s="973">
        <v>0</v>
      </c>
      <c r="K70" s="973">
        <v>0</v>
      </c>
      <c r="L70" s="973">
        <v>0</v>
      </c>
      <c r="M70" s="973">
        <v>0</v>
      </c>
      <c r="N70" s="973">
        <v>0</v>
      </c>
      <c r="O70" s="973">
        <v>0</v>
      </c>
      <c r="P70" s="973">
        <v>0</v>
      </c>
      <c r="Q70" s="973">
        <v>0</v>
      </c>
      <c r="R70" s="973"/>
      <c r="S70" s="973">
        <v>0</v>
      </c>
      <c r="T70" s="973">
        <v>0</v>
      </c>
      <c r="U70" s="973">
        <v>0</v>
      </c>
      <c r="V70" s="973">
        <v>0</v>
      </c>
      <c r="W70" s="973">
        <v>0</v>
      </c>
      <c r="X70" s="973">
        <v>0</v>
      </c>
      <c r="Y70" s="973">
        <v>0</v>
      </c>
      <c r="Z70" s="973"/>
      <c r="AA70" s="973">
        <v>0</v>
      </c>
      <c r="AB70" s="973">
        <v>144.26748251748251</v>
      </c>
      <c r="AC70" s="973"/>
      <c r="AD70" s="973"/>
      <c r="AE70" s="973"/>
      <c r="AF70" s="973"/>
      <c r="AG70" s="973">
        <v>0</v>
      </c>
      <c r="AH70" s="973">
        <v>0</v>
      </c>
      <c r="AI70" s="973">
        <v>0</v>
      </c>
      <c r="AJ70" s="973">
        <v>0</v>
      </c>
      <c r="AK70" s="973">
        <v>0</v>
      </c>
      <c r="AL70" s="973">
        <v>0</v>
      </c>
      <c r="AM70" s="973">
        <v>0</v>
      </c>
      <c r="AN70" s="973">
        <v>0</v>
      </c>
      <c r="AO70" s="973"/>
      <c r="AP70" s="973"/>
      <c r="AQ70" s="973"/>
      <c r="AR70" s="973"/>
      <c r="AS70" s="973"/>
      <c r="AT70" s="973">
        <v>326.21562500000005</v>
      </c>
      <c r="AU70" s="973">
        <v>353.14678111587983</v>
      </c>
      <c r="AV70" s="974">
        <v>322545.62988863332</v>
      </c>
      <c r="AW70" s="973">
        <v>0</v>
      </c>
      <c r="AX70" s="973">
        <v>0</v>
      </c>
      <c r="AY70" s="973">
        <v>0</v>
      </c>
      <c r="AZ70" s="973">
        <v>0</v>
      </c>
      <c r="BA70" s="973">
        <v>0</v>
      </c>
      <c r="BB70" s="973">
        <v>0</v>
      </c>
      <c r="BC70" s="973">
        <v>0</v>
      </c>
      <c r="BD70" s="973">
        <v>0</v>
      </c>
      <c r="BE70" s="973">
        <v>0</v>
      </c>
      <c r="BF70" s="973">
        <v>0</v>
      </c>
      <c r="BG70" s="973">
        <v>0</v>
      </c>
      <c r="BH70" s="973">
        <v>0</v>
      </c>
      <c r="BI70" s="973">
        <v>322545.62988863332</v>
      </c>
    </row>
    <row r="71" spans="1:61" s="244" customFormat="1" ht="16.149999999999999" customHeight="1" x14ac:dyDescent="0.2">
      <c r="A71" s="251" t="s">
        <v>125</v>
      </c>
      <c r="B71" s="236" t="s">
        <v>216</v>
      </c>
      <c r="C71" s="975">
        <v>1293784</v>
      </c>
      <c r="D71" s="975"/>
      <c r="E71" s="975">
        <v>0</v>
      </c>
      <c r="F71" s="975">
        <v>0</v>
      </c>
      <c r="G71" s="975">
        <v>0</v>
      </c>
      <c r="H71" s="975">
        <v>0</v>
      </c>
      <c r="I71" s="975">
        <v>0</v>
      </c>
      <c r="J71" s="975">
        <v>0</v>
      </c>
      <c r="K71" s="975">
        <v>0</v>
      </c>
      <c r="L71" s="975">
        <v>0</v>
      </c>
      <c r="M71" s="975">
        <v>0</v>
      </c>
      <c r="N71" s="975">
        <v>0</v>
      </c>
      <c r="O71" s="975">
        <v>0</v>
      </c>
      <c r="P71" s="975">
        <v>0</v>
      </c>
      <c r="Q71" s="975">
        <v>0</v>
      </c>
      <c r="R71" s="975"/>
      <c r="S71" s="975">
        <v>0</v>
      </c>
      <c r="T71" s="975">
        <v>0</v>
      </c>
      <c r="U71" s="975">
        <v>0</v>
      </c>
      <c r="V71" s="975">
        <v>0</v>
      </c>
      <c r="W71" s="975">
        <v>0</v>
      </c>
      <c r="X71" s="975">
        <v>0</v>
      </c>
      <c r="Y71" s="975">
        <v>0</v>
      </c>
      <c r="Z71" s="975"/>
      <c r="AA71" s="975">
        <v>0</v>
      </c>
      <c r="AB71" s="975">
        <v>0</v>
      </c>
      <c r="AC71" s="975"/>
      <c r="AD71" s="975"/>
      <c r="AE71" s="975"/>
      <c r="AF71" s="975"/>
      <c r="AG71" s="975">
        <v>0</v>
      </c>
      <c r="AH71" s="975">
        <v>0</v>
      </c>
      <c r="AI71" s="975">
        <v>0</v>
      </c>
      <c r="AJ71" s="975">
        <v>0</v>
      </c>
      <c r="AK71" s="975">
        <v>0</v>
      </c>
      <c r="AL71" s="975">
        <v>0</v>
      </c>
      <c r="AM71" s="975">
        <v>0</v>
      </c>
      <c r="AN71" s="975">
        <v>0</v>
      </c>
      <c r="AO71" s="975"/>
      <c r="AP71" s="975"/>
      <c r="AQ71" s="975"/>
      <c r="AR71" s="975"/>
      <c r="AS71" s="975"/>
      <c r="AT71" s="975">
        <v>434.95416666666665</v>
      </c>
      <c r="AU71" s="975">
        <v>441.43347639484978</v>
      </c>
      <c r="AV71" s="976">
        <v>1294660.3876430613</v>
      </c>
      <c r="AW71" s="975">
        <v>17184.469696969696</v>
      </c>
      <c r="AX71" s="975">
        <v>0</v>
      </c>
      <c r="AY71" s="975">
        <v>0</v>
      </c>
      <c r="AZ71" s="975">
        <v>0</v>
      </c>
      <c r="BA71" s="975">
        <v>261.45177664974619</v>
      </c>
      <c r="BB71" s="975">
        <v>0</v>
      </c>
      <c r="BC71" s="975">
        <v>0</v>
      </c>
      <c r="BD71" s="975">
        <v>0</v>
      </c>
      <c r="BE71" s="975">
        <v>0</v>
      </c>
      <c r="BF71" s="975">
        <v>366.91131498470946</v>
      </c>
      <c r="BG71" s="975">
        <v>0</v>
      </c>
      <c r="BH71" s="977">
        <v>440.40000000000003</v>
      </c>
      <c r="BI71" s="975">
        <v>1312913.6204316656</v>
      </c>
    </row>
    <row r="72" spans="1:61" s="244" customFormat="1" ht="16.149999999999999" customHeight="1" x14ac:dyDescent="0.2">
      <c r="A72" s="247" t="s">
        <v>126</v>
      </c>
      <c r="B72" s="238" t="s">
        <v>217</v>
      </c>
      <c r="C72" s="969">
        <v>297089</v>
      </c>
      <c r="D72" s="969"/>
      <c r="E72" s="969">
        <v>0</v>
      </c>
      <c r="F72" s="969">
        <v>0</v>
      </c>
      <c r="G72" s="969">
        <v>0</v>
      </c>
      <c r="H72" s="969">
        <v>0</v>
      </c>
      <c r="I72" s="969">
        <v>0</v>
      </c>
      <c r="J72" s="969">
        <v>0</v>
      </c>
      <c r="K72" s="969">
        <v>0</v>
      </c>
      <c r="L72" s="969">
        <v>0</v>
      </c>
      <c r="M72" s="969">
        <v>0</v>
      </c>
      <c r="N72" s="969">
        <v>0</v>
      </c>
      <c r="O72" s="969">
        <v>0</v>
      </c>
      <c r="P72" s="969">
        <v>0</v>
      </c>
      <c r="Q72" s="969">
        <v>0</v>
      </c>
      <c r="R72" s="969"/>
      <c r="S72" s="969">
        <v>0</v>
      </c>
      <c r="T72" s="969">
        <v>0</v>
      </c>
      <c r="U72" s="969">
        <v>0</v>
      </c>
      <c r="V72" s="969">
        <v>0</v>
      </c>
      <c r="W72" s="969">
        <v>0</v>
      </c>
      <c r="X72" s="969">
        <v>0</v>
      </c>
      <c r="Y72" s="969">
        <v>0</v>
      </c>
      <c r="Z72" s="969"/>
      <c r="AA72" s="969">
        <v>0</v>
      </c>
      <c r="AB72" s="970">
        <v>0</v>
      </c>
      <c r="AC72" s="970"/>
      <c r="AD72" s="970"/>
      <c r="AE72" s="970"/>
      <c r="AF72" s="970"/>
      <c r="AG72" s="970">
        <v>0</v>
      </c>
      <c r="AH72" s="970">
        <v>0</v>
      </c>
      <c r="AI72" s="970">
        <v>0</v>
      </c>
      <c r="AJ72" s="970">
        <v>0</v>
      </c>
      <c r="AK72" s="970">
        <v>0</v>
      </c>
      <c r="AL72" s="970">
        <v>0</v>
      </c>
      <c r="AM72" s="970">
        <v>0</v>
      </c>
      <c r="AN72" s="970">
        <v>0</v>
      </c>
      <c r="AO72" s="970"/>
      <c r="AP72" s="970"/>
      <c r="AQ72" s="970"/>
      <c r="AR72" s="970"/>
      <c r="AS72" s="970"/>
      <c r="AT72" s="969">
        <v>761.1697916666667</v>
      </c>
      <c r="AU72" s="969">
        <v>1854.0206008583691</v>
      </c>
      <c r="AV72" s="971">
        <v>299704.19039252505</v>
      </c>
      <c r="AW72" s="969">
        <v>0</v>
      </c>
      <c r="AX72" s="969">
        <v>0</v>
      </c>
      <c r="AY72" s="969">
        <v>0</v>
      </c>
      <c r="AZ72" s="969">
        <v>0</v>
      </c>
      <c r="BA72" s="969">
        <v>0</v>
      </c>
      <c r="BB72" s="969">
        <v>0</v>
      </c>
      <c r="BC72" s="969">
        <v>0</v>
      </c>
      <c r="BD72" s="969">
        <v>0</v>
      </c>
      <c r="BE72" s="969">
        <v>0</v>
      </c>
      <c r="BF72" s="969">
        <v>0</v>
      </c>
      <c r="BG72" s="969">
        <v>0</v>
      </c>
      <c r="BH72" s="972">
        <v>0</v>
      </c>
      <c r="BI72" s="969">
        <v>299704.19039252505</v>
      </c>
    </row>
    <row r="73" spans="1:61" s="244" customFormat="1" ht="16.149999999999999" customHeight="1" x14ac:dyDescent="0.2">
      <c r="A73" s="249" t="s">
        <v>218</v>
      </c>
      <c r="B73" s="234" t="s">
        <v>219</v>
      </c>
      <c r="C73" s="973">
        <v>629646</v>
      </c>
      <c r="D73" s="973"/>
      <c r="E73" s="973">
        <v>380.87644151565075</v>
      </c>
      <c r="F73" s="973">
        <v>0</v>
      </c>
      <c r="G73" s="973">
        <v>0</v>
      </c>
      <c r="H73" s="973">
        <v>0</v>
      </c>
      <c r="I73" s="973">
        <v>0</v>
      </c>
      <c r="J73" s="973">
        <v>0</v>
      </c>
      <c r="K73" s="973">
        <v>0</v>
      </c>
      <c r="L73" s="973">
        <v>0</v>
      </c>
      <c r="M73" s="973">
        <v>1463.9801980198019</v>
      </c>
      <c r="N73" s="973">
        <v>0</v>
      </c>
      <c r="O73" s="973">
        <v>254.36041358936487</v>
      </c>
      <c r="P73" s="973">
        <v>0</v>
      </c>
      <c r="Q73" s="973">
        <v>899.8903394255874</v>
      </c>
      <c r="R73" s="973"/>
      <c r="S73" s="973">
        <v>1892.0838095238096</v>
      </c>
      <c r="T73" s="973">
        <v>0</v>
      </c>
      <c r="U73" s="973">
        <v>0</v>
      </c>
      <c r="V73" s="973">
        <v>0</v>
      </c>
      <c r="W73" s="973">
        <v>0</v>
      </c>
      <c r="X73" s="973">
        <v>0</v>
      </c>
      <c r="Y73" s="973">
        <v>0</v>
      </c>
      <c r="Z73" s="973"/>
      <c r="AA73" s="973">
        <v>1282.7625</v>
      </c>
      <c r="AB73" s="973">
        <v>0</v>
      </c>
      <c r="AC73" s="973"/>
      <c r="AD73" s="973"/>
      <c r="AE73" s="973"/>
      <c r="AF73" s="973"/>
      <c r="AG73" s="973">
        <v>0</v>
      </c>
      <c r="AH73" s="973">
        <v>0</v>
      </c>
      <c r="AI73" s="973">
        <v>0</v>
      </c>
      <c r="AJ73" s="973">
        <v>96.350299401197617</v>
      </c>
      <c r="AK73" s="973">
        <v>0</v>
      </c>
      <c r="AL73" s="973">
        <v>0</v>
      </c>
      <c r="AM73" s="973">
        <v>123.18</v>
      </c>
      <c r="AN73" s="973">
        <v>0</v>
      </c>
      <c r="AO73" s="973"/>
      <c r="AP73" s="973"/>
      <c r="AQ73" s="973"/>
      <c r="AR73" s="973"/>
      <c r="AS73" s="973"/>
      <c r="AT73" s="973">
        <v>598.06197916666667</v>
      </c>
      <c r="AU73" s="973">
        <v>2825.1742489270387</v>
      </c>
      <c r="AV73" s="974">
        <v>639462.72022956912</v>
      </c>
      <c r="AW73" s="973">
        <v>0</v>
      </c>
      <c r="AX73" s="973">
        <v>0</v>
      </c>
      <c r="AY73" s="973">
        <v>0</v>
      </c>
      <c r="AZ73" s="973">
        <v>0</v>
      </c>
      <c r="BA73" s="973">
        <v>0</v>
      </c>
      <c r="BB73" s="973">
        <v>0</v>
      </c>
      <c r="BC73" s="973">
        <v>0</v>
      </c>
      <c r="BD73" s="973">
        <v>0</v>
      </c>
      <c r="BE73" s="973">
        <v>0</v>
      </c>
      <c r="BF73" s="973">
        <v>366.91131498470946</v>
      </c>
      <c r="BG73" s="973">
        <v>0</v>
      </c>
      <c r="BH73" s="973">
        <v>440.40000000000003</v>
      </c>
      <c r="BI73" s="973">
        <v>640270.03154455381</v>
      </c>
    </row>
    <row r="74" spans="1:61" s="244" customFormat="1" ht="16.149999999999999" customHeight="1" x14ac:dyDescent="0.2">
      <c r="A74" s="249" t="s">
        <v>127</v>
      </c>
      <c r="B74" s="234" t="s">
        <v>220</v>
      </c>
      <c r="C74" s="973">
        <v>172176</v>
      </c>
      <c r="D74" s="973"/>
      <c r="E74" s="973">
        <v>1333.0675453047777</v>
      </c>
      <c r="F74" s="973">
        <v>0</v>
      </c>
      <c r="G74" s="973">
        <v>0</v>
      </c>
      <c r="H74" s="973">
        <v>0</v>
      </c>
      <c r="I74" s="973">
        <v>0</v>
      </c>
      <c r="J74" s="973">
        <v>0</v>
      </c>
      <c r="K74" s="973">
        <v>0</v>
      </c>
      <c r="L74" s="973">
        <v>0</v>
      </c>
      <c r="M74" s="973">
        <v>2744.9628712871286</v>
      </c>
      <c r="N74" s="973">
        <v>0</v>
      </c>
      <c r="O74" s="973">
        <v>1398.9822747415064</v>
      </c>
      <c r="P74" s="973">
        <v>0</v>
      </c>
      <c r="Q74" s="973">
        <v>29096.454308093995</v>
      </c>
      <c r="R74" s="973"/>
      <c r="S74" s="973">
        <v>29327.29904761905</v>
      </c>
      <c r="T74" s="973">
        <v>0</v>
      </c>
      <c r="U74" s="973">
        <v>0</v>
      </c>
      <c r="V74" s="973">
        <v>0</v>
      </c>
      <c r="W74" s="973">
        <v>0</v>
      </c>
      <c r="X74" s="973">
        <v>0</v>
      </c>
      <c r="Y74" s="973">
        <v>0</v>
      </c>
      <c r="Z74" s="973"/>
      <c r="AA74" s="973">
        <v>2993.1125000000002</v>
      </c>
      <c r="AB74" s="973">
        <v>0</v>
      </c>
      <c r="AC74" s="973"/>
      <c r="AD74" s="973"/>
      <c r="AE74" s="973"/>
      <c r="AF74" s="973"/>
      <c r="AG74" s="973">
        <v>0</v>
      </c>
      <c r="AH74" s="973">
        <v>0</v>
      </c>
      <c r="AI74" s="973">
        <v>1767.1185031185032</v>
      </c>
      <c r="AJ74" s="973">
        <v>1541.6047904191619</v>
      </c>
      <c r="AK74" s="973">
        <v>0</v>
      </c>
      <c r="AL74" s="973">
        <v>0</v>
      </c>
      <c r="AM74" s="973">
        <v>1231.8000000000002</v>
      </c>
      <c r="AN74" s="973">
        <v>0</v>
      </c>
      <c r="AO74" s="973"/>
      <c r="AP74" s="973"/>
      <c r="AQ74" s="973"/>
      <c r="AR74" s="973"/>
      <c r="AS74" s="973"/>
      <c r="AT74" s="973">
        <v>434.95416666666665</v>
      </c>
      <c r="AU74" s="973">
        <v>882.86695278969955</v>
      </c>
      <c r="AV74" s="974">
        <v>244928.22296004047</v>
      </c>
      <c r="AW74" s="973">
        <v>0</v>
      </c>
      <c r="AX74" s="973">
        <v>0</v>
      </c>
      <c r="AY74" s="973">
        <v>0</v>
      </c>
      <c r="AZ74" s="973">
        <v>0</v>
      </c>
      <c r="BA74" s="973">
        <v>0</v>
      </c>
      <c r="BB74" s="973">
        <v>0</v>
      </c>
      <c r="BC74" s="973">
        <v>0</v>
      </c>
      <c r="BD74" s="973">
        <v>0</v>
      </c>
      <c r="BE74" s="973">
        <v>0</v>
      </c>
      <c r="BF74" s="973">
        <v>0</v>
      </c>
      <c r="BG74" s="973">
        <v>0</v>
      </c>
      <c r="BH74" s="973">
        <v>440.40000000000003</v>
      </c>
      <c r="BI74" s="973">
        <v>245368.62296004046</v>
      </c>
    </row>
    <row r="75" spans="1:61" s="244" customFormat="1" ht="16.149999999999999" customHeight="1" x14ac:dyDescent="0.2">
      <c r="A75" s="249" t="s">
        <v>221</v>
      </c>
      <c r="B75" s="234" t="s">
        <v>222</v>
      </c>
      <c r="C75" s="973">
        <v>520247</v>
      </c>
      <c r="D75" s="973"/>
      <c r="E75" s="973">
        <v>0</v>
      </c>
      <c r="F75" s="973">
        <v>0</v>
      </c>
      <c r="G75" s="973">
        <v>0</v>
      </c>
      <c r="H75" s="973">
        <v>0</v>
      </c>
      <c r="I75" s="973">
        <v>0</v>
      </c>
      <c r="J75" s="973">
        <v>0</v>
      </c>
      <c r="K75" s="973">
        <v>0</v>
      </c>
      <c r="L75" s="973">
        <v>0</v>
      </c>
      <c r="M75" s="973">
        <v>2744.9628712871286</v>
      </c>
      <c r="N75" s="973">
        <v>0</v>
      </c>
      <c r="O75" s="973">
        <v>1017.4416543574595</v>
      </c>
      <c r="P75" s="973">
        <v>0</v>
      </c>
      <c r="Q75" s="973">
        <v>149.98172323759792</v>
      </c>
      <c r="R75" s="973"/>
      <c r="S75" s="973">
        <v>1064.2971428571429</v>
      </c>
      <c r="T75" s="973">
        <v>0</v>
      </c>
      <c r="U75" s="973">
        <v>0</v>
      </c>
      <c r="V75" s="973">
        <v>0</v>
      </c>
      <c r="W75" s="973">
        <v>0</v>
      </c>
      <c r="X75" s="973">
        <v>0</v>
      </c>
      <c r="Y75" s="973">
        <v>0</v>
      </c>
      <c r="Z75" s="973"/>
      <c r="AA75" s="973">
        <v>1567.8208333333332</v>
      </c>
      <c r="AB75" s="973">
        <v>0</v>
      </c>
      <c r="AC75" s="973"/>
      <c r="AD75" s="973"/>
      <c r="AE75" s="973"/>
      <c r="AF75" s="973"/>
      <c r="AG75" s="973">
        <v>0</v>
      </c>
      <c r="AH75" s="973">
        <v>0</v>
      </c>
      <c r="AI75" s="973">
        <v>0</v>
      </c>
      <c r="AJ75" s="973">
        <v>0</v>
      </c>
      <c r="AK75" s="973">
        <v>0</v>
      </c>
      <c r="AL75" s="973">
        <v>0</v>
      </c>
      <c r="AM75" s="973">
        <v>123.18</v>
      </c>
      <c r="AN75" s="973">
        <v>0</v>
      </c>
      <c r="AO75" s="973"/>
      <c r="AP75" s="973"/>
      <c r="AQ75" s="973"/>
      <c r="AR75" s="973"/>
      <c r="AS75" s="973"/>
      <c r="AT75" s="973">
        <v>543.69270833333326</v>
      </c>
      <c r="AU75" s="973">
        <v>1765.7339055793991</v>
      </c>
      <c r="AV75" s="974">
        <v>529224.11083898554</v>
      </c>
      <c r="AW75" s="973">
        <v>0</v>
      </c>
      <c r="AX75" s="973">
        <v>0</v>
      </c>
      <c r="AY75" s="973">
        <v>0</v>
      </c>
      <c r="AZ75" s="973">
        <v>0</v>
      </c>
      <c r="BA75" s="973">
        <v>0</v>
      </c>
      <c r="BB75" s="973">
        <v>0</v>
      </c>
      <c r="BC75" s="973">
        <v>0</v>
      </c>
      <c r="BD75" s="973">
        <v>0</v>
      </c>
      <c r="BE75" s="973">
        <v>0</v>
      </c>
      <c r="BF75" s="973">
        <v>550.36697247706422</v>
      </c>
      <c r="BG75" s="973">
        <v>0</v>
      </c>
      <c r="BH75" s="973">
        <v>0</v>
      </c>
      <c r="BI75" s="973">
        <v>529774.4778114626</v>
      </c>
    </row>
    <row r="76" spans="1:61" s="254" customFormat="1" ht="16.149999999999999" customHeight="1" thickBot="1" x14ac:dyDescent="0.25">
      <c r="A76" s="253"/>
      <c r="B76" s="240" t="s">
        <v>346</v>
      </c>
      <c r="C76" s="978">
        <v>96117409</v>
      </c>
      <c r="D76" s="978">
        <v>354721</v>
      </c>
      <c r="E76" s="978">
        <v>57797.999999999993</v>
      </c>
      <c r="F76" s="978">
        <v>106488</v>
      </c>
      <c r="G76" s="978">
        <v>68081.000000000015</v>
      </c>
      <c r="H76" s="978">
        <v>133766</v>
      </c>
      <c r="I76" s="978">
        <v>160019.00000000003</v>
      </c>
      <c r="J76" s="978">
        <v>98181.000000000015</v>
      </c>
      <c r="K76" s="978">
        <v>40824</v>
      </c>
      <c r="L76" s="978">
        <v>74159.000000000015</v>
      </c>
      <c r="M76" s="978">
        <v>73931.000000000015</v>
      </c>
      <c r="N76" s="978">
        <v>24981.000000000004</v>
      </c>
      <c r="O76" s="978">
        <v>86101</v>
      </c>
      <c r="P76" s="978">
        <v>56333</v>
      </c>
      <c r="Q76" s="978">
        <v>57443</v>
      </c>
      <c r="R76" s="978"/>
      <c r="S76" s="978">
        <v>62084.000000000007</v>
      </c>
      <c r="T76" s="978">
        <v>24295</v>
      </c>
      <c r="U76" s="978">
        <v>51200</v>
      </c>
      <c r="V76" s="978">
        <v>11442</v>
      </c>
      <c r="W76" s="978">
        <v>126898.00000000001</v>
      </c>
      <c r="X76" s="978">
        <v>95779</v>
      </c>
      <c r="Y76" s="978">
        <v>74539.000000000015</v>
      </c>
      <c r="Z76" s="978"/>
      <c r="AA76" s="978">
        <v>102621.00000000001</v>
      </c>
      <c r="AB76" s="978">
        <v>82520.999999999985</v>
      </c>
      <c r="AC76" s="978"/>
      <c r="AD76" s="978"/>
      <c r="AE76" s="978"/>
      <c r="AF76" s="978"/>
      <c r="AG76" s="978">
        <v>15869.000000000004</v>
      </c>
      <c r="AH76" s="978">
        <v>13310.999999999998</v>
      </c>
      <c r="AI76" s="978">
        <v>70831.999999999985</v>
      </c>
      <c r="AJ76" s="978">
        <v>32181</v>
      </c>
      <c r="AK76" s="978">
        <v>32883</v>
      </c>
      <c r="AL76" s="978">
        <v>121635</v>
      </c>
      <c r="AM76" s="978">
        <v>24636.000000000004</v>
      </c>
      <c r="AN76" s="978">
        <v>27201</v>
      </c>
      <c r="AO76" s="978"/>
      <c r="AP76" s="978"/>
      <c r="AQ76" s="978"/>
      <c r="AR76" s="978"/>
      <c r="AS76" s="978"/>
      <c r="AT76" s="978">
        <v>104389</v>
      </c>
      <c r="AU76" s="978">
        <v>308561.99999999983</v>
      </c>
      <c r="AV76" s="979">
        <v>98893113.000000015</v>
      </c>
      <c r="AW76" s="978">
        <v>25924</v>
      </c>
      <c r="AX76" s="978">
        <v>52462</v>
      </c>
      <c r="AY76" s="978">
        <v>216044.99999999994</v>
      </c>
      <c r="AZ76" s="978">
        <v>66577.000000000015</v>
      </c>
      <c r="BA76" s="978">
        <v>103012.00000000001</v>
      </c>
      <c r="BB76" s="978">
        <v>167220</v>
      </c>
      <c r="BC76" s="978">
        <v>23254</v>
      </c>
      <c r="BD76" s="978">
        <v>137004</v>
      </c>
      <c r="BE76" s="978">
        <v>39800</v>
      </c>
      <c r="BF76" s="978">
        <v>59990.000000000022</v>
      </c>
      <c r="BG76" s="978">
        <v>88951.000000000015</v>
      </c>
      <c r="BH76" s="978">
        <v>79271.999999999956</v>
      </c>
      <c r="BI76" s="978">
        <v>99952624.000000015</v>
      </c>
    </row>
    <row r="77" spans="1:61" s="254" customFormat="1" ht="15.75" customHeight="1" thickTop="1" x14ac:dyDescent="0.2">
      <c r="A77" s="495"/>
      <c r="B77" s="466"/>
      <c r="C77" s="968">
        <v>0</v>
      </c>
      <c r="D77" s="968">
        <v>0</v>
      </c>
      <c r="E77" s="968">
        <v>0</v>
      </c>
      <c r="F77" s="968">
        <v>0</v>
      </c>
      <c r="G77" s="968">
        <v>0</v>
      </c>
      <c r="H77" s="968">
        <v>0</v>
      </c>
      <c r="I77" s="968">
        <v>0</v>
      </c>
      <c r="J77" s="968">
        <v>0</v>
      </c>
      <c r="K77" s="968">
        <v>0</v>
      </c>
      <c r="L77" s="968">
        <v>0</v>
      </c>
      <c r="M77" s="968">
        <v>0</v>
      </c>
      <c r="N77" s="968">
        <v>0</v>
      </c>
      <c r="O77" s="968">
        <v>0</v>
      </c>
      <c r="P77" s="968">
        <v>0</v>
      </c>
      <c r="Q77" s="968">
        <v>0</v>
      </c>
      <c r="R77" s="968"/>
      <c r="S77" s="968">
        <v>0</v>
      </c>
      <c r="T77" s="968">
        <v>0</v>
      </c>
      <c r="U77" s="968">
        <v>0</v>
      </c>
      <c r="V77" s="968">
        <v>0</v>
      </c>
      <c r="W77" s="968">
        <v>0</v>
      </c>
      <c r="X77" s="968">
        <v>0</v>
      </c>
      <c r="Y77" s="968">
        <v>0</v>
      </c>
      <c r="Z77" s="968"/>
      <c r="AA77" s="968">
        <v>0</v>
      </c>
      <c r="AB77" s="968">
        <v>0</v>
      </c>
      <c r="AC77" s="968">
        <v>0</v>
      </c>
      <c r="AD77" s="968">
        <v>0</v>
      </c>
      <c r="AE77" s="968">
        <v>0</v>
      </c>
      <c r="AF77" s="968">
        <v>0</v>
      </c>
      <c r="AG77" s="968">
        <v>0</v>
      </c>
      <c r="AH77" s="968">
        <v>0</v>
      </c>
      <c r="AI77" s="968">
        <v>0</v>
      </c>
      <c r="AJ77" s="968">
        <v>0</v>
      </c>
      <c r="AK77" s="968">
        <v>0</v>
      </c>
      <c r="AL77" s="968">
        <v>0</v>
      </c>
      <c r="AM77" s="968">
        <v>0</v>
      </c>
      <c r="AN77" s="968">
        <v>0</v>
      </c>
      <c r="AO77" s="968">
        <v>0</v>
      </c>
      <c r="AP77" s="968">
        <v>0</v>
      </c>
      <c r="AQ77" s="968">
        <v>0</v>
      </c>
      <c r="AR77" s="968">
        <v>0</v>
      </c>
      <c r="AS77" s="968">
        <v>0</v>
      </c>
      <c r="AT77" s="968">
        <v>0</v>
      </c>
      <c r="AU77" s="968">
        <v>0</v>
      </c>
      <c r="AV77" s="968">
        <v>0</v>
      </c>
      <c r="AW77" s="968">
        <v>0</v>
      </c>
      <c r="AX77" s="968">
        <v>0</v>
      </c>
      <c r="AY77" s="968">
        <v>0</v>
      </c>
      <c r="AZ77" s="968">
        <v>0</v>
      </c>
      <c r="BA77" s="968">
        <v>0</v>
      </c>
      <c r="BB77" s="968">
        <v>0</v>
      </c>
      <c r="BC77" s="968">
        <v>0</v>
      </c>
      <c r="BD77" s="968">
        <v>0</v>
      </c>
      <c r="BE77" s="968">
        <v>0</v>
      </c>
      <c r="BF77" s="968">
        <v>0</v>
      </c>
      <c r="BG77" s="968">
        <v>0</v>
      </c>
      <c r="BH77" s="968">
        <v>0</v>
      </c>
      <c r="BI77" s="968">
        <v>0</v>
      </c>
    </row>
  </sheetData>
  <sheetProtection formatCells="0" formatColumns="0" formatRows="0" sort="0"/>
  <customSheetViews>
    <customSheetView guid="{DF43B8DA-68E8-4080-9138-D41A38219876}" showPageBreaks="1" fitToPage="1" printArea="1" hiddenRows="1" hiddenColumns="1" view="pageBreakPreview">
      <pane xSplit="2" ySplit="5" topLeftCell="C64" activePane="bottomRight" state="frozen"/>
      <selection pane="bottomRight" activeCell="H76" sqref="H76"/>
      <colBreaks count="1" manualBreakCount="1">
        <brk id="48" max="75" man="1"/>
      </colBreaks>
      <pageMargins left="0.4" right="0.4" top="1" bottom="0.5" header="0.3" footer="0.3"/>
      <printOptions horizontalCentered="1"/>
      <pageSetup paperSize="5" scale="73" fitToWidth="0" orientation="portrait" r:id="rId1"/>
      <headerFooter>
        <oddHeader>&amp;L&amp;"Arial,Bold"&amp;18&amp;K000000Table 8: FY2019-20 Budget Letter_&amp;KFF0000Preliminary Simulation&amp;K000000
February 1, 2019 Student Membership</oddHeader>
        <oddFooter>&amp;R&amp;P</oddFooter>
      </headerFooter>
    </customSheetView>
  </customSheetViews>
  <mergeCells count="12">
    <mergeCell ref="BI1:BI3"/>
    <mergeCell ref="AV1:AV3"/>
    <mergeCell ref="AW1:BC1"/>
    <mergeCell ref="BD1:BH1"/>
    <mergeCell ref="Q1:X1"/>
    <mergeCell ref="Y1:AI1"/>
    <mergeCell ref="AJ1:AU1"/>
    <mergeCell ref="A1:B3"/>
    <mergeCell ref="C1:C3"/>
    <mergeCell ref="D1:D3"/>
    <mergeCell ref="E1:I1"/>
    <mergeCell ref="J1:P1"/>
  </mergeCells>
  <printOptions horizontalCentered="1"/>
  <pageMargins left="0.4" right="0.4" top="1" bottom="0.5" header="0.3" footer="0.3"/>
  <pageSetup paperSize="5" scale="73" fitToWidth="0" orientation="portrait" r:id="rId2"/>
  <headerFooter>
    <oddHeader>&amp;L&amp;"Arial,Bold"&amp;18&amp;K000000FY2020-21 Budget Letter
Pay Raise by Residency</oddHeader>
    <oddFooter>&amp;R&amp;P</oddFooter>
  </headerFooter>
  <colBreaks count="6" manualBreakCount="6">
    <brk id="9" max="1048575" man="1"/>
    <brk id="16" max="1048575" man="1"/>
    <brk id="24" max="1048575" man="1"/>
    <brk id="35" max="1048575" man="1"/>
    <brk id="48" max="75" man="1"/>
    <brk id="55" max="1048575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Z94"/>
  <sheetViews>
    <sheetView view="pageBreakPreview" zoomScaleNormal="100" zoomScaleSheetLayoutView="100" workbookViewId="0">
      <pane xSplit="2" ySplit="6" topLeftCell="C7" activePane="bottomRight" state="frozen"/>
      <selection activeCell="I7" sqref="I7:I84"/>
      <selection pane="topRight" activeCell="I7" sqref="I7:I84"/>
      <selection pane="bottomLeft" activeCell="I7" sqref="I7:I84"/>
      <selection pane="bottomRight" activeCell="C7" sqref="C7"/>
    </sheetView>
  </sheetViews>
  <sheetFormatPr defaultColWidth="8.85546875" defaultRowHeight="12.75" x14ac:dyDescent="0.2"/>
  <cols>
    <col min="1" max="1" width="5" style="6" customWidth="1"/>
    <col min="2" max="2" width="28.140625" style="6" customWidth="1"/>
    <col min="3" max="3" width="12.140625" style="6" bestFit="1" customWidth="1"/>
    <col min="4" max="4" width="13.85546875" style="6" customWidth="1"/>
    <col min="5" max="5" width="12.28515625" style="6" customWidth="1"/>
    <col min="6" max="6" width="11.28515625" style="6" customWidth="1"/>
    <col min="7" max="7" width="10.85546875" style="6" customWidth="1"/>
    <col min="8" max="9" width="11.28515625" style="6" customWidth="1"/>
    <col min="10" max="10" width="10.85546875" style="6" customWidth="1"/>
    <col min="11" max="12" width="11.28515625" style="6" customWidth="1"/>
    <col min="13" max="13" width="8.5703125" style="6" customWidth="1"/>
    <col min="14" max="15" width="11.28515625" style="6" customWidth="1"/>
    <col min="16" max="16" width="8.5703125" style="6" customWidth="1"/>
    <col min="17" max="17" width="11.28515625" style="6" customWidth="1"/>
    <col min="18" max="18" width="10.140625" style="6" bestFit="1" customWidth="1"/>
    <col min="19" max="21" width="13.85546875" style="6" customWidth="1"/>
    <col min="22" max="22" width="11.85546875" style="6" bestFit="1" customWidth="1"/>
    <col min="23" max="23" width="10.85546875" style="6" bestFit="1" customWidth="1"/>
    <col min="24" max="24" width="12.7109375" style="6" customWidth="1"/>
    <col min="25" max="25" width="14.7109375" style="6" customWidth="1"/>
    <col min="26" max="26" width="17.5703125" style="6" customWidth="1"/>
    <col min="27" max="28" width="11.28515625" style="6" customWidth="1"/>
    <col min="29" max="29" width="10.7109375" style="6" customWidth="1"/>
    <col min="30" max="30" width="16.42578125" style="6" customWidth="1"/>
    <col min="31" max="32" width="15.85546875" style="6" customWidth="1"/>
    <col min="33" max="37" width="15.7109375" style="6" customWidth="1"/>
    <col min="38" max="38" width="15.140625" style="6" customWidth="1"/>
    <col min="39" max="39" width="10.85546875" style="6" customWidth="1"/>
    <col min="40" max="40" width="15" style="6" customWidth="1"/>
    <col min="41" max="41" width="13.7109375" style="6" customWidth="1"/>
    <col min="42" max="42" width="16.28515625" style="6" customWidth="1"/>
    <col min="43" max="44" width="13.85546875" style="6" customWidth="1"/>
    <col min="45" max="45" width="15.5703125" style="6" customWidth="1"/>
    <col min="46" max="47" width="14.42578125" style="6" bestFit="1" customWidth="1"/>
    <col min="48" max="48" width="8.85546875" style="6"/>
    <col min="49" max="50" width="12.28515625" style="6" customWidth="1"/>
    <col min="51" max="51" width="10" style="6" bestFit="1" customWidth="1"/>
    <col min="52" max="16384" width="8.85546875" style="6"/>
  </cols>
  <sheetData>
    <row r="1" spans="1:52" ht="19.899999999999999" customHeight="1" x14ac:dyDescent="0.2">
      <c r="A1" s="1491" t="s">
        <v>499</v>
      </c>
      <c r="B1" s="1492"/>
      <c r="C1" s="1261" t="s">
        <v>293</v>
      </c>
      <c r="D1" s="1262"/>
      <c r="E1" s="1262"/>
      <c r="F1" s="1262"/>
      <c r="G1" s="1262"/>
      <c r="H1" s="1262"/>
      <c r="I1" s="1262"/>
      <c r="J1" s="1262"/>
      <c r="K1" s="1263"/>
      <c r="L1" s="1264" t="s">
        <v>293</v>
      </c>
      <c r="M1" s="1265"/>
      <c r="N1" s="1265"/>
      <c r="O1" s="1265"/>
      <c r="P1" s="1265"/>
      <c r="Q1" s="1265"/>
      <c r="R1" s="1265"/>
      <c r="S1" s="1265"/>
      <c r="T1" s="1265"/>
      <c r="U1" s="1266"/>
      <c r="V1" s="1261" t="s">
        <v>293</v>
      </c>
      <c r="W1" s="1262"/>
      <c r="X1" s="1262"/>
      <c r="Y1" s="1262"/>
      <c r="Z1" s="1262"/>
      <c r="AA1" s="1262"/>
      <c r="AB1" s="1262"/>
      <c r="AC1" s="1262"/>
      <c r="AD1" s="1263"/>
      <c r="AE1" s="1297" t="s">
        <v>356</v>
      </c>
      <c r="AF1" s="1297"/>
      <c r="AG1" s="1297"/>
      <c r="AH1" s="1297"/>
      <c r="AI1" s="1297"/>
      <c r="AJ1" s="1297"/>
      <c r="AK1" s="1297"/>
      <c r="AL1" s="1298" t="s">
        <v>356</v>
      </c>
      <c r="AM1" s="1298"/>
      <c r="AN1" s="1298"/>
      <c r="AO1" s="1298"/>
      <c r="AP1" s="1298"/>
      <c r="AQ1" s="1298"/>
      <c r="AR1" s="1298"/>
      <c r="AS1" s="1298"/>
      <c r="AT1" s="1294"/>
      <c r="AU1" s="1294"/>
      <c r="AW1" s="111"/>
      <c r="AX1" s="111"/>
      <c r="AY1" s="111"/>
    </row>
    <row r="2" spans="1:52" ht="30" customHeight="1" x14ac:dyDescent="0.2">
      <c r="A2" s="1493"/>
      <c r="B2" s="1494"/>
      <c r="C2" s="1267" t="s">
        <v>1249</v>
      </c>
      <c r="D2" s="1295" t="s">
        <v>503</v>
      </c>
      <c r="E2" s="1295"/>
      <c r="F2" s="1269" t="s">
        <v>900</v>
      </c>
      <c r="G2" s="1272"/>
      <c r="H2" s="1273"/>
      <c r="I2" s="1296" t="s">
        <v>897</v>
      </c>
      <c r="J2" s="1296"/>
      <c r="K2" s="1296"/>
      <c r="L2" s="1296" t="s">
        <v>898</v>
      </c>
      <c r="M2" s="1296"/>
      <c r="N2" s="1296"/>
      <c r="O2" s="1296" t="s">
        <v>899</v>
      </c>
      <c r="P2" s="1296"/>
      <c r="Q2" s="1296"/>
      <c r="R2" s="1267" t="s">
        <v>395</v>
      </c>
      <c r="S2" s="1274" t="s">
        <v>223</v>
      </c>
      <c r="T2" s="1274"/>
      <c r="U2" s="1274"/>
      <c r="V2" s="1267" t="s">
        <v>396</v>
      </c>
      <c r="W2" s="1267" t="s">
        <v>1314</v>
      </c>
      <c r="X2" s="1267" t="s">
        <v>397</v>
      </c>
      <c r="Y2" s="1289" t="s">
        <v>1255</v>
      </c>
      <c r="Z2" s="1267" t="s">
        <v>906</v>
      </c>
      <c r="AA2" s="1267" t="s">
        <v>1325</v>
      </c>
      <c r="AB2" s="1267" t="s">
        <v>258</v>
      </c>
      <c r="AC2" s="1267" t="s">
        <v>225</v>
      </c>
      <c r="AD2" s="1267" t="s">
        <v>907</v>
      </c>
      <c r="AE2" s="1299" t="s">
        <v>1326</v>
      </c>
      <c r="AF2" s="1293" t="s">
        <v>945</v>
      </c>
      <c r="AG2" s="1292" t="s">
        <v>223</v>
      </c>
      <c r="AH2" s="1292"/>
      <c r="AI2" s="1292"/>
      <c r="AJ2" s="1292"/>
      <c r="AK2" s="1292"/>
      <c r="AL2" s="1293" t="s">
        <v>946</v>
      </c>
      <c r="AM2" s="1293" t="s">
        <v>1327</v>
      </c>
      <c r="AN2" s="1293" t="s">
        <v>947</v>
      </c>
      <c r="AO2" s="1289" t="s">
        <v>1255</v>
      </c>
      <c r="AP2" s="1293" t="s">
        <v>948</v>
      </c>
      <c r="AQ2" s="1293" t="s">
        <v>1319</v>
      </c>
      <c r="AR2" s="1293" t="s">
        <v>258</v>
      </c>
      <c r="AS2" s="1293" t="s">
        <v>949</v>
      </c>
      <c r="AT2" s="1294"/>
      <c r="AU2" s="1294"/>
      <c r="AW2" s="112"/>
      <c r="AX2" s="112"/>
      <c r="AY2" s="112"/>
    </row>
    <row r="3" spans="1:52" ht="95.25" customHeight="1" x14ac:dyDescent="0.2">
      <c r="A3" s="1493"/>
      <c r="B3" s="1494"/>
      <c r="C3" s="1267"/>
      <c r="D3" s="1143" t="s">
        <v>487</v>
      </c>
      <c r="E3" s="1143" t="s">
        <v>302</v>
      </c>
      <c r="F3" s="1143" t="s">
        <v>1250</v>
      </c>
      <c r="G3" s="1143" t="s">
        <v>358</v>
      </c>
      <c r="H3" s="1143" t="s">
        <v>302</v>
      </c>
      <c r="I3" s="1143" t="s">
        <v>1251</v>
      </c>
      <c r="J3" s="1143" t="s">
        <v>358</v>
      </c>
      <c r="K3" s="1143" t="s">
        <v>302</v>
      </c>
      <c r="L3" s="1143" t="s">
        <v>1252</v>
      </c>
      <c r="M3" s="1143" t="s">
        <v>373</v>
      </c>
      <c r="N3" s="1143" t="s">
        <v>302</v>
      </c>
      <c r="O3" s="1143" t="s">
        <v>1252</v>
      </c>
      <c r="P3" s="1143" t="s">
        <v>373</v>
      </c>
      <c r="Q3" s="1143" t="s">
        <v>302</v>
      </c>
      <c r="R3" s="1267"/>
      <c r="S3" s="1144" t="s">
        <v>1253</v>
      </c>
      <c r="T3" s="1144" t="s">
        <v>1254</v>
      </c>
      <c r="U3" s="1144" t="s">
        <v>224</v>
      </c>
      <c r="V3" s="1267"/>
      <c r="W3" s="1267"/>
      <c r="X3" s="1267"/>
      <c r="Y3" s="1289"/>
      <c r="Z3" s="1267"/>
      <c r="AA3" s="1267"/>
      <c r="AB3" s="1267"/>
      <c r="AC3" s="1267"/>
      <c r="AD3" s="1267"/>
      <c r="AE3" s="1300"/>
      <c r="AF3" s="1293"/>
      <c r="AG3" s="1144" t="s">
        <v>1256</v>
      </c>
      <c r="AH3" s="1144" t="s">
        <v>1257</v>
      </c>
      <c r="AI3" s="1144" t="s">
        <v>1258</v>
      </c>
      <c r="AJ3" s="1144" t="s">
        <v>1259</v>
      </c>
      <c r="AK3" s="1144" t="s">
        <v>224</v>
      </c>
      <c r="AL3" s="1293"/>
      <c r="AM3" s="1293"/>
      <c r="AN3" s="1293"/>
      <c r="AO3" s="1289"/>
      <c r="AP3" s="1293"/>
      <c r="AQ3" s="1293"/>
      <c r="AR3" s="1293"/>
      <c r="AS3" s="1293"/>
      <c r="AT3" s="1294"/>
      <c r="AU3" s="1294"/>
      <c r="AW3" s="475"/>
      <c r="AX3" s="475"/>
      <c r="AY3" s="475"/>
    </row>
    <row r="4" spans="1:52" ht="16.149999999999999" customHeight="1" x14ac:dyDescent="0.2">
      <c r="A4" s="204"/>
      <c r="B4" s="205"/>
      <c r="C4" s="115">
        <v>1</v>
      </c>
      <c r="D4" s="115">
        <v>2</v>
      </c>
      <c r="E4" s="115">
        <v>3</v>
      </c>
      <c r="F4" s="115">
        <v>4</v>
      </c>
      <c r="G4" s="115">
        <v>5</v>
      </c>
      <c r="H4" s="115">
        <v>6</v>
      </c>
      <c r="I4" s="115">
        <v>7</v>
      </c>
      <c r="J4" s="115">
        <v>8</v>
      </c>
      <c r="K4" s="115">
        <v>9</v>
      </c>
      <c r="L4" s="115">
        <v>10</v>
      </c>
      <c r="M4" s="115">
        <v>11</v>
      </c>
      <c r="N4" s="115">
        <v>12</v>
      </c>
      <c r="O4" s="115">
        <v>13</v>
      </c>
      <c r="P4" s="115">
        <v>14</v>
      </c>
      <c r="Q4" s="115">
        <v>15</v>
      </c>
      <c r="R4" s="115">
        <v>16</v>
      </c>
      <c r="S4" s="115">
        <v>17</v>
      </c>
      <c r="T4" s="115">
        <v>18</v>
      </c>
      <c r="U4" s="115">
        <v>19</v>
      </c>
      <c r="V4" s="115">
        <v>20</v>
      </c>
      <c r="W4" s="115">
        <v>21</v>
      </c>
      <c r="X4" s="115">
        <v>22</v>
      </c>
      <c r="Y4" s="115">
        <v>23</v>
      </c>
      <c r="Z4" s="115">
        <v>24</v>
      </c>
      <c r="AA4" s="115">
        <v>25</v>
      </c>
      <c r="AB4" s="115">
        <v>26</v>
      </c>
      <c r="AC4" s="115">
        <v>27</v>
      </c>
      <c r="AD4" s="115">
        <v>28</v>
      </c>
      <c r="AE4" s="115">
        <v>29</v>
      </c>
      <c r="AF4" s="115">
        <v>30</v>
      </c>
      <c r="AG4" s="115">
        <v>31</v>
      </c>
      <c r="AH4" s="115">
        <v>32</v>
      </c>
      <c r="AI4" s="115">
        <v>33</v>
      </c>
      <c r="AJ4" s="115">
        <v>34</v>
      </c>
      <c r="AK4" s="115">
        <v>35</v>
      </c>
      <c r="AL4" s="115">
        <v>36</v>
      </c>
      <c r="AM4" s="115">
        <v>37</v>
      </c>
      <c r="AN4" s="115">
        <v>38</v>
      </c>
      <c r="AO4" s="115">
        <v>39</v>
      </c>
      <c r="AP4" s="115">
        <v>40</v>
      </c>
      <c r="AQ4" s="115">
        <v>41</v>
      </c>
      <c r="AR4" s="115">
        <v>42</v>
      </c>
      <c r="AS4" s="115">
        <v>43</v>
      </c>
      <c r="AT4" s="115"/>
      <c r="AU4" s="115"/>
      <c r="AV4" s="115"/>
      <c r="AW4" s="115"/>
      <c r="AX4" s="115"/>
      <c r="AY4" s="115"/>
    </row>
    <row r="5" spans="1:52" s="651" customFormat="1" ht="31.5" customHeight="1" x14ac:dyDescent="0.2">
      <c r="A5" s="652"/>
      <c r="B5" s="652"/>
      <c r="C5" s="675" t="s">
        <v>761</v>
      </c>
      <c r="D5" s="538" t="s">
        <v>800</v>
      </c>
      <c r="E5" s="538" t="s">
        <v>762</v>
      </c>
      <c r="F5" s="675" t="s">
        <v>896</v>
      </c>
      <c r="G5" s="675" t="s">
        <v>770</v>
      </c>
      <c r="H5" s="675" t="s">
        <v>801</v>
      </c>
      <c r="I5" s="675" t="s">
        <v>895</v>
      </c>
      <c r="J5" s="675" t="s">
        <v>772</v>
      </c>
      <c r="K5" s="675" t="s">
        <v>802</v>
      </c>
      <c r="L5" s="675" t="s">
        <v>893</v>
      </c>
      <c r="M5" s="675" t="s">
        <v>774</v>
      </c>
      <c r="N5" s="675" t="s">
        <v>803</v>
      </c>
      <c r="O5" s="675" t="s">
        <v>894</v>
      </c>
      <c r="P5" s="675" t="s">
        <v>776</v>
      </c>
      <c r="Q5" s="675" t="s">
        <v>804</v>
      </c>
      <c r="R5" s="675" t="s">
        <v>1187</v>
      </c>
      <c r="S5" s="675" t="s">
        <v>887</v>
      </c>
      <c r="T5" s="675" t="s">
        <v>888</v>
      </c>
      <c r="U5" s="675" t="s">
        <v>805</v>
      </c>
      <c r="V5" s="675" t="s">
        <v>806</v>
      </c>
      <c r="W5" s="675" t="s">
        <v>807</v>
      </c>
      <c r="X5" s="675" t="s">
        <v>808</v>
      </c>
      <c r="Y5" s="675" t="s">
        <v>766</v>
      </c>
      <c r="Z5" s="537" t="s">
        <v>1188</v>
      </c>
      <c r="AA5" s="537" t="s">
        <v>934</v>
      </c>
      <c r="AB5" s="537" t="s">
        <v>809</v>
      </c>
      <c r="AC5" s="537" t="s">
        <v>939</v>
      </c>
      <c r="AD5" s="537" t="s">
        <v>1189</v>
      </c>
      <c r="AE5" s="537" t="s">
        <v>792</v>
      </c>
      <c r="AF5" s="537" t="s">
        <v>810</v>
      </c>
      <c r="AG5" s="537" t="s">
        <v>887</v>
      </c>
      <c r="AH5" s="537" t="s">
        <v>811</v>
      </c>
      <c r="AI5" s="537" t="s">
        <v>888</v>
      </c>
      <c r="AJ5" s="537" t="s">
        <v>812</v>
      </c>
      <c r="AK5" s="537" t="s">
        <v>813</v>
      </c>
      <c r="AL5" s="537" t="s">
        <v>814</v>
      </c>
      <c r="AM5" s="537" t="s">
        <v>815</v>
      </c>
      <c r="AN5" s="537" t="s">
        <v>816</v>
      </c>
      <c r="AO5" s="537" t="s">
        <v>766</v>
      </c>
      <c r="AP5" s="537" t="s">
        <v>796</v>
      </c>
      <c r="AQ5" s="537" t="s">
        <v>929</v>
      </c>
      <c r="AR5" s="537" t="s">
        <v>797</v>
      </c>
      <c r="AS5" s="537" t="s">
        <v>937</v>
      </c>
      <c r="AT5" s="537"/>
      <c r="AU5" s="537"/>
      <c r="AV5" s="537"/>
      <c r="AW5" s="537"/>
      <c r="AX5" s="537"/>
      <c r="AY5" s="537"/>
    </row>
    <row r="6" spans="1:52" s="651" customFormat="1" ht="31.5" hidden="1" customHeight="1" x14ac:dyDescent="0.2">
      <c r="A6" s="652"/>
      <c r="B6" s="652"/>
      <c r="C6" s="540" t="s">
        <v>555</v>
      </c>
      <c r="D6" s="540" t="s">
        <v>555</v>
      </c>
      <c r="E6" s="540" t="s">
        <v>556</v>
      </c>
      <c r="F6" s="540" t="s">
        <v>643</v>
      </c>
      <c r="G6" s="540" t="s">
        <v>555</v>
      </c>
      <c r="H6" s="540" t="s">
        <v>556</v>
      </c>
      <c r="I6" s="540" t="s">
        <v>643</v>
      </c>
      <c r="J6" s="540" t="s">
        <v>555</v>
      </c>
      <c r="K6" s="540" t="s">
        <v>556</v>
      </c>
      <c r="L6" s="540" t="s">
        <v>643</v>
      </c>
      <c r="M6" s="540" t="s">
        <v>555</v>
      </c>
      <c r="N6" s="540" t="s">
        <v>556</v>
      </c>
      <c r="O6" s="540" t="s">
        <v>643</v>
      </c>
      <c r="P6" s="540" t="s">
        <v>555</v>
      </c>
      <c r="Q6" s="540" t="s">
        <v>556</v>
      </c>
      <c r="R6" s="540" t="s">
        <v>556</v>
      </c>
      <c r="S6" s="540" t="s">
        <v>765</v>
      </c>
      <c r="T6" s="540" t="s">
        <v>765</v>
      </c>
      <c r="U6" s="540" t="s">
        <v>556</v>
      </c>
      <c r="V6" s="540" t="s">
        <v>556</v>
      </c>
      <c r="W6" s="540" t="s">
        <v>556</v>
      </c>
      <c r="X6" s="540" t="s">
        <v>556</v>
      </c>
      <c r="Y6" s="540" t="s">
        <v>766</v>
      </c>
      <c r="Z6" s="540" t="s">
        <v>783</v>
      </c>
      <c r="AA6" s="540" t="s">
        <v>791</v>
      </c>
      <c r="AB6" s="540" t="s">
        <v>556</v>
      </c>
      <c r="AC6" s="540" t="s">
        <v>556</v>
      </c>
      <c r="AD6" s="540" t="s">
        <v>784</v>
      </c>
      <c r="AE6" s="540" t="s">
        <v>555</v>
      </c>
      <c r="AF6" s="540" t="s">
        <v>556</v>
      </c>
      <c r="AG6" s="540" t="s">
        <v>765</v>
      </c>
      <c r="AH6" s="540" t="s">
        <v>556</v>
      </c>
      <c r="AI6" s="540" t="s">
        <v>765</v>
      </c>
      <c r="AJ6" s="540" t="s">
        <v>556</v>
      </c>
      <c r="AK6" s="540" t="s">
        <v>556</v>
      </c>
      <c r="AL6" s="540" t="s">
        <v>556</v>
      </c>
      <c r="AM6" s="540" t="s">
        <v>556</v>
      </c>
      <c r="AN6" s="540" t="s">
        <v>556</v>
      </c>
      <c r="AO6" s="540" t="s">
        <v>766</v>
      </c>
      <c r="AP6" s="540" t="s">
        <v>556</v>
      </c>
      <c r="AQ6" s="540" t="s">
        <v>791</v>
      </c>
      <c r="AR6" s="540" t="s">
        <v>556</v>
      </c>
      <c r="AS6" s="540" t="s">
        <v>556</v>
      </c>
      <c r="AT6" s="540"/>
      <c r="AU6" s="540"/>
      <c r="AV6" s="540"/>
      <c r="AW6" s="540"/>
      <c r="AX6" s="540"/>
      <c r="AY6" s="540"/>
    </row>
    <row r="7" spans="1:52" ht="15" customHeight="1" x14ac:dyDescent="0.2">
      <c r="A7" s="336">
        <v>1</v>
      </c>
      <c r="B7" s="117" t="s">
        <v>4</v>
      </c>
      <c r="C7" s="118"/>
      <c r="D7" s="119"/>
      <c r="E7" s="120"/>
      <c r="F7" s="121"/>
      <c r="G7" s="119"/>
      <c r="H7" s="120"/>
      <c r="I7" s="1108"/>
      <c r="J7" s="119"/>
      <c r="K7" s="120"/>
      <c r="L7" s="121"/>
      <c r="M7" s="119"/>
      <c r="N7" s="120"/>
      <c r="O7" s="121"/>
      <c r="P7" s="119"/>
      <c r="Q7" s="120"/>
      <c r="R7" s="122">
        <v>0</v>
      </c>
      <c r="S7" s="119"/>
      <c r="T7" s="119"/>
      <c r="U7" s="123"/>
      <c r="V7" s="122"/>
      <c r="W7" s="120"/>
      <c r="X7" s="122"/>
      <c r="Y7" s="119"/>
      <c r="Z7" s="122"/>
      <c r="AA7" s="119"/>
      <c r="AB7" s="119"/>
      <c r="AC7" s="122"/>
      <c r="AD7" s="124"/>
      <c r="AE7" s="125"/>
      <c r="AF7" s="126"/>
      <c r="AG7" s="118"/>
      <c r="AH7" s="125"/>
      <c r="AI7" s="118"/>
      <c r="AJ7" s="127"/>
      <c r="AK7" s="128"/>
      <c r="AL7" s="126"/>
      <c r="AM7" s="129"/>
      <c r="AN7" s="126"/>
      <c r="AO7" s="119"/>
      <c r="AP7" s="126"/>
      <c r="AQ7" s="127"/>
      <c r="AR7" s="127"/>
      <c r="AS7" s="126"/>
      <c r="AT7" s="694"/>
      <c r="AU7" s="695"/>
      <c r="AV7" s="302"/>
      <c r="AW7" s="120"/>
      <c r="AX7" s="120"/>
      <c r="AY7" s="120"/>
      <c r="AZ7" s="8"/>
    </row>
    <row r="8" spans="1:52" ht="15" customHeight="1" x14ac:dyDescent="0.2">
      <c r="A8" s="341">
        <v>2</v>
      </c>
      <c r="B8" s="135" t="s">
        <v>5</v>
      </c>
      <c r="C8" s="136"/>
      <c r="D8" s="137"/>
      <c r="E8" s="138"/>
      <c r="F8" s="139"/>
      <c r="G8" s="137"/>
      <c r="H8" s="138"/>
      <c r="I8" s="1109"/>
      <c r="J8" s="137"/>
      <c r="K8" s="138"/>
      <c r="L8" s="139"/>
      <c r="M8" s="137"/>
      <c r="N8" s="138"/>
      <c r="O8" s="139"/>
      <c r="P8" s="137"/>
      <c r="Q8" s="138"/>
      <c r="R8" s="140">
        <v>0</v>
      </c>
      <c r="S8" s="137"/>
      <c r="T8" s="137"/>
      <c r="U8" s="141"/>
      <c r="V8" s="140"/>
      <c r="W8" s="138"/>
      <c r="X8" s="140"/>
      <c r="Y8" s="137"/>
      <c r="Z8" s="140"/>
      <c r="AA8" s="137"/>
      <c r="AB8" s="137"/>
      <c r="AC8" s="140"/>
      <c r="AD8" s="143"/>
      <c r="AE8" s="144"/>
      <c r="AF8" s="145"/>
      <c r="AG8" s="136"/>
      <c r="AH8" s="144"/>
      <c r="AI8" s="136"/>
      <c r="AJ8" s="146"/>
      <c r="AK8" s="147"/>
      <c r="AL8" s="145"/>
      <c r="AM8" s="148"/>
      <c r="AN8" s="145"/>
      <c r="AO8" s="137"/>
      <c r="AP8" s="145"/>
      <c r="AQ8" s="146"/>
      <c r="AR8" s="146"/>
      <c r="AS8" s="145"/>
      <c r="AT8" s="696"/>
      <c r="AU8" s="697"/>
      <c r="AV8" s="302"/>
      <c r="AW8" s="138"/>
      <c r="AX8" s="138"/>
      <c r="AY8" s="138"/>
      <c r="AZ8" s="8"/>
    </row>
    <row r="9" spans="1:52" ht="15" customHeight="1" x14ac:dyDescent="0.2">
      <c r="A9" s="341">
        <v>3</v>
      </c>
      <c r="B9" s="135" t="s">
        <v>6</v>
      </c>
      <c r="C9" s="136"/>
      <c r="D9" s="137"/>
      <c r="E9" s="138"/>
      <c r="F9" s="139"/>
      <c r="G9" s="137"/>
      <c r="H9" s="138"/>
      <c r="I9" s="1109"/>
      <c r="J9" s="137"/>
      <c r="K9" s="138"/>
      <c r="L9" s="139"/>
      <c r="M9" s="137"/>
      <c r="N9" s="138"/>
      <c r="O9" s="139"/>
      <c r="P9" s="137"/>
      <c r="Q9" s="138"/>
      <c r="R9" s="140">
        <v>8245</v>
      </c>
      <c r="S9" s="137"/>
      <c r="T9" s="137"/>
      <c r="U9" s="141"/>
      <c r="V9" s="140"/>
      <c r="W9" s="138"/>
      <c r="X9" s="140"/>
      <c r="Y9" s="137"/>
      <c r="Z9" s="140"/>
      <c r="AA9" s="137"/>
      <c r="AB9" s="137"/>
      <c r="AC9" s="140"/>
      <c r="AD9" s="143"/>
      <c r="AE9" s="144"/>
      <c r="AF9" s="145"/>
      <c r="AG9" s="136"/>
      <c r="AH9" s="144"/>
      <c r="AI9" s="136"/>
      <c r="AJ9" s="146"/>
      <c r="AK9" s="147"/>
      <c r="AL9" s="145"/>
      <c r="AM9" s="148"/>
      <c r="AN9" s="145"/>
      <c r="AO9" s="137"/>
      <c r="AP9" s="145"/>
      <c r="AQ9" s="146"/>
      <c r="AR9" s="146"/>
      <c r="AS9" s="145"/>
      <c r="AT9" s="696"/>
      <c r="AU9" s="697"/>
      <c r="AV9" s="302"/>
      <c r="AW9" s="138"/>
      <c r="AX9" s="138"/>
      <c r="AY9" s="138"/>
      <c r="AZ9" s="8"/>
    </row>
    <row r="10" spans="1:52" ht="15" customHeight="1" x14ac:dyDescent="0.2">
      <c r="A10" s="341">
        <v>4</v>
      </c>
      <c r="B10" s="135" t="s">
        <v>7</v>
      </c>
      <c r="C10" s="136"/>
      <c r="D10" s="137"/>
      <c r="E10" s="138"/>
      <c r="F10" s="139"/>
      <c r="G10" s="137"/>
      <c r="H10" s="138"/>
      <c r="I10" s="1109"/>
      <c r="J10" s="137"/>
      <c r="K10" s="138"/>
      <c r="L10" s="139"/>
      <c r="M10" s="137"/>
      <c r="N10" s="138"/>
      <c r="O10" s="139"/>
      <c r="P10" s="137"/>
      <c r="Q10" s="138"/>
      <c r="R10" s="140">
        <v>0</v>
      </c>
      <c r="S10" s="137"/>
      <c r="T10" s="137"/>
      <c r="U10" s="141"/>
      <c r="V10" s="140"/>
      <c r="W10" s="138"/>
      <c r="X10" s="140"/>
      <c r="Y10" s="137"/>
      <c r="Z10" s="140"/>
      <c r="AA10" s="137"/>
      <c r="AB10" s="137"/>
      <c r="AC10" s="140"/>
      <c r="AD10" s="143"/>
      <c r="AE10" s="144"/>
      <c r="AF10" s="145"/>
      <c r="AG10" s="136"/>
      <c r="AH10" s="144"/>
      <c r="AI10" s="136"/>
      <c r="AJ10" s="146"/>
      <c r="AK10" s="147"/>
      <c r="AL10" s="145"/>
      <c r="AM10" s="148"/>
      <c r="AN10" s="145"/>
      <c r="AO10" s="137"/>
      <c r="AP10" s="145"/>
      <c r="AQ10" s="146"/>
      <c r="AR10" s="146"/>
      <c r="AS10" s="145"/>
      <c r="AT10" s="696"/>
      <c r="AU10" s="697"/>
      <c r="AV10" s="302"/>
      <c r="AW10" s="138"/>
      <c r="AX10" s="138"/>
      <c r="AY10" s="138"/>
      <c r="AZ10" s="8"/>
    </row>
    <row r="11" spans="1:52" ht="15" customHeight="1" x14ac:dyDescent="0.2">
      <c r="A11" s="346">
        <v>5</v>
      </c>
      <c r="B11" s="149" t="s">
        <v>8</v>
      </c>
      <c r="C11" s="150"/>
      <c r="D11" s="151"/>
      <c r="E11" s="152"/>
      <c r="F11" s="153"/>
      <c r="G11" s="151"/>
      <c r="H11" s="152"/>
      <c r="I11" s="1110"/>
      <c r="J11" s="151"/>
      <c r="K11" s="152"/>
      <c r="L11" s="153"/>
      <c r="M11" s="151"/>
      <c r="N11" s="152"/>
      <c r="O11" s="153"/>
      <c r="P11" s="151"/>
      <c r="Q11" s="152"/>
      <c r="R11" s="154">
        <v>0</v>
      </c>
      <c r="S11" s="151"/>
      <c r="T11" s="151"/>
      <c r="U11" s="155"/>
      <c r="V11" s="154"/>
      <c r="W11" s="152"/>
      <c r="X11" s="154"/>
      <c r="Y11" s="151"/>
      <c r="Z11" s="154"/>
      <c r="AA11" s="157"/>
      <c r="AB11" s="151"/>
      <c r="AC11" s="158"/>
      <c r="AD11" s="158"/>
      <c r="AE11" s="159"/>
      <c r="AF11" s="160"/>
      <c r="AG11" s="150"/>
      <c r="AH11" s="159"/>
      <c r="AI11" s="150"/>
      <c r="AJ11" s="161"/>
      <c r="AK11" s="162"/>
      <c r="AL11" s="160"/>
      <c r="AM11" s="163"/>
      <c r="AN11" s="160"/>
      <c r="AO11" s="151"/>
      <c r="AP11" s="160"/>
      <c r="AQ11" s="161"/>
      <c r="AR11" s="161"/>
      <c r="AS11" s="160"/>
      <c r="AT11" s="698"/>
      <c r="AU11" s="699"/>
      <c r="AV11" s="302"/>
      <c r="AW11" s="152"/>
      <c r="AX11" s="152"/>
      <c r="AY11" s="152"/>
      <c r="AZ11" s="8"/>
    </row>
    <row r="12" spans="1:52" ht="15" customHeight="1" x14ac:dyDescent="0.2">
      <c r="A12" s="336">
        <v>6</v>
      </c>
      <c r="B12" s="117" t="s">
        <v>9</v>
      </c>
      <c r="C12" s="118"/>
      <c r="D12" s="119"/>
      <c r="E12" s="120"/>
      <c r="F12" s="121"/>
      <c r="G12" s="119"/>
      <c r="H12" s="120"/>
      <c r="I12" s="1108"/>
      <c r="J12" s="119"/>
      <c r="K12" s="120"/>
      <c r="L12" s="121"/>
      <c r="M12" s="119"/>
      <c r="N12" s="120"/>
      <c r="O12" s="121"/>
      <c r="P12" s="119"/>
      <c r="Q12" s="120"/>
      <c r="R12" s="122">
        <v>0</v>
      </c>
      <c r="S12" s="119"/>
      <c r="T12" s="119"/>
      <c r="U12" s="123"/>
      <c r="V12" s="122"/>
      <c r="W12" s="120"/>
      <c r="X12" s="122"/>
      <c r="Y12" s="119"/>
      <c r="Z12" s="122"/>
      <c r="AA12" s="119"/>
      <c r="AB12" s="119"/>
      <c r="AC12" s="122"/>
      <c r="AD12" s="124"/>
      <c r="AE12" s="125"/>
      <c r="AF12" s="126"/>
      <c r="AG12" s="118"/>
      <c r="AH12" s="125"/>
      <c r="AI12" s="118"/>
      <c r="AJ12" s="127"/>
      <c r="AK12" s="128"/>
      <c r="AL12" s="126"/>
      <c r="AM12" s="129"/>
      <c r="AN12" s="126"/>
      <c r="AO12" s="119"/>
      <c r="AP12" s="126"/>
      <c r="AQ12" s="127"/>
      <c r="AR12" s="127"/>
      <c r="AS12" s="126"/>
      <c r="AT12" s="694"/>
      <c r="AU12" s="695"/>
      <c r="AV12" s="302"/>
      <c r="AW12" s="120"/>
      <c r="AX12" s="120"/>
      <c r="AY12" s="120"/>
      <c r="AZ12" s="8"/>
    </row>
    <row r="13" spans="1:52" ht="15" customHeight="1" x14ac:dyDescent="0.2">
      <c r="A13" s="341">
        <v>7</v>
      </c>
      <c r="B13" s="135" t="s">
        <v>10</v>
      </c>
      <c r="C13" s="136"/>
      <c r="D13" s="137"/>
      <c r="E13" s="138"/>
      <c r="F13" s="139"/>
      <c r="G13" s="137"/>
      <c r="H13" s="138"/>
      <c r="I13" s="1109"/>
      <c r="J13" s="137"/>
      <c r="K13" s="138"/>
      <c r="L13" s="139"/>
      <c r="M13" s="137"/>
      <c r="N13" s="138"/>
      <c r="O13" s="139"/>
      <c r="P13" s="137"/>
      <c r="Q13" s="138"/>
      <c r="R13" s="140">
        <v>0</v>
      </c>
      <c r="S13" s="137"/>
      <c r="T13" s="137"/>
      <c r="U13" s="141"/>
      <c r="V13" s="140"/>
      <c r="W13" s="138"/>
      <c r="X13" s="140"/>
      <c r="Y13" s="137"/>
      <c r="Z13" s="140"/>
      <c r="AA13" s="137"/>
      <c r="AB13" s="137"/>
      <c r="AC13" s="140"/>
      <c r="AD13" s="143"/>
      <c r="AE13" s="144"/>
      <c r="AF13" s="145"/>
      <c r="AG13" s="136"/>
      <c r="AH13" s="144"/>
      <c r="AI13" s="136"/>
      <c r="AJ13" s="146"/>
      <c r="AK13" s="147"/>
      <c r="AL13" s="145"/>
      <c r="AM13" s="148"/>
      <c r="AN13" s="145"/>
      <c r="AO13" s="137"/>
      <c r="AP13" s="145"/>
      <c r="AQ13" s="146"/>
      <c r="AR13" s="146"/>
      <c r="AS13" s="145"/>
      <c r="AT13" s="696"/>
      <c r="AU13" s="697"/>
      <c r="AV13" s="302"/>
      <c r="AW13" s="138"/>
      <c r="AX13" s="138"/>
      <c r="AY13" s="138"/>
      <c r="AZ13" s="8"/>
    </row>
    <row r="14" spans="1:52" ht="15" customHeight="1" x14ac:dyDescent="0.2">
      <c r="A14" s="341">
        <v>8</v>
      </c>
      <c r="B14" s="135" t="s">
        <v>11</v>
      </c>
      <c r="C14" s="136"/>
      <c r="D14" s="137"/>
      <c r="E14" s="138"/>
      <c r="F14" s="139"/>
      <c r="G14" s="137"/>
      <c r="H14" s="138"/>
      <c r="I14" s="1109"/>
      <c r="J14" s="137"/>
      <c r="K14" s="138"/>
      <c r="L14" s="139"/>
      <c r="M14" s="137"/>
      <c r="N14" s="138"/>
      <c r="O14" s="139"/>
      <c r="P14" s="137"/>
      <c r="Q14" s="138"/>
      <c r="R14" s="140">
        <v>0</v>
      </c>
      <c r="S14" s="137"/>
      <c r="T14" s="137"/>
      <c r="U14" s="141"/>
      <c r="V14" s="140"/>
      <c r="W14" s="138"/>
      <c r="X14" s="140"/>
      <c r="Y14" s="137"/>
      <c r="Z14" s="140"/>
      <c r="AA14" s="137"/>
      <c r="AB14" s="137"/>
      <c r="AC14" s="140"/>
      <c r="AD14" s="143"/>
      <c r="AE14" s="144"/>
      <c r="AF14" s="145"/>
      <c r="AG14" s="136"/>
      <c r="AH14" s="144"/>
      <c r="AI14" s="136"/>
      <c r="AJ14" s="146"/>
      <c r="AK14" s="147"/>
      <c r="AL14" s="145"/>
      <c r="AM14" s="148"/>
      <c r="AN14" s="145"/>
      <c r="AO14" s="137"/>
      <c r="AP14" s="145"/>
      <c r="AQ14" s="146"/>
      <c r="AR14" s="146"/>
      <c r="AS14" s="145"/>
      <c r="AT14" s="696"/>
      <c r="AU14" s="697"/>
      <c r="AV14" s="302"/>
      <c r="AW14" s="138"/>
      <c r="AX14" s="138"/>
      <c r="AY14" s="138"/>
      <c r="AZ14" s="8"/>
    </row>
    <row r="15" spans="1:52" ht="15" customHeight="1" x14ac:dyDescent="0.2">
      <c r="A15" s="341">
        <v>9</v>
      </c>
      <c r="B15" s="135" t="s">
        <v>12</v>
      </c>
      <c r="C15" s="136"/>
      <c r="D15" s="137"/>
      <c r="E15" s="138"/>
      <c r="F15" s="139"/>
      <c r="G15" s="137"/>
      <c r="H15" s="138"/>
      <c r="I15" s="1109"/>
      <c r="J15" s="137"/>
      <c r="K15" s="138"/>
      <c r="L15" s="139"/>
      <c r="M15" s="137"/>
      <c r="N15" s="138"/>
      <c r="O15" s="139"/>
      <c r="P15" s="137"/>
      <c r="Q15" s="138"/>
      <c r="R15" s="140">
        <v>0</v>
      </c>
      <c r="S15" s="137"/>
      <c r="T15" s="137"/>
      <c r="U15" s="141"/>
      <c r="V15" s="140"/>
      <c r="W15" s="138"/>
      <c r="X15" s="140"/>
      <c r="Y15" s="137"/>
      <c r="Z15" s="140"/>
      <c r="AA15" s="137"/>
      <c r="AB15" s="137"/>
      <c r="AC15" s="140"/>
      <c r="AD15" s="143"/>
      <c r="AE15" s="144"/>
      <c r="AF15" s="145"/>
      <c r="AG15" s="136"/>
      <c r="AH15" s="144"/>
      <c r="AI15" s="136"/>
      <c r="AJ15" s="146"/>
      <c r="AK15" s="147"/>
      <c r="AL15" s="145"/>
      <c r="AM15" s="148"/>
      <c r="AN15" s="145"/>
      <c r="AO15" s="137"/>
      <c r="AP15" s="145"/>
      <c r="AQ15" s="146"/>
      <c r="AR15" s="146"/>
      <c r="AS15" s="145"/>
      <c r="AT15" s="696"/>
      <c r="AU15" s="697"/>
      <c r="AV15" s="302"/>
      <c r="AW15" s="138"/>
      <c r="AX15" s="138"/>
      <c r="AY15" s="138"/>
      <c r="AZ15" s="8"/>
    </row>
    <row r="16" spans="1:52" ht="15" customHeight="1" x14ac:dyDescent="0.2">
      <c r="A16" s="346">
        <v>10</v>
      </c>
      <c r="B16" s="149" t="s">
        <v>13</v>
      </c>
      <c r="C16" s="150"/>
      <c r="D16" s="151"/>
      <c r="E16" s="152"/>
      <c r="F16" s="153"/>
      <c r="G16" s="151"/>
      <c r="H16" s="152"/>
      <c r="I16" s="1110"/>
      <c r="J16" s="151"/>
      <c r="K16" s="152"/>
      <c r="L16" s="153"/>
      <c r="M16" s="151"/>
      <c r="N16" s="152"/>
      <c r="O16" s="153"/>
      <c r="P16" s="151"/>
      <c r="Q16" s="152"/>
      <c r="R16" s="154">
        <v>0</v>
      </c>
      <c r="S16" s="151"/>
      <c r="T16" s="151"/>
      <c r="U16" s="155"/>
      <c r="V16" s="154"/>
      <c r="W16" s="152"/>
      <c r="X16" s="154"/>
      <c r="Y16" s="151"/>
      <c r="Z16" s="154"/>
      <c r="AA16" s="157"/>
      <c r="AB16" s="151"/>
      <c r="AC16" s="158"/>
      <c r="AD16" s="158"/>
      <c r="AE16" s="159"/>
      <c r="AF16" s="160"/>
      <c r="AG16" s="150"/>
      <c r="AH16" s="159"/>
      <c r="AI16" s="150"/>
      <c r="AJ16" s="161"/>
      <c r="AK16" s="162"/>
      <c r="AL16" s="160"/>
      <c r="AM16" s="163"/>
      <c r="AN16" s="160"/>
      <c r="AO16" s="151"/>
      <c r="AP16" s="160"/>
      <c r="AQ16" s="161"/>
      <c r="AR16" s="161"/>
      <c r="AS16" s="160"/>
      <c r="AT16" s="698"/>
      <c r="AU16" s="699"/>
      <c r="AV16" s="302"/>
      <c r="AW16" s="152"/>
      <c r="AX16" s="152"/>
      <c r="AY16" s="152"/>
      <c r="AZ16" s="8"/>
    </row>
    <row r="17" spans="1:52" ht="15" customHeight="1" x14ac:dyDescent="0.2">
      <c r="A17" s="336">
        <v>11</v>
      </c>
      <c r="B17" s="117" t="s">
        <v>14</v>
      </c>
      <c r="C17" s="118"/>
      <c r="D17" s="119"/>
      <c r="E17" s="120"/>
      <c r="F17" s="121"/>
      <c r="G17" s="119"/>
      <c r="H17" s="120"/>
      <c r="I17" s="1108"/>
      <c r="J17" s="119"/>
      <c r="K17" s="120"/>
      <c r="L17" s="121"/>
      <c r="M17" s="119"/>
      <c r="N17" s="120"/>
      <c r="O17" s="121"/>
      <c r="P17" s="119"/>
      <c r="Q17" s="120"/>
      <c r="R17" s="122">
        <v>0</v>
      </c>
      <c r="S17" s="119"/>
      <c r="T17" s="119"/>
      <c r="U17" s="123"/>
      <c r="V17" s="122"/>
      <c r="W17" s="120"/>
      <c r="X17" s="122"/>
      <c r="Y17" s="119"/>
      <c r="Z17" s="122"/>
      <c r="AA17" s="119"/>
      <c r="AB17" s="119"/>
      <c r="AC17" s="122"/>
      <c r="AD17" s="124"/>
      <c r="AE17" s="125"/>
      <c r="AF17" s="126"/>
      <c r="AG17" s="118"/>
      <c r="AH17" s="125"/>
      <c r="AI17" s="118"/>
      <c r="AJ17" s="127"/>
      <c r="AK17" s="128"/>
      <c r="AL17" s="126"/>
      <c r="AM17" s="129"/>
      <c r="AN17" s="126"/>
      <c r="AO17" s="119"/>
      <c r="AP17" s="126"/>
      <c r="AQ17" s="127"/>
      <c r="AR17" s="127"/>
      <c r="AS17" s="126"/>
      <c r="AT17" s="694"/>
      <c r="AU17" s="695"/>
      <c r="AV17" s="302"/>
      <c r="AW17" s="120"/>
      <c r="AX17" s="120"/>
      <c r="AY17" s="120"/>
      <c r="AZ17" s="8"/>
    </row>
    <row r="18" spans="1:52" ht="15" customHeight="1" x14ac:dyDescent="0.2">
      <c r="A18" s="341">
        <v>12</v>
      </c>
      <c r="B18" s="135" t="s">
        <v>15</v>
      </c>
      <c r="C18" s="136"/>
      <c r="D18" s="137"/>
      <c r="E18" s="138"/>
      <c r="F18" s="139"/>
      <c r="G18" s="137"/>
      <c r="H18" s="138"/>
      <c r="I18" s="1109"/>
      <c r="J18" s="137"/>
      <c r="K18" s="138"/>
      <c r="L18" s="139"/>
      <c r="M18" s="137"/>
      <c r="N18" s="138"/>
      <c r="O18" s="139"/>
      <c r="P18" s="137"/>
      <c r="Q18" s="138"/>
      <c r="R18" s="140">
        <v>0</v>
      </c>
      <c r="S18" s="137"/>
      <c r="T18" s="137"/>
      <c r="U18" s="141"/>
      <c r="V18" s="140"/>
      <c r="W18" s="138"/>
      <c r="X18" s="140"/>
      <c r="Y18" s="137"/>
      <c r="Z18" s="140"/>
      <c r="AA18" s="137"/>
      <c r="AB18" s="137"/>
      <c r="AC18" s="140"/>
      <c r="AD18" s="143"/>
      <c r="AE18" s="144"/>
      <c r="AF18" s="145"/>
      <c r="AG18" s="136"/>
      <c r="AH18" s="144"/>
      <c r="AI18" s="136"/>
      <c r="AJ18" s="146"/>
      <c r="AK18" s="147"/>
      <c r="AL18" s="145"/>
      <c r="AM18" s="148"/>
      <c r="AN18" s="145"/>
      <c r="AO18" s="137"/>
      <c r="AP18" s="145"/>
      <c r="AQ18" s="146"/>
      <c r="AR18" s="146"/>
      <c r="AS18" s="145"/>
      <c r="AT18" s="696"/>
      <c r="AU18" s="697"/>
      <c r="AV18" s="302"/>
      <c r="AW18" s="138"/>
      <c r="AX18" s="138"/>
      <c r="AY18" s="138"/>
      <c r="AZ18" s="8"/>
    </row>
    <row r="19" spans="1:52" ht="15" customHeight="1" x14ac:dyDescent="0.2">
      <c r="A19" s="341">
        <v>13</v>
      </c>
      <c r="B19" s="135" t="s">
        <v>16</v>
      </c>
      <c r="C19" s="136"/>
      <c r="D19" s="137"/>
      <c r="E19" s="138"/>
      <c r="F19" s="139"/>
      <c r="G19" s="137"/>
      <c r="H19" s="138"/>
      <c r="I19" s="1109"/>
      <c r="J19" s="137"/>
      <c r="K19" s="138"/>
      <c r="L19" s="139"/>
      <c r="M19" s="137"/>
      <c r="N19" s="138"/>
      <c r="O19" s="139"/>
      <c r="P19" s="137"/>
      <c r="Q19" s="138"/>
      <c r="R19" s="140">
        <v>0</v>
      </c>
      <c r="S19" s="137"/>
      <c r="T19" s="137"/>
      <c r="U19" s="141"/>
      <c r="V19" s="140"/>
      <c r="W19" s="138"/>
      <c r="X19" s="140"/>
      <c r="Y19" s="137"/>
      <c r="Z19" s="140"/>
      <c r="AA19" s="137"/>
      <c r="AB19" s="137"/>
      <c r="AC19" s="140"/>
      <c r="AD19" s="143"/>
      <c r="AE19" s="144"/>
      <c r="AF19" s="145"/>
      <c r="AG19" s="136"/>
      <c r="AH19" s="144"/>
      <c r="AI19" s="136"/>
      <c r="AJ19" s="146"/>
      <c r="AK19" s="147"/>
      <c r="AL19" s="145"/>
      <c r="AM19" s="148"/>
      <c r="AN19" s="145"/>
      <c r="AO19" s="137"/>
      <c r="AP19" s="145"/>
      <c r="AQ19" s="146"/>
      <c r="AR19" s="146"/>
      <c r="AS19" s="145"/>
      <c r="AT19" s="696"/>
      <c r="AU19" s="697"/>
      <c r="AV19" s="302"/>
      <c r="AW19" s="138"/>
      <c r="AX19" s="138"/>
      <c r="AY19" s="138"/>
      <c r="AZ19" s="8"/>
    </row>
    <row r="20" spans="1:52" ht="15" customHeight="1" x14ac:dyDescent="0.2">
      <c r="A20" s="341">
        <v>14</v>
      </c>
      <c r="B20" s="135" t="s">
        <v>17</v>
      </c>
      <c r="C20" s="136"/>
      <c r="D20" s="137"/>
      <c r="E20" s="138"/>
      <c r="F20" s="139"/>
      <c r="G20" s="137"/>
      <c r="H20" s="138"/>
      <c r="I20" s="1109"/>
      <c r="J20" s="137"/>
      <c r="K20" s="138"/>
      <c r="L20" s="139"/>
      <c r="M20" s="137"/>
      <c r="N20" s="138"/>
      <c r="O20" s="139"/>
      <c r="P20" s="137"/>
      <c r="Q20" s="138"/>
      <c r="R20" s="140">
        <v>0</v>
      </c>
      <c r="S20" s="137"/>
      <c r="T20" s="137"/>
      <c r="U20" s="141"/>
      <c r="V20" s="140"/>
      <c r="W20" s="138"/>
      <c r="X20" s="140"/>
      <c r="Y20" s="137"/>
      <c r="Z20" s="140"/>
      <c r="AA20" s="137"/>
      <c r="AB20" s="137"/>
      <c r="AC20" s="140"/>
      <c r="AD20" s="143"/>
      <c r="AE20" s="144"/>
      <c r="AF20" s="145"/>
      <c r="AG20" s="136"/>
      <c r="AH20" s="144"/>
      <c r="AI20" s="136"/>
      <c r="AJ20" s="146"/>
      <c r="AK20" s="147"/>
      <c r="AL20" s="145"/>
      <c r="AM20" s="148"/>
      <c r="AN20" s="145"/>
      <c r="AO20" s="137"/>
      <c r="AP20" s="145"/>
      <c r="AQ20" s="146"/>
      <c r="AR20" s="146"/>
      <c r="AS20" s="145"/>
      <c r="AT20" s="696"/>
      <c r="AU20" s="697"/>
      <c r="AV20" s="302"/>
      <c r="AW20" s="138"/>
      <c r="AX20" s="138"/>
      <c r="AY20" s="138"/>
      <c r="AZ20" s="8"/>
    </row>
    <row r="21" spans="1:52" ht="15" customHeight="1" x14ac:dyDescent="0.2">
      <c r="A21" s="346">
        <v>15</v>
      </c>
      <c r="B21" s="149" t="s">
        <v>18</v>
      </c>
      <c r="C21" s="150"/>
      <c r="D21" s="151"/>
      <c r="E21" s="152"/>
      <c r="F21" s="153"/>
      <c r="G21" s="151"/>
      <c r="H21" s="152"/>
      <c r="I21" s="1110"/>
      <c r="J21" s="151"/>
      <c r="K21" s="152"/>
      <c r="L21" s="153"/>
      <c r="M21" s="151"/>
      <c r="N21" s="152"/>
      <c r="O21" s="153"/>
      <c r="P21" s="151"/>
      <c r="Q21" s="152"/>
      <c r="R21" s="154">
        <v>0</v>
      </c>
      <c r="S21" s="151"/>
      <c r="T21" s="151"/>
      <c r="U21" s="155"/>
      <c r="V21" s="154"/>
      <c r="W21" s="152"/>
      <c r="X21" s="154"/>
      <c r="Y21" s="151"/>
      <c r="Z21" s="154"/>
      <c r="AA21" s="157"/>
      <c r="AB21" s="151"/>
      <c r="AC21" s="158"/>
      <c r="AD21" s="158"/>
      <c r="AE21" s="159"/>
      <c r="AF21" s="160"/>
      <c r="AG21" s="150"/>
      <c r="AH21" s="159"/>
      <c r="AI21" s="150"/>
      <c r="AJ21" s="161"/>
      <c r="AK21" s="162"/>
      <c r="AL21" s="160"/>
      <c r="AM21" s="163"/>
      <c r="AN21" s="160"/>
      <c r="AO21" s="151"/>
      <c r="AP21" s="160"/>
      <c r="AQ21" s="161"/>
      <c r="AR21" s="161"/>
      <c r="AS21" s="160"/>
      <c r="AT21" s="698"/>
      <c r="AU21" s="699"/>
      <c r="AV21" s="302"/>
      <c r="AW21" s="152"/>
      <c r="AX21" s="152"/>
      <c r="AY21" s="152"/>
      <c r="AZ21" s="8"/>
    </row>
    <row r="22" spans="1:52" ht="15" customHeight="1" x14ac:dyDescent="0.2">
      <c r="A22" s="336">
        <v>16</v>
      </c>
      <c r="B22" s="117" t="s">
        <v>19</v>
      </c>
      <c r="C22" s="118"/>
      <c r="D22" s="119"/>
      <c r="E22" s="120"/>
      <c r="F22" s="121"/>
      <c r="G22" s="119"/>
      <c r="H22" s="120"/>
      <c r="I22" s="1108"/>
      <c r="J22" s="119"/>
      <c r="K22" s="120"/>
      <c r="L22" s="121"/>
      <c r="M22" s="119"/>
      <c r="N22" s="120"/>
      <c r="O22" s="121"/>
      <c r="P22" s="119"/>
      <c r="Q22" s="120"/>
      <c r="R22" s="122">
        <v>0</v>
      </c>
      <c r="S22" s="119"/>
      <c r="T22" s="119"/>
      <c r="U22" s="123"/>
      <c r="V22" s="122"/>
      <c r="W22" s="120"/>
      <c r="X22" s="122"/>
      <c r="Y22" s="119"/>
      <c r="Z22" s="122"/>
      <c r="AA22" s="119"/>
      <c r="AB22" s="119"/>
      <c r="AC22" s="122"/>
      <c r="AD22" s="124"/>
      <c r="AE22" s="125"/>
      <c r="AF22" s="126"/>
      <c r="AG22" s="118"/>
      <c r="AH22" s="125"/>
      <c r="AI22" s="118"/>
      <c r="AJ22" s="127"/>
      <c r="AK22" s="128"/>
      <c r="AL22" s="126"/>
      <c r="AM22" s="129"/>
      <c r="AN22" s="126"/>
      <c r="AO22" s="119"/>
      <c r="AP22" s="126"/>
      <c r="AQ22" s="127"/>
      <c r="AR22" s="127"/>
      <c r="AS22" s="126"/>
      <c r="AT22" s="694"/>
      <c r="AU22" s="695"/>
      <c r="AV22" s="302"/>
      <c r="AW22" s="120"/>
      <c r="AX22" s="120"/>
      <c r="AY22" s="120"/>
      <c r="AZ22" s="8"/>
    </row>
    <row r="23" spans="1:52" ht="15" customHeight="1" x14ac:dyDescent="0.2">
      <c r="A23" s="341">
        <v>17</v>
      </c>
      <c r="B23" s="135" t="s">
        <v>20</v>
      </c>
      <c r="C23" s="136"/>
      <c r="D23" s="137"/>
      <c r="E23" s="138"/>
      <c r="F23" s="139"/>
      <c r="G23" s="137"/>
      <c r="H23" s="138"/>
      <c r="I23" s="1109"/>
      <c r="J23" s="137"/>
      <c r="K23" s="138"/>
      <c r="L23" s="139"/>
      <c r="M23" s="137"/>
      <c r="N23" s="138"/>
      <c r="O23" s="139"/>
      <c r="P23" s="137"/>
      <c r="Q23" s="138"/>
      <c r="R23" s="140">
        <v>0</v>
      </c>
      <c r="S23" s="137"/>
      <c r="T23" s="137"/>
      <c r="U23" s="141"/>
      <c r="V23" s="140"/>
      <c r="W23" s="138"/>
      <c r="X23" s="140"/>
      <c r="Y23" s="137"/>
      <c r="Z23" s="140"/>
      <c r="AA23" s="137"/>
      <c r="AB23" s="137"/>
      <c r="AC23" s="140"/>
      <c r="AD23" s="143"/>
      <c r="AE23" s="144"/>
      <c r="AF23" s="145"/>
      <c r="AG23" s="136"/>
      <c r="AH23" s="144"/>
      <c r="AI23" s="136"/>
      <c r="AJ23" s="146"/>
      <c r="AK23" s="147"/>
      <c r="AL23" s="145"/>
      <c r="AM23" s="148"/>
      <c r="AN23" s="145"/>
      <c r="AO23" s="137"/>
      <c r="AP23" s="145"/>
      <c r="AQ23" s="146"/>
      <c r="AR23" s="146"/>
      <c r="AS23" s="145"/>
      <c r="AT23" s="696"/>
      <c r="AU23" s="697"/>
      <c r="AV23" s="302"/>
      <c r="AW23" s="138"/>
      <c r="AX23" s="138"/>
      <c r="AY23" s="138"/>
      <c r="AZ23" s="8"/>
    </row>
    <row r="24" spans="1:52" ht="15" customHeight="1" x14ac:dyDescent="0.2">
      <c r="A24" s="341">
        <v>18</v>
      </c>
      <c r="B24" s="135" t="s">
        <v>21</v>
      </c>
      <c r="C24" s="136"/>
      <c r="D24" s="137"/>
      <c r="E24" s="138"/>
      <c r="F24" s="139"/>
      <c r="G24" s="137"/>
      <c r="H24" s="138"/>
      <c r="I24" s="1109"/>
      <c r="J24" s="137"/>
      <c r="K24" s="138"/>
      <c r="L24" s="139"/>
      <c r="M24" s="137"/>
      <c r="N24" s="138"/>
      <c r="O24" s="139"/>
      <c r="P24" s="137"/>
      <c r="Q24" s="138"/>
      <c r="R24" s="140">
        <v>0</v>
      </c>
      <c r="S24" s="137"/>
      <c r="T24" s="137"/>
      <c r="U24" s="141"/>
      <c r="V24" s="140"/>
      <c r="W24" s="138"/>
      <c r="X24" s="140"/>
      <c r="Y24" s="137"/>
      <c r="Z24" s="140"/>
      <c r="AA24" s="137"/>
      <c r="AB24" s="137"/>
      <c r="AC24" s="140"/>
      <c r="AD24" s="143"/>
      <c r="AE24" s="144"/>
      <c r="AF24" s="145"/>
      <c r="AG24" s="136"/>
      <c r="AH24" s="144"/>
      <c r="AI24" s="136"/>
      <c r="AJ24" s="146"/>
      <c r="AK24" s="147"/>
      <c r="AL24" s="145"/>
      <c r="AM24" s="148"/>
      <c r="AN24" s="145"/>
      <c r="AO24" s="137"/>
      <c r="AP24" s="145"/>
      <c r="AQ24" s="146"/>
      <c r="AR24" s="146"/>
      <c r="AS24" s="145"/>
      <c r="AT24" s="696"/>
      <c r="AU24" s="697"/>
      <c r="AV24" s="302"/>
      <c r="AW24" s="138"/>
      <c r="AX24" s="138"/>
      <c r="AY24" s="138"/>
      <c r="AZ24" s="8"/>
    </row>
    <row r="25" spans="1:52" ht="15" customHeight="1" x14ac:dyDescent="0.2">
      <c r="A25" s="341">
        <v>19</v>
      </c>
      <c r="B25" s="135" t="s">
        <v>22</v>
      </c>
      <c r="C25" s="136"/>
      <c r="D25" s="137"/>
      <c r="E25" s="138"/>
      <c r="F25" s="139"/>
      <c r="G25" s="137"/>
      <c r="H25" s="138"/>
      <c r="I25" s="1109"/>
      <c r="J25" s="137"/>
      <c r="K25" s="138"/>
      <c r="L25" s="139"/>
      <c r="M25" s="137"/>
      <c r="N25" s="138"/>
      <c r="O25" s="139"/>
      <c r="P25" s="137"/>
      <c r="Q25" s="138"/>
      <c r="R25" s="140">
        <v>0</v>
      </c>
      <c r="S25" s="137"/>
      <c r="T25" s="137"/>
      <c r="U25" s="141"/>
      <c r="V25" s="140"/>
      <c r="W25" s="138"/>
      <c r="X25" s="140"/>
      <c r="Y25" s="137"/>
      <c r="Z25" s="140"/>
      <c r="AA25" s="137"/>
      <c r="AB25" s="137"/>
      <c r="AC25" s="140"/>
      <c r="AD25" s="143"/>
      <c r="AE25" s="144"/>
      <c r="AF25" s="145"/>
      <c r="AG25" s="136"/>
      <c r="AH25" s="144"/>
      <c r="AI25" s="136"/>
      <c r="AJ25" s="146"/>
      <c r="AK25" s="147"/>
      <c r="AL25" s="145"/>
      <c r="AM25" s="148"/>
      <c r="AN25" s="145"/>
      <c r="AO25" s="137"/>
      <c r="AP25" s="145"/>
      <c r="AQ25" s="146"/>
      <c r="AR25" s="146"/>
      <c r="AS25" s="145"/>
      <c r="AT25" s="696"/>
      <c r="AU25" s="697"/>
      <c r="AV25" s="302"/>
      <c r="AW25" s="138"/>
      <c r="AX25" s="138"/>
      <c r="AY25" s="138"/>
      <c r="AZ25" s="8"/>
    </row>
    <row r="26" spans="1:52" ht="15" customHeight="1" x14ac:dyDescent="0.2">
      <c r="A26" s="346">
        <v>20</v>
      </c>
      <c r="B26" s="149" t="s">
        <v>23</v>
      </c>
      <c r="C26" s="150"/>
      <c r="D26" s="151"/>
      <c r="E26" s="152"/>
      <c r="F26" s="153"/>
      <c r="G26" s="151"/>
      <c r="H26" s="152"/>
      <c r="I26" s="1110"/>
      <c r="J26" s="151"/>
      <c r="K26" s="152"/>
      <c r="L26" s="153"/>
      <c r="M26" s="151"/>
      <c r="N26" s="152"/>
      <c r="O26" s="153"/>
      <c r="P26" s="151"/>
      <c r="Q26" s="152"/>
      <c r="R26" s="154">
        <v>0</v>
      </c>
      <c r="S26" s="151"/>
      <c r="T26" s="151"/>
      <c r="U26" s="155"/>
      <c r="V26" s="154"/>
      <c r="W26" s="152"/>
      <c r="X26" s="154"/>
      <c r="Y26" s="151"/>
      <c r="Z26" s="154"/>
      <c r="AA26" s="157"/>
      <c r="AB26" s="151"/>
      <c r="AC26" s="158"/>
      <c r="AD26" s="158"/>
      <c r="AE26" s="159"/>
      <c r="AF26" s="160"/>
      <c r="AG26" s="150"/>
      <c r="AH26" s="159"/>
      <c r="AI26" s="150"/>
      <c r="AJ26" s="161"/>
      <c r="AK26" s="162"/>
      <c r="AL26" s="160"/>
      <c r="AM26" s="163"/>
      <c r="AN26" s="160"/>
      <c r="AO26" s="151"/>
      <c r="AP26" s="160"/>
      <c r="AQ26" s="161"/>
      <c r="AR26" s="161"/>
      <c r="AS26" s="160"/>
      <c r="AT26" s="698"/>
      <c r="AU26" s="699"/>
      <c r="AV26" s="302"/>
      <c r="AW26" s="152"/>
      <c r="AX26" s="152"/>
      <c r="AY26" s="152"/>
      <c r="AZ26" s="8"/>
    </row>
    <row r="27" spans="1:52" ht="15" customHeight="1" x14ac:dyDescent="0.2">
      <c r="A27" s="336">
        <v>21</v>
      </c>
      <c r="B27" s="117" t="s">
        <v>24</v>
      </c>
      <c r="C27" s="118"/>
      <c r="D27" s="119"/>
      <c r="E27" s="120"/>
      <c r="F27" s="121"/>
      <c r="G27" s="119"/>
      <c r="H27" s="120"/>
      <c r="I27" s="1108"/>
      <c r="J27" s="119"/>
      <c r="K27" s="120"/>
      <c r="L27" s="121"/>
      <c r="M27" s="119"/>
      <c r="N27" s="120"/>
      <c r="O27" s="121"/>
      <c r="P27" s="119"/>
      <c r="Q27" s="120"/>
      <c r="R27" s="122">
        <v>0</v>
      </c>
      <c r="S27" s="119"/>
      <c r="T27" s="119"/>
      <c r="U27" s="123"/>
      <c r="V27" s="122"/>
      <c r="W27" s="120"/>
      <c r="X27" s="122"/>
      <c r="Y27" s="119"/>
      <c r="Z27" s="122"/>
      <c r="AA27" s="119"/>
      <c r="AB27" s="119"/>
      <c r="AC27" s="122"/>
      <c r="AD27" s="124"/>
      <c r="AE27" s="125"/>
      <c r="AF27" s="126"/>
      <c r="AG27" s="118"/>
      <c r="AH27" s="125"/>
      <c r="AI27" s="118"/>
      <c r="AJ27" s="127"/>
      <c r="AK27" s="128"/>
      <c r="AL27" s="126"/>
      <c r="AM27" s="129"/>
      <c r="AN27" s="126"/>
      <c r="AO27" s="119"/>
      <c r="AP27" s="126"/>
      <c r="AQ27" s="127"/>
      <c r="AR27" s="127"/>
      <c r="AS27" s="126"/>
      <c r="AT27" s="694"/>
      <c r="AU27" s="695"/>
      <c r="AV27" s="302"/>
      <c r="AW27" s="120"/>
      <c r="AX27" s="120"/>
      <c r="AY27" s="120"/>
      <c r="AZ27" s="8"/>
    </row>
    <row r="28" spans="1:52" ht="15" customHeight="1" x14ac:dyDescent="0.2">
      <c r="A28" s="341">
        <v>22</v>
      </c>
      <c r="B28" s="135" t="s">
        <v>25</v>
      </c>
      <c r="C28" s="136"/>
      <c r="D28" s="137"/>
      <c r="E28" s="138"/>
      <c r="F28" s="139"/>
      <c r="G28" s="137"/>
      <c r="H28" s="138"/>
      <c r="I28" s="1109"/>
      <c r="J28" s="137"/>
      <c r="K28" s="138"/>
      <c r="L28" s="139"/>
      <c r="M28" s="137"/>
      <c r="N28" s="138"/>
      <c r="O28" s="139"/>
      <c r="P28" s="137"/>
      <c r="Q28" s="138"/>
      <c r="R28" s="140">
        <v>0</v>
      </c>
      <c r="S28" s="137"/>
      <c r="T28" s="137"/>
      <c r="U28" s="141"/>
      <c r="V28" s="140"/>
      <c r="W28" s="138"/>
      <c r="X28" s="140"/>
      <c r="Y28" s="137"/>
      <c r="Z28" s="140"/>
      <c r="AA28" s="137"/>
      <c r="AB28" s="137"/>
      <c r="AC28" s="140"/>
      <c r="AD28" s="143"/>
      <c r="AE28" s="144"/>
      <c r="AF28" s="145"/>
      <c r="AG28" s="136"/>
      <c r="AH28" s="144"/>
      <c r="AI28" s="136"/>
      <c r="AJ28" s="146"/>
      <c r="AK28" s="147"/>
      <c r="AL28" s="145"/>
      <c r="AM28" s="148"/>
      <c r="AN28" s="145"/>
      <c r="AO28" s="137"/>
      <c r="AP28" s="145"/>
      <c r="AQ28" s="146"/>
      <c r="AR28" s="146"/>
      <c r="AS28" s="145"/>
      <c r="AT28" s="696"/>
      <c r="AU28" s="697"/>
      <c r="AV28" s="302"/>
      <c r="AW28" s="138"/>
      <c r="AX28" s="138"/>
      <c r="AY28" s="138"/>
      <c r="AZ28" s="8"/>
    </row>
    <row r="29" spans="1:52" ht="15" customHeight="1" x14ac:dyDescent="0.2">
      <c r="A29" s="341">
        <v>23</v>
      </c>
      <c r="B29" s="135" t="s">
        <v>26</v>
      </c>
      <c r="C29" s="136"/>
      <c r="D29" s="137"/>
      <c r="E29" s="138"/>
      <c r="F29" s="139"/>
      <c r="G29" s="137"/>
      <c r="H29" s="138"/>
      <c r="I29" s="1109"/>
      <c r="J29" s="137"/>
      <c r="K29" s="138"/>
      <c r="L29" s="139"/>
      <c r="M29" s="137"/>
      <c r="N29" s="138"/>
      <c r="O29" s="139"/>
      <c r="P29" s="137"/>
      <c r="Q29" s="138"/>
      <c r="R29" s="140">
        <v>0</v>
      </c>
      <c r="S29" s="137"/>
      <c r="T29" s="137"/>
      <c r="U29" s="141"/>
      <c r="V29" s="140"/>
      <c r="W29" s="138"/>
      <c r="X29" s="140"/>
      <c r="Y29" s="137"/>
      <c r="Z29" s="140"/>
      <c r="AA29" s="137"/>
      <c r="AB29" s="137"/>
      <c r="AC29" s="140"/>
      <c r="AD29" s="143"/>
      <c r="AE29" s="144"/>
      <c r="AF29" s="145"/>
      <c r="AG29" s="136"/>
      <c r="AH29" s="144"/>
      <c r="AI29" s="136"/>
      <c r="AJ29" s="146"/>
      <c r="AK29" s="147"/>
      <c r="AL29" s="145"/>
      <c r="AM29" s="148"/>
      <c r="AN29" s="145"/>
      <c r="AO29" s="137"/>
      <c r="AP29" s="145"/>
      <c r="AQ29" s="146"/>
      <c r="AR29" s="146"/>
      <c r="AS29" s="145"/>
      <c r="AT29" s="696"/>
      <c r="AU29" s="697"/>
      <c r="AV29" s="302"/>
      <c r="AW29" s="138"/>
      <c r="AX29" s="138"/>
      <c r="AY29" s="138"/>
      <c r="AZ29" s="8"/>
    </row>
    <row r="30" spans="1:52" ht="15" customHeight="1" x14ac:dyDescent="0.2">
      <c r="A30" s="341">
        <v>24</v>
      </c>
      <c r="B30" s="135" t="s">
        <v>27</v>
      </c>
      <c r="C30" s="136"/>
      <c r="D30" s="137"/>
      <c r="E30" s="138"/>
      <c r="F30" s="139"/>
      <c r="G30" s="137"/>
      <c r="H30" s="138"/>
      <c r="I30" s="1109"/>
      <c r="J30" s="137"/>
      <c r="K30" s="138"/>
      <c r="L30" s="139"/>
      <c r="M30" s="137"/>
      <c r="N30" s="138"/>
      <c r="O30" s="139"/>
      <c r="P30" s="137"/>
      <c r="Q30" s="138"/>
      <c r="R30" s="140">
        <v>0</v>
      </c>
      <c r="S30" s="137"/>
      <c r="T30" s="137"/>
      <c r="U30" s="141"/>
      <c r="V30" s="140"/>
      <c r="W30" s="138"/>
      <c r="X30" s="140"/>
      <c r="Y30" s="137"/>
      <c r="Z30" s="140"/>
      <c r="AA30" s="137"/>
      <c r="AB30" s="137"/>
      <c r="AC30" s="140"/>
      <c r="AD30" s="143"/>
      <c r="AE30" s="144"/>
      <c r="AF30" s="145"/>
      <c r="AG30" s="136"/>
      <c r="AH30" s="144"/>
      <c r="AI30" s="136"/>
      <c r="AJ30" s="146"/>
      <c r="AK30" s="147"/>
      <c r="AL30" s="145"/>
      <c r="AM30" s="148"/>
      <c r="AN30" s="145"/>
      <c r="AO30" s="137"/>
      <c r="AP30" s="145"/>
      <c r="AQ30" s="146"/>
      <c r="AR30" s="146"/>
      <c r="AS30" s="145"/>
      <c r="AT30" s="696"/>
      <c r="AU30" s="697"/>
      <c r="AV30" s="302"/>
      <c r="AW30" s="138"/>
      <c r="AX30" s="138"/>
      <c r="AY30" s="138"/>
      <c r="AZ30" s="8"/>
    </row>
    <row r="31" spans="1:52" ht="15" customHeight="1" x14ac:dyDescent="0.2">
      <c r="A31" s="346">
        <v>25</v>
      </c>
      <c r="B31" s="149" t="s">
        <v>28</v>
      </c>
      <c r="C31" s="150"/>
      <c r="D31" s="151"/>
      <c r="E31" s="152"/>
      <c r="F31" s="153"/>
      <c r="G31" s="151"/>
      <c r="H31" s="152"/>
      <c r="I31" s="1110"/>
      <c r="J31" s="151"/>
      <c r="K31" s="152"/>
      <c r="L31" s="153"/>
      <c r="M31" s="151"/>
      <c r="N31" s="152"/>
      <c r="O31" s="153"/>
      <c r="P31" s="151"/>
      <c r="Q31" s="152"/>
      <c r="R31" s="154">
        <v>0</v>
      </c>
      <c r="S31" s="151"/>
      <c r="T31" s="151"/>
      <c r="U31" s="155"/>
      <c r="V31" s="154"/>
      <c r="W31" s="152"/>
      <c r="X31" s="154"/>
      <c r="Y31" s="151"/>
      <c r="Z31" s="154"/>
      <c r="AA31" s="157"/>
      <c r="AB31" s="151"/>
      <c r="AC31" s="158"/>
      <c r="AD31" s="158"/>
      <c r="AE31" s="159"/>
      <c r="AF31" s="160"/>
      <c r="AG31" s="150"/>
      <c r="AH31" s="159"/>
      <c r="AI31" s="150"/>
      <c r="AJ31" s="161"/>
      <c r="AK31" s="162"/>
      <c r="AL31" s="160"/>
      <c r="AM31" s="163"/>
      <c r="AN31" s="160"/>
      <c r="AO31" s="151"/>
      <c r="AP31" s="160"/>
      <c r="AQ31" s="161"/>
      <c r="AR31" s="161"/>
      <c r="AS31" s="160"/>
      <c r="AT31" s="698"/>
      <c r="AU31" s="699"/>
      <c r="AV31" s="302"/>
      <c r="AW31" s="152"/>
      <c r="AX31" s="152"/>
      <c r="AY31" s="152"/>
      <c r="AZ31" s="8"/>
    </row>
    <row r="32" spans="1:52" ht="15" customHeight="1" x14ac:dyDescent="0.2">
      <c r="A32" s="336">
        <v>26</v>
      </c>
      <c r="B32" s="117" t="s">
        <v>29</v>
      </c>
      <c r="C32" s="118"/>
      <c r="D32" s="119"/>
      <c r="E32" s="120"/>
      <c r="F32" s="121"/>
      <c r="G32" s="119"/>
      <c r="H32" s="120"/>
      <c r="I32" s="1108"/>
      <c r="J32" s="119"/>
      <c r="K32" s="120"/>
      <c r="L32" s="121"/>
      <c r="M32" s="119"/>
      <c r="N32" s="120"/>
      <c r="O32" s="121"/>
      <c r="P32" s="119"/>
      <c r="Q32" s="120"/>
      <c r="R32" s="122">
        <v>0</v>
      </c>
      <c r="S32" s="119"/>
      <c r="T32" s="119"/>
      <c r="U32" s="123"/>
      <c r="V32" s="122"/>
      <c r="W32" s="120"/>
      <c r="X32" s="122"/>
      <c r="Y32" s="119"/>
      <c r="Z32" s="122"/>
      <c r="AA32" s="119"/>
      <c r="AB32" s="119"/>
      <c r="AC32" s="122"/>
      <c r="AD32" s="124"/>
      <c r="AE32" s="125"/>
      <c r="AF32" s="126"/>
      <c r="AG32" s="118"/>
      <c r="AH32" s="125"/>
      <c r="AI32" s="118"/>
      <c r="AJ32" s="127"/>
      <c r="AK32" s="128"/>
      <c r="AL32" s="126"/>
      <c r="AM32" s="129"/>
      <c r="AN32" s="126"/>
      <c r="AO32" s="119"/>
      <c r="AP32" s="126"/>
      <c r="AQ32" s="127"/>
      <c r="AR32" s="127"/>
      <c r="AS32" s="126"/>
      <c r="AT32" s="694"/>
      <c r="AU32" s="695"/>
      <c r="AV32" s="302"/>
      <c r="AW32" s="120"/>
      <c r="AX32" s="120"/>
      <c r="AY32" s="120"/>
      <c r="AZ32" s="8"/>
    </row>
    <row r="33" spans="1:52" ht="15" customHeight="1" x14ac:dyDescent="0.2">
      <c r="A33" s="341">
        <v>27</v>
      </c>
      <c r="B33" s="135" t="s">
        <v>30</v>
      </c>
      <c r="C33" s="136"/>
      <c r="D33" s="137"/>
      <c r="E33" s="138"/>
      <c r="F33" s="139"/>
      <c r="G33" s="137"/>
      <c r="H33" s="138"/>
      <c r="I33" s="1109"/>
      <c r="J33" s="137"/>
      <c r="K33" s="138"/>
      <c r="L33" s="139"/>
      <c r="M33" s="137"/>
      <c r="N33" s="138"/>
      <c r="O33" s="139"/>
      <c r="P33" s="137"/>
      <c r="Q33" s="138"/>
      <c r="R33" s="140">
        <v>0</v>
      </c>
      <c r="S33" s="137"/>
      <c r="T33" s="137"/>
      <c r="U33" s="141"/>
      <c r="V33" s="140"/>
      <c r="W33" s="138"/>
      <c r="X33" s="140"/>
      <c r="Y33" s="137"/>
      <c r="Z33" s="140"/>
      <c r="AA33" s="137"/>
      <c r="AB33" s="137"/>
      <c r="AC33" s="140"/>
      <c r="AD33" s="143"/>
      <c r="AE33" s="144"/>
      <c r="AF33" s="145"/>
      <c r="AG33" s="136"/>
      <c r="AH33" s="144"/>
      <c r="AI33" s="136"/>
      <c r="AJ33" s="146"/>
      <c r="AK33" s="147"/>
      <c r="AL33" s="145"/>
      <c r="AM33" s="148"/>
      <c r="AN33" s="145"/>
      <c r="AO33" s="137"/>
      <c r="AP33" s="145"/>
      <c r="AQ33" s="146"/>
      <c r="AR33" s="146"/>
      <c r="AS33" s="145"/>
      <c r="AT33" s="696"/>
      <c r="AU33" s="697"/>
      <c r="AV33" s="302"/>
      <c r="AW33" s="138"/>
      <c r="AX33" s="138"/>
      <c r="AY33" s="138"/>
      <c r="AZ33" s="8"/>
    </row>
    <row r="34" spans="1:52" ht="15" customHeight="1" x14ac:dyDescent="0.2">
      <c r="A34" s="341">
        <v>28</v>
      </c>
      <c r="B34" s="135" t="s">
        <v>31</v>
      </c>
      <c r="C34" s="136"/>
      <c r="D34" s="137"/>
      <c r="E34" s="138"/>
      <c r="F34" s="139"/>
      <c r="G34" s="137"/>
      <c r="H34" s="138"/>
      <c r="I34" s="1109"/>
      <c r="J34" s="137"/>
      <c r="K34" s="138"/>
      <c r="L34" s="139"/>
      <c r="M34" s="137"/>
      <c r="N34" s="138"/>
      <c r="O34" s="139"/>
      <c r="P34" s="137"/>
      <c r="Q34" s="138"/>
      <c r="R34" s="140">
        <v>0</v>
      </c>
      <c r="S34" s="137"/>
      <c r="T34" s="137"/>
      <c r="U34" s="141"/>
      <c r="V34" s="140"/>
      <c r="W34" s="138"/>
      <c r="X34" s="140"/>
      <c r="Y34" s="137"/>
      <c r="Z34" s="140"/>
      <c r="AA34" s="137"/>
      <c r="AB34" s="137"/>
      <c r="AC34" s="140"/>
      <c r="AD34" s="143"/>
      <c r="AE34" s="144"/>
      <c r="AF34" s="145"/>
      <c r="AG34" s="136"/>
      <c r="AH34" s="144"/>
      <c r="AI34" s="136"/>
      <c r="AJ34" s="146"/>
      <c r="AK34" s="147"/>
      <c r="AL34" s="145"/>
      <c r="AM34" s="148"/>
      <c r="AN34" s="145"/>
      <c r="AO34" s="137"/>
      <c r="AP34" s="145"/>
      <c r="AQ34" s="146"/>
      <c r="AR34" s="146"/>
      <c r="AS34" s="145"/>
      <c r="AT34" s="696"/>
      <c r="AU34" s="697"/>
      <c r="AV34" s="302"/>
      <c r="AW34" s="138"/>
      <c r="AX34" s="138"/>
      <c r="AY34" s="138"/>
      <c r="AZ34" s="8"/>
    </row>
    <row r="35" spans="1:52" ht="15" customHeight="1" x14ac:dyDescent="0.2">
      <c r="A35" s="341">
        <v>29</v>
      </c>
      <c r="B35" s="135" t="s">
        <v>32</v>
      </c>
      <c r="C35" s="136"/>
      <c r="D35" s="137"/>
      <c r="E35" s="138"/>
      <c r="F35" s="139"/>
      <c r="G35" s="137"/>
      <c r="H35" s="138"/>
      <c r="I35" s="1109"/>
      <c r="J35" s="137"/>
      <c r="K35" s="138"/>
      <c r="L35" s="139"/>
      <c r="M35" s="137"/>
      <c r="N35" s="138"/>
      <c r="O35" s="139"/>
      <c r="P35" s="137"/>
      <c r="Q35" s="138"/>
      <c r="R35" s="140">
        <v>4910</v>
      </c>
      <c r="S35" s="137"/>
      <c r="T35" s="137"/>
      <c r="U35" s="141"/>
      <c r="V35" s="140"/>
      <c r="W35" s="138"/>
      <c r="X35" s="140"/>
      <c r="Y35" s="137"/>
      <c r="Z35" s="140"/>
      <c r="AA35" s="137"/>
      <c r="AB35" s="137"/>
      <c r="AC35" s="140"/>
      <c r="AD35" s="143"/>
      <c r="AE35" s="144"/>
      <c r="AF35" s="145"/>
      <c r="AG35" s="136"/>
      <c r="AH35" s="144"/>
      <c r="AI35" s="136"/>
      <c r="AJ35" s="146"/>
      <c r="AK35" s="147"/>
      <c r="AL35" s="145"/>
      <c r="AM35" s="148"/>
      <c r="AN35" s="145"/>
      <c r="AO35" s="137"/>
      <c r="AP35" s="145"/>
      <c r="AQ35" s="146"/>
      <c r="AR35" s="146"/>
      <c r="AS35" s="145"/>
      <c r="AT35" s="696"/>
      <c r="AU35" s="697"/>
      <c r="AV35" s="302"/>
      <c r="AW35" s="138"/>
      <c r="AX35" s="138"/>
      <c r="AY35" s="138"/>
      <c r="AZ35" s="8"/>
    </row>
    <row r="36" spans="1:52" ht="15" customHeight="1" x14ac:dyDescent="0.2">
      <c r="A36" s="346">
        <v>30</v>
      </c>
      <c r="B36" s="149" t="s">
        <v>33</v>
      </c>
      <c r="C36" s="150"/>
      <c r="D36" s="151"/>
      <c r="E36" s="152"/>
      <c r="F36" s="153"/>
      <c r="G36" s="151"/>
      <c r="H36" s="152"/>
      <c r="I36" s="1110"/>
      <c r="J36" s="151"/>
      <c r="K36" s="152"/>
      <c r="L36" s="153"/>
      <c r="M36" s="151"/>
      <c r="N36" s="152"/>
      <c r="O36" s="153"/>
      <c r="P36" s="151"/>
      <c r="Q36" s="152"/>
      <c r="R36" s="154">
        <v>0</v>
      </c>
      <c r="S36" s="151"/>
      <c r="T36" s="151"/>
      <c r="U36" s="155"/>
      <c r="V36" s="154"/>
      <c r="W36" s="152"/>
      <c r="X36" s="154"/>
      <c r="Y36" s="151"/>
      <c r="Z36" s="154"/>
      <c r="AA36" s="157"/>
      <c r="AB36" s="151"/>
      <c r="AC36" s="158"/>
      <c r="AD36" s="158"/>
      <c r="AE36" s="159"/>
      <c r="AF36" s="160"/>
      <c r="AG36" s="150"/>
      <c r="AH36" s="159"/>
      <c r="AI36" s="150"/>
      <c r="AJ36" s="161"/>
      <c r="AK36" s="162"/>
      <c r="AL36" s="160"/>
      <c r="AM36" s="163"/>
      <c r="AN36" s="160"/>
      <c r="AO36" s="151"/>
      <c r="AP36" s="160"/>
      <c r="AQ36" s="161"/>
      <c r="AR36" s="161"/>
      <c r="AS36" s="160"/>
      <c r="AT36" s="698"/>
      <c r="AU36" s="699"/>
      <c r="AV36" s="302"/>
      <c r="AW36" s="152"/>
      <c r="AX36" s="152"/>
      <c r="AY36" s="152"/>
      <c r="AZ36" s="8"/>
    </row>
    <row r="37" spans="1:52" ht="15" customHeight="1" x14ac:dyDescent="0.2">
      <c r="A37" s="336">
        <v>31</v>
      </c>
      <c r="B37" s="117" t="s">
        <v>34</v>
      </c>
      <c r="C37" s="118"/>
      <c r="D37" s="119"/>
      <c r="E37" s="120"/>
      <c r="F37" s="121"/>
      <c r="G37" s="119"/>
      <c r="H37" s="120"/>
      <c r="I37" s="1108"/>
      <c r="J37" s="119"/>
      <c r="K37" s="120"/>
      <c r="L37" s="121"/>
      <c r="M37" s="119"/>
      <c r="N37" s="120"/>
      <c r="O37" s="121"/>
      <c r="P37" s="119"/>
      <c r="Q37" s="120"/>
      <c r="R37" s="122">
        <v>0</v>
      </c>
      <c r="S37" s="119"/>
      <c r="T37" s="119"/>
      <c r="U37" s="123"/>
      <c r="V37" s="122"/>
      <c r="W37" s="120"/>
      <c r="X37" s="122"/>
      <c r="Y37" s="119"/>
      <c r="Z37" s="122"/>
      <c r="AA37" s="119"/>
      <c r="AB37" s="119"/>
      <c r="AC37" s="122"/>
      <c r="AD37" s="124"/>
      <c r="AE37" s="125"/>
      <c r="AF37" s="126"/>
      <c r="AG37" s="118"/>
      <c r="AH37" s="125"/>
      <c r="AI37" s="118"/>
      <c r="AJ37" s="127"/>
      <c r="AK37" s="128"/>
      <c r="AL37" s="126"/>
      <c r="AM37" s="129"/>
      <c r="AN37" s="126"/>
      <c r="AO37" s="119"/>
      <c r="AP37" s="126"/>
      <c r="AQ37" s="127"/>
      <c r="AR37" s="127"/>
      <c r="AS37" s="126"/>
      <c r="AT37" s="694"/>
      <c r="AU37" s="695"/>
      <c r="AV37" s="302"/>
      <c r="AW37" s="120"/>
      <c r="AX37" s="120"/>
      <c r="AY37" s="120"/>
      <c r="AZ37" s="8"/>
    </row>
    <row r="38" spans="1:52" ht="15" customHeight="1" x14ac:dyDescent="0.2">
      <c r="A38" s="341">
        <v>32</v>
      </c>
      <c r="B38" s="135" t="s">
        <v>35</v>
      </c>
      <c r="C38" s="136"/>
      <c r="D38" s="137"/>
      <c r="E38" s="138"/>
      <c r="F38" s="139"/>
      <c r="G38" s="137"/>
      <c r="H38" s="138"/>
      <c r="I38" s="1109"/>
      <c r="J38" s="137"/>
      <c r="K38" s="138"/>
      <c r="L38" s="139"/>
      <c r="M38" s="137"/>
      <c r="N38" s="138"/>
      <c r="O38" s="139"/>
      <c r="P38" s="137"/>
      <c r="Q38" s="138"/>
      <c r="R38" s="140">
        <v>0</v>
      </c>
      <c r="S38" s="137"/>
      <c r="T38" s="137"/>
      <c r="U38" s="141"/>
      <c r="V38" s="140"/>
      <c r="W38" s="138"/>
      <c r="X38" s="140"/>
      <c r="Y38" s="137"/>
      <c r="Z38" s="140"/>
      <c r="AA38" s="137"/>
      <c r="AB38" s="137"/>
      <c r="AC38" s="140"/>
      <c r="AD38" s="143"/>
      <c r="AE38" s="144"/>
      <c r="AF38" s="145"/>
      <c r="AG38" s="136"/>
      <c r="AH38" s="144"/>
      <c r="AI38" s="136"/>
      <c r="AJ38" s="146"/>
      <c r="AK38" s="147"/>
      <c r="AL38" s="145"/>
      <c r="AM38" s="148"/>
      <c r="AN38" s="145"/>
      <c r="AO38" s="137"/>
      <c r="AP38" s="145"/>
      <c r="AQ38" s="146"/>
      <c r="AR38" s="146"/>
      <c r="AS38" s="145"/>
      <c r="AT38" s="696"/>
      <c r="AU38" s="697"/>
      <c r="AV38" s="302"/>
      <c r="AW38" s="138"/>
      <c r="AX38" s="138"/>
      <c r="AY38" s="138"/>
      <c r="AZ38" s="8"/>
    </row>
    <row r="39" spans="1:52" ht="15" customHeight="1" x14ac:dyDescent="0.2">
      <c r="A39" s="341">
        <v>33</v>
      </c>
      <c r="B39" s="135" t="s">
        <v>36</v>
      </c>
      <c r="C39" s="136"/>
      <c r="D39" s="137"/>
      <c r="E39" s="138"/>
      <c r="F39" s="139"/>
      <c r="G39" s="137"/>
      <c r="H39" s="138"/>
      <c r="I39" s="1109"/>
      <c r="J39" s="137"/>
      <c r="K39" s="138"/>
      <c r="L39" s="139"/>
      <c r="M39" s="137"/>
      <c r="N39" s="138"/>
      <c r="O39" s="139"/>
      <c r="P39" s="137"/>
      <c r="Q39" s="138"/>
      <c r="R39" s="140">
        <v>0</v>
      </c>
      <c r="S39" s="137"/>
      <c r="T39" s="137"/>
      <c r="U39" s="141"/>
      <c r="V39" s="140"/>
      <c r="W39" s="138"/>
      <c r="X39" s="140"/>
      <c r="Y39" s="137"/>
      <c r="Z39" s="140"/>
      <c r="AA39" s="137"/>
      <c r="AB39" s="137"/>
      <c r="AC39" s="140"/>
      <c r="AD39" s="143"/>
      <c r="AE39" s="144"/>
      <c r="AF39" s="145"/>
      <c r="AG39" s="136"/>
      <c r="AH39" s="144"/>
      <c r="AI39" s="136"/>
      <c r="AJ39" s="146"/>
      <c r="AK39" s="147"/>
      <c r="AL39" s="145"/>
      <c r="AM39" s="148"/>
      <c r="AN39" s="145"/>
      <c r="AO39" s="137"/>
      <c r="AP39" s="145"/>
      <c r="AQ39" s="146"/>
      <c r="AR39" s="146"/>
      <c r="AS39" s="145"/>
      <c r="AT39" s="696"/>
      <c r="AU39" s="697"/>
      <c r="AV39" s="302"/>
      <c r="AW39" s="138"/>
      <c r="AX39" s="138"/>
      <c r="AY39" s="138"/>
      <c r="AZ39" s="8"/>
    </row>
    <row r="40" spans="1:52" ht="15" customHeight="1" x14ac:dyDescent="0.2">
      <c r="A40" s="341">
        <v>34</v>
      </c>
      <c r="B40" s="135" t="s">
        <v>37</v>
      </c>
      <c r="C40" s="136"/>
      <c r="D40" s="137"/>
      <c r="E40" s="138"/>
      <c r="F40" s="139"/>
      <c r="G40" s="137"/>
      <c r="H40" s="138"/>
      <c r="I40" s="1109"/>
      <c r="J40" s="137"/>
      <c r="K40" s="138"/>
      <c r="L40" s="139"/>
      <c r="M40" s="137"/>
      <c r="N40" s="138"/>
      <c r="O40" s="139"/>
      <c r="P40" s="137"/>
      <c r="Q40" s="138"/>
      <c r="R40" s="140">
        <v>0</v>
      </c>
      <c r="S40" s="137"/>
      <c r="T40" s="137"/>
      <c r="U40" s="141"/>
      <c r="V40" s="140"/>
      <c r="W40" s="138"/>
      <c r="X40" s="140"/>
      <c r="Y40" s="137"/>
      <c r="Z40" s="140"/>
      <c r="AA40" s="137"/>
      <c r="AB40" s="137"/>
      <c r="AC40" s="140"/>
      <c r="AD40" s="143"/>
      <c r="AE40" s="144"/>
      <c r="AF40" s="145"/>
      <c r="AG40" s="136"/>
      <c r="AH40" s="144"/>
      <c r="AI40" s="136"/>
      <c r="AJ40" s="146"/>
      <c r="AK40" s="147"/>
      <c r="AL40" s="145"/>
      <c r="AM40" s="148"/>
      <c r="AN40" s="145"/>
      <c r="AO40" s="137"/>
      <c r="AP40" s="145"/>
      <c r="AQ40" s="146"/>
      <c r="AR40" s="146"/>
      <c r="AS40" s="145"/>
      <c r="AT40" s="696"/>
      <c r="AU40" s="697"/>
      <c r="AV40" s="302"/>
      <c r="AW40" s="138"/>
      <c r="AX40" s="138"/>
      <c r="AY40" s="138"/>
      <c r="AZ40" s="8"/>
    </row>
    <row r="41" spans="1:52" ht="15" customHeight="1" x14ac:dyDescent="0.2">
      <c r="A41" s="346">
        <v>35</v>
      </c>
      <c r="B41" s="149" t="s">
        <v>38</v>
      </c>
      <c r="C41" s="150"/>
      <c r="D41" s="151"/>
      <c r="E41" s="152"/>
      <c r="F41" s="153"/>
      <c r="G41" s="151"/>
      <c r="H41" s="152"/>
      <c r="I41" s="1110"/>
      <c r="J41" s="151"/>
      <c r="K41" s="152"/>
      <c r="L41" s="153"/>
      <c r="M41" s="151"/>
      <c r="N41" s="152"/>
      <c r="O41" s="153"/>
      <c r="P41" s="151"/>
      <c r="Q41" s="152"/>
      <c r="R41" s="154">
        <v>0</v>
      </c>
      <c r="S41" s="151"/>
      <c r="T41" s="151"/>
      <c r="U41" s="155"/>
      <c r="V41" s="154"/>
      <c r="W41" s="152"/>
      <c r="X41" s="154"/>
      <c r="Y41" s="151"/>
      <c r="Z41" s="154"/>
      <c r="AA41" s="157"/>
      <c r="AB41" s="151"/>
      <c r="AC41" s="158"/>
      <c r="AD41" s="158"/>
      <c r="AE41" s="159"/>
      <c r="AF41" s="160"/>
      <c r="AG41" s="150"/>
      <c r="AH41" s="159"/>
      <c r="AI41" s="150"/>
      <c r="AJ41" s="161"/>
      <c r="AK41" s="162"/>
      <c r="AL41" s="160"/>
      <c r="AM41" s="163"/>
      <c r="AN41" s="160"/>
      <c r="AO41" s="151"/>
      <c r="AP41" s="160"/>
      <c r="AQ41" s="161"/>
      <c r="AR41" s="161"/>
      <c r="AS41" s="160"/>
      <c r="AT41" s="698"/>
      <c r="AU41" s="699"/>
      <c r="AV41" s="302"/>
      <c r="AW41" s="152"/>
      <c r="AX41" s="152"/>
      <c r="AY41" s="152"/>
      <c r="AZ41" s="8"/>
    </row>
    <row r="42" spans="1:52" ht="15" customHeight="1" x14ac:dyDescent="0.2">
      <c r="A42" s="336">
        <v>36</v>
      </c>
      <c r="B42" s="117" t="s">
        <v>39</v>
      </c>
      <c r="C42" s="118"/>
      <c r="D42" s="119"/>
      <c r="E42" s="120"/>
      <c r="F42" s="121"/>
      <c r="G42" s="119"/>
      <c r="H42" s="120"/>
      <c r="I42" s="1108"/>
      <c r="J42" s="119"/>
      <c r="K42" s="120"/>
      <c r="L42" s="121"/>
      <c r="M42" s="119"/>
      <c r="N42" s="120"/>
      <c r="O42" s="121"/>
      <c r="P42" s="119"/>
      <c r="Q42" s="120"/>
      <c r="R42" s="122">
        <v>0</v>
      </c>
      <c r="S42" s="119"/>
      <c r="T42" s="119"/>
      <c r="U42" s="123"/>
      <c r="V42" s="122"/>
      <c r="W42" s="120"/>
      <c r="X42" s="122"/>
      <c r="Y42" s="119"/>
      <c r="Z42" s="122"/>
      <c r="AA42" s="119"/>
      <c r="AB42" s="119"/>
      <c r="AC42" s="122"/>
      <c r="AD42" s="124"/>
      <c r="AE42" s="125"/>
      <c r="AF42" s="126"/>
      <c r="AG42" s="118"/>
      <c r="AH42" s="125"/>
      <c r="AI42" s="118"/>
      <c r="AJ42" s="127"/>
      <c r="AK42" s="128"/>
      <c r="AL42" s="126"/>
      <c r="AM42" s="129"/>
      <c r="AN42" s="126"/>
      <c r="AO42" s="119"/>
      <c r="AP42" s="126"/>
      <c r="AQ42" s="127"/>
      <c r="AR42" s="127"/>
      <c r="AS42" s="126"/>
      <c r="AT42" s="694"/>
      <c r="AU42" s="695"/>
      <c r="AV42" s="302"/>
      <c r="AW42" s="120"/>
      <c r="AX42" s="120"/>
      <c r="AY42" s="120"/>
      <c r="AZ42" s="8"/>
    </row>
    <row r="43" spans="1:52" ht="15" customHeight="1" x14ac:dyDescent="0.2">
      <c r="A43" s="341">
        <v>37</v>
      </c>
      <c r="B43" s="135" t="s">
        <v>40</v>
      </c>
      <c r="C43" s="136"/>
      <c r="D43" s="137"/>
      <c r="E43" s="138"/>
      <c r="F43" s="139"/>
      <c r="G43" s="137"/>
      <c r="H43" s="138"/>
      <c r="I43" s="1109"/>
      <c r="J43" s="137"/>
      <c r="K43" s="138"/>
      <c r="L43" s="139"/>
      <c r="M43" s="137"/>
      <c r="N43" s="138"/>
      <c r="O43" s="139"/>
      <c r="P43" s="137"/>
      <c r="Q43" s="138"/>
      <c r="R43" s="140">
        <v>0</v>
      </c>
      <c r="S43" s="137"/>
      <c r="T43" s="137"/>
      <c r="U43" s="141"/>
      <c r="V43" s="140"/>
      <c r="W43" s="138"/>
      <c r="X43" s="140"/>
      <c r="Y43" s="137"/>
      <c r="Z43" s="140"/>
      <c r="AA43" s="137"/>
      <c r="AB43" s="137"/>
      <c r="AC43" s="140"/>
      <c r="AD43" s="143"/>
      <c r="AE43" s="144"/>
      <c r="AF43" s="145"/>
      <c r="AG43" s="136"/>
      <c r="AH43" s="144"/>
      <c r="AI43" s="136"/>
      <c r="AJ43" s="146"/>
      <c r="AK43" s="147"/>
      <c r="AL43" s="145"/>
      <c r="AM43" s="148"/>
      <c r="AN43" s="145"/>
      <c r="AO43" s="137"/>
      <c r="AP43" s="145"/>
      <c r="AQ43" s="146"/>
      <c r="AR43" s="146"/>
      <c r="AS43" s="145"/>
      <c r="AT43" s="696"/>
      <c r="AU43" s="697"/>
      <c r="AV43" s="302"/>
      <c r="AW43" s="138"/>
      <c r="AX43" s="138"/>
      <c r="AY43" s="138"/>
      <c r="AZ43" s="8"/>
    </row>
    <row r="44" spans="1:52" ht="15" customHeight="1" x14ac:dyDescent="0.2">
      <c r="A44" s="341">
        <v>38</v>
      </c>
      <c r="B44" s="135" t="s">
        <v>41</v>
      </c>
      <c r="C44" s="136"/>
      <c r="D44" s="137"/>
      <c r="E44" s="138"/>
      <c r="F44" s="139"/>
      <c r="G44" s="137"/>
      <c r="H44" s="138"/>
      <c r="I44" s="1109"/>
      <c r="J44" s="137"/>
      <c r="K44" s="138"/>
      <c r="L44" s="139"/>
      <c r="M44" s="137"/>
      <c r="N44" s="138"/>
      <c r="O44" s="139"/>
      <c r="P44" s="137"/>
      <c r="Q44" s="138"/>
      <c r="R44" s="140">
        <v>0</v>
      </c>
      <c r="S44" s="137"/>
      <c r="T44" s="137"/>
      <c r="U44" s="141"/>
      <c r="V44" s="140"/>
      <c r="W44" s="138"/>
      <c r="X44" s="140"/>
      <c r="Y44" s="137"/>
      <c r="Z44" s="140"/>
      <c r="AA44" s="137"/>
      <c r="AB44" s="137"/>
      <c r="AC44" s="140"/>
      <c r="AD44" s="143"/>
      <c r="AE44" s="144"/>
      <c r="AF44" s="145"/>
      <c r="AG44" s="136"/>
      <c r="AH44" s="144"/>
      <c r="AI44" s="136"/>
      <c r="AJ44" s="146"/>
      <c r="AK44" s="147"/>
      <c r="AL44" s="145"/>
      <c r="AM44" s="148"/>
      <c r="AN44" s="145"/>
      <c r="AO44" s="137"/>
      <c r="AP44" s="145"/>
      <c r="AQ44" s="146"/>
      <c r="AR44" s="146"/>
      <c r="AS44" s="145"/>
      <c r="AT44" s="696"/>
      <c r="AU44" s="697"/>
      <c r="AV44" s="302"/>
      <c r="AW44" s="138"/>
      <c r="AX44" s="138"/>
      <c r="AY44" s="138"/>
      <c r="AZ44" s="8"/>
    </row>
    <row r="45" spans="1:52" ht="15" customHeight="1" x14ac:dyDescent="0.2">
      <c r="A45" s="341">
        <v>39</v>
      </c>
      <c r="B45" s="135" t="s">
        <v>42</v>
      </c>
      <c r="C45" s="136"/>
      <c r="D45" s="137"/>
      <c r="E45" s="138"/>
      <c r="F45" s="139"/>
      <c r="G45" s="137"/>
      <c r="H45" s="138"/>
      <c r="I45" s="1109"/>
      <c r="J45" s="137"/>
      <c r="K45" s="138"/>
      <c r="L45" s="139"/>
      <c r="M45" s="137"/>
      <c r="N45" s="138"/>
      <c r="O45" s="139"/>
      <c r="P45" s="137"/>
      <c r="Q45" s="138"/>
      <c r="R45" s="140">
        <v>0</v>
      </c>
      <c r="S45" s="137"/>
      <c r="T45" s="137"/>
      <c r="U45" s="141"/>
      <c r="V45" s="140"/>
      <c r="W45" s="138"/>
      <c r="X45" s="140"/>
      <c r="Y45" s="137"/>
      <c r="Z45" s="140"/>
      <c r="AA45" s="137"/>
      <c r="AB45" s="137"/>
      <c r="AC45" s="140"/>
      <c r="AD45" s="143"/>
      <c r="AE45" s="144"/>
      <c r="AF45" s="145"/>
      <c r="AG45" s="136"/>
      <c r="AH45" s="144"/>
      <c r="AI45" s="136"/>
      <c r="AJ45" s="146"/>
      <c r="AK45" s="147"/>
      <c r="AL45" s="145"/>
      <c r="AM45" s="148"/>
      <c r="AN45" s="145"/>
      <c r="AO45" s="137"/>
      <c r="AP45" s="145"/>
      <c r="AQ45" s="146"/>
      <c r="AR45" s="146"/>
      <c r="AS45" s="145"/>
      <c r="AT45" s="696"/>
      <c r="AU45" s="697"/>
      <c r="AV45" s="302"/>
      <c r="AW45" s="138"/>
      <c r="AX45" s="138"/>
      <c r="AY45" s="138"/>
      <c r="AZ45" s="8"/>
    </row>
    <row r="46" spans="1:52" ht="15" customHeight="1" x14ac:dyDescent="0.2">
      <c r="A46" s="346">
        <v>40</v>
      </c>
      <c r="B46" s="149" t="s">
        <v>43</v>
      </c>
      <c r="C46" s="150"/>
      <c r="D46" s="151"/>
      <c r="E46" s="152"/>
      <c r="F46" s="153"/>
      <c r="G46" s="151"/>
      <c r="H46" s="152"/>
      <c r="I46" s="1110"/>
      <c r="J46" s="151"/>
      <c r="K46" s="152"/>
      <c r="L46" s="153"/>
      <c r="M46" s="151"/>
      <c r="N46" s="152"/>
      <c r="O46" s="153"/>
      <c r="P46" s="151"/>
      <c r="Q46" s="152"/>
      <c r="R46" s="154">
        <v>0</v>
      </c>
      <c r="S46" s="151"/>
      <c r="T46" s="151"/>
      <c r="U46" s="155"/>
      <c r="V46" s="154"/>
      <c r="W46" s="152"/>
      <c r="X46" s="154"/>
      <c r="Y46" s="151"/>
      <c r="Z46" s="154"/>
      <c r="AA46" s="157"/>
      <c r="AB46" s="151"/>
      <c r="AC46" s="158"/>
      <c r="AD46" s="158"/>
      <c r="AE46" s="159"/>
      <c r="AF46" s="160"/>
      <c r="AG46" s="150"/>
      <c r="AH46" s="159"/>
      <c r="AI46" s="150"/>
      <c r="AJ46" s="161"/>
      <c r="AK46" s="162"/>
      <c r="AL46" s="160"/>
      <c r="AM46" s="163"/>
      <c r="AN46" s="160"/>
      <c r="AO46" s="151"/>
      <c r="AP46" s="160"/>
      <c r="AQ46" s="161"/>
      <c r="AR46" s="161"/>
      <c r="AS46" s="160"/>
      <c r="AT46" s="698"/>
      <c r="AU46" s="699"/>
      <c r="AV46" s="302"/>
      <c r="AW46" s="152"/>
      <c r="AX46" s="152"/>
      <c r="AY46" s="152"/>
      <c r="AZ46" s="8"/>
    </row>
    <row r="47" spans="1:52" ht="15" customHeight="1" x14ac:dyDescent="0.2">
      <c r="A47" s="336">
        <v>41</v>
      </c>
      <c r="B47" s="117" t="s">
        <v>44</v>
      </c>
      <c r="C47" s="118"/>
      <c r="D47" s="119"/>
      <c r="E47" s="120"/>
      <c r="F47" s="121"/>
      <c r="G47" s="119"/>
      <c r="H47" s="120"/>
      <c r="I47" s="1108"/>
      <c r="J47" s="119"/>
      <c r="K47" s="120"/>
      <c r="L47" s="121"/>
      <c r="M47" s="119"/>
      <c r="N47" s="120"/>
      <c r="O47" s="121"/>
      <c r="P47" s="119"/>
      <c r="Q47" s="120"/>
      <c r="R47" s="122">
        <v>0</v>
      </c>
      <c r="S47" s="119"/>
      <c r="T47" s="119"/>
      <c r="U47" s="123"/>
      <c r="V47" s="122"/>
      <c r="W47" s="120"/>
      <c r="X47" s="122"/>
      <c r="Y47" s="119"/>
      <c r="Z47" s="122"/>
      <c r="AA47" s="119"/>
      <c r="AB47" s="119"/>
      <c r="AC47" s="122"/>
      <c r="AD47" s="124"/>
      <c r="AE47" s="125"/>
      <c r="AF47" s="126"/>
      <c r="AG47" s="118"/>
      <c r="AH47" s="125"/>
      <c r="AI47" s="118"/>
      <c r="AJ47" s="127"/>
      <c r="AK47" s="128"/>
      <c r="AL47" s="126"/>
      <c r="AM47" s="129"/>
      <c r="AN47" s="126"/>
      <c r="AO47" s="119"/>
      <c r="AP47" s="126"/>
      <c r="AQ47" s="127"/>
      <c r="AR47" s="127"/>
      <c r="AS47" s="126"/>
      <c r="AT47" s="694"/>
      <c r="AU47" s="695"/>
      <c r="AV47" s="302"/>
      <c r="AW47" s="120"/>
      <c r="AX47" s="120"/>
      <c r="AY47" s="120"/>
      <c r="AZ47" s="8"/>
    </row>
    <row r="48" spans="1:52" ht="15" customHeight="1" x14ac:dyDescent="0.2">
      <c r="A48" s="341">
        <v>42</v>
      </c>
      <c r="B48" s="135" t="s">
        <v>45</v>
      </c>
      <c r="C48" s="136"/>
      <c r="D48" s="137"/>
      <c r="E48" s="138"/>
      <c r="F48" s="139"/>
      <c r="G48" s="137"/>
      <c r="H48" s="138"/>
      <c r="I48" s="1109"/>
      <c r="J48" s="137"/>
      <c r="K48" s="138"/>
      <c r="L48" s="139"/>
      <c r="M48" s="137"/>
      <c r="N48" s="138"/>
      <c r="O48" s="139"/>
      <c r="P48" s="137"/>
      <c r="Q48" s="138"/>
      <c r="R48" s="140">
        <v>0</v>
      </c>
      <c r="S48" s="137"/>
      <c r="T48" s="137"/>
      <c r="U48" s="141"/>
      <c r="V48" s="140"/>
      <c r="W48" s="138"/>
      <c r="X48" s="140"/>
      <c r="Y48" s="137"/>
      <c r="Z48" s="140"/>
      <c r="AA48" s="137"/>
      <c r="AB48" s="137"/>
      <c r="AC48" s="140"/>
      <c r="AD48" s="143"/>
      <c r="AE48" s="144"/>
      <c r="AF48" s="145"/>
      <c r="AG48" s="136"/>
      <c r="AH48" s="144"/>
      <c r="AI48" s="136"/>
      <c r="AJ48" s="146"/>
      <c r="AK48" s="147"/>
      <c r="AL48" s="145"/>
      <c r="AM48" s="148"/>
      <c r="AN48" s="145"/>
      <c r="AO48" s="137"/>
      <c r="AP48" s="145"/>
      <c r="AQ48" s="146"/>
      <c r="AR48" s="146"/>
      <c r="AS48" s="145"/>
      <c r="AT48" s="696"/>
      <c r="AU48" s="697"/>
      <c r="AV48" s="302"/>
      <c r="AW48" s="138"/>
      <c r="AX48" s="138"/>
      <c r="AY48" s="138"/>
      <c r="AZ48" s="8"/>
    </row>
    <row r="49" spans="1:52" ht="15" customHeight="1" x14ac:dyDescent="0.2">
      <c r="A49" s="341">
        <v>43</v>
      </c>
      <c r="B49" s="135" t="s">
        <v>46</v>
      </c>
      <c r="C49" s="136"/>
      <c r="D49" s="137"/>
      <c r="E49" s="138"/>
      <c r="F49" s="139"/>
      <c r="G49" s="137"/>
      <c r="H49" s="138"/>
      <c r="I49" s="1109"/>
      <c r="J49" s="137"/>
      <c r="K49" s="138"/>
      <c r="L49" s="139"/>
      <c r="M49" s="137"/>
      <c r="N49" s="138"/>
      <c r="O49" s="139"/>
      <c r="P49" s="137"/>
      <c r="Q49" s="138"/>
      <c r="R49" s="140">
        <v>0</v>
      </c>
      <c r="S49" s="137"/>
      <c r="T49" s="137"/>
      <c r="U49" s="141"/>
      <c r="V49" s="140"/>
      <c r="W49" s="138"/>
      <c r="X49" s="140"/>
      <c r="Y49" s="137"/>
      <c r="Z49" s="140"/>
      <c r="AA49" s="137"/>
      <c r="AB49" s="137"/>
      <c r="AC49" s="140"/>
      <c r="AD49" s="143"/>
      <c r="AE49" s="144"/>
      <c r="AF49" s="145"/>
      <c r="AG49" s="136"/>
      <c r="AH49" s="144"/>
      <c r="AI49" s="136"/>
      <c r="AJ49" s="146"/>
      <c r="AK49" s="147"/>
      <c r="AL49" s="145"/>
      <c r="AM49" s="148"/>
      <c r="AN49" s="145"/>
      <c r="AO49" s="137"/>
      <c r="AP49" s="145"/>
      <c r="AQ49" s="146"/>
      <c r="AR49" s="146"/>
      <c r="AS49" s="145"/>
      <c r="AT49" s="696"/>
      <c r="AU49" s="697"/>
      <c r="AV49" s="302"/>
      <c r="AW49" s="138"/>
      <c r="AX49" s="138"/>
      <c r="AY49" s="138"/>
      <c r="AZ49" s="8"/>
    </row>
    <row r="50" spans="1:52" ht="15" customHeight="1" x14ac:dyDescent="0.2">
      <c r="A50" s="341">
        <v>44</v>
      </c>
      <c r="B50" s="135" t="s">
        <v>47</v>
      </c>
      <c r="C50" s="136"/>
      <c r="D50" s="137"/>
      <c r="E50" s="138"/>
      <c r="F50" s="139"/>
      <c r="G50" s="137"/>
      <c r="H50" s="138"/>
      <c r="I50" s="1109"/>
      <c r="J50" s="137"/>
      <c r="K50" s="138"/>
      <c r="L50" s="139"/>
      <c r="M50" s="137"/>
      <c r="N50" s="138"/>
      <c r="O50" s="139"/>
      <c r="P50" s="137"/>
      <c r="Q50" s="138"/>
      <c r="R50" s="140">
        <v>0</v>
      </c>
      <c r="S50" s="137"/>
      <c r="T50" s="137"/>
      <c r="U50" s="141"/>
      <c r="V50" s="140"/>
      <c r="W50" s="138"/>
      <c r="X50" s="140"/>
      <c r="Y50" s="137"/>
      <c r="Z50" s="140"/>
      <c r="AA50" s="137"/>
      <c r="AB50" s="137"/>
      <c r="AC50" s="140"/>
      <c r="AD50" s="143"/>
      <c r="AE50" s="144"/>
      <c r="AF50" s="145"/>
      <c r="AG50" s="136"/>
      <c r="AH50" s="144"/>
      <c r="AI50" s="136"/>
      <c r="AJ50" s="146"/>
      <c r="AK50" s="147"/>
      <c r="AL50" s="145"/>
      <c r="AM50" s="148"/>
      <c r="AN50" s="145"/>
      <c r="AO50" s="137"/>
      <c r="AP50" s="145"/>
      <c r="AQ50" s="146"/>
      <c r="AR50" s="146"/>
      <c r="AS50" s="145"/>
      <c r="AT50" s="696"/>
      <c r="AU50" s="697"/>
      <c r="AV50" s="302"/>
      <c r="AW50" s="138"/>
      <c r="AX50" s="138"/>
      <c r="AY50" s="138"/>
      <c r="AZ50" s="8"/>
    </row>
    <row r="51" spans="1:52" ht="15" customHeight="1" x14ac:dyDescent="0.2">
      <c r="A51" s="346">
        <v>45</v>
      </c>
      <c r="B51" s="149" t="s">
        <v>48</v>
      </c>
      <c r="C51" s="150"/>
      <c r="D51" s="151"/>
      <c r="E51" s="152"/>
      <c r="F51" s="153"/>
      <c r="G51" s="151"/>
      <c r="H51" s="152"/>
      <c r="I51" s="1110"/>
      <c r="J51" s="151"/>
      <c r="K51" s="152"/>
      <c r="L51" s="153"/>
      <c r="M51" s="151"/>
      <c r="N51" s="152"/>
      <c r="O51" s="153"/>
      <c r="P51" s="151"/>
      <c r="Q51" s="152"/>
      <c r="R51" s="154">
        <v>0</v>
      </c>
      <c r="S51" s="151"/>
      <c r="T51" s="151"/>
      <c r="U51" s="155"/>
      <c r="V51" s="154"/>
      <c r="W51" s="152"/>
      <c r="X51" s="154"/>
      <c r="Y51" s="151"/>
      <c r="Z51" s="154"/>
      <c r="AA51" s="157"/>
      <c r="AB51" s="151"/>
      <c r="AC51" s="158"/>
      <c r="AD51" s="158"/>
      <c r="AE51" s="159"/>
      <c r="AF51" s="160"/>
      <c r="AG51" s="150"/>
      <c r="AH51" s="159"/>
      <c r="AI51" s="150"/>
      <c r="AJ51" s="161"/>
      <c r="AK51" s="162"/>
      <c r="AL51" s="160"/>
      <c r="AM51" s="163"/>
      <c r="AN51" s="160"/>
      <c r="AO51" s="151"/>
      <c r="AP51" s="160"/>
      <c r="AQ51" s="161"/>
      <c r="AR51" s="161"/>
      <c r="AS51" s="160"/>
      <c r="AT51" s="698"/>
      <c r="AU51" s="699"/>
      <c r="AV51" s="302"/>
      <c r="AW51" s="152"/>
      <c r="AX51" s="152"/>
      <c r="AY51" s="152"/>
      <c r="AZ51" s="8"/>
    </row>
    <row r="52" spans="1:52" ht="15" customHeight="1" x14ac:dyDescent="0.2">
      <c r="A52" s="336">
        <v>46</v>
      </c>
      <c r="B52" s="117" t="s">
        <v>49</v>
      </c>
      <c r="C52" s="118"/>
      <c r="D52" s="119"/>
      <c r="E52" s="120"/>
      <c r="F52" s="121"/>
      <c r="G52" s="119"/>
      <c r="H52" s="120"/>
      <c r="I52" s="1108"/>
      <c r="J52" s="119"/>
      <c r="K52" s="120"/>
      <c r="L52" s="121"/>
      <c r="M52" s="119"/>
      <c r="N52" s="120"/>
      <c r="O52" s="121"/>
      <c r="P52" s="119"/>
      <c r="Q52" s="120"/>
      <c r="R52" s="122">
        <v>0</v>
      </c>
      <c r="S52" s="119"/>
      <c r="T52" s="119"/>
      <c r="U52" s="123"/>
      <c r="V52" s="122"/>
      <c r="W52" s="120"/>
      <c r="X52" s="122"/>
      <c r="Y52" s="119"/>
      <c r="Z52" s="122"/>
      <c r="AA52" s="119"/>
      <c r="AB52" s="119"/>
      <c r="AC52" s="122"/>
      <c r="AD52" s="124"/>
      <c r="AE52" s="125"/>
      <c r="AF52" s="126"/>
      <c r="AG52" s="118"/>
      <c r="AH52" s="125"/>
      <c r="AI52" s="118"/>
      <c r="AJ52" s="127"/>
      <c r="AK52" s="128"/>
      <c r="AL52" s="126"/>
      <c r="AM52" s="129"/>
      <c r="AN52" s="126"/>
      <c r="AO52" s="119"/>
      <c r="AP52" s="126"/>
      <c r="AQ52" s="127"/>
      <c r="AR52" s="127"/>
      <c r="AS52" s="126"/>
      <c r="AT52" s="694"/>
      <c r="AU52" s="695"/>
      <c r="AV52" s="302"/>
      <c r="AW52" s="120"/>
      <c r="AX52" s="120"/>
      <c r="AY52" s="120"/>
      <c r="AZ52" s="8"/>
    </row>
    <row r="53" spans="1:52" ht="15" customHeight="1" x14ac:dyDescent="0.2">
      <c r="A53" s="341">
        <v>47</v>
      </c>
      <c r="B53" s="135" t="s">
        <v>50</v>
      </c>
      <c r="C53" s="136"/>
      <c r="D53" s="137"/>
      <c r="E53" s="138"/>
      <c r="F53" s="139"/>
      <c r="G53" s="137"/>
      <c r="H53" s="138"/>
      <c r="I53" s="1109"/>
      <c r="J53" s="137"/>
      <c r="K53" s="138"/>
      <c r="L53" s="139"/>
      <c r="M53" s="137"/>
      <c r="N53" s="138"/>
      <c r="O53" s="139"/>
      <c r="P53" s="137"/>
      <c r="Q53" s="138"/>
      <c r="R53" s="140">
        <v>151530</v>
      </c>
      <c r="S53" s="137"/>
      <c r="T53" s="137"/>
      <c r="U53" s="141"/>
      <c r="V53" s="140"/>
      <c r="W53" s="138"/>
      <c r="X53" s="140"/>
      <c r="Y53" s="137"/>
      <c r="Z53" s="140"/>
      <c r="AA53" s="137"/>
      <c r="AB53" s="137"/>
      <c r="AC53" s="140"/>
      <c r="AD53" s="143"/>
      <c r="AE53" s="144"/>
      <c r="AF53" s="145"/>
      <c r="AG53" s="136"/>
      <c r="AH53" s="144"/>
      <c r="AI53" s="136"/>
      <c r="AJ53" s="146"/>
      <c r="AK53" s="147"/>
      <c r="AL53" s="145"/>
      <c r="AM53" s="148"/>
      <c r="AN53" s="145"/>
      <c r="AO53" s="137"/>
      <c r="AP53" s="145"/>
      <c r="AQ53" s="146"/>
      <c r="AR53" s="146"/>
      <c r="AS53" s="145"/>
      <c r="AT53" s="696"/>
      <c r="AU53" s="697"/>
      <c r="AV53" s="302"/>
      <c r="AW53" s="138"/>
      <c r="AX53" s="138"/>
      <c r="AY53" s="138"/>
      <c r="AZ53" s="8"/>
    </row>
    <row r="54" spans="1:52" ht="15" customHeight="1" x14ac:dyDescent="0.2">
      <c r="A54" s="341">
        <v>48</v>
      </c>
      <c r="B54" s="135" t="s">
        <v>73</v>
      </c>
      <c r="C54" s="136"/>
      <c r="D54" s="137"/>
      <c r="E54" s="138"/>
      <c r="F54" s="139"/>
      <c r="G54" s="137"/>
      <c r="H54" s="138"/>
      <c r="I54" s="1109"/>
      <c r="J54" s="137"/>
      <c r="K54" s="138"/>
      <c r="L54" s="139"/>
      <c r="M54" s="137"/>
      <c r="N54" s="138"/>
      <c r="O54" s="139"/>
      <c r="P54" s="137"/>
      <c r="Q54" s="138"/>
      <c r="R54" s="140">
        <v>98707</v>
      </c>
      <c r="S54" s="137"/>
      <c r="T54" s="137"/>
      <c r="U54" s="141"/>
      <c r="V54" s="140"/>
      <c r="W54" s="138"/>
      <c r="X54" s="140"/>
      <c r="Y54" s="137"/>
      <c r="Z54" s="140"/>
      <c r="AA54" s="137"/>
      <c r="AB54" s="137"/>
      <c r="AC54" s="140"/>
      <c r="AD54" s="143"/>
      <c r="AE54" s="144"/>
      <c r="AF54" s="145"/>
      <c r="AG54" s="136"/>
      <c r="AH54" s="144"/>
      <c r="AI54" s="136"/>
      <c r="AJ54" s="146"/>
      <c r="AK54" s="147"/>
      <c r="AL54" s="145"/>
      <c r="AM54" s="148"/>
      <c r="AN54" s="145"/>
      <c r="AO54" s="137"/>
      <c r="AP54" s="145"/>
      <c r="AQ54" s="146"/>
      <c r="AR54" s="146"/>
      <c r="AS54" s="145"/>
      <c r="AT54" s="696"/>
      <c r="AU54" s="697"/>
      <c r="AV54" s="302"/>
      <c r="AW54" s="138"/>
      <c r="AX54" s="138"/>
      <c r="AY54" s="138"/>
      <c r="AZ54" s="8"/>
    </row>
    <row r="55" spans="1:52" ht="15" customHeight="1" x14ac:dyDescent="0.2">
      <c r="A55" s="341">
        <v>49</v>
      </c>
      <c r="B55" s="135" t="s">
        <v>51</v>
      </c>
      <c r="C55" s="136"/>
      <c r="D55" s="137"/>
      <c r="E55" s="138"/>
      <c r="F55" s="139"/>
      <c r="G55" s="137"/>
      <c r="H55" s="138"/>
      <c r="I55" s="1109"/>
      <c r="J55" s="137"/>
      <c r="K55" s="138"/>
      <c r="L55" s="139"/>
      <c r="M55" s="137"/>
      <c r="N55" s="138"/>
      <c r="O55" s="139"/>
      <c r="P55" s="137"/>
      <c r="Q55" s="138"/>
      <c r="R55" s="140">
        <v>0</v>
      </c>
      <c r="S55" s="137"/>
      <c r="T55" s="137"/>
      <c r="U55" s="141"/>
      <c r="V55" s="140"/>
      <c r="W55" s="138"/>
      <c r="X55" s="140"/>
      <c r="Y55" s="137"/>
      <c r="Z55" s="140"/>
      <c r="AA55" s="137"/>
      <c r="AB55" s="137"/>
      <c r="AC55" s="140"/>
      <c r="AD55" s="143"/>
      <c r="AE55" s="144"/>
      <c r="AF55" s="145"/>
      <c r="AG55" s="136"/>
      <c r="AH55" s="144"/>
      <c r="AI55" s="136"/>
      <c r="AJ55" s="146"/>
      <c r="AK55" s="147"/>
      <c r="AL55" s="145"/>
      <c r="AM55" s="148"/>
      <c r="AN55" s="145"/>
      <c r="AO55" s="137"/>
      <c r="AP55" s="145"/>
      <c r="AQ55" s="146"/>
      <c r="AR55" s="146"/>
      <c r="AS55" s="145"/>
      <c r="AT55" s="696"/>
      <c r="AU55" s="697"/>
      <c r="AV55" s="302"/>
      <c r="AW55" s="138"/>
      <c r="AX55" s="138"/>
      <c r="AY55" s="138"/>
      <c r="AZ55" s="8"/>
    </row>
    <row r="56" spans="1:52" ht="15" customHeight="1" x14ac:dyDescent="0.2">
      <c r="A56" s="346">
        <v>50</v>
      </c>
      <c r="B56" s="149" t="s">
        <v>52</v>
      </c>
      <c r="C56" s="150"/>
      <c r="D56" s="151"/>
      <c r="E56" s="152"/>
      <c r="F56" s="153"/>
      <c r="G56" s="151"/>
      <c r="H56" s="152"/>
      <c r="I56" s="1110"/>
      <c r="J56" s="151"/>
      <c r="K56" s="152"/>
      <c r="L56" s="153"/>
      <c r="M56" s="151"/>
      <c r="N56" s="152"/>
      <c r="O56" s="153"/>
      <c r="P56" s="151"/>
      <c r="Q56" s="152"/>
      <c r="R56" s="154">
        <v>0</v>
      </c>
      <c r="S56" s="151"/>
      <c r="T56" s="151"/>
      <c r="U56" s="155"/>
      <c r="V56" s="154"/>
      <c r="W56" s="152"/>
      <c r="X56" s="154"/>
      <c r="Y56" s="151"/>
      <c r="Z56" s="154"/>
      <c r="AA56" s="157"/>
      <c r="AB56" s="151"/>
      <c r="AC56" s="158"/>
      <c r="AD56" s="158"/>
      <c r="AE56" s="159"/>
      <c r="AF56" s="160"/>
      <c r="AG56" s="150"/>
      <c r="AH56" s="159"/>
      <c r="AI56" s="150"/>
      <c r="AJ56" s="161"/>
      <c r="AK56" s="162"/>
      <c r="AL56" s="160"/>
      <c r="AM56" s="163"/>
      <c r="AN56" s="160"/>
      <c r="AO56" s="151"/>
      <c r="AP56" s="160"/>
      <c r="AQ56" s="161"/>
      <c r="AR56" s="161"/>
      <c r="AS56" s="160"/>
      <c r="AT56" s="698"/>
      <c r="AU56" s="699"/>
      <c r="AV56" s="302"/>
      <c r="AW56" s="152"/>
      <c r="AX56" s="152"/>
      <c r="AY56" s="152"/>
      <c r="AZ56" s="8"/>
    </row>
    <row r="57" spans="1:52" ht="15" customHeight="1" x14ac:dyDescent="0.2">
      <c r="A57" s="336">
        <v>51</v>
      </c>
      <c r="B57" s="117" t="s">
        <v>53</v>
      </c>
      <c r="C57" s="118"/>
      <c r="D57" s="119"/>
      <c r="E57" s="120"/>
      <c r="F57" s="121"/>
      <c r="G57" s="119"/>
      <c r="H57" s="120"/>
      <c r="I57" s="1108"/>
      <c r="J57" s="119"/>
      <c r="K57" s="120"/>
      <c r="L57" s="121"/>
      <c r="M57" s="119"/>
      <c r="N57" s="120"/>
      <c r="O57" s="121"/>
      <c r="P57" s="119"/>
      <c r="Q57" s="120"/>
      <c r="R57" s="122">
        <v>0</v>
      </c>
      <c r="S57" s="119"/>
      <c r="T57" s="119"/>
      <c r="U57" s="123"/>
      <c r="V57" s="122"/>
      <c r="W57" s="120"/>
      <c r="X57" s="122"/>
      <c r="Y57" s="119"/>
      <c r="Z57" s="122"/>
      <c r="AA57" s="119"/>
      <c r="AB57" s="119"/>
      <c r="AC57" s="122"/>
      <c r="AD57" s="124"/>
      <c r="AE57" s="125"/>
      <c r="AF57" s="126"/>
      <c r="AG57" s="118"/>
      <c r="AH57" s="125"/>
      <c r="AI57" s="118"/>
      <c r="AJ57" s="127"/>
      <c r="AK57" s="128"/>
      <c r="AL57" s="126"/>
      <c r="AM57" s="129"/>
      <c r="AN57" s="126"/>
      <c r="AO57" s="119"/>
      <c r="AP57" s="126"/>
      <c r="AQ57" s="127"/>
      <c r="AR57" s="127"/>
      <c r="AS57" s="126"/>
      <c r="AT57" s="694"/>
      <c r="AU57" s="695"/>
      <c r="AV57" s="302"/>
      <c r="AW57" s="120"/>
      <c r="AX57" s="120"/>
      <c r="AY57" s="120"/>
      <c r="AZ57" s="8"/>
    </row>
    <row r="58" spans="1:52" ht="15" customHeight="1" x14ac:dyDescent="0.2">
      <c r="A58" s="341">
        <v>52</v>
      </c>
      <c r="B58" s="135" t="s">
        <v>54</v>
      </c>
      <c r="C58" s="136"/>
      <c r="D58" s="137"/>
      <c r="E58" s="138"/>
      <c r="F58" s="139"/>
      <c r="G58" s="137"/>
      <c r="H58" s="138"/>
      <c r="I58" s="1109"/>
      <c r="J58" s="137"/>
      <c r="K58" s="138"/>
      <c r="L58" s="139"/>
      <c r="M58" s="137"/>
      <c r="N58" s="138"/>
      <c r="O58" s="139"/>
      <c r="P58" s="137"/>
      <c r="Q58" s="138"/>
      <c r="R58" s="140">
        <v>0</v>
      </c>
      <c r="S58" s="137"/>
      <c r="T58" s="137"/>
      <c r="U58" s="141"/>
      <c r="V58" s="140"/>
      <c r="W58" s="138"/>
      <c r="X58" s="140"/>
      <c r="Y58" s="137"/>
      <c r="Z58" s="140"/>
      <c r="AA58" s="137"/>
      <c r="AB58" s="137"/>
      <c r="AC58" s="140"/>
      <c r="AD58" s="143"/>
      <c r="AE58" s="144"/>
      <c r="AF58" s="145"/>
      <c r="AG58" s="136"/>
      <c r="AH58" s="144"/>
      <c r="AI58" s="136"/>
      <c r="AJ58" s="146"/>
      <c r="AK58" s="147"/>
      <c r="AL58" s="145"/>
      <c r="AM58" s="148"/>
      <c r="AN58" s="145"/>
      <c r="AO58" s="137"/>
      <c r="AP58" s="145"/>
      <c r="AQ58" s="146"/>
      <c r="AR58" s="146"/>
      <c r="AS58" s="145"/>
      <c r="AT58" s="696"/>
      <c r="AU58" s="697"/>
      <c r="AV58" s="302"/>
      <c r="AW58" s="138"/>
      <c r="AX58" s="138"/>
      <c r="AY58" s="138"/>
      <c r="AZ58" s="8"/>
    </row>
    <row r="59" spans="1:52" ht="15" customHeight="1" x14ac:dyDescent="0.2">
      <c r="A59" s="341">
        <v>53</v>
      </c>
      <c r="B59" s="135" t="s">
        <v>55</v>
      </c>
      <c r="C59" s="136"/>
      <c r="D59" s="137"/>
      <c r="E59" s="138"/>
      <c r="F59" s="139"/>
      <c r="G59" s="137"/>
      <c r="H59" s="138"/>
      <c r="I59" s="1109"/>
      <c r="J59" s="137"/>
      <c r="K59" s="138"/>
      <c r="L59" s="139"/>
      <c r="M59" s="137"/>
      <c r="N59" s="138"/>
      <c r="O59" s="139"/>
      <c r="P59" s="137"/>
      <c r="Q59" s="138"/>
      <c r="R59" s="140">
        <v>0</v>
      </c>
      <c r="S59" s="137"/>
      <c r="T59" s="137"/>
      <c r="U59" s="141"/>
      <c r="V59" s="140"/>
      <c r="W59" s="138"/>
      <c r="X59" s="140"/>
      <c r="Y59" s="137"/>
      <c r="Z59" s="140"/>
      <c r="AA59" s="137"/>
      <c r="AB59" s="137"/>
      <c r="AC59" s="140"/>
      <c r="AD59" s="143"/>
      <c r="AE59" s="144"/>
      <c r="AF59" s="145"/>
      <c r="AG59" s="136"/>
      <c r="AH59" s="144"/>
      <c r="AI59" s="136"/>
      <c r="AJ59" s="146"/>
      <c r="AK59" s="147"/>
      <c r="AL59" s="145"/>
      <c r="AM59" s="148"/>
      <c r="AN59" s="145"/>
      <c r="AO59" s="137"/>
      <c r="AP59" s="145"/>
      <c r="AQ59" s="146"/>
      <c r="AR59" s="146"/>
      <c r="AS59" s="145"/>
      <c r="AT59" s="696"/>
      <c r="AU59" s="697"/>
      <c r="AV59" s="302"/>
      <c r="AW59" s="138"/>
      <c r="AX59" s="138"/>
      <c r="AY59" s="138"/>
      <c r="AZ59" s="8"/>
    </row>
    <row r="60" spans="1:52" ht="15" customHeight="1" x14ac:dyDescent="0.2">
      <c r="A60" s="341">
        <v>54</v>
      </c>
      <c r="B60" s="135" t="s">
        <v>56</v>
      </c>
      <c r="C60" s="136"/>
      <c r="D60" s="137"/>
      <c r="E60" s="138"/>
      <c r="F60" s="139"/>
      <c r="G60" s="137"/>
      <c r="H60" s="138"/>
      <c r="I60" s="1109"/>
      <c r="J60" s="137"/>
      <c r="K60" s="138"/>
      <c r="L60" s="139"/>
      <c r="M60" s="137"/>
      <c r="N60" s="138"/>
      <c r="O60" s="139"/>
      <c r="P60" s="137"/>
      <c r="Q60" s="138"/>
      <c r="R60" s="140">
        <v>0</v>
      </c>
      <c r="S60" s="137"/>
      <c r="T60" s="137"/>
      <c r="U60" s="141"/>
      <c r="V60" s="140"/>
      <c r="W60" s="138"/>
      <c r="X60" s="140"/>
      <c r="Y60" s="137"/>
      <c r="Z60" s="140"/>
      <c r="AA60" s="137"/>
      <c r="AB60" s="137"/>
      <c r="AC60" s="140"/>
      <c r="AD60" s="143"/>
      <c r="AE60" s="144"/>
      <c r="AF60" s="145"/>
      <c r="AG60" s="136"/>
      <c r="AH60" s="144"/>
      <c r="AI60" s="136"/>
      <c r="AJ60" s="146"/>
      <c r="AK60" s="147"/>
      <c r="AL60" s="145"/>
      <c r="AM60" s="148"/>
      <c r="AN60" s="145"/>
      <c r="AO60" s="137"/>
      <c r="AP60" s="145"/>
      <c r="AQ60" s="146"/>
      <c r="AR60" s="146"/>
      <c r="AS60" s="145"/>
      <c r="AT60" s="696"/>
      <c r="AU60" s="697"/>
      <c r="AV60" s="302"/>
      <c r="AW60" s="138"/>
      <c r="AX60" s="138"/>
      <c r="AY60" s="138"/>
      <c r="AZ60" s="8"/>
    </row>
    <row r="61" spans="1:52" ht="15" customHeight="1" x14ac:dyDescent="0.2">
      <c r="A61" s="346">
        <v>55</v>
      </c>
      <c r="B61" s="149" t="s">
        <v>57</v>
      </c>
      <c r="C61" s="150"/>
      <c r="D61" s="151"/>
      <c r="E61" s="152"/>
      <c r="F61" s="153"/>
      <c r="G61" s="151"/>
      <c r="H61" s="152"/>
      <c r="I61" s="1110"/>
      <c r="J61" s="151"/>
      <c r="K61" s="152"/>
      <c r="L61" s="153"/>
      <c r="M61" s="151"/>
      <c r="N61" s="152"/>
      <c r="O61" s="153"/>
      <c r="P61" s="151"/>
      <c r="Q61" s="152"/>
      <c r="R61" s="154">
        <v>0</v>
      </c>
      <c r="S61" s="151"/>
      <c r="T61" s="151"/>
      <c r="U61" s="155"/>
      <c r="V61" s="154"/>
      <c r="W61" s="152"/>
      <c r="X61" s="154"/>
      <c r="Y61" s="151"/>
      <c r="Z61" s="154"/>
      <c r="AA61" s="157"/>
      <c r="AB61" s="151"/>
      <c r="AC61" s="158"/>
      <c r="AD61" s="158"/>
      <c r="AE61" s="159"/>
      <c r="AF61" s="160"/>
      <c r="AG61" s="150"/>
      <c r="AH61" s="159"/>
      <c r="AI61" s="150"/>
      <c r="AJ61" s="161"/>
      <c r="AK61" s="162"/>
      <c r="AL61" s="160"/>
      <c r="AM61" s="163"/>
      <c r="AN61" s="160"/>
      <c r="AO61" s="151"/>
      <c r="AP61" s="160"/>
      <c r="AQ61" s="161"/>
      <c r="AR61" s="161"/>
      <c r="AS61" s="160"/>
      <c r="AT61" s="698"/>
      <c r="AU61" s="699"/>
      <c r="AV61" s="302"/>
      <c r="AW61" s="152"/>
      <c r="AX61" s="152"/>
      <c r="AY61" s="152"/>
      <c r="AZ61" s="8"/>
    </row>
    <row r="62" spans="1:52" ht="15" customHeight="1" x14ac:dyDescent="0.2">
      <c r="A62" s="336">
        <v>56</v>
      </c>
      <c r="B62" s="117" t="s">
        <v>58</v>
      </c>
      <c r="C62" s="118"/>
      <c r="D62" s="119"/>
      <c r="E62" s="120"/>
      <c r="F62" s="121"/>
      <c r="G62" s="119"/>
      <c r="H62" s="120"/>
      <c r="I62" s="1108"/>
      <c r="J62" s="119"/>
      <c r="K62" s="120"/>
      <c r="L62" s="121"/>
      <c r="M62" s="119"/>
      <c r="N62" s="120"/>
      <c r="O62" s="121"/>
      <c r="P62" s="119"/>
      <c r="Q62" s="120"/>
      <c r="R62" s="122">
        <v>0</v>
      </c>
      <c r="S62" s="119"/>
      <c r="T62" s="119"/>
      <c r="U62" s="123"/>
      <c r="V62" s="122"/>
      <c r="W62" s="120"/>
      <c r="X62" s="122"/>
      <c r="Y62" s="119"/>
      <c r="Z62" s="122"/>
      <c r="AA62" s="119"/>
      <c r="AB62" s="119"/>
      <c r="AC62" s="122"/>
      <c r="AD62" s="124"/>
      <c r="AE62" s="125"/>
      <c r="AF62" s="126"/>
      <c r="AG62" s="118"/>
      <c r="AH62" s="125"/>
      <c r="AI62" s="118"/>
      <c r="AJ62" s="127"/>
      <c r="AK62" s="128"/>
      <c r="AL62" s="126"/>
      <c r="AM62" s="129"/>
      <c r="AN62" s="126"/>
      <c r="AO62" s="119"/>
      <c r="AP62" s="126"/>
      <c r="AQ62" s="127"/>
      <c r="AR62" s="127"/>
      <c r="AS62" s="126"/>
      <c r="AT62" s="694"/>
      <c r="AU62" s="695"/>
      <c r="AV62" s="302"/>
      <c r="AW62" s="120"/>
      <c r="AX62" s="120"/>
      <c r="AY62" s="120"/>
      <c r="AZ62" s="8"/>
    </row>
    <row r="63" spans="1:52" ht="15" customHeight="1" x14ac:dyDescent="0.2">
      <c r="A63" s="341">
        <v>57</v>
      </c>
      <c r="B63" s="135" t="s">
        <v>59</v>
      </c>
      <c r="C63" s="136"/>
      <c r="D63" s="137"/>
      <c r="E63" s="138"/>
      <c r="F63" s="139"/>
      <c r="G63" s="137"/>
      <c r="H63" s="138"/>
      <c r="I63" s="1109"/>
      <c r="J63" s="137"/>
      <c r="K63" s="138"/>
      <c r="L63" s="139"/>
      <c r="M63" s="137"/>
      <c r="N63" s="138"/>
      <c r="O63" s="139"/>
      <c r="P63" s="137"/>
      <c r="Q63" s="138"/>
      <c r="R63" s="140">
        <v>0</v>
      </c>
      <c r="S63" s="137"/>
      <c r="T63" s="137"/>
      <c r="U63" s="141"/>
      <c r="V63" s="140"/>
      <c r="W63" s="138"/>
      <c r="X63" s="140"/>
      <c r="Y63" s="137"/>
      <c r="Z63" s="140"/>
      <c r="AA63" s="137"/>
      <c r="AB63" s="137"/>
      <c r="AC63" s="140"/>
      <c r="AD63" s="143"/>
      <c r="AE63" s="144"/>
      <c r="AF63" s="145"/>
      <c r="AG63" s="136"/>
      <c r="AH63" s="144"/>
      <c r="AI63" s="136"/>
      <c r="AJ63" s="146"/>
      <c r="AK63" s="147"/>
      <c r="AL63" s="145"/>
      <c r="AM63" s="148"/>
      <c r="AN63" s="145"/>
      <c r="AO63" s="137"/>
      <c r="AP63" s="145"/>
      <c r="AQ63" s="146"/>
      <c r="AR63" s="146"/>
      <c r="AS63" s="145"/>
      <c r="AT63" s="696"/>
      <c r="AU63" s="697"/>
      <c r="AV63" s="302"/>
      <c r="AW63" s="138"/>
      <c r="AX63" s="138"/>
      <c r="AY63" s="138"/>
      <c r="AZ63" s="8"/>
    </row>
    <row r="64" spans="1:52" ht="15" customHeight="1" x14ac:dyDescent="0.2">
      <c r="A64" s="341">
        <v>58</v>
      </c>
      <c r="B64" s="135" t="s">
        <v>60</v>
      </c>
      <c r="C64" s="136"/>
      <c r="D64" s="137"/>
      <c r="E64" s="138"/>
      <c r="F64" s="139"/>
      <c r="G64" s="137"/>
      <c r="H64" s="138"/>
      <c r="I64" s="1109"/>
      <c r="J64" s="137"/>
      <c r="K64" s="138"/>
      <c r="L64" s="139"/>
      <c r="M64" s="137"/>
      <c r="N64" s="138"/>
      <c r="O64" s="139"/>
      <c r="P64" s="137"/>
      <c r="Q64" s="138"/>
      <c r="R64" s="140">
        <v>0</v>
      </c>
      <c r="S64" s="137"/>
      <c r="T64" s="137"/>
      <c r="U64" s="141"/>
      <c r="V64" s="140"/>
      <c r="W64" s="138"/>
      <c r="X64" s="140"/>
      <c r="Y64" s="137"/>
      <c r="Z64" s="140"/>
      <c r="AA64" s="137"/>
      <c r="AB64" s="137"/>
      <c r="AC64" s="140"/>
      <c r="AD64" s="143"/>
      <c r="AE64" s="144"/>
      <c r="AF64" s="145"/>
      <c r="AG64" s="136"/>
      <c r="AH64" s="144"/>
      <c r="AI64" s="136"/>
      <c r="AJ64" s="146"/>
      <c r="AK64" s="147"/>
      <c r="AL64" s="145"/>
      <c r="AM64" s="148"/>
      <c r="AN64" s="145"/>
      <c r="AO64" s="137"/>
      <c r="AP64" s="145"/>
      <c r="AQ64" s="146"/>
      <c r="AR64" s="146"/>
      <c r="AS64" s="145"/>
      <c r="AT64" s="696"/>
      <c r="AU64" s="697"/>
      <c r="AV64" s="302"/>
      <c r="AW64" s="138"/>
      <c r="AX64" s="138"/>
      <c r="AY64" s="138"/>
      <c r="AZ64" s="8"/>
    </row>
    <row r="65" spans="1:52" ht="15" customHeight="1" x14ac:dyDescent="0.2">
      <c r="A65" s="341">
        <v>59</v>
      </c>
      <c r="B65" s="135" t="s">
        <v>61</v>
      </c>
      <c r="C65" s="136"/>
      <c r="D65" s="137"/>
      <c r="E65" s="138"/>
      <c r="F65" s="139"/>
      <c r="G65" s="137"/>
      <c r="H65" s="138"/>
      <c r="I65" s="1109"/>
      <c r="J65" s="137"/>
      <c r="K65" s="138"/>
      <c r="L65" s="139"/>
      <c r="M65" s="137"/>
      <c r="N65" s="138"/>
      <c r="O65" s="139"/>
      <c r="P65" s="137"/>
      <c r="Q65" s="138"/>
      <c r="R65" s="140">
        <v>0</v>
      </c>
      <c r="S65" s="137"/>
      <c r="T65" s="137"/>
      <c r="U65" s="141"/>
      <c r="V65" s="140"/>
      <c r="W65" s="138"/>
      <c r="X65" s="140"/>
      <c r="Y65" s="137"/>
      <c r="Z65" s="140"/>
      <c r="AA65" s="137"/>
      <c r="AB65" s="137"/>
      <c r="AC65" s="140"/>
      <c r="AD65" s="143"/>
      <c r="AE65" s="144"/>
      <c r="AF65" s="145"/>
      <c r="AG65" s="136"/>
      <c r="AH65" s="144"/>
      <c r="AI65" s="136"/>
      <c r="AJ65" s="146"/>
      <c r="AK65" s="147"/>
      <c r="AL65" s="145"/>
      <c r="AM65" s="148"/>
      <c r="AN65" s="145"/>
      <c r="AO65" s="137"/>
      <c r="AP65" s="145"/>
      <c r="AQ65" s="146"/>
      <c r="AR65" s="146"/>
      <c r="AS65" s="145"/>
      <c r="AT65" s="696"/>
      <c r="AU65" s="697"/>
      <c r="AV65" s="302"/>
      <c r="AW65" s="138"/>
      <c r="AX65" s="138"/>
      <c r="AY65" s="138"/>
      <c r="AZ65" s="8"/>
    </row>
    <row r="66" spans="1:52" ht="15" customHeight="1" x14ac:dyDescent="0.2">
      <c r="A66" s="346">
        <v>60</v>
      </c>
      <c r="B66" s="149" t="s">
        <v>62</v>
      </c>
      <c r="C66" s="150"/>
      <c r="D66" s="151"/>
      <c r="E66" s="152"/>
      <c r="F66" s="153"/>
      <c r="G66" s="151"/>
      <c r="H66" s="152"/>
      <c r="I66" s="1110"/>
      <c r="J66" s="151"/>
      <c r="K66" s="152"/>
      <c r="L66" s="153"/>
      <c r="M66" s="151"/>
      <c r="N66" s="152"/>
      <c r="O66" s="153"/>
      <c r="P66" s="151"/>
      <c r="Q66" s="152"/>
      <c r="R66" s="154">
        <v>0</v>
      </c>
      <c r="S66" s="151"/>
      <c r="T66" s="151"/>
      <c r="U66" s="155"/>
      <c r="V66" s="154"/>
      <c r="W66" s="152"/>
      <c r="X66" s="154"/>
      <c r="Y66" s="151"/>
      <c r="Z66" s="154"/>
      <c r="AA66" s="157"/>
      <c r="AB66" s="151"/>
      <c r="AC66" s="158"/>
      <c r="AD66" s="158"/>
      <c r="AE66" s="159"/>
      <c r="AF66" s="160"/>
      <c r="AG66" s="150"/>
      <c r="AH66" s="159"/>
      <c r="AI66" s="150"/>
      <c r="AJ66" s="161"/>
      <c r="AK66" s="162"/>
      <c r="AL66" s="160"/>
      <c r="AM66" s="163"/>
      <c r="AN66" s="160"/>
      <c r="AO66" s="151"/>
      <c r="AP66" s="160"/>
      <c r="AQ66" s="161"/>
      <c r="AR66" s="161"/>
      <c r="AS66" s="160"/>
      <c r="AT66" s="698"/>
      <c r="AU66" s="699"/>
      <c r="AV66" s="302"/>
      <c r="AW66" s="152"/>
      <c r="AX66" s="152"/>
      <c r="AY66" s="152"/>
      <c r="AZ66" s="8"/>
    </row>
    <row r="67" spans="1:52" ht="15" customHeight="1" x14ac:dyDescent="0.2">
      <c r="A67" s="336">
        <v>61</v>
      </c>
      <c r="B67" s="117" t="s">
        <v>63</v>
      </c>
      <c r="C67" s="118"/>
      <c r="D67" s="119"/>
      <c r="E67" s="120"/>
      <c r="F67" s="121"/>
      <c r="G67" s="119"/>
      <c r="H67" s="120"/>
      <c r="I67" s="1108"/>
      <c r="J67" s="119"/>
      <c r="K67" s="120"/>
      <c r="L67" s="121"/>
      <c r="M67" s="119"/>
      <c r="N67" s="120"/>
      <c r="O67" s="121"/>
      <c r="P67" s="119"/>
      <c r="Q67" s="120"/>
      <c r="R67" s="122">
        <v>0</v>
      </c>
      <c r="S67" s="119"/>
      <c r="T67" s="119"/>
      <c r="U67" s="123"/>
      <c r="V67" s="122"/>
      <c r="W67" s="120"/>
      <c r="X67" s="122"/>
      <c r="Y67" s="119"/>
      <c r="Z67" s="122"/>
      <c r="AA67" s="119"/>
      <c r="AB67" s="119"/>
      <c r="AC67" s="122"/>
      <c r="AD67" s="124"/>
      <c r="AE67" s="125"/>
      <c r="AF67" s="126"/>
      <c r="AG67" s="118"/>
      <c r="AH67" s="125"/>
      <c r="AI67" s="118"/>
      <c r="AJ67" s="127"/>
      <c r="AK67" s="128"/>
      <c r="AL67" s="126"/>
      <c r="AM67" s="129"/>
      <c r="AN67" s="126"/>
      <c r="AO67" s="119"/>
      <c r="AP67" s="126"/>
      <c r="AQ67" s="127"/>
      <c r="AR67" s="127"/>
      <c r="AS67" s="126"/>
      <c r="AT67" s="694"/>
      <c r="AU67" s="695"/>
      <c r="AV67" s="302"/>
      <c r="AW67" s="120"/>
      <c r="AX67" s="120"/>
      <c r="AY67" s="120"/>
      <c r="AZ67" s="8"/>
    </row>
    <row r="68" spans="1:52" ht="15" customHeight="1" x14ac:dyDescent="0.2">
      <c r="A68" s="341">
        <v>62</v>
      </c>
      <c r="B68" s="135" t="s">
        <v>64</v>
      </c>
      <c r="C68" s="136"/>
      <c r="D68" s="137"/>
      <c r="E68" s="138"/>
      <c r="F68" s="139"/>
      <c r="G68" s="137"/>
      <c r="H68" s="138"/>
      <c r="I68" s="1109"/>
      <c r="J68" s="137"/>
      <c r="K68" s="138"/>
      <c r="L68" s="139"/>
      <c r="M68" s="137"/>
      <c r="N68" s="138"/>
      <c r="O68" s="139"/>
      <c r="P68" s="137"/>
      <c r="Q68" s="138"/>
      <c r="R68" s="140">
        <v>0</v>
      </c>
      <c r="S68" s="137"/>
      <c r="T68" s="137"/>
      <c r="U68" s="141"/>
      <c r="V68" s="140"/>
      <c r="W68" s="138"/>
      <c r="X68" s="140"/>
      <c r="Y68" s="137"/>
      <c r="Z68" s="140"/>
      <c r="AA68" s="137"/>
      <c r="AB68" s="137"/>
      <c r="AC68" s="140"/>
      <c r="AD68" s="143"/>
      <c r="AE68" s="144"/>
      <c r="AF68" s="145"/>
      <c r="AG68" s="136"/>
      <c r="AH68" s="144"/>
      <c r="AI68" s="136"/>
      <c r="AJ68" s="146"/>
      <c r="AK68" s="147"/>
      <c r="AL68" s="145"/>
      <c r="AM68" s="148"/>
      <c r="AN68" s="145"/>
      <c r="AO68" s="137"/>
      <c r="AP68" s="145"/>
      <c r="AQ68" s="146"/>
      <c r="AR68" s="146"/>
      <c r="AS68" s="145"/>
      <c r="AT68" s="696"/>
      <c r="AU68" s="697"/>
      <c r="AV68" s="302"/>
      <c r="AW68" s="138"/>
      <c r="AX68" s="138"/>
      <c r="AY68" s="138"/>
      <c r="AZ68" s="8"/>
    </row>
    <row r="69" spans="1:52" ht="15" customHeight="1" x14ac:dyDescent="0.2">
      <c r="A69" s="341">
        <v>63</v>
      </c>
      <c r="B69" s="135" t="s">
        <v>65</v>
      </c>
      <c r="C69" s="136"/>
      <c r="D69" s="137"/>
      <c r="E69" s="138"/>
      <c r="F69" s="139"/>
      <c r="G69" s="137"/>
      <c r="H69" s="138"/>
      <c r="I69" s="1109"/>
      <c r="J69" s="137"/>
      <c r="K69" s="138"/>
      <c r="L69" s="139"/>
      <c r="M69" s="137"/>
      <c r="N69" s="138"/>
      <c r="O69" s="139"/>
      <c r="P69" s="137"/>
      <c r="Q69" s="138"/>
      <c r="R69" s="140">
        <v>0</v>
      </c>
      <c r="S69" s="137"/>
      <c r="T69" s="137"/>
      <c r="U69" s="141"/>
      <c r="V69" s="140"/>
      <c r="W69" s="138"/>
      <c r="X69" s="140"/>
      <c r="Y69" s="137"/>
      <c r="Z69" s="140"/>
      <c r="AA69" s="137"/>
      <c r="AB69" s="137"/>
      <c r="AC69" s="140"/>
      <c r="AD69" s="143"/>
      <c r="AE69" s="144"/>
      <c r="AF69" s="145"/>
      <c r="AG69" s="136"/>
      <c r="AH69" s="144"/>
      <c r="AI69" s="136"/>
      <c r="AJ69" s="146"/>
      <c r="AK69" s="147"/>
      <c r="AL69" s="145"/>
      <c r="AM69" s="148"/>
      <c r="AN69" s="145"/>
      <c r="AO69" s="137"/>
      <c r="AP69" s="145"/>
      <c r="AQ69" s="146"/>
      <c r="AR69" s="146"/>
      <c r="AS69" s="145"/>
      <c r="AT69" s="696"/>
      <c r="AU69" s="697"/>
      <c r="AV69" s="302"/>
      <c r="AW69" s="138"/>
      <c r="AX69" s="138"/>
      <c r="AY69" s="138"/>
      <c r="AZ69" s="8"/>
    </row>
    <row r="70" spans="1:52" ht="15" customHeight="1" x14ac:dyDescent="0.2">
      <c r="A70" s="341">
        <v>64</v>
      </c>
      <c r="B70" s="135" t="s">
        <v>66</v>
      </c>
      <c r="C70" s="136"/>
      <c r="D70" s="137"/>
      <c r="E70" s="138"/>
      <c r="F70" s="139"/>
      <c r="G70" s="137"/>
      <c r="H70" s="138"/>
      <c r="I70" s="1109"/>
      <c r="J70" s="137"/>
      <c r="K70" s="138"/>
      <c r="L70" s="139"/>
      <c r="M70" s="137"/>
      <c r="N70" s="138"/>
      <c r="O70" s="139"/>
      <c r="P70" s="137"/>
      <c r="Q70" s="138"/>
      <c r="R70" s="140">
        <v>0</v>
      </c>
      <c r="S70" s="137"/>
      <c r="T70" s="137"/>
      <c r="U70" s="141"/>
      <c r="V70" s="140"/>
      <c r="W70" s="138"/>
      <c r="X70" s="140"/>
      <c r="Y70" s="137"/>
      <c r="Z70" s="140"/>
      <c r="AA70" s="137"/>
      <c r="AB70" s="137"/>
      <c r="AC70" s="140"/>
      <c r="AD70" s="143"/>
      <c r="AE70" s="144"/>
      <c r="AF70" s="145"/>
      <c r="AG70" s="136"/>
      <c r="AH70" s="144"/>
      <c r="AI70" s="136"/>
      <c r="AJ70" s="146"/>
      <c r="AK70" s="147"/>
      <c r="AL70" s="145"/>
      <c r="AM70" s="148"/>
      <c r="AN70" s="145"/>
      <c r="AO70" s="137"/>
      <c r="AP70" s="145"/>
      <c r="AQ70" s="146"/>
      <c r="AR70" s="146"/>
      <c r="AS70" s="145"/>
      <c r="AT70" s="696"/>
      <c r="AU70" s="697"/>
      <c r="AV70" s="302"/>
      <c r="AW70" s="138"/>
      <c r="AX70" s="138"/>
      <c r="AY70" s="138"/>
      <c r="AZ70" s="8"/>
    </row>
    <row r="71" spans="1:52" ht="15" customHeight="1" x14ac:dyDescent="0.2">
      <c r="A71" s="346">
        <v>65</v>
      </c>
      <c r="B71" s="149" t="s">
        <v>67</v>
      </c>
      <c r="C71" s="150"/>
      <c r="D71" s="151"/>
      <c r="E71" s="152"/>
      <c r="F71" s="153"/>
      <c r="G71" s="151"/>
      <c r="H71" s="152"/>
      <c r="I71" s="1110"/>
      <c r="J71" s="151"/>
      <c r="K71" s="152"/>
      <c r="L71" s="153"/>
      <c r="M71" s="151"/>
      <c r="N71" s="152"/>
      <c r="O71" s="153"/>
      <c r="P71" s="151"/>
      <c r="Q71" s="152"/>
      <c r="R71" s="154">
        <v>0</v>
      </c>
      <c r="S71" s="151"/>
      <c r="T71" s="151"/>
      <c r="U71" s="155"/>
      <c r="V71" s="154"/>
      <c r="W71" s="152"/>
      <c r="X71" s="154"/>
      <c r="Y71" s="151"/>
      <c r="Z71" s="154"/>
      <c r="AA71" s="157"/>
      <c r="AB71" s="151"/>
      <c r="AC71" s="158"/>
      <c r="AD71" s="158"/>
      <c r="AE71" s="159"/>
      <c r="AF71" s="160"/>
      <c r="AG71" s="150"/>
      <c r="AH71" s="159"/>
      <c r="AI71" s="150"/>
      <c r="AJ71" s="161"/>
      <c r="AK71" s="162"/>
      <c r="AL71" s="160"/>
      <c r="AM71" s="163"/>
      <c r="AN71" s="160"/>
      <c r="AO71" s="151"/>
      <c r="AP71" s="160"/>
      <c r="AQ71" s="161"/>
      <c r="AR71" s="161"/>
      <c r="AS71" s="160"/>
      <c r="AT71" s="698"/>
      <c r="AU71" s="699"/>
      <c r="AV71" s="302"/>
      <c r="AW71" s="152"/>
      <c r="AX71" s="152"/>
      <c r="AY71" s="152"/>
      <c r="AZ71" s="8"/>
    </row>
    <row r="72" spans="1:52" ht="15" customHeight="1" x14ac:dyDescent="0.2">
      <c r="A72" s="336">
        <v>66</v>
      </c>
      <c r="B72" s="117" t="s">
        <v>68</v>
      </c>
      <c r="C72" s="118"/>
      <c r="D72" s="119"/>
      <c r="E72" s="120"/>
      <c r="F72" s="121"/>
      <c r="G72" s="119"/>
      <c r="H72" s="120"/>
      <c r="I72" s="1108"/>
      <c r="J72" s="119"/>
      <c r="K72" s="120"/>
      <c r="L72" s="121"/>
      <c r="M72" s="119"/>
      <c r="N72" s="120"/>
      <c r="O72" s="121"/>
      <c r="P72" s="119"/>
      <c r="Q72" s="120"/>
      <c r="R72" s="122">
        <v>0</v>
      </c>
      <c r="S72" s="119"/>
      <c r="T72" s="119"/>
      <c r="U72" s="123"/>
      <c r="V72" s="122"/>
      <c r="W72" s="120"/>
      <c r="X72" s="122"/>
      <c r="Y72" s="119"/>
      <c r="Z72" s="122"/>
      <c r="AA72" s="119"/>
      <c r="AB72" s="119"/>
      <c r="AC72" s="122"/>
      <c r="AD72" s="124"/>
      <c r="AE72" s="125"/>
      <c r="AF72" s="126"/>
      <c r="AG72" s="118"/>
      <c r="AH72" s="125"/>
      <c r="AI72" s="118"/>
      <c r="AJ72" s="127"/>
      <c r="AK72" s="128"/>
      <c r="AL72" s="126"/>
      <c r="AM72" s="129"/>
      <c r="AN72" s="126"/>
      <c r="AO72" s="119"/>
      <c r="AP72" s="126"/>
      <c r="AQ72" s="127"/>
      <c r="AR72" s="127"/>
      <c r="AS72" s="126"/>
      <c r="AT72" s="694"/>
      <c r="AU72" s="695"/>
      <c r="AV72" s="302"/>
      <c r="AW72" s="700"/>
      <c r="AX72" s="700"/>
      <c r="AY72" s="700"/>
      <c r="AZ72" s="8"/>
    </row>
    <row r="73" spans="1:52" ht="15" customHeight="1" x14ac:dyDescent="0.2">
      <c r="A73" s="341">
        <v>67</v>
      </c>
      <c r="B73" s="135" t="s">
        <v>2</v>
      </c>
      <c r="C73" s="136"/>
      <c r="D73" s="137"/>
      <c r="E73" s="138"/>
      <c r="F73" s="139"/>
      <c r="G73" s="137"/>
      <c r="H73" s="138"/>
      <c r="I73" s="1109"/>
      <c r="J73" s="137"/>
      <c r="K73" s="138"/>
      <c r="L73" s="139"/>
      <c r="M73" s="137"/>
      <c r="N73" s="138"/>
      <c r="O73" s="139"/>
      <c r="P73" s="137"/>
      <c r="Q73" s="138"/>
      <c r="R73" s="140">
        <v>0</v>
      </c>
      <c r="S73" s="137"/>
      <c r="T73" s="137"/>
      <c r="U73" s="141"/>
      <c r="V73" s="140"/>
      <c r="W73" s="138"/>
      <c r="X73" s="140"/>
      <c r="Y73" s="137"/>
      <c r="Z73" s="140"/>
      <c r="AA73" s="137"/>
      <c r="AB73" s="137"/>
      <c r="AC73" s="140"/>
      <c r="AD73" s="143"/>
      <c r="AE73" s="144"/>
      <c r="AF73" s="145"/>
      <c r="AG73" s="136"/>
      <c r="AH73" s="144"/>
      <c r="AI73" s="136"/>
      <c r="AJ73" s="146"/>
      <c r="AK73" s="147"/>
      <c r="AL73" s="145"/>
      <c r="AM73" s="148"/>
      <c r="AN73" s="145"/>
      <c r="AO73" s="137"/>
      <c r="AP73" s="145"/>
      <c r="AQ73" s="146"/>
      <c r="AR73" s="146"/>
      <c r="AS73" s="145"/>
      <c r="AT73" s="696"/>
      <c r="AU73" s="697"/>
      <c r="AV73" s="302"/>
      <c r="AW73" s="700"/>
      <c r="AX73" s="700"/>
      <c r="AY73" s="700"/>
      <c r="AZ73" s="8"/>
    </row>
    <row r="74" spans="1:52" ht="15" customHeight="1" x14ac:dyDescent="0.2">
      <c r="A74" s="341">
        <v>68</v>
      </c>
      <c r="B74" s="135" t="s">
        <v>1</v>
      </c>
      <c r="C74" s="136"/>
      <c r="D74" s="137"/>
      <c r="E74" s="138"/>
      <c r="F74" s="139"/>
      <c r="G74" s="137"/>
      <c r="H74" s="138"/>
      <c r="I74" s="1109"/>
      <c r="J74" s="137"/>
      <c r="K74" s="138"/>
      <c r="L74" s="139"/>
      <c r="M74" s="137"/>
      <c r="N74" s="138"/>
      <c r="O74" s="139"/>
      <c r="P74" s="137"/>
      <c r="Q74" s="138"/>
      <c r="R74" s="140">
        <v>0</v>
      </c>
      <c r="S74" s="137"/>
      <c r="T74" s="137"/>
      <c r="U74" s="141"/>
      <c r="V74" s="140"/>
      <c r="W74" s="138"/>
      <c r="X74" s="140"/>
      <c r="Y74" s="137"/>
      <c r="Z74" s="140"/>
      <c r="AA74" s="137"/>
      <c r="AB74" s="137"/>
      <c r="AC74" s="140"/>
      <c r="AD74" s="143"/>
      <c r="AE74" s="144"/>
      <c r="AF74" s="145"/>
      <c r="AG74" s="136"/>
      <c r="AH74" s="144"/>
      <c r="AI74" s="136"/>
      <c r="AJ74" s="146"/>
      <c r="AK74" s="147"/>
      <c r="AL74" s="145"/>
      <c r="AM74" s="148"/>
      <c r="AN74" s="145"/>
      <c r="AO74" s="137"/>
      <c r="AP74" s="145"/>
      <c r="AQ74" s="146"/>
      <c r="AR74" s="146"/>
      <c r="AS74" s="145"/>
      <c r="AT74" s="696"/>
      <c r="AU74" s="697"/>
      <c r="AV74" s="302"/>
      <c r="AW74" s="700"/>
      <c r="AX74" s="700"/>
      <c r="AY74" s="700"/>
      <c r="AZ74" s="8"/>
    </row>
    <row r="75" spans="1:52" ht="15" customHeight="1" x14ac:dyDescent="0.2">
      <c r="A75" s="341">
        <v>69</v>
      </c>
      <c r="B75" s="135" t="s">
        <v>74</v>
      </c>
      <c r="C75" s="136"/>
      <c r="D75" s="137"/>
      <c r="E75" s="138"/>
      <c r="F75" s="139"/>
      <c r="G75" s="137"/>
      <c r="H75" s="138"/>
      <c r="I75" s="1109"/>
      <c r="J75" s="137"/>
      <c r="K75" s="138"/>
      <c r="L75" s="139"/>
      <c r="M75" s="137"/>
      <c r="N75" s="138"/>
      <c r="O75" s="139"/>
      <c r="P75" s="137"/>
      <c r="Q75" s="138"/>
      <c r="R75" s="140">
        <v>0</v>
      </c>
      <c r="S75" s="137"/>
      <c r="T75" s="137"/>
      <c r="U75" s="141"/>
      <c r="V75" s="140"/>
      <c r="W75" s="138"/>
      <c r="X75" s="140"/>
      <c r="Y75" s="137"/>
      <c r="Z75" s="140"/>
      <c r="AA75" s="137"/>
      <c r="AB75" s="137"/>
      <c r="AC75" s="140"/>
      <c r="AD75" s="143"/>
      <c r="AE75" s="144"/>
      <c r="AF75" s="145"/>
      <c r="AG75" s="136"/>
      <c r="AH75" s="144"/>
      <c r="AI75" s="136"/>
      <c r="AJ75" s="146"/>
      <c r="AK75" s="147"/>
      <c r="AL75" s="145"/>
      <c r="AM75" s="148"/>
      <c r="AN75" s="145"/>
      <c r="AO75" s="137"/>
      <c r="AP75" s="145"/>
      <c r="AQ75" s="146"/>
      <c r="AR75" s="146"/>
      <c r="AS75" s="145"/>
      <c r="AT75" s="696"/>
      <c r="AU75" s="697"/>
      <c r="AV75" s="302"/>
      <c r="AW75" s="701"/>
      <c r="AX75" s="701"/>
      <c r="AY75" s="701"/>
      <c r="AZ75" s="8"/>
    </row>
    <row r="76" spans="1:52" s="19" customFormat="1" ht="15" customHeight="1" thickBot="1" x14ac:dyDescent="0.25">
      <c r="A76" s="1290" t="s">
        <v>363</v>
      </c>
      <c r="B76" s="1291"/>
      <c r="C76" s="913">
        <v>69</v>
      </c>
      <c r="D76" s="914">
        <v>4268.9653302959669</v>
      </c>
      <c r="E76" s="915">
        <v>200325.26859689009</v>
      </c>
      <c r="F76" s="916">
        <v>66</v>
      </c>
      <c r="G76" s="917">
        <v>570.35224473434255</v>
      </c>
      <c r="H76" s="918">
        <v>21739.798060075806</v>
      </c>
      <c r="I76" s="1111">
        <v>0</v>
      </c>
      <c r="J76" s="917">
        <v>158.37628411149953</v>
      </c>
      <c r="K76" s="918">
        <v>0</v>
      </c>
      <c r="L76" s="916">
        <v>19</v>
      </c>
      <c r="M76" s="917">
        <v>3936.5780458287281</v>
      </c>
      <c r="N76" s="918">
        <v>41326.357159725114</v>
      </c>
      <c r="O76" s="916">
        <v>0</v>
      </c>
      <c r="P76" s="917">
        <v>1527.9418817790604</v>
      </c>
      <c r="Q76" s="918">
        <v>0</v>
      </c>
      <c r="R76" s="919">
        <v>263392</v>
      </c>
      <c r="S76" s="917">
        <v>-263392</v>
      </c>
      <c r="T76" s="917">
        <v>0</v>
      </c>
      <c r="U76" s="920">
        <v>-263392</v>
      </c>
      <c r="V76" s="919"/>
      <c r="W76" s="918"/>
      <c r="X76" s="919"/>
      <c r="Y76" s="918"/>
      <c r="Z76" s="919"/>
      <c r="AA76" s="917"/>
      <c r="AB76" s="917"/>
      <c r="AC76" s="919"/>
      <c r="AD76" s="921"/>
      <c r="AE76" s="917"/>
      <c r="AF76" s="922"/>
      <c r="AG76" s="916"/>
      <c r="AH76" s="917"/>
      <c r="AI76" s="916"/>
      <c r="AJ76" s="917"/>
      <c r="AK76" s="920"/>
      <c r="AL76" s="922"/>
      <c r="AM76" s="917"/>
      <c r="AN76" s="922"/>
      <c r="AO76" s="917"/>
      <c r="AP76" s="922"/>
      <c r="AQ76" s="917"/>
      <c r="AR76" s="917"/>
      <c r="AS76" s="922"/>
      <c r="AT76" s="702"/>
      <c r="AU76" s="702"/>
      <c r="AV76" s="460"/>
      <c r="AW76" s="166"/>
      <c r="AX76" s="166"/>
      <c r="AY76" s="166"/>
      <c r="AZ76" s="33"/>
    </row>
    <row r="77" spans="1:52" s="19" customFormat="1" ht="15" customHeight="1" thickTop="1" x14ac:dyDescent="0.2">
      <c r="A77" s="1287" t="s">
        <v>1075</v>
      </c>
      <c r="B77" s="1288"/>
      <c r="C77" s="909"/>
      <c r="D77" s="860"/>
      <c r="E77" s="910"/>
      <c r="F77" s="911"/>
      <c r="G77" s="860"/>
      <c r="H77" s="910"/>
      <c r="I77" s="1112"/>
      <c r="J77" s="860"/>
      <c r="K77" s="910"/>
      <c r="L77" s="911"/>
      <c r="M77" s="860"/>
      <c r="N77" s="910"/>
      <c r="O77" s="911"/>
      <c r="P77" s="860"/>
      <c r="Q77" s="910"/>
      <c r="R77" s="861"/>
      <c r="S77" s="860"/>
      <c r="T77" s="860"/>
      <c r="U77" s="860">
        <v>0</v>
      </c>
      <c r="V77" s="861"/>
      <c r="W77" s="910"/>
      <c r="X77" s="861"/>
      <c r="Y77" s="860"/>
      <c r="Z77" s="861"/>
      <c r="AA77" s="860"/>
      <c r="AB77" s="860"/>
      <c r="AC77" s="861"/>
      <c r="AD77" s="912"/>
      <c r="AE77" s="860"/>
      <c r="AF77" s="860"/>
      <c r="AG77" s="911"/>
      <c r="AH77" s="860"/>
      <c r="AI77" s="911"/>
      <c r="AJ77" s="860"/>
      <c r="AK77" s="860"/>
      <c r="AL77" s="860"/>
      <c r="AM77" s="860"/>
      <c r="AN77" s="860"/>
      <c r="AO77" s="860"/>
      <c r="AP77" s="860"/>
      <c r="AQ77" s="860"/>
      <c r="AR77" s="860"/>
      <c r="AS77" s="860"/>
      <c r="AT77" s="1034"/>
      <c r="AU77" s="1034"/>
      <c r="AV77" s="924"/>
      <c r="AW77" s="925"/>
      <c r="AX77" s="925"/>
      <c r="AY77" s="925"/>
      <c r="AZ77" s="33"/>
    </row>
    <row r="78" spans="1:52" s="19" customFormat="1" ht="15" customHeight="1" x14ac:dyDescent="0.2">
      <c r="A78" s="1434" t="s">
        <v>333</v>
      </c>
      <c r="B78" s="1435"/>
      <c r="C78" s="704"/>
      <c r="D78" s="705"/>
      <c r="E78" s="705"/>
      <c r="F78" s="704"/>
      <c r="G78" s="705"/>
      <c r="H78" s="705"/>
      <c r="I78" s="1113"/>
      <c r="J78" s="705"/>
      <c r="K78" s="705"/>
      <c r="L78" s="704"/>
      <c r="M78" s="705"/>
      <c r="N78" s="705"/>
      <c r="O78" s="704"/>
      <c r="P78" s="705"/>
      <c r="Q78" s="705"/>
      <c r="R78" s="705"/>
      <c r="S78" s="705"/>
      <c r="T78" s="705"/>
      <c r="U78" s="705"/>
      <c r="V78" s="705"/>
      <c r="W78" s="705"/>
      <c r="X78" s="705"/>
      <c r="Y78" s="705"/>
      <c r="Z78" s="706"/>
      <c r="AA78" s="706"/>
      <c r="AB78" s="705"/>
      <c r="AC78" s="706"/>
      <c r="AD78" s="706"/>
      <c r="AE78" s="706"/>
      <c r="AF78" s="706"/>
      <c r="AG78" s="704"/>
      <c r="AH78" s="706"/>
      <c r="AI78" s="704"/>
      <c r="AJ78" s="706"/>
      <c r="AK78" s="706"/>
      <c r="AL78" s="706"/>
      <c r="AM78" s="706"/>
      <c r="AN78" s="706"/>
      <c r="AO78" s="706"/>
      <c r="AP78" s="706"/>
      <c r="AQ78" s="706"/>
      <c r="AR78" s="706"/>
      <c r="AS78" s="706"/>
      <c r="AT78" s="926"/>
      <c r="AU78" s="926"/>
      <c r="AV78" s="460"/>
      <c r="AW78" s="703"/>
      <c r="AX78" s="703"/>
      <c r="AY78" s="703"/>
      <c r="AZ78" s="33"/>
    </row>
    <row r="79" spans="1:52" s="19" customFormat="1" ht="15" customHeight="1" x14ac:dyDescent="0.2">
      <c r="A79" s="1281" t="s">
        <v>334</v>
      </c>
      <c r="B79" s="1282"/>
      <c r="C79" s="704"/>
      <c r="D79" s="705"/>
      <c r="E79" s="705"/>
      <c r="F79" s="704"/>
      <c r="G79" s="705"/>
      <c r="H79" s="705"/>
      <c r="I79" s="1113"/>
      <c r="J79" s="705"/>
      <c r="K79" s="705"/>
      <c r="L79" s="704"/>
      <c r="M79" s="705"/>
      <c r="N79" s="705"/>
      <c r="O79" s="704"/>
      <c r="P79" s="705"/>
      <c r="Q79" s="705"/>
      <c r="R79" s="705"/>
      <c r="S79" s="705"/>
      <c r="T79" s="705"/>
      <c r="U79" s="705"/>
      <c r="V79" s="705"/>
      <c r="W79" s="705"/>
      <c r="X79" s="705"/>
      <c r="Y79" s="705"/>
      <c r="Z79" s="143"/>
      <c r="AA79" s="706"/>
      <c r="AB79" s="705"/>
      <c r="AC79" s="143"/>
      <c r="AD79" s="143"/>
      <c r="AE79" s="705"/>
      <c r="AF79" s="705"/>
      <c r="AG79" s="704"/>
      <c r="AH79" s="705"/>
      <c r="AI79" s="704"/>
      <c r="AJ79" s="705"/>
      <c r="AK79" s="705"/>
      <c r="AL79" s="705"/>
      <c r="AM79" s="705"/>
      <c r="AN79" s="705"/>
      <c r="AO79" s="705"/>
      <c r="AP79" s="705"/>
      <c r="AQ79" s="705"/>
      <c r="AR79" s="705"/>
      <c r="AS79" s="705"/>
      <c r="AT79" s="707"/>
      <c r="AU79" s="707"/>
      <c r="AV79" s="460"/>
      <c r="AW79" s="460"/>
      <c r="AX79" s="460"/>
      <c r="AY79" s="460"/>
      <c r="AZ79" s="33"/>
    </row>
    <row r="80" spans="1:52" s="19" customFormat="1" ht="15" customHeight="1" x14ac:dyDescent="0.2">
      <c r="A80" s="1283" t="s">
        <v>345</v>
      </c>
      <c r="B80" s="1284"/>
      <c r="C80" s="704"/>
      <c r="D80" s="705"/>
      <c r="E80" s="705"/>
      <c r="F80" s="704"/>
      <c r="G80" s="705"/>
      <c r="H80" s="705"/>
      <c r="I80" s="1113"/>
      <c r="J80" s="705"/>
      <c r="K80" s="705"/>
      <c r="L80" s="704"/>
      <c r="M80" s="705"/>
      <c r="N80" s="705"/>
      <c r="O80" s="704"/>
      <c r="P80" s="705"/>
      <c r="Q80" s="705"/>
      <c r="R80" s="705"/>
      <c r="S80" s="705"/>
      <c r="T80" s="705"/>
      <c r="U80" s="705"/>
      <c r="V80" s="705"/>
      <c r="W80" s="705"/>
      <c r="X80" s="705"/>
      <c r="Y80" s="705"/>
      <c r="Z80" s="708"/>
      <c r="AA80" s="706"/>
      <c r="AB80" s="705"/>
      <c r="AC80" s="708"/>
      <c r="AD80" s="143"/>
      <c r="AE80" s="705"/>
      <c r="AF80" s="705"/>
      <c r="AG80" s="704"/>
      <c r="AH80" s="705"/>
      <c r="AI80" s="704"/>
      <c r="AJ80" s="705"/>
      <c r="AK80" s="705"/>
      <c r="AL80" s="705"/>
      <c r="AM80" s="705"/>
      <c r="AN80" s="705"/>
      <c r="AO80" s="705"/>
      <c r="AP80" s="705"/>
      <c r="AQ80" s="705"/>
      <c r="AR80" s="705"/>
      <c r="AS80" s="705"/>
      <c r="AT80" s="707"/>
      <c r="AU80" s="705"/>
      <c r="AV80" s="460"/>
      <c r="AW80" s="460"/>
      <c r="AX80" s="460"/>
      <c r="AY80" s="460"/>
      <c r="AZ80" s="33"/>
    </row>
    <row r="81" spans="1:52" ht="15" customHeight="1" x14ac:dyDescent="0.2">
      <c r="A81" s="1285" t="s">
        <v>1158</v>
      </c>
      <c r="B81" s="1286"/>
      <c r="C81" s="704"/>
      <c r="D81" s="705"/>
      <c r="E81" s="705"/>
      <c r="F81" s="704"/>
      <c r="G81" s="705"/>
      <c r="H81" s="705"/>
      <c r="I81" s="1113"/>
      <c r="J81" s="705"/>
      <c r="K81" s="705"/>
      <c r="L81" s="704"/>
      <c r="M81" s="705"/>
      <c r="N81" s="705"/>
      <c r="O81" s="704"/>
      <c r="P81" s="705"/>
      <c r="Q81" s="705"/>
      <c r="R81" s="705"/>
      <c r="S81" s="705"/>
      <c r="T81" s="705"/>
      <c r="U81" s="705"/>
      <c r="V81" s="705"/>
      <c r="W81" s="705"/>
      <c r="X81" s="705"/>
      <c r="Y81" s="705"/>
      <c r="Z81" s="706"/>
      <c r="AA81" s="706"/>
      <c r="AB81" s="705"/>
      <c r="AC81" s="706"/>
      <c r="AD81" s="143"/>
      <c r="AE81" s="705"/>
      <c r="AF81" s="705"/>
      <c r="AG81" s="704"/>
      <c r="AH81" s="705"/>
      <c r="AI81" s="704"/>
      <c r="AJ81" s="705"/>
      <c r="AK81" s="705"/>
      <c r="AL81" s="705"/>
      <c r="AM81" s="705"/>
      <c r="AN81" s="705"/>
      <c r="AO81" s="705"/>
      <c r="AP81" s="705"/>
      <c r="AQ81" s="705"/>
      <c r="AR81" s="705"/>
      <c r="AS81" s="705"/>
      <c r="AT81" s="707"/>
      <c r="AU81" s="705"/>
      <c r="AV81" s="302"/>
      <c r="AW81" s="302"/>
      <c r="AX81" s="302"/>
      <c r="AY81" s="302"/>
      <c r="AZ81" s="8"/>
    </row>
    <row r="82" spans="1:52" s="19" customFormat="1" ht="15" customHeight="1" x14ac:dyDescent="0.2">
      <c r="A82" s="1285" t="s">
        <v>344</v>
      </c>
      <c r="B82" s="1286"/>
      <c r="C82" s="704"/>
      <c r="D82" s="705"/>
      <c r="E82" s="705"/>
      <c r="F82" s="704"/>
      <c r="G82" s="705"/>
      <c r="H82" s="705"/>
      <c r="I82" s="1113"/>
      <c r="J82" s="705"/>
      <c r="K82" s="705"/>
      <c r="L82" s="704"/>
      <c r="M82" s="705"/>
      <c r="N82" s="705"/>
      <c r="O82" s="704"/>
      <c r="P82" s="705"/>
      <c r="Q82" s="705"/>
      <c r="R82" s="705"/>
      <c r="S82" s="705"/>
      <c r="T82" s="705"/>
      <c r="U82" s="705"/>
      <c r="V82" s="705"/>
      <c r="W82" s="705"/>
      <c r="X82" s="705"/>
      <c r="Y82" s="705"/>
      <c r="Z82" s="708"/>
      <c r="AA82" s="706"/>
      <c r="AB82" s="705"/>
      <c r="AC82" s="708"/>
      <c r="AD82" s="143"/>
      <c r="AE82" s="705"/>
      <c r="AF82" s="705"/>
      <c r="AG82" s="704"/>
      <c r="AH82" s="705"/>
      <c r="AI82" s="704"/>
      <c r="AJ82" s="705"/>
      <c r="AK82" s="705"/>
      <c r="AL82" s="705"/>
      <c r="AM82" s="705"/>
      <c r="AN82" s="705"/>
      <c r="AO82" s="705"/>
      <c r="AP82" s="705"/>
      <c r="AQ82" s="705"/>
      <c r="AR82" s="705"/>
      <c r="AS82" s="705"/>
      <c r="AT82" s="707"/>
      <c r="AU82" s="705"/>
      <c r="AV82" s="460"/>
      <c r="AW82" s="460"/>
      <c r="AX82" s="460"/>
      <c r="AY82" s="460"/>
      <c r="AZ82" s="33"/>
    </row>
    <row r="83" spans="1:52" s="19" customFormat="1" ht="15" customHeight="1" x14ac:dyDescent="0.2">
      <c r="A83" s="1277" t="s">
        <v>242</v>
      </c>
      <c r="B83" s="1278"/>
      <c r="C83" s="709"/>
      <c r="D83" s="710"/>
      <c r="E83" s="710"/>
      <c r="F83" s="709"/>
      <c r="G83" s="710"/>
      <c r="H83" s="710"/>
      <c r="I83" s="1114"/>
      <c r="J83" s="710"/>
      <c r="K83" s="710"/>
      <c r="L83" s="709"/>
      <c r="M83" s="710"/>
      <c r="N83" s="710"/>
      <c r="O83" s="709"/>
      <c r="P83" s="710"/>
      <c r="Q83" s="710"/>
      <c r="R83" s="710"/>
      <c r="S83" s="710"/>
      <c r="T83" s="710"/>
      <c r="U83" s="710"/>
      <c r="V83" s="710"/>
      <c r="W83" s="710"/>
      <c r="X83" s="710"/>
      <c r="Y83" s="710"/>
      <c r="Z83" s="158"/>
      <c r="AA83" s="157"/>
      <c r="AB83" s="710"/>
      <c r="AC83" s="158"/>
      <c r="AD83" s="158"/>
      <c r="AE83" s="710"/>
      <c r="AF83" s="710"/>
      <c r="AG83" s="709"/>
      <c r="AH83" s="710"/>
      <c r="AI83" s="709"/>
      <c r="AJ83" s="710"/>
      <c r="AK83" s="710"/>
      <c r="AL83" s="710"/>
      <c r="AM83" s="710"/>
      <c r="AN83" s="710"/>
      <c r="AO83" s="710"/>
      <c r="AP83" s="710"/>
      <c r="AQ83" s="710"/>
      <c r="AR83" s="710"/>
      <c r="AS83" s="710"/>
      <c r="AT83" s="711"/>
      <c r="AU83" s="711"/>
      <c r="AV83" s="460"/>
      <c r="AW83" s="460"/>
      <c r="AX83" s="460"/>
      <c r="AY83" s="460"/>
      <c r="AZ83" s="33"/>
    </row>
    <row r="84" spans="1:52" s="19" customFormat="1" ht="15" customHeight="1" thickBot="1" x14ac:dyDescent="0.25">
      <c r="A84" s="1290" t="s">
        <v>364</v>
      </c>
      <c r="B84" s="1291"/>
      <c r="C84" s="913">
        <v>69</v>
      </c>
      <c r="D84" s="914">
        <v>4268.9653302959669</v>
      </c>
      <c r="E84" s="915">
        <v>200325.26859689009</v>
      </c>
      <c r="F84" s="916">
        <v>66</v>
      </c>
      <c r="G84" s="917">
        <v>570.35224473434255</v>
      </c>
      <c r="H84" s="918">
        <v>21739.798060075806</v>
      </c>
      <c r="I84" s="1111">
        <v>0</v>
      </c>
      <c r="J84" s="917">
        <v>158.37628411149953</v>
      </c>
      <c r="K84" s="918">
        <v>0</v>
      </c>
      <c r="L84" s="916">
        <v>19</v>
      </c>
      <c r="M84" s="917">
        <v>3936.5780458287281</v>
      </c>
      <c r="N84" s="918">
        <v>41326.357159725114</v>
      </c>
      <c r="O84" s="916">
        <v>0</v>
      </c>
      <c r="P84" s="917">
        <v>1527.9418817790604</v>
      </c>
      <c r="Q84" s="918">
        <v>0</v>
      </c>
      <c r="R84" s="919">
        <v>263392</v>
      </c>
      <c r="S84" s="917">
        <v>-263392</v>
      </c>
      <c r="T84" s="917">
        <v>0</v>
      </c>
      <c r="U84" s="920">
        <v>-263392</v>
      </c>
      <c r="V84" s="919"/>
      <c r="W84" s="918"/>
      <c r="X84" s="919"/>
      <c r="Y84" s="918"/>
      <c r="Z84" s="919"/>
      <c r="AA84" s="917"/>
      <c r="AB84" s="917"/>
      <c r="AC84" s="919"/>
      <c r="AD84" s="921"/>
      <c r="AE84" s="917"/>
      <c r="AF84" s="922"/>
      <c r="AG84" s="916"/>
      <c r="AH84" s="917"/>
      <c r="AI84" s="916"/>
      <c r="AJ84" s="917"/>
      <c r="AK84" s="920"/>
      <c r="AL84" s="922"/>
      <c r="AM84" s="917"/>
      <c r="AN84" s="922"/>
      <c r="AO84" s="917"/>
      <c r="AP84" s="922"/>
      <c r="AQ84" s="917"/>
      <c r="AR84" s="917"/>
      <c r="AS84" s="922"/>
      <c r="AT84" s="702"/>
      <c r="AU84" s="702"/>
      <c r="AV84" s="460"/>
      <c r="AW84" s="166"/>
      <c r="AX84" s="166"/>
      <c r="AY84" s="166"/>
      <c r="AZ84" s="33"/>
    </row>
    <row r="85" spans="1:52" ht="16.149999999999999" customHeight="1" thickTop="1" x14ac:dyDescent="0.2"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06"/>
      <c r="Y85" s="13"/>
      <c r="Z85" s="13"/>
      <c r="AB85" s="13"/>
      <c r="AC85" s="13"/>
      <c r="AD85" s="13"/>
      <c r="AE85" s="13"/>
      <c r="AF85" s="13"/>
    </row>
    <row r="86" spans="1:52" ht="16.149999999999999" customHeight="1" x14ac:dyDescent="0.2"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06"/>
      <c r="Y86" s="13"/>
      <c r="Z86" s="13"/>
      <c r="AB86" s="13"/>
      <c r="AC86" s="13"/>
      <c r="AD86" s="13"/>
      <c r="AE86" s="13"/>
      <c r="AF86" s="13"/>
    </row>
    <row r="87" spans="1:52" ht="16.149999999999999" customHeight="1" x14ac:dyDescent="0.2">
      <c r="D87" s="13"/>
      <c r="E87" s="13"/>
      <c r="F87" s="9"/>
      <c r="G87" s="13"/>
      <c r="H87" s="461"/>
      <c r="I87" s="461"/>
      <c r="J87" s="461"/>
      <c r="K87" s="461"/>
      <c r="L87" s="463"/>
      <c r="M87" s="461"/>
      <c r="N87" s="461"/>
      <c r="O87" s="461"/>
      <c r="P87" s="461"/>
      <c r="Q87" s="461"/>
      <c r="R87" s="13"/>
      <c r="S87" s="13"/>
      <c r="T87" s="13"/>
      <c r="U87" s="13"/>
      <c r="V87" s="13"/>
      <c r="W87" s="13"/>
      <c r="X87" s="106"/>
      <c r="Y87" s="13"/>
      <c r="Z87" s="13"/>
      <c r="AA87" s="106"/>
      <c r="AB87" s="13"/>
      <c r="AC87" s="13"/>
      <c r="AD87" s="13"/>
      <c r="AE87" s="13"/>
      <c r="AF87" s="13"/>
      <c r="AQ87" s="106"/>
      <c r="AS87" s="106"/>
    </row>
    <row r="88" spans="1:52" ht="16.149999999999999" customHeight="1" x14ac:dyDescent="0.2">
      <c r="H88" s="10"/>
      <c r="I88" s="10"/>
      <c r="J88" s="1593"/>
      <c r="K88" s="462"/>
      <c r="L88" s="462"/>
      <c r="M88" s="1593"/>
      <c r="N88" s="462"/>
      <c r="O88" s="462"/>
      <c r="P88" s="1593"/>
      <c r="Q88" s="462"/>
    </row>
    <row r="89" spans="1:52" x14ac:dyDescent="0.2">
      <c r="H89" s="10"/>
      <c r="I89" s="10"/>
      <c r="J89" s="1593"/>
      <c r="K89" s="462"/>
      <c r="L89" s="462"/>
      <c r="M89" s="1593"/>
      <c r="N89" s="462"/>
      <c r="O89" s="462"/>
      <c r="P89" s="1593"/>
      <c r="Q89" s="462"/>
    </row>
    <row r="90" spans="1:52" x14ac:dyDescent="0.2">
      <c r="H90" s="10"/>
      <c r="I90" s="10"/>
      <c r="J90" s="10"/>
      <c r="K90" s="10"/>
      <c r="L90" s="10"/>
      <c r="M90" s="10"/>
      <c r="N90" s="10"/>
      <c r="O90" s="10"/>
      <c r="P90" s="10"/>
      <c r="Q90" s="10"/>
    </row>
    <row r="91" spans="1:52" x14ac:dyDescent="0.2">
      <c r="B91" s="750"/>
    </row>
    <row r="92" spans="1:52" x14ac:dyDescent="0.2">
      <c r="B92" s="747"/>
    </row>
    <row r="93" spans="1:52" x14ac:dyDescent="0.2">
      <c r="B93" s="747"/>
    </row>
    <row r="94" spans="1:52" x14ac:dyDescent="0.2">
      <c r="B94" s="747"/>
    </row>
  </sheetData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4" manualBreakCount="4">
        <brk id="11" max="1048575" man="1"/>
        <brk id="21" max="1048575" man="1"/>
        <brk id="30" max="1048575" man="1"/>
        <brk id="37" max="1048575" man="1"/>
      </colBreaks>
      <pageMargins left="0.3" right="0.3" top="0.6" bottom="0.5" header="0.3" footer="0.3"/>
      <printOptions horizontalCentered="1"/>
      <pageSetup paperSize="5" scale="64" firstPageNumber="50" fitToWidth="0" orientation="portrait" r:id="rId1"/>
      <headerFooter alignWithMargins="0">
        <oddHeader>&amp;L&amp;"Arial,Bold"&amp;18&amp;K000000FY2019-20 Budget Letter_&amp;KFF0000Preliminary Simulation</oddHeader>
        <oddFooter>&amp;R&amp;P</oddFooter>
      </headerFooter>
    </customSheetView>
  </customSheetViews>
  <mergeCells count="48">
    <mergeCell ref="AT1:AT3"/>
    <mergeCell ref="AU1:AU3"/>
    <mergeCell ref="C2:C3"/>
    <mergeCell ref="D2:E2"/>
    <mergeCell ref="F2:H2"/>
    <mergeCell ref="I2:K2"/>
    <mergeCell ref="L2:N2"/>
    <mergeCell ref="O2:Q2"/>
    <mergeCell ref="V1:AD1"/>
    <mergeCell ref="AE1:AK1"/>
    <mergeCell ref="AR2:AR3"/>
    <mergeCell ref="AS2:AS3"/>
    <mergeCell ref="A80:B80"/>
    <mergeCell ref="AL2:AL3"/>
    <mergeCell ref="AM2:AM3"/>
    <mergeCell ref="AN2:AN3"/>
    <mergeCell ref="AO2:AO3"/>
    <mergeCell ref="AB2:AB3"/>
    <mergeCell ref="AC2:AC3"/>
    <mergeCell ref="AD2:AD3"/>
    <mergeCell ref="AE2:AE3"/>
    <mergeCell ref="AF2:AF3"/>
    <mergeCell ref="AG2:AK2"/>
    <mergeCell ref="V2:V3"/>
    <mergeCell ref="W2:W3"/>
    <mergeCell ref="X2:X3"/>
    <mergeCell ref="Y2:Y3"/>
    <mergeCell ref="Z2:Z3"/>
    <mergeCell ref="A76:B76"/>
    <mergeCell ref="A78:B78"/>
    <mergeCell ref="A79:B79"/>
    <mergeCell ref="AP2:AP3"/>
    <mergeCell ref="AQ2:AQ3"/>
    <mergeCell ref="AA2:AA3"/>
    <mergeCell ref="A1:B3"/>
    <mergeCell ref="R2:R3"/>
    <mergeCell ref="S2:U2"/>
    <mergeCell ref="C1:K1"/>
    <mergeCell ref="L1:U1"/>
    <mergeCell ref="AL1:AS1"/>
    <mergeCell ref="A77:B77"/>
    <mergeCell ref="P88:P89"/>
    <mergeCell ref="A81:B81"/>
    <mergeCell ref="A82:B82"/>
    <mergeCell ref="A83:B83"/>
    <mergeCell ref="A84:B84"/>
    <mergeCell ref="J88:J89"/>
    <mergeCell ref="M88:M89"/>
  </mergeCells>
  <printOptions horizontalCentered="1"/>
  <pageMargins left="0.3" right="0.3" top="0.75" bottom="0.5" header="0.3" footer="0.3"/>
  <pageSetup paperSize="5" scale="64" firstPageNumber="50" fitToWidth="0" orientation="portrait" r:id="rId2"/>
  <headerFooter alignWithMargins="0">
    <oddHeader>&amp;L&amp;"Arial,Bold"&amp;18&amp;K000000FY2020-21 Budget Letter
June 2021</oddHeader>
    <oddFooter>&amp;R&amp;P</oddFooter>
  </headerFooter>
  <colBreaks count="4" manualBreakCount="4">
    <brk id="11" max="1048575" man="1"/>
    <brk id="21" max="1048575" man="1"/>
    <brk id="30" max="1048575" man="1"/>
    <brk id="3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O143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RowHeight="12.75" x14ac:dyDescent="0.2"/>
  <cols>
    <col min="1" max="1" width="8.5703125" style="798" bestFit="1" customWidth="1"/>
    <col min="2" max="2" width="8.5703125" style="798" hidden="1" customWidth="1"/>
    <col min="3" max="3" width="33.140625" style="798" customWidth="1"/>
    <col min="4" max="6" width="11.7109375" style="798" customWidth="1"/>
    <col min="7" max="7" width="11.7109375" style="799" customWidth="1"/>
    <col min="8" max="11" width="11.7109375" style="798" customWidth="1"/>
    <col min="12" max="14" width="12.7109375" style="798" customWidth="1"/>
    <col min="15" max="15" width="12.7109375" style="799" customWidth="1"/>
    <col min="16" max="16384" width="9.140625" style="798"/>
  </cols>
  <sheetData>
    <row r="1" spans="1:15" s="793" customFormat="1" ht="66.75" customHeight="1" x14ac:dyDescent="0.2">
      <c r="A1" s="1393" t="s">
        <v>1260</v>
      </c>
      <c r="B1" s="1394"/>
      <c r="C1" s="1394"/>
      <c r="D1" s="1071" t="s">
        <v>1063</v>
      </c>
      <c r="E1" s="1072" t="s">
        <v>1064</v>
      </c>
      <c r="F1" s="1073" t="s">
        <v>1065</v>
      </c>
      <c r="G1" s="1395" t="s">
        <v>1066</v>
      </c>
      <c r="H1" s="1074" t="s">
        <v>1067</v>
      </c>
      <c r="I1" s="1074" t="s">
        <v>1064</v>
      </c>
      <c r="J1" s="1075" t="s">
        <v>1065</v>
      </c>
      <c r="K1" s="1396" t="s">
        <v>1066</v>
      </c>
      <c r="L1" s="1076" t="s">
        <v>1068</v>
      </c>
      <c r="M1" s="1386" t="s">
        <v>1069</v>
      </c>
      <c r="N1" s="1386" t="s">
        <v>1070</v>
      </c>
      <c r="O1" s="1386" t="s">
        <v>1071</v>
      </c>
    </row>
    <row r="2" spans="1:15" s="793" customFormat="1" ht="12.75" hidden="1" customHeight="1" x14ac:dyDescent="0.2">
      <c r="A2" s="1394"/>
      <c r="B2" s="1394"/>
      <c r="C2" s="1394"/>
      <c r="D2" s="1071"/>
      <c r="E2" s="1077"/>
      <c r="F2" s="1077"/>
      <c r="G2" s="1395"/>
      <c r="H2" s="1077"/>
      <c r="I2" s="1077"/>
      <c r="J2" s="1077"/>
      <c r="K2" s="1396"/>
      <c r="L2" s="1076"/>
      <c r="M2" s="1386"/>
      <c r="N2" s="1386"/>
      <c r="O2" s="1386"/>
    </row>
    <row r="3" spans="1:15" s="793" customFormat="1" ht="12.75" hidden="1" customHeight="1" x14ac:dyDescent="0.2">
      <c r="A3" s="1394"/>
      <c r="B3" s="1394"/>
      <c r="C3" s="1394"/>
      <c r="D3" s="1071"/>
      <c r="E3" s="1077"/>
      <c r="F3" s="1077"/>
      <c r="G3" s="1395"/>
      <c r="H3" s="1077"/>
      <c r="I3" s="1077"/>
      <c r="J3" s="1077"/>
      <c r="K3" s="1396"/>
      <c r="L3" s="1076"/>
      <c r="M3" s="1386"/>
      <c r="N3" s="1386"/>
      <c r="O3" s="1386"/>
    </row>
    <row r="4" spans="1:15" s="793" customFormat="1" ht="16.5" customHeight="1" x14ac:dyDescent="0.2">
      <c r="A4" s="1394"/>
      <c r="B4" s="1394"/>
      <c r="C4" s="1394"/>
      <c r="D4" s="1071" t="s">
        <v>1358</v>
      </c>
      <c r="E4" s="1072">
        <v>1000</v>
      </c>
      <c r="F4" s="1073">
        <v>0.26</v>
      </c>
      <c r="G4" s="1395"/>
      <c r="H4" s="1078" t="s">
        <v>1358</v>
      </c>
      <c r="I4" s="1074">
        <v>500</v>
      </c>
      <c r="J4" s="1075">
        <v>0.29399999999999998</v>
      </c>
      <c r="K4" s="1396"/>
      <c r="L4" s="1076" t="s">
        <v>1358</v>
      </c>
      <c r="M4" s="1386"/>
      <c r="N4" s="1386"/>
      <c r="O4" s="1386"/>
    </row>
    <row r="5" spans="1:15" s="793" customFormat="1" ht="15.75" customHeight="1" x14ac:dyDescent="0.2">
      <c r="A5" s="794"/>
      <c r="B5" s="795"/>
      <c r="C5" s="796"/>
      <c r="D5" s="797">
        <v>1</v>
      </c>
      <c r="E5" s="797">
        <v>2</v>
      </c>
      <c r="F5" s="797">
        <v>3</v>
      </c>
      <c r="G5" s="797">
        <f>F5+1</f>
        <v>4</v>
      </c>
      <c r="H5" s="797">
        <v>5</v>
      </c>
      <c r="I5" s="797">
        <v>6</v>
      </c>
      <c r="J5" s="797">
        <v>7</v>
      </c>
      <c r="K5" s="797">
        <f>J5+1</f>
        <v>8</v>
      </c>
      <c r="L5" s="797">
        <v>9</v>
      </c>
      <c r="M5" s="797">
        <v>10</v>
      </c>
      <c r="N5" s="797">
        <v>11</v>
      </c>
      <c r="O5" s="797">
        <f>N5+1</f>
        <v>12</v>
      </c>
    </row>
    <row r="6" spans="1:15" hidden="1" x14ac:dyDescent="0.2"/>
    <row r="7" spans="1:15" ht="15.75" customHeight="1" x14ac:dyDescent="0.2">
      <c r="A7" s="501">
        <v>1</v>
      </c>
      <c r="B7" s="800">
        <v>1</v>
      </c>
      <c r="C7" s="801" t="s">
        <v>4</v>
      </c>
      <c r="D7" s="802">
        <v>725.538917294974</v>
      </c>
      <c r="E7" s="777">
        <f t="shared" ref="E7:E70" si="0">ROUND(D7*$E$4,0)</f>
        <v>725539</v>
      </c>
      <c r="F7" s="777">
        <f t="shared" ref="F7:F70" si="1">ROUND(E7*$F$4,0)</f>
        <v>188640</v>
      </c>
      <c r="G7" s="803">
        <f>E7+F7</f>
        <v>914179</v>
      </c>
      <c r="H7" s="802">
        <v>484.99999999999898</v>
      </c>
      <c r="I7" s="777">
        <f t="shared" ref="I7:I70" si="2">ROUND(H7*$I$4,0)</f>
        <v>242500</v>
      </c>
      <c r="J7" s="777">
        <f t="shared" ref="J7:J70" si="3">ROUND(I7*$J$4,0)</f>
        <v>71295</v>
      </c>
      <c r="K7" s="804">
        <f>I7+J7</f>
        <v>313795</v>
      </c>
      <c r="L7" s="802">
        <f t="shared" ref="L7:O38" si="4">D7+H7</f>
        <v>1210.5389172949731</v>
      </c>
      <c r="M7" s="777">
        <f t="shared" si="4"/>
        <v>968039</v>
      </c>
      <c r="N7" s="777">
        <f t="shared" si="4"/>
        <v>259935</v>
      </c>
      <c r="O7" s="805">
        <f t="shared" si="4"/>
        <v>1227974</v>
      </c>
    </row>
    <row r="8" spans="1:15" ht="15.75" customHeight="1" x14ac:dyDescent="0.2">
      <c r="A8" s="44">
        <v>2</v>
      </c>
      <c r="B8" s="228">
        <v>2</v>
      </c>
      <c r="C8" s="505" t="s">
        <v>5</v>
      </c>
      <c r="D8" s="806">
        <v>381</v>
      </c>
      <c r="E8" s="778">
        <f t="shared" si="0"/>
        <v>381000</v>
      </c>
      <c r="F8" s="778">
        <f t="shared" si="1"/>
        <v>99060</v>
      </c>
      <c r="G8" s="807">
        <f t="shared" ref="G8:G71" si="5">E8+F8</f>
        <v>480060</v>
      </c>
      <c r="H8" s="806">
        <v>234.99999999999901</v>
      </c>
      <c r="I8" s="778">
        <f t="shared" si="2"/>
        <v>117500</v>
      </c>
      <c r="J8" s="778">
        <f t="shared" si="3"/>
        <v>34545</v>
      </c>
      <c r="K8" s="808">
        <f t="shared" ref="K8:K71" si="6">I8+J8</f>
        <v>152045</v>
      </c>
      <c r="L8" s="806">
        <f t="shared" si="4"/>
        <v>615.99999999999898</v>
      </c>
      <c r="M8" s="778">
        <f t="shared" si="4"/>
        <v>498500</v>
      </c>
      <c r="N8" s="778">
        <f t="shared" si="4"/>
        <v>133605</v>
      </c>
      <c r="O8" s="809">
        <f t="shared" si="4"/>
        <v>632105</v>
      </c>
    </row>
    <row r="9" spans="1:15" ht="15.75" customHeight="1" x14ac:dyDescent="0.2">
      <c r="A9" s="507">
        <v>3</v>
      </c>
      <c r="B9" s="228">
        <v>3</v>
      </c>
      <c r="C9" s="505" t="s">
        <v>6</v>
      </c>
      <c r="D9" s="806">
        <v>1849.1331501809643</v>
      </c>
      <c r="E9" s="778">
        <f t="shared" si="0"/>
        <v>1849133</v>
      </c>
      <c r="F9" s="778">
        <f t="shared" si="1"/>
        <v>480775</v>
      </c>
      <c r="G9" s="807">
        <f t="shared" si="5"/>
        <v>2329908</v>
      </c>
      <c r="H9" s="806">
        <v>1201</v>
      </c>
      <c r="I9" s="778">
        <f t="shared" si="2"/>
        <v>600500</v>
      </c>
      <c r="J9" s="778">
        <f t="shared" si="3"/>
        <v>176547</v>
      </c>
      <c r="K9" s="808">
        <f t="shared" si="6"/>
        <v>777047</v>
      </c>
      <c r="L9" s="806">
        <f t="shared" si="4"/>
        <v>3050.1331501809645</v>
      </c>
      <c r="M9" s="778">
        <f t="shared" si="4"/>
        <v>2449633</v>
      </c>
      <c r="N9" s="778">
        <f t="shared" si="4"/>
        <v>657322</v>
      </c>
      <c r="O9" s="809">
        <f t="shared" si="4"/>
        <v>3106955</v>
      </c>
    </row>
    <row r="10" spans="1:15" ht="15.75" customHeight="1" x14ac:dyDescent="0.2">
      <c r="A10" s="507">
        <v>4</v>
      </c>
      <c r="B10" s="228">
        <v>4</v>
      </c>
      <c r="C10" s="505" t="s">
        <v>7</v>
      </c>
      <c r="D10" s="806">
        <v>256.719882258979</v>
      </c>
      <c r="E10" s="778">
        <f t="shared" si="0"/>
        <v>256720</v>
      </c>
      <c r="F10" s="778">
        <f t="shared" si="1"/>
        <v>66747</v>
      </c>
      <c r="G10" s="807">
        <f t="shared" si="5"/>
        <v>323467</v>
      </c>
      <c r="H10" s="806">
        <v>186.77999999999997</v>
      </c>
      <c r="I10" s="778">
        <f t="shared" si="2"/>
        <v>93390</v>
      </c>
      <c r="J10" s="778">
        <f t="shared" si="3"/>
        <v>27457</v>
      </c>
      <c r="K10" s="808">
        <f t="shared" si="6"/>
        <v>120847</v>
      </c>
      <c r="L10" s="806">
        <f t="shared" si="4"/>
        <v>443.49988225897897</v>
      </c>
      <c r="M10" s="778">
        <f t="shared" si="4"/>
        <v>350110</v>
      </c>
      <c r="N10" s="778">
        <f t="shared" si="4"/>
        <v>94204</v>
      </c>
      <c r="O10" s="809">
        <f t="shared" si="4"/>
        <v>444314</v>
      </c>
    </row>
    <row r="11" spans="1:15" ht="15.75" customHeight="1" x14ac:dyDescent="0.2">
      <c r="A11" s="810">
        <v>5</v>
      </c>
      <c r="B11" s="509">
        <v>5</v>
      </c>
      <c r="C11" s="811" t="s">
        <v>8</v>
      </c>
      <c r="D11" s="812">
        <v>340.82214421200001</v>
      </c>
      <c r="E11" s="813">
        <f t="shared" si="0"/>
        <v>340822</v>
      </c>
      <c r="F11" s="813">
        <f t="shared" si="1"/>
        <v>88614</v>
      </c>
      <c r="G11" s="814">
        <f t="shared" si="5"/>
        <v>429436</v>
      </c>
      <c r="H11" s="812">
        <v>266</v>
      </c>
      <c r="I11" s="813">
        <f t="shared" si="2"/>
        <v>133000</v>
      </c>
      <c r="J11" s="813">
        <f t="shared" si="3"/>
        <v>39102</v>
      </c>
      <c r="K11" s="815">
        <f t="shared" si="6"/>
        <v>172102</v>
      </c>
      <c r="L11" s="812">
        <f t="shared" si="4"/>
        <v>606.82214421200001</v>
      </c>
      <c r="M11" s="813">
        <f t="shared" si="4"/>
        <v>473822</v>
      </c>
      <c r="N11" s="813">
        <f t="shared" si="4"/>
        <v>127716</v>
      </c>
      <c r="O11" s="816">
        <f t="shared" si="4"/>
        <v>601538</v>
      </c>
    </row>
    <row r="12" spans="1:15" ht="15.75" customHeight="1" x14ac:dyDescent="0.2">
      <c r="A12" s="501">
        <v>6</v>
      </c>
      <c r="B12" s="800">
        <v>6</v>
      </c>
      <c r="C12" s="801" t="s">
        <v>9</v>
      </c>
      <c r="D12" s="802">
        <v>477.50904676438199</v>
      </c>
      <c r="E12" s="777">
        <f t="shared" si="0"/>
        <v>477509</v>
      </c>
      <c r="F12" s="777">
        <f t="shared" si="1"/>
        <v>124152</v>
      </c>
      <c r="G12" s="803">
        <f t="shared" si="5"/>
        <v>601661</v>
      </c>
      <c r="H12" s="802">
        <v>305.67860947128599</v>
      </c>
      <c r="I12" s="777">
        <f t="shared" si="2"/>
        <v>152839</v>
      </c>
      <c r="J12" s="777">
        <f t="shared" si="3"/>
        <v>44935</v>
      </c>
      <c r="K12" s="804">
        <f t="shared" si="6"/>
        <v>197774</v>
      </c>
      <c r="L12" s="802">
        <f t="shared" si="4"/>
        <v>783.18765623566799</v>
      </c>
      <c r="M12" s="777">
        <f t="shared" si="4"/>
        <v>630348</v>
      </c>
      <c r="N12" s="777">
        <f t="shared" si="4"/>
        <v>169087</v>
      </c>
      <c r="O12" s="805">
        <f t="shared" si="4"/>
        <v>799435</v>
      </c>
    </row>
    <row r="13" spans="1:15" ht="15.75" customHeight="1" x14ac:dyDescent="0.2">
      <c r="A13" s="44">
        <v>7</v>
      </c>
      <c r="B13" s="228">
        <v>7</v>
      </c>
      <c r="C13" s="505" t="s">
        <v>10</v>
      </c>
      <c r="D13" s="806">
        <v>227.01649995055101</v>
      </c>
      <c r="E13" s="778">
        <f t="shared" si="0"/>
        <v>227016</v>
      </c>
      <c r="F13" s="778">
        <f t="shared" si="1"/>
        <v>59024</v>
      </c>
      <c r="G13" s="807">
        <f t="shared" si="5"/>
        <v>286040</v>
      </c>
      <c r="H13" s="806">
        <v>171.73223742239898</v>
      </c>
      <c r="I13" s="778">
        <f t="shared" si="2"/>
        <v>85866</v>
      </c>
      <c r="J13" s="778">
        <f t="shared" si="3"/>
        <v>25245</v>
      </c>
      <c r="K13" s="808">
        <f t="shared" si="6"/>
        <v>111111</v>
      </c>
      <c r="L13" s="806">
        <f t="shared" si="4"/>
        <v>398.74873737295002</v>
      </c>
      <c r="M13" s="778">
        <f t="shared" si="4"/>
        <v>312882</v>
      </c>
      <c r="N13" s="778">
        <f t="shared" si="4"/>
        <v>84269</v>
      </c>
      <c r="O13" s="809">
        <f t="shared" si="4"/>
        <v>397151</v>
      </c>
    </row>
    <row r="14" spans="1:15" ht="15.75" customHeight="1" x14ac:dyDescent="0.2">
      <c r="A14" s="507">
        <v>8</v>
      </c>
      <c r="B14" s="228">
        <v>8</v>
      </c>
      <c r="C14" s="505" t="s">
        <v>11</v>
      </c>
      <c r="D14" s="806">
        <v>1935</v>
      </c>
      <c r="E14" s="778">
        <f t="shared" si="0"/>
        <v>1935000</v>
      </c>
      <c r="F14" s="778">
        <f t="shared" si="1"/>
        <v>503100</v>
      </c>
      <c r="G14" s="807">
        <f t="shared" si="5"/>
        <v>2438100</v>
      </c>
      <c r="H14" s="806">
        <v>1226</v>
      </c>
      <c r="I14" s="778">
        <f t="shared" si="2"/>
        <v>613000</v>
      </c>
      <c r="J14" s="778">
        <f t="shared" si="3"/>
        <v>180222</v>
      </c>
      <c r="K14" s="808">
        <f t="shared" si="6"/>
        <v>793222</v>
      </c>
      <c r="L14" s="806">
        <f t="shared" si="4"/>
        <v>3161</v>
      </c>
      <c r="M14" s="778">
        <f t="shared" si="4"/>
        <v>2548000</v>
      </c>
      <c r="N14" s="778">
        <f t="shared" si="4"/>
        <v>683322</v>
      </c>
      <c r="O14" s="809">
        <f t="shared" si="4"/>
        <v>3231322</v>
      </c>
    </row>
    <row r="15" spans="1:15" ht="15.75" customHeight="1" x14ac:dyDescent="0.2">
      <c r="A15" s="507">
        <v>9</v>
      </c>
      <c r="B15" s="228">
        <v>9</v>
      </c>
      <c r="C15" s="505" t="s">
        <v>12</v>
      </c>
      <c r="D15" s="806">
        <v>2692.3973515424382</v>
      </c>
      <c r="E15" s="778">
        <f t="shared" si="0"/>
        <v>2692397</v>
      </c>
      <c r="F15" s="778">
        <f t="shared" si="1"/>
        <v>700023</v>
      </c>
      <c r="G15" s="807">
        <f t="shared" si="5"/>
        <v>3392420</v>
      </c>
      <c r="H15" s="806">
        <v>2258.7425757171077</v>
      </c>
      <c r="I15" s="778">
        <f t="shared" si="2"/>
        <v>1129371</v>
      </c>
      <c r="J15" s="778">
        <f t="shared" si="3"/>
        <v>332035</v>
      </c>
      <c r="K15" s="808">
        <f t="shared" si="6"/>
        <v>1461406</v>
      </c>
      <c r="L15" s="806">
        <f t="shared" si="4"/>
        <v>4951.1399272595463</v>
      </c>
      <c r="M15" s="778">
        <f t="shared" si="4"/>
        <v>3821768</v>
      </c>
      <c r="N15" s="778">
        <f t="shared" si="4"/>
        <v>1032058</v>
      </c>
      <c r="O15" s="809">
        <f t="shared" si="4"/>
        <v>4853826</v>
      </c>
    </row>
    <row r="16" spans="1:15" ht="15.75" customHeight="1" x14ac:dyDescent="0.2">
      <c r="A16" s="810">
        <v>10</v>
      </c>
      <c r="B16" s="509">
        <v>10</v>
      </c>
      <c r="C16" s="811" t="s">
        <v>13</v>
      </c>
      <c r="D16" s="812">
        <v>3026.9807387435703</v>
      </c>
      <c r="E16" s="813">
        <f t="shared" si="0"/>
        <v>3026981</v>
      </c>
      <c r="F16" s="813">
        <f t="shared" si="1"/>
        <v>787015</v>
      </c>
      <c r="G16" s="814">
        <f t="shared" si="5"/>
        <v>3813996</v>
      </c>
      <c r="H16" s="812">
        <v>1686.6884473359219</v>
      </c>
      <c r="I16" s="813">
        <f t="shared" si="2"/>
        <v>843344</v>
      </c>
      <c r="J16" s="813">
        <f t="shared" si="3"/>
        <v>247943</v>
      </c>
      <c r="K16" s="815">
        <f t="shared" si="6"/>
        <v>1091287</v>
      </c>
      <c r="L16" s="812">
        <f t="shared" si="4"/>
        <v>4713.6691860794926</v>
      </c>
      <c r="M16" s="813">
        <f t="shared" si="4"/>
        <v>3870325</v>
      </c>
      <c r="N16" s="813">
        <f t="shared" si="4"/>
        <v>1034958</v>
      </c>
      <c r="O16" s="816">
        <f t="shared" si="4"/>
        <v>4905283</v>
      </c>
    </row>
    <row r="17" spans="1:15" ht="15.75" customHeight="1" x14ac:dyDescent="0.2">
      <c r="A17" s="501">
        <v>11</v>
      </c>
      <c r="B17" s="800">
        <v>11</v>
      </c>
      <c r="C17" s="801" t="s">
        <v>14</v>
      </c>
      <c r="D17" s="802">
        <v>153.19394685725098</v>
      </c>
      <c r="E17" s="777">
        <f t="shared" si="0"/>
        <v>153194</v>
      </c>
      <c r="F17" s="777">
        <f t="shared" si="1"/>
        <v>39830</v>
      </c>
      <c r="G17" s="803">
        <f t="shared" si="5"/>
        <v>193024</v>
      </c>
      <c r="H17" s="802">
        <v>117.963807004689</v>
      </c>
      <c r="I17" s="777">
        <f t="shared" si="2"/>
        <v>58982</v>
      </c>
      <c r="J17" s="777">
        <f t="shared" si="3"/>
        <v>17341</v>
      </c>
      <c r="K17" s="804">
        <f t="shared" si="6"/>
        <v>76323</v>
      </c>
      <c r="L17" s="802">
        <f t="shared" si="4"/>
        <v>271.15775386193997</v>
      </c>
      <c r="M17" s="777">
        <f t="shared" si="4"/>
        <v>212176</v>
      </c>
      <c r="N17" s="777">
        <f t="shared" si="4"/>
        <v>57171</v>
      </c>
      <c r="O17" s="805">
        <f t="shared" si="4"/>
        <v>269347</v>
      </c>
    </row>
    <row r="18" spans="1:15" ht="15.75" customHeight="1" x14ac:dyDescent="0.2">
      <c r="A18" s="44">
        <v>12</v>
      </c>
      <c r="B18" s="228">
        <v>12</v>
      </c>
      <c r="C18" s="505" t="s">
        <v>15</v>
      </c>
      <c r="D18" s="806">
        <v>167.25145755226703</v>
      </c>
      <c r="E18" s="778">
        <f t="shared" si="0"/>
        <v>167251</v>
      </c>
      <c r="F18" s="778">
        <f t="shared" si="1"/>
        <v>43485</v>
      </c>
      <c r="G18" s="807">
        <f t="shared" si="5"/>
        <v>210736</v>
      </c>
      <c r="H18" s="806">
        <v>92.764707868332991</v>
      </c>
      <c r="I18" s="778">
        <f t="shared" si="2"/>
        <v>46382</v>
      </c>
      <c r="J18" s="778">
        <f t="shared" si="3"/>
        <v>13636</v>
      </c>
      <c r="K18" s="808">
        <f t="shared" si="6"/>
        <v>60018</v>
      </c>
      <c r="L18" s="806">
        <f t="shared" si="4"/>
        <v>260.01616542060003</v>
      </c>
      <c r="M18" s="778">
        <f t="shared" si="4"/>
        <v>213633</v>
      </c>
      <c r="N18" s="778">
        <f t="shared" si="4"/>
        <v>57121</v>
      </c>
      <c r="O18" s="809">
        <f t="shared" si="4"/>
        <v>270754</v>
      </c>
    </row>
    <row r="19" spans="1:15" ht="15.75" customHeight="1" x14ac:dyDescent="0.2">
      <c r="A19" s="507">
        <v>13</v>
      </c>
      <c r="B19" s="228">
        <v>13</v>
      </c>
      <c r="C19" s="505" t="s">
        <v>16</v>
      </c>
      <c r="D19" s="806">
        <v>89.64670894462401</v>
      </c>
      <c r="E19" s="778">
        <f t="shared" si="0"/>
        <v>89647</v>
      </c>
      <c r="F19" s="778">
        <f t="shared" si="1"/>
        <v>23308</v>
      </c>
      <c r="G19" s="807">
        <f t="shared" si="5"/>
        <v>112955</v>
      </c>
      <c r="H19" s="806">
        <v>98.452494477320002</v>
      </c>
      <c r="I19" s="778">
        <f t="shared" si="2"/>
        <v>49226</v>
      </c>
      <c r="J19" s="778">
        <f t="shared" si="3"/>
        <v>14472</v>
      </c>
      <c r="K19" s="808">
        <f t="shared" si="6"/>
        <v>63698</v>
      </c>
      <c r="L19" s="806">
        <f t="shared" si="4"/>
        <v>188.09920342194403</v>
      </c>
      <c r="M19" s="778">
        <f t="shared" si="4"/>
        <v>138873</v>
      </c>
      <c r="N19" s="778">
        <f t="shared" si="4"/>
        <v>37780</v>
      </c>
      <c r="O19" s="809">
        <f t="shared" si="4"/>
        <v>176653</v>
      </c>
    </row>
    <row r="20" spans="1:15" ht="15.75" customHeight="1" x14ac:dyDescent="0.2">
      <c r="A20" s="507">
        <v>14</v>
      </c>
      <c r="B20" s="228">
        <v>14</v>
      </c>
      <c r="C20" s="505" t="s">
        <v>17</v>
      </c>
      <c r="D20" s="806">
        <v>138.05992025003303</v>
      </c>
      <c r="E20" s="778">
        <f t="shared" si="0"/>
        <v>138060</v>
      </c>
      <c r="F20" s="778">
        <f t="shared" si="1"/>
        <v>35896</v>
      </c>
      <c r="G20" s="807">
        <f t="shared" si="5"/>
        <v>173956</v>
      </c>
      <c r="H20" s="806">
        <v>134.940079749923</v>
      </c>
      <c r="I20" s="778">
        <f t="shared" si="2"/>
        <v>67470</v>
      </c>
      <c r="J20" s="778">
        <f t="shared" si="3"/>
        <v>19836</v>
      </c>
      <c r="K20" s="808">
        <f t="shared" si="6"/>
        <v>87306</v>
      </c>
      <c r="L20" s="806">
        <f t="shared" si="4"/>
        <v>272.999999999956</v>
      </c>
      <c r="M20" s="778">
        <f t="shared" si="4"/>
        <v>205530</v>
      </c>
      <c r="N20" s="778">
        <f t="shared" si="4"/>
        <v>55732</v>
      </c>
      <c r="O20" s="809">
        <f t="shared" si="4"/>
        <v>261262</v>
      </c>
    </row>
    <row r="21" spans="1:15" ht="15.75" customHeight="1" x14ac:dyDescent="0.2">
      <c r="A21" s="746">
        <v>15</v>
      </c>
      <c r="B21" s="509">
        <v>15</v>
      </c>
      <c r="C21" s="811" t="s">
        <v>18</v>
      </c>
      <c r="D21" s="812">
        <v>296.98</v>
      </c>
      <c r="E21" s="813">
        <f t="shared" si="0"/>
        <v>296980</v>
      </c>
      <c r="F21" s="813">
        <f t="shared" si="1"/>
        <v>77215</v>
      </c>
      <c r="G21" s="814">
        <f t="shared" si="5"/>
        <v>374195</v>
      </c>
      <c r="H21" s="812">
        <v>209</v>
      </c>
      <c r="I21" s="813">
        <f t="shared" si="2"/>
        <v>104500</v>
      </c>
      <c r="J21" s="813">
        <f t="shared" si="3"/>
        <v>30723</v>
      </c>
      <c r="K21" s="815">
        <f t="shared" si="6"/>
        <v>135223</v>
      </c>
      <c r="L21" s="812">
        <f t="shared" si="4"/>
        <v>505.98</v>
      </c>
      <c r="M21" s="813">
        <f t="shared" si="4"/>
        <v>401480</v>
      </c>
      <c r="N21" s="813">
        <f t="shared" si="4"/>
        <v>107938</v>
      </c>
      <c r="O21" s="816">
        <f t="shared" si="4"/>
        <v>509418</v>
      </c>
    </row>
    <row r="22" spans="1:15" ht="15.75" customHeight="1" x14ac:dyDescent="0.2">
      <c r="A22" s="501">
        <v>16</v>
      </c>
      <c r="B22" s="800">
        <v>16</v>
      </c>
      <c r="C22" s="801" t="s">
        <v>19</v>
      </c>
      <c r="D22" s="802">
        <v>413</v>
      </c>
      <c r="E22" s="777">
        <f t="shared" si="0"/>
        <v>413000</v>
      </c>
      <c r="F22" s="777">
        <f t="shared" si="1"/>
        <v>107380</v>
      </c>
      <c r="G22" s="803">
        <f t="shared" si="5"/>
        <v>520380</v>
      </c>
      <c r="H22" s="802">
        <v>310</v>
      </c>
      <c r="I22" s="777">
        <f t="shared" si="2"/>
        <v>155000</v>
      </c>
      <c r="J22" s="777">
        <f t="shared" si="3"/>
        <v>45570</v>
      </c>
      <c r="K22" s="804">
        <f t="shared" si="6"/>
        <v>200570</v>
      </c>
      <c r="L22" s="802">
        <f t="shared" si="4"/>
        <v>723</v>
      </c>
      <c r="M22" s="777">
        <f t="shared" si="4"/>
        <v>568000</v>
      </c>
      <c r="N22" s="777">
        <f t="shared" si="4"/>
        <v>152950</v>
      </c>
      <c r="O22" s="805">
        <f t="shared" si="4"/>
        <v>720950</v>
      </c>
    </row>
    <row r="23" spans="1:15" ht="15.75" customHeight="1" x14ac:dyDescent="0.2">
      <c r="A23" s="44">
        <v>17</v>
      </c>
      <c r="B23" s="228">
        <v>17</v>
      </c>
      <c r="C23" s="505" t="s">
        <v>20</v>
      </c>
      <c r="D23" s="817">
        <v>3759.5276785699398</v>
      </c>
      <c r="E23" s="818">
        <f t="shared" si="0"/>
        <v>3759528</v>
      </c>
      <c r="F23" s="818">
        <f t="shared" si="1"/>
        <v>977477</v>
      </c>
      <c r="G23" s="807">
        <f t="shared" si="5"/>
        <v>4737005</v>
      </c>
      <c r="H23" s="817">
        <v>2225.5664222069968</v>
      </c>
      <c r="I23" s="818">
        <f t="shared" si="2"/>
        <v>1112783</v>
      </c>
      <c r="J23" s="818">
        <f t="shared" si="3"/>
        <v>327158</v>
      </c>
      <c r="K23" s="808">
        <f t="shared" si="6"/>
        <v>1439941</v>
      </c>
      <c r="L23" s="817">
        <f t="shared" si="4"/>
        <v>5985.0941007769361</v>
      </c>
      <c r="M23" s="818">
        <f t="shared" si="4"/>
        <v>4872311</v>
      </c>
      <c r="N23" s="818">
        <f t="shared" si="4"/>
        <v>1304635</v>
      </c>
      <c r="O23" s="809">
        <f t="shared" si="4"/>
        <v>6176946</v>
      </c>
    </row>
    <row r="24" spans="1:15" ht="15.75" customHeight="1" x14ac:dyDescent="0.2">
      <c r="A24" s="507">
        <v>18</v>
      </c>
      <c r="B24" s="228">
        <v>18</v>
      </c>
      <c r="C24" s="505" t="s">
        <v>21</v>
      </c>
      <c r="D24" s="817">
        <v>73.255584935881984</v>
      </c>
      <c r="E24" s="818">
        <f t="shared" si="0"/>
        <v>73256</v>
      </c>
      <c r="F24" s="818">
        <f t="shared" si="1"/>
        <v>19047</v>
      </c>
      <c r="G24" s="807">
        <f t="shared" si="5"/>
        <v>92303</v>
      </c>
      <c r="H24" s="817">
        <v>70.744415064089992</v>
      </c>
      <c r="I24" s="818">
        <f t="shared" si="2"/>
        <v>35372</v>
      </c>
      <c r="J24" s="818">
        <f t="shared" si="3"/>
        <v>10399</v>
      </c>
      <c r="K24" s="808">
        <f t="shared" si="6"/>
        <v>45771</v>
      </c>
      <c r="L24" s="817">
        <f t="shared" si="4"/>
        <v>143.99999999997198</v>
      </c>
      <c r="M24" s="818">
        <f t="shared" si="4"/>
        <v>108628</v>
      </c>
      <c r="N24" s="818">
        <f t="shared" si="4"/>
        <v>29446</v>
      </c>
      <c r="O24" s="809">
        <f t="shared" si="4"/>
        <v>138074</v>
      </c>
    </row>
    <row r="25" spans="1:15" ht="15.75" customHeight="1" x14ac:dyDescent="0.2">
      <c r="A25" s="507">
        <v>19</v>
      </c>
      <c r="B25" s="228">
        <v>19</v>
      </c>
      <c r="C25" s="505" t="s">
        <v>22</v>
      </c>
      <c r="D25" s="817">
        <v>163</v>
      </c>
      <c r="E25" s="818">
        <f t="shared" si="0"/>
        <v>163000</v>
      </c>
      <c r="F25" s="818">
        <f t="shared" si="1"/>
        <v>42380</v>
      </c>
      <c r="G25" s="807">
        <f t="shared" si="5"/>
        <v>205380</v>
      </c>
      <c r="H25" s="817">
        <v>112</v>
      </c>
      <c r="I25" s="818">
        <f t="shared" si="2"/>
        <v>56000</v>
      </c>
      <c r="J25" s="818">
        <f t="shared" si="3"/>
        <v>16464</v>
      </c>
      <c r="K25" s="808">
        <f t="shared" si="6"/>
        <v>72464</v>
      </c>
      <c r="L25" s="817">
        <f t="shared" si="4"/>
        <v>275</v>
      </c>
      <c r="M25" s="818">
        <f t="shared" si="4"/>
        <v>219000</v>
      </c>
      <c r="N25" s="818">
        <f t="shared" si="4"/>
        <v>58844</v>
      </c>
      <c r="O25" s="809">
        <f t="shared" si="4"/>
        <v>277844</v>
      </c>
    </row>
    <row r="26" spans="1:15" ht="15.75" customHeight="1" x14ac:dyDescent="0.2">
      <c r="A26" s="746">
        <v>20</v>
      </c>
      <c r="B26" s="509">
        <v>20</v>
      </c>
      <c r="C26" s="811" t="s">
        <v>23</v>
      </c>
      <c r="D26" s="819">
        <v>478.76494766997399</v>
      </c>
      <c r="E26" s="820">
        <f t="shared" si="0"/>
        <v>478765</v>
      </c>
      <c r="F26" s="820">
        <f t="shared" si="1"/>
        <v>124479</v>
      </c>
      <c r="G26" s="814">
        <f t="shared" si="5"/>
        <v>603244</v>
      </c>
      <c r="H26" s="819">
        <v>266</v>
      </c>
      <c r="I26" s="820">
        <f t="shared" si="2"/>
        <v>133000</v>
      </c>
      <c r="J26" s="820">
        <f t="shared" si="3"/>
        <v>39102</v>
      </c>
      <c r="K26" s="815">
        <f t="shared" si="6"/>
        <v>172102</v>
      </c>
      <c r="L26" s="819">
        <f t="shared" si="4"/>
        <v>744.76494766997394</v>
      </c>
      <c r="M26" s="820">
        <f t="shared" si="4"/>
        <v>611765</v>
      </c>
      <c r="N26" s="820">
        <f t="shared" si="4"/>
        <v>163581</v>
      </c>
      <c r="O26" s="816">
        <f t="shared" si="4"/>
        <v>775346</v>
      </c>
    </row>
    <row r="27" spans="1:15" ht="15.75" customHeight="1" x14ac:dyDescent="0.2">
      <c r="A27" s="501">
        <v>21</v>
      </c>
      <c r="B27" s="800">
        <v>21</v>
      </c>
      <c r="C27" s="801" t="s">
        <v>24</v>
      </c>
      <c r="D27" s="821">
        <v>248.59626906330703</v>
      </c>
      <c r="E27" s="822">
        <f t="shared" si="0"/>
        <v>248596</v>
      </c>
      <c r="F27" s="822">
        <f t="shared" si="1"/>
        <v>64635</v>
      </c>
      <c r="G27" s="803">
        <f t="shared" si="5"/>
        <v>313231</v>
      </c>
      <c r="H27" s="821">
        <v>207.54718547543197</v>
      </c>
      <c r="I27" s="822">
        <f t="shared" si="2"/>
        <v>103774</v>
      </c>
      <c r="J27" s="822">
        <f t="shared" si="3"/>
        <v>30510</v>
      </c>
      <c r="K27" s="804">
        <f t="shared" si="6"/>
        <v>134284</v>
      </c>
      <c r="L27" s="821">
        <f t="shared" si="4"/>
        <v>456.14345453873898</v>
      </c>
      <c r="M27" s="822">
        <f t="shared" si="4"/>
        <v>352370</v>
      </c>
      <c r="N27" s="822">
        <f t="shared" si="4"/>
        <v>95145</v>
      </c>
      <c r="O27" s="805">
        <f t="shared" si="4"/>
        <v>447515</v>
      </c>
    </row>
    <row r="28" spans="1:15" ht="15.75" customHeight="1" x14ac:dyDescent="0.2">
      <c r="A28" s="44">
        <v>22</v>
      </c>
      <c r="B28" s="228">
        <v>22</v>
      </c>
      <c r="C28" s="505" t="s">
        <v>25</v>
      </c>
      <c r="D28" s="817">
        <v>257.33290315897301</v>
      </c>
      <c r="E28" s="818">
        <f t="shared" si="0"/>
        <v>257333</v>
      </c>
      <c r="F28" s="818">
        <f t="shared" si="1"/>
        <v>66907</v>
      </c>
      <c r="G28" s="807">
        <f t="shared" si="5"/>
        <v>324240</v>
      </c>
      <c r="H28" s="817">
        <v>155.98567209098701</v>
      </c>
      <c r="I28" s="818">
        <f t="shared" si="2"/>
        <v>77993</v>
      </c>
      <c r="J28" s="818">
        <f t="shared" si="3"/>
        <v>22930</v>
      </c>
      <c r="K28" s="808">
        <f t="shared" si="6"/>
        <v>100923</v>
      </c>
      <c r="L28" s="817">
        <f t="shared" si="4"/>
        <v>413.31857524996002</v>
      </c>
      <c r="M28" s="818">
        <f t="shared" si="4"/>
        <v>335326</v>
      </c>
      <c r="N28" s="818">
        <f t="shared" si="4"/>
        <v>89837</v>
      </c>
      <c r="O28" s="809">
        <f t="shared" si="4"/>
        <v>425163</v>
      </c>
    </row>
    <row r="29" spans="1:15" ht="15.75" customHeight="1" x14ac:dyDescent="0.2">
      <c r="A29" s="507">
        <v>23</v>
      </c>
      <c r="B29" s="228">
        <v>23</v>
      </c>
      <c r="C29" s="505" t="s">
        <v>26</v>
      </c>
      <c r="D29" s="817">
        <v>1024.1019613709641</v>
      </c>
      <c r="E29" s="818">
        <f t="shared" si="0"/>
        <v>1024102</v>
      </c>
      <c r="F29" s="818">
        <f t="shared" si="1"/>
        <v>266267</v>
      </c>
      <c r="G29" s="807">
        <f t="shared" si="5"/>
        <v>1290369</v>
      </c>
      <c r="H29" s="817">
        <v>585.65909090900004</v>
      </c>
      <c r="I29" s="818">
        <f t="shared" si="2"/>
        <v>292830</v>
      </c>
      <c r="J29" s="818">
        <f t="shared" si="3"/>
        <v>86092</v>
      </c>
      <c r="K29" s="808">
        <f t="shared" si="6"/>
        <v>378922</v>
      </c>
      <c r="L29" s="817">
        <f t="shared" si="4"/>
        <v>1609.7610522799641</v>
      </c>
      <c r="M29" s="818">
        <f t="shared" si="4"/>
        <v>1316932</v>
      </c>
      <c r="N29" s="818">
        <f t="shared" si="4"/>
        <v>352359</v>
      </c>
      <c r="O29" s="809">
        <f t="shared" si="4"/>
        <v>1669291</v>
      </c>
    </row>
    <row r="30" spans="1:15" ht="15.75" customHeight="1" x14ac:dyDescent="0.2">
      <c r="A30" s="507">
        <v>24</v>
      </c>
      <c r="B30" s="228">
        <v>24</v>
      </c>
      <c r="C30" s="505" t="s">
        <v>27</v>
      </c>
      <c r="D30" s="817">
        <v>452.70643641999999</v>
      </c>
      <c r="E30" s="818">
        <f t="shared" si="0"/>
        <v>452706</v>
      </c>
      <c r="F30" s="818">
        <f t="shared" si="1"/>
        <v>117704</v>
      </c>
      <c r="G30" s="807">
        <f t="shared" si="5"/>
        <v>570410</v>
      </c>
      <c r="H30" s="817">
        <v>338</v>
      </c>
      <c r="I30" s="818">
        <f t="shared" si="2"/>
        <v>169000</v>
      </c>
      <c r="J30" s="818">
        <f t="shared" si="3"/>
        <v>49686</v>
      </c>
      <c r="K30" s="808">
        <f t="shared" si="6"/>
        <v>218686</v>
      </c>
      <c r="L30" s="817">
        <f t="shared" si="4"/>
        <v>790.70643642000005</v>
      </c>
      <c r="M30" s="818">
        <f t="shared" si="4"/>
        <v>621706</v>
      </c>
      <c r="N30" s="818">
        <f t="shared" si="4"/>
        <v>167390</v>
      </c>
      <c r="O30" s="809">
        <f t="shared" si="4"/>
        <v>789096</v>
      </c>
    </row>
    <row r="31" spans="1:15" ht="15.75" customHeight="1" x14ac:dyDescent="0.2">
      <c r="A31" s="746">
        <v>25</v>
      </c>
      <c r="B31" s="509">
        <v>25</v>
      </c>
      <c r="C31" s="811" t="s">
        <v>28</v>
      </c>
      <c r="D31" s="819">
        <v>198.04819327727</v>
      </c>
      <c r="E31" s="820">
        <f t="shared" si="0"/>
        <v>198048</v>
      </c>
      <c r="F31" s="820">
        <f t="shared" si="1"/>
        <v>51492</v>
      </c>
      <c r="G31" s="814">
        <f t="shared" si="5"/>
        <v>249540</v>
      </c>
      <c r="H31" s="819">
        <v>135.99999999999901</v>
      </c>
      <c r="I31" s="820">
        <f t="shared" si="2"/>
        <v>68000</v>
      </c>
      <c r="J31" s="820">
        <f t="shared" si="3"/>
        <v>19992</v>
      </c>
      <c r="K31" s="815">
        <f t="shared" si="6"/>
        <v>87992</v>
      </c>
      <c r="L31" s="819">
        <f t="shared" si="4"/>
        <v>334.04819327726898</v>
      </c>
      <c r="M31" s="820">
        <f t="shared" si="4"/>
        <v>266048</v>
      </c>
      <c r="N31" s="820">
        <f t="shared" si="4"/>
        <v>71484</v>
      </c>
      <c r="O31" s="816">
        <f t="shared" si="4"/>
        <v>337532</v>
      </c>
    </row>
    <row r="32" spans="1:15" ht="15.75" customHeight="1" x14ac:dyDescent="0.2">
      <c r="A32" s="501">
        <v>26</v>
      </c>
      <c r="B32" s="800">
        <v>26</v>
      </c>
      <c r="C32" s="801" t="s">
        <v>29</v>
      </c>
      <c r="D32" s="821">
        <v>4133.4338612675547</v>
      </c>
      <c r="E32" s="822">
        <f t="shared" si="0"/>
        <v>4133434</v>
      </c>
      <c r="F32" s="822">
        <f t="shared" si="1"/>
        <v>1074693</v>
      </c>
      <c r="G32" s="803">
        <f t="shared" si="5"/>
        <v>5208127</v>
      </c>
      <c r="H32" s="821">
        <v>2281.1678267757648</v>
      </c>
      <c r="I32" s="822">
        <f t="shared" si="2"/>
        <v>1140584</v>
      </c>
      <c r="J32" s="822">
        <f t="shared" si="3"/>
        <v>335332</v>
      </c>
      <c r="K32" s="804">
        <f t="shared" si="6"/>
        <v>1475916</v>
      </c>
      <c r="L32" s="821">
        <f t="shared" si="4"/>
        <v>6414.6016880433199</v>
      </c>
      <c r="M32" s="822">
        <f t="shared" si="4"/>
        <v>5274018</v>
      </c>
      <c r="N32" s="822">
        <f t="shared" si="4"/>
        <v>1410025</v>
      </c>
      <c r="O32" s="805">
        <f t="shared" si="4"/>
        <v>6684043</v>
      </c>
    </row>
    <row r="33" spans="1:15" ht="15.75" customHeight="1" x14ac:dyDescent="0.2">
      <c r="A33" s="507">
        <v>27</v>
      </c>
      <c r="B33" s="228">
        <v>27</v>
      </c>
      <c r="C33" s="505" t="s">
        <v>30</v>
      </c>
      <c r="D33" s="817">
        <v>440.59167501898696</v>
      </c>
      <c r="E33" s="818">
        <f t="shared" si="0"/>
        <v>440592</v>
      </c>
      <c r="F33" s="818">
        <f t="shared" si="1"/>
        <v>114554</v>
      </c>
      <c r="G33" s="807">
        <f t="shared" si="5"/>
        <v>555146</v>
      </c>
      <c r="H33" s="817">
        <v>323.17206697499802</v>
      </c>
      <c r="I33" s="818">
        <f t="shared" si="2"/>
        <v>161586</v>
      </c>
      <c r="J33" s="818">
        <f t="shared" si="3"/>
        <v>47506</v>
      </c>
      <c r="K33" s="808">
        <f t="shared" si="6"/>
        <v>209092</v>
      </c>
      <c r="L33" s="817">
        <f t="shared" si="4"/>
        <v>763.76374199398492</v>
      </c>
      <c r="M33" s="818">
        <f t="shared" si="4"/>
        <v>602178</v>
      </c>
      <c r="N33" s="818">
        <f t="shared" si="4"/>
        <v>162060</v>
      </c>
      <c r="O33" s="809">
        <f t="shared" si="4"/>
        <v>764238</v>
      </c>
    </row>
    <row r="34" spans="1:15" ht="15.75" customHeight="1" x14ac:dyDescent="0.2">
      <c r="A34" s="507">
        <v>28</v>
      </c>
      <c r="B34" s="228">
        <v>28</v>
      </c>
      <c r="C34" s="505" t="s">
        <v>31</v>
      </c>
      <c r="D34" s="817">
        <v>2456.0880559818229</v>
      </c>
      <c r="E34" s="818">
        <f t="shared" si="0"/>
        <v>2456088</v>
      </c>
      <c r="F34" s="818">
        <f t="shared" si="1"/>
        <v>638583</v>
      </c>
      <c r="G34" s="807">
        <f t="shared" si="5"/>
        <v>3094671</v>
      </c>
      <c r="H34" s="817">
        <v>1810</v>
      </c>
      <c r="I34" s="818">
        <f t="shared" si="2"/>
        <v>905000</v>
      </c>
      <c r="J34" s="818">
        <f t="shared" si="3"/>
        <v>266070</v>
      </c>
      <c r="K34" s="808">
        <f t="shared" si="6"/>
        <v>1171070</v>
      </c>
      <c r="L34" s="817">
        <f t="shared" si="4"/>
        <v>4266.0880559818233</v>
      </c>
      <c r="M34" s="818">
        <f t="shared" si="4"/>
        <v>3361088</v>
      </c>
      <c r="N34" s="818">
        <f t="shared" si="4"/>
        <v>904653</v>
      </c>
      <c r="O34" s="809">
        <f t="shared" si="4"/>
        <v>4265741</v>
      </c>
    </row>
    <row r="35" spans="1:15" ht="15.75" customHeight="1" x14ac:dyDescent="0.2">
      <c r="A35" s="507">
        <v>29</v>
      </c>
      <c r="B35" s="228">
        <v>29</v>
      </c>
      <c r="C35" s="505" t="s">
        <v>32</v>
      </c>
      <c r="D35" s="817">
        <v>1093.9956956326221</v>
      </c>
      <c r="E35" s="818">
        <f t="shared" si="0"/>
        <v>1093996</v>
      </c>
      <c r="F35" s="818">
        <f t="shared" si="1"/>
        <v>284439</v>
      </c>
      <c r="G35" s="807">
        <f t="shared" si="5"/>
        <v>1378435</v>
      </c>
      <c r="H35" s="817">
        <v>752.47840619986096</v>
      </c>
      <c r="I35" s="818">
        <f t="shared" si="2"/>
        <v>376239</v>
      </c>
      <c r="J35" s="818">
        <f t="shared" si="3"/>
        <v>110614</v>
      </c>
      <c r="K35" s="808">
        <f t="shared" si="6"/>
        <v>486853</v>
      </c>
      <c r="L35" s="817">
        <f t="shared" si="4"/>
        <v>1846.474101832483</v>
      </c>
      <c r="M35" s="818">
        <f t="shared" si="4"/>
        <v>1470235</v>
      </c>
      <c r="N35" s="818">
        <f t="shared" si="4"/>
        <v>395053</v>
      </c>
      <c r="O35" s="809">
        <f t="shared" si="4"/>
        <v>1865288</v>
      </c>
    </row>
    <row r="36" spans="1:15" ht="15.75" customHeight="1" x14ac:dyDescent="0.2">
      <c r="A36" s="746">
        <v>30</v>
      </c>
      <c r="B36" s="509">
        <v>30</v>
      </c>
      <c r="C36" s="811" t="s">
        <v>33</v>
      </c>
      <c r="D36" s="819">
        <v>215.33687997801599</v>
      </c>
      <c r="E36" s="820">
        <f t="shared" si="0"/>
        <v>215337</v>
      </c>
      <c r="F36" s="820">
        <f t="shared" si="1"/>
        <v>55988</v>
      </c>
      <c r="G36" s="814">
        <f t="shared" si="5"/>
        <v>271325</v>
      </c>
      <c r="H36" s="819">
        <v>169.666594551278</v>
      </c>
      <c r="I36" s="820">
        <f t="shared" si="2"/>
        <v>84833</v>
      </c>
      <c r="J36" s="820">
        <f t="shared" si="3"/>
        <v>24941</v>
      </c>
      <c r="K36" s="815">
        <f t="shared" si="6"/>
        <v>109774</v>
      </c>
      <c r="L36" s="819">
        <f t="shared" si="4"/>
        <v>385.00347452929395</v>
      </c>
      <c r="M36" s="820">
        <f t="shared" si="4"/>
        <v>300170</v>
      </c>
      <c r="N36" s="820">
        <f t="shared" si="4"/>
        <v>80929</v>
      </c>
      <c r="O36" s="816">
        <f t="shared" si="4"/>
        <v>381099</v>
      </c>
    </row>
    <row r="37" spans="1:15" ht="15.75" customHeight="1" x14ac:dyDescent="0.2">
      <c r="A37" s="501">
        <v>31</v>
      </c>
      <c r="B37" s="800">
        <v>31</v>
      </c>
      <c r="C37" s="801" t="s">
        <v>34</v>
      </c>
      <c r="D37" s="821">
        <v>534.58333333330097</v>
      </c>
      <c r="E37" s="822">
        <f t="shared" si="0"/>
        <v>534583</v>
      </c>
      <c r="F37" s="822">
        <f t="shared" si="1"/>
        <v>138992</v>
      </c>
      <c r="G37" s="803">
        <f t="shared" si="5"/>
        <v>673575</v>
      </c>
      <c r="H37" s="821">
        <v>377.91666666666197</v>
      </c>
      <c r="I37" s="822">
        <f t="shared" si="2"/>
        <v>188958</v>
      </c>
      <c r="J37" s="822">
        <f t="shared" si="3"/>
        <v>55554</v>
      </c>
      <c r="K37" s="804">
        <f t="shared" si="6"/>
        <v>244512</v>
      </c>
      <c r="L37" s="821">
        <f t="shared" si="4"/>
        <v>912.49999999996294</v>
      </c>
      <c r="M37" s="822">
        <f t="shared" si="4"/>
        <v>723541</v>
      </c>
      <c r="N37" s="822">
        <f t="shared" si="4"/>
        <v>194546</v>
      </c>
      <c r="O37" s="805">
        <f t="shared" si="4"/>
        <v>918087</v>
      </c>
    </row>
    <row r="38" spans="1:15" ht="15.75" customHeight="1" x14ac:dyDescent="0.2">
      <c r="A38" s="507">
        <v>32</v>
      </c>
      <c r="B38" s="228">
        <v>32</v>
      </c>
      <c r="C38" s="505" t="s">
        <v>35</v>
      </c>
      <c r="D38" s="817">
        <v>2077.5808548288819</v>
      </c>
      <c r="E38" s="818">
        <f t="shared" si="0"/>
        <v>2077581</v>
      </c>
      <c r="F38" s="818">
        <f t="shared" si="1"/>
        <v>540171</v>
      </c>
      <c r="G38" s="807">
        <f t="shared" si="5"/>
        <v>2617752</v>
      </c>
      <c r="H38" s="817">
        <v>1545.3272866237812</v>
      </c>
      <c r="I38" s="818">
        <f t="shared" si="2"/>
        <v>772664</v>
      </c>
      <c r="J38" s="818">
        <f t="shared" si="3"/>
        <v>227163</v>
      </c>
      <c r="K38" s="808">
        <f t="shared" si="6"/>
        <v>999827</v>
      </c>
      <c r="L38" s="817">
        <f t="shared" si="4"/>
        <v>3622.9081414526631</v>
      </c>
      <c r="M38" s="818">
        <f t="shared" si="4"/>
        <v>2850245</v>
      </c>
      <c r="N38" s="818">
        <f t="shared" si="4"/>
        <v>767334</v>
      </c>
      <c r="O38" s="809">
        <f t="shared" si="4"/>
        <v>3617579</v>
      </c>
    </row>
    <row r="39" spans="1:15" ht="15.75" customHeight="1" x14ac:dyDescent="0.2">
      <c r="A39" s="507">
        <v>33</v>
      </c>
      <c r="B39" s="228">
        <v>33</v>
      </c>
      <c r="C39" s="505" t="s">
        <v>36</v>
      </c>
      <c r="D39" s="817">
        <v>103.746637751466</v>
      </c>
      <c r="E39" s="818">
        <f t="shared" si="0"/>
        <v>103747</v>
      </c>
      <c r="F39" s="818">
        <f t="shared" si="1"/>
        <v>26974</v>
      </c>
      <c r="G39" s="807">
        <f t="shared" si="5"/>
        <v>130721</v>
      </c>
      <c r="H39" s="817">
        <v>95.782553971813996</v>
      </c>
      <c r="I39" s="818">
        <f t="shared" si="2"/>
        <v>47891</v>
      </c>
      <c r="J39" s="818">
        <f t="shared" si="3"/>
        <v>14080</v>
      </c>
      <c r="K39" s="808">
        <f t="shared" si="6"/>
        <v>61971</v>
      </c>
      <c r="L39" s="817">
        <f t="shared" ref="L39:O75" si="7">D39+H39</f>
        <v>199.52919172328001</v>
      </c>
      <c r="M39" s="818">
        <f t="shared" si="7"/>
        <v>151638</v>
      </c>
      <c r="N39" s="818">
        <f t="shared" si="7"/>
        <v>41054</v>
      </c>
      <c r="O39" s="809">
        <f t="shared" si="7"/>
        <v>192692</v>
      </c>
    </row>
    <row r="40" spans="1:15" ht="15.75" customHeight="1" x14ac:dyDescent="0.2">
      <c r="A40" s="507">
        <v>34</v>
      </c>
      <c r="B40" s="228">
        <v>34</v>
      </c>
      <c r="C40" s="505" t="s">
        <v>37</v>
      </c>
      <c r="D40" s="817">
        <v>270.77014230701906</v>
      </c>
      <c r="E40" s="818">
        <f t="shared" si="0"/>
        <v>270770</v>
      </c>
      <c r="F40" s="818">
        <f t="shared" si="1"/>
        <v>70400</v>
      </c>
      <c r="G40" s="807">
        <f t="shared" si="5"/>
        <v>341170</v>
      </c>
      <c r="H40" s="817">
        <v>200.22985769290298</v>
      </c>
      <c r="I40" s="818">
        <f t="shared" si="2"/>
        <v>100115</v>
      </c>
      <c r="J40" s="818">
        <f t="shared" si="3"/>
        <v>29434</v>
      </c>
      <c r="K40" s="808">
        <f t="shared" si="6"/>
        <v>129549</v>
      </c>
      <c r="L40" s="817">
        <f t="shared" si="7"/>
        <v>470.99999999992201</v>
      </c>
      <c r="M40" s="818">
        <f t="shared" si="7"/>
        <v>370885</v>
      </c>
      <c r="N40" s="818">
        <f t="shared" si="7"/>
        <v>99834</v>
      </c>
      <c r="O40" s="809">
        <f t="shared" si="7"/>
        <v>470719</v>
      </c>
    </row>
    <row r="41" spans="1:15" ht="15.75" customHeight="1" x14ac:dyDescent="0.2">
      <c r="A41" s="746">
        <v>35</v>
      </c>
      <c r="B41" s="509">
        <v>35</v>
      </c>
      <c r="C41" s="811" t="s">
        <v>38</v>
      </c>
      <c r="D41" s="819">
        <v>548.84999999992397</v>
      </c>
      <c r="E41" s="820">
        <f t="shared" si="0"/>
        <v>548850</v>
      </c>
      <c r="F41" s="820">
        <f t="shared" si="1"/>
        <v>142701</v>
      </c>
      <c r="G41" s="814">
        <f t="shared" si="5"/>
        <v>691551</v>
      </c>
      <c r="H41" s="819">
        <v>219.99999999999801</v>
      </c>
      <c r="I41" s="820">
        <f t="shared" si="2"/>
        <v>110000</v>
      </c>
      <c r="J41" s="820">
        <f t="shared" si="3"/>
        <v>32340</v>
      </c>
      <c r="K41" s="815">
        <f t="shared" si="6"/>
        <v>142340</v>
      </c>
      <c r="L41" s="819">
        <f t="shared" si="7"/>
        <v>768.84999999992192</v>
      </c>
      <c r="M41" s="820">
        <f t="shared" si="7"/>
        <v>658850</v>
      </c>
      <c r="N41" s="820">
        <f t="shared" si="7"/>
        <v>175041</v>
      </c>
      <c r="O41" s="816">
        <f t="shared" si="7"/>
        <v>833891</v>
      </c>
    </row>
    <row r="42" spans="1:15" ht="15.75" customHeight="1" x14ac:dyDescent="0.2">
      <c r="A42" s="501">
        <v>36</v>
      </c>
      <c r="B42" s="800">
        <v>36</v>
      </c>
      <c r="C42" s="801" t="s">
        <v>39</v>
      </c>
      <c r="D42" s="821">
        <v>4088.3401594442976</v>
      </c>
      <c r="E42" s="822">
        <f t="shared" si="0"/>
        <v>4088340</v>
      </c>
      <c r="F42" s="822">
        <f t="shared" si="1"/>
        <v>1062968</v>
      </c>
      <c r="G42" s="803">
        <f t="shared" si="5"/>
        <v>5151308</v>
      </c>
      <c r="H42" s="821">
        <v>1953.7023803995799</v>
      </c>
      <c r="I42" s="822">
        <f t="shared" si="2"/>
        <v>976851</v>
      </c>
      <c r="J42" s="822">
        <f t="shared" si="3"/>
        <v>287194</v>
      </c>
      <c r="K42" s="804">
        <f t="shared" si="6"/>
        <v>1264045</v>
      </c>
      <c r="L42" s="821">
        <f t="shared" si="7"/>
        <v>6042.0425398438774</v>
      </c>
      <c r="M42" s="822">
        <f t="shared" si="7"/>
        <v>5065191</v>
      </c>
      <c r="N42" s="822">
        <f t="shared" si="7"/>
        <v>1350162</v>
      </c>
      <c r="O42" s="805">
        <f t="shared" si="7"/>
        <v>6415353</v>
      </c>
    </row>
    <row r="43" spans="1:15" ht="15.75" customHeight="1" x14ac:dyDescent="0.2">
      <c r="A43" s="507">
        <v>37</v>
      </c>
      <c r="B43" s="228">
        <v>37</v>
      </c>
      <c r="C43" s="505" t="s">
        <v>40</v>
      </c>
      <c r="D43" s="817">
        <v>1566.2937984429241</v>
      </c>
      <c r="E43" s="818">
        <f t="shared" si="0"/>
        <v>1566294</v>
      </c>
      <c r="F43" s="818">
        <f t="shared" si="1"/>
        <v>407236</v>
      </c>
      <c r="G43" s="807">
        <f t="shared" si="5"/>
        <v>1973530</v>
      </c>
      <c r="H43" s="817">
        <v>1302.847641697979</v>
      </c>
      <c r="I43" s="818">
        <f t="shared" si="2"/>
        <v>651424</v>
      </c>
      <c r="J43" s="818">
        <f t="shared" si="3"/>
        <v>191519</v>
      </c>
      <c r="K43" s="808">
        <f t="shared" si="6"/>
        <v>842943</v>
      </c>
      <c r="L43" s="817">
        <f t="shared" si="7"/>
        <v>2869.1414401409029</v>
      </c>
      <c r="M43" s="818">
        <f t="shared" si="7"/>
        <v>2217718</v>
      </c>
      <c r="N43" s="818">
        <f t="shared" si="7"/>
        <v>598755</v>
      </c>
      <c r="O43" s="809">
        <f t="shared" si="7"/>
        <v>2816473</v>
      </c>
    </row>
    <row r="44" spans="1:15" ht="15.75" customHeight="1" x14ac:dyDescent="0.2">
      <c r="A44" s="507">
        <v>38</v>
      </c>
      <c r="B44" s="228">
        <v>38</v>
      </c>
      <c r="C44" s="505" t="s">
        <v>41</v>
      </c>
      <c r="D44" s="817">
        <v>353.78111587900003</v>
      </c>
      <c r="E44" s="818">
        <f t="shared" si="0"/>
        <v>353781</v>
      </c>
      <c r="F44" s="818">
        <f t="shared" si="1"/>
        <v>91983</v>
      </c>
      <c r="G44" s="807">
        <f t="shared" si="5"/>
        <v>445764</v>
      </c>
      <c r="H44" s="817">
        <v>295</v>
      </c>
      <c r="I44" s="818">
        <f t="shared" si="2"/>
        <v>147500</v>
      </c>
      <c r="J44" s="818">
        <f t="shared" si="3"/>
        <v>43365</v>
      </c>
      <c r="K44" s="808">
        <f t="shared" si="6"/>
        <v>190865</v>
      </c>
      <c r="L44" s="817">
        <f t="shared" si="7"/>
        <v>648.78111587900003</v>
      </c>
      <c r="M44" s="818">
        <f t="shared" si="7"/>
        <v>501281</v>
      </c>
      <c r="N44" s="818">
        <f t="shared" si="7"/>
        <v>135348</v>
      </c>
      <c r="O44" s="809">
        <f t="shared" si="7"/>
        <v>636629</v>
      </c>
    </row>
    <row r="45" spans="1:15" ht="15.75" customHeight="1" x14ac:dyDescent="0.2">
      <c r="A45" s="507">
        <v>39</v>
      </c>
      <c r="B45" s="228">
        <v>39</v>
      </c>
      <c r="C45" s="505" t="s">
        <v>42</v>
      </c>
      <c r="D45" s="817">
        <v>167.00392464399999</v>
      </c>
      <c r="E45" s="818">
        <f t="shared" si="0"/>
        <v>167004</v>
      </c>
      <c r="F45" s="818">
        <f t="shared" si="1"/>
        <v>43421</v>
      </c>
      <c r="G45" s="807">
        <f t="shared" si="5"/>
        <v>210425</v>
      </c>
      <c r="H45" s="817">
        <v>104</v>
      </c>
      <c r="I45" s="818">
        <f t="shared" si="2"/>
        <v>52000</v>
      </c>
      <c r="J45" s="818">
        <f t="shared" si="3"/>
        <v>15288</v>
      </c>
      <c r="K45" s="808">
        <f t="shared" si="6"/>
        <v>67288</v>
      </c>
      <c r="L45" s="817">
        <f t="shared" si="7"/>
        <v>271.00392464399999</v>
      </c>
      <c r="M45" s="818">
        <f t="shared" si="7"/>
        <v>219004</v>
      </c>
      <c r="N45" s="818">
        <f t="shared" si="7"/>
        <v>58709</v>
      </c>
      <c r="O45" s="809">
        <f t="shared" si="7"/>
        <v>277713</v>
      </c>
    </row>
    <row r="46" spans="1:15" ht="15.75" customHeight="1" x14ac:dyDescent="0.2">
      <c r="A46" s="746">
        <v>40</v>
      </c>
      <c r="B46" s="509">
        <v>40</v>
      </c>
      <c r="C46" s="811" t="s">
        <v>43</v>
      </c>
      <c r="D46" s="819">
        <v>1968.5999999999831</v>
      </c>
      <c r="E46" s="820">
        <f t="shared" si="0"/>
        <v>1968600</v>
      </c>
      <c r="F46" s="820">
        <f t="shared" si="1"/>
        <v>511836</v>
      </c>
      <c r="G46" s="814">
        <f t="shared" si="5"/>
        <v>2480436</v>
      </c>
      <c r="H46" s="819">
        <v>1175.85128205</v>
      </c>
      <c r="I46" s="820">
        <f t="shared" si="2"/>
        <v>587926</v>
      </c>
      <c r="J46" s="820">
        <f t="shared" si="3"/>
        <v>172850</v>
      </c>
      <c r="K46" s="815">
        <f t="shared" si="6"/>
        <v>760776</v>
      </c>
      <c r="L46" s="819">
        <f t="shared" si="7"/>
        <v>3144.4512820499831</v>
      </c>
      <c r="M46" s="820">
        <f t="shared" si="7"/>
        <v>2556526</v>
      </c>
      <c r="N46" s="820">
        <f t="shared" si="7"/>
        <v>684686</v>
      </c>
      <c r="O46" s="816">
        <f t="shared" si="7"/>
        <v>3241212</v>
      </c>
    </row>
    <row r="47" spans="1:15" ht="15.75" customHeight="1" x14ac:dyDescent="0.2">
      <c r="A47" s="501">
        <v>41</v>
      </c>
      <c r="B47" s="800">
        <v>41</v>
      </c>
      <c r="C47" s="801" t="s">
        <v>44</v>
      </c>
      <c r="D47" s="821">
        <v>127.94450740738701</v>
      </c>
      <c r="E47" s="822">
        <f t="shared" si="0"/>
        <v>127945</v>
      </c>
      <c r="F47" s="822">
        <f t="shared" si="1"/>
        <v>33266</v>
      </c>
      <c r="G47" s="803">
        <f t="shared" si="5"/>
        <v>161211</v>
      </c>
      <c r="H47" s="821">
        <v>109.09822163741799</v>
      </c>
      <c r="I47" s="822">
        <f t="shared" si="2"/>
        <v>54549</v>
      </c>
      <c r="J47" s="822">
        <f t="shared" si="3"/>
        <v>16037</v>
      </c>
      <c r="K47" s="804">
        <f t="shared" si="6"/>
        <v>70586</v>
      </c>
      <c r="L47" s="821">
        <f t="shared" si="7"/>
        <v>237.04272904480501</v>
      </c>
      <c r="M47" s="822">
        <f t="shared" si="7"/>
        <v>182494</v>
      </c>
      <c r="N47" s="822">
        <f t="shared" si="7"/>
        <v>49303</v>
      </c>
      <c r="O47" s="805">
        <f t="shared" si="7"/>
        <v>231797</v>
      </c>
    </row>
    <row r="48" spans="1:15" ht="15.75" customHeight="1" x14ac:dyDescent="0.2">
      <c r="A48" s="507">
        <v>42</v>
      </c>
      <c r="B48" s="228">
        <v>42</v>
      </c>
      <c r="C48" s="505" t="s">
        <v>45</v>
      </c>
      <c r="D48" s="817">
        <v>212.342011102181</v>
      </c>
      <c r="E48" s="818">
        <f t="shared" si="0"/>
        <v>212342</v>
      </c>
      <c r="F48" s="818">
        <f t="shared" si="1"/>
        <v>55209</v>
      </c>
      <c r="G48" s="807">
        <f t="shared" si="5"/>
        <v>267551</v>
      </c>
      <c r="H48" s="817">
        <v>177.65798889780399</v>
      </c>
      <c r="I48" s="818">
        <f t="shared" si="2"/>
        <v>88829</v>
      </c>
      <c r="J48" s="818">
        <f t="shared" si="3"/>
        <v>26116</v>
      </c>
      <c r="K48" s="808">
        <f t="shared" si="6"/>
        <v>114945</v>
      </c>
      <c r="L48" s="817">
        <f t="shared" si="7"/>
        <v>389.99999999998499</v>
      </c>
      <c r="M48" s="818">
        <f t="shared" si="7"/>
        <v>301171</v>
      </c>
      <c r="N48" s="818">
        <f t="shared" si="7"/>
        <v>81325</v>
      </c>
      <c r="O48" s="809">
        <f t="shared" si="7"/>
        <v>382496</v>
      </c>
    </row>
    <row r="49" spans="1:15" ht="15.75" customHeight="1" x14ac:dyDescent="0.2">
      <c r="A49" s="507">
        <v>43</v>
      </c>
      <c r="B49" s="228">
        <v>43</v>
      </c>
      <c r="C49" s="505" t="s">
        <v>46</v>
      </c>
      <c r="D49" s="817">
        <v>338.96666666400006</v>
      </c>
      <c r="E49" s="818">
        <f t="shared" si="0"/>
        <v>338967</v>
      </c>
      <c r="F49" s="818">
        <f t="shared" si="1"/>
        <v>88131</v>
      </c>
      <c r="G49" s="807">
        <f t="shared" si="5"/>
        <v>427098</v>
      </c>
      <c r="H49" s="817">
        <v>273</v>
      </c>
      <c r="I49" s="818">
        <f t="shared" si="2"/>
        <v>136500</v>
      </c>
      <c r="J49" s="818">
        <f t="shared" si="3"/>
        <v>40131</v>
      </c>
      <c r="K49" s="808">
        <f t="shared" si="6"/>
        <v>176631</v>
      </c>
      <c r="L49" s="817">
        <f t="shared" si="7"/>
        <v>611.96666666400006</v>
      </c>
      <c r="M49" s="818">
        <f t="shared" si="7"/>
        <v>475467</v>
      </c>
      <c r="N49" s="818">
        <f t="shared" si="7"/>
        <v>128262</v>
      </c>
      <c r="O49" s="809">
        <f t="shared" si="7"/>
        <v>603729</v>
      </c>
    </row>
    <row r="50" spans="1:15" ht="15.75" customHeight="1" x14ac:dyDescent="0.2">
      <c r="A50" s="507">
        <v>44</v>
      </c>
      <c r="B50" s="228">
        <v>44</v>
      </c>
      <c r="C50" s="505" t="s">
        <v>47</v>
      </c>
      <c r="D50" s="817">
        <v>617.22115946257702</v>
      </c>
      <c r="E50" s="818">
        <f t="shared" si="0"/>
        <v>617221</v>
      </c>
      <c r="F50" s="818">
        <f t="shared" si="1"/>
        <v>160477</v>
      </c>
      <c r="G50" s="807">
        <f t="shared" si="5"/>
        <v>777698</v>
      </c>
      <c r="H50" s="817">
        <v>301.00331611499803</v>
      </c>
      <c r="I50" s="818">
        <f t="shared" si="2"/>
        <v>150502</v>
      </c>
      <c r="J50" s="818">
        <f t="shared" si="3"/>
        <v>44248</v>
      </c>
      <c r="K50" s="808">
        <f t="shared" si="6"/>
        <v>194750</v>
      </c>
      <c r="L50" s="817">
        <f t="shared" si="7"/>
        <v>918.22447557757505</v>
      </c>
      <c r="M50" s="818">
        <f t="shared" si="7"/>
        <v>767723</v>
      </c>
      <c r="N50" s="818">
        <f t="shared" si="7"/>
        <v>204725</v>
      </c>
      <c r="O50" s="809">
        <f t="shared" si="7"/>
        <v>972448</v>
      </c>
    </row>
    <row r="51" spans="1:15" ht="15.75" customHeight="1" x14ac:dyDescent="0.2">
      <c r="A51" s="746">
        <v>45</v>
      </c>
      <c r="B51" s="509">
        <v>45</v>
      </c>
      <c r="C51" s="811" t="s">
        <v>48</v>
      </c>
      <c r="D51" s="819">
        <v>1010.4999999999959</v>
      </c>
      <c r="E51" s="820">
        <f t="shared" si="0"/>
        <v>1010500</v>
      </c>
      <c r="F51" s="820">
        <f t="shared" si="1"/>
        <v>262730</v>
      </c>
      <c r="G51" s="814">
        <f t="shared" si="5"/>
        <v>1273230</v>
      </c>
      <c r="H51" s="819">
        <v>695</v>
      </c>
      <c r="I51" s="820">
        <f t="shared" si="2"/>
        <v>347500</v>
      </c>
      <c r="J51" s="820">
        <f t="shared" si="3"/>
        <v>102165</v>
      </c>
      <c r="K51" s="815">
        <f t="shared" si="6"/>
        <v>449665</v>
      </c>
      <c r="L51" s="819">
        <f t="shared" si="7"/>
        <v>1705.4999999999959</v>
      </c>
      <c r="M51" s="820">
        <f t="shared" si="7"/>
        <v>1358000</v>
      </c>
      <c r="N51" s="820">
        <f t="shared" si="7"/>
        <v>364895</v>
      </c>
      <c r="O51" s="816">
        <f t="shared" si="7"/>
        <v>1722895</v>
      </c>
    </row>
    <row r="52" spans="1:15" ht="15.75" customHeight="1" x14ac:dyDescent="0.2">
      <c r="A52" s="501">
        <v>46</v>
      </c>
      <c r="B52" s="800">
        <v>46</v>
      </c>
      <c r="C52" s="801" t="s">
        <v>49</v>
      </c>
      <c r="D52" s="821">
        <v>89.759249588999992</v>
      </c>
      <c r="E52" s="822">
        <f t="shared" si="0"/>
        <v>89759</v>
      </c>
      <c r="F52" s="822">
        <f t="shared" si="1"/>
        <v>23337</v>
      </c>
      <c r="G52" s="803">
        <f t="shared" si="5"/>
        <v>113096</v>
      </c>
      <c r="H52" s="821">
        <v>76</v>
      </c>
      <c r="I52" s="822">
        <f t="shared" si="2"/>
        <v>38000</v>
      </c>
      <c r="J52" s="822">
        <f t="shared" si="3"/>
        <v>11172</v>
      </c>
      <c r="K52" s="804">
        <f t="shared" si="6"/>
        <v>49172</v>
      </c>
      <c r="L52" s="821">
        <f t="shared" si="7"/>
        <v>165.75924958899998</v>
      </c>
      <c r="M52" s="822">
        <f t="shared" si="7"/>
        <v>127759</v>
      </c>
      <c r="N52" s="822">
        <f t="shared" si="7"/>
        <v>34509</v>
      </c>
      <c r="O52" s="805">
        <f t="shared" si="7"/>
        <v>162268</v>
      </c>
    </row>
    <row r="53" spans="1:15" ht="15.75" customHeight="1" x14ac:dyDescent="0.2">
      <c r="A53" s="507">
        <v>47</v>
      </c>
      <c r="B53" s="228">
        <v>47</v>
      </c>
      <c r="C53" s="505" t="s">
        <v>50</v>
      </c>
      <c r="D53" s="817">
        <v>375.99999999999898</v>
      </c>
      <c r="E53" s="818">
        <f t="shared" si="0"/>
        <v>376000</v>
      </c>
      <c r="F53" s="818">
        <f t="shared" si="1"/>
        <v>97760</v>
      </c>
      <c r="G53" s="807">
        <f t="shared" si="5"/>
        <v>473760</v>
      </c>
      <c r="H53" s="817">
        <v>154</v>
      </c>
      <c r="I53" s="818">
        <f t="shared" si="2"/>
        <v>77000</v>
      </c>
      <c r="J53" s="818">
        <f t="shared" si="3"/>
        <v>22638</v>
      </c>
      <c r="K53" s="808">
        <f t="shared" si="6"/>
        <v>99638</v>
      </c>
      <c r="L53" s="817">
        <f t="shared" si="7"/>
        <v>529.99999999999898</v>
      </c>
      <c r="M53" s="818">
        <f t="shared" si="7"/>
        <v>453000</v>
      </c>
      <c r="N53" s="818">
        <f t="shared" si="7"/>
        <v>120398</v>
      </c>
      <c r="O53" s="809">
        <f t="shared" si="7"/>
        <v>573398</v>
      </c>
    </row>
    <row r="54" spans="1:15" ht="15.75" customHeight="1" x14ac:dyDescent="0.2">
      <c r="A54" s="507">
        <v>48</v>
      </c>
      <c r="B54" s="228">
        <v>48</v>
      </c>
      <c r="C54" s="505" t="s">
        <v>73</v>
      </c>
      <c r="D54" s="817">
        <v>597.01528654899994</v>
      </c>
      <c r="E54" s="818">
        <f t="shared" si="0"/>
        <v>597015</v>
      </c>
      <c r="F54" s="818">
        <f t="shared" si="1"/>
        <v>155224</v>
      </c>
      <c r="G54" s="807">
        <f t="shared" si="5"/>
        <v>752239</v>
      </c>
      <c r="H54" s="817">
        <v>324.20878657200001</v>
      </c>
      <c r="I54" s="818">
        <f t="shared" si="2"/>
        <v>162104</v>
      </c>
      <c r="J54" s="818">
        <f t="shared" si="3"/>
        <v>47659</v>
      </c>
      <c r="K54" s="808">
        <f t="shared" si="6"/>
        <v>209763</v>
      </c>
      <c r="L54" s="817">
        <f t="shared" si="7"/>
        <v>921.22407312099995</v>
      </c>
      <c r="M54" s="818">
        <f t="shared" si="7"/>
        <v>759119</v>
      </c>
      <c r="N54" s="818">
        <f t="shared" si="7"/>
        <v>202883</v>
      </c>
      <c r="O54" s="809">
        <f t="shared" si="7"/>
        <v>962002</v>
      </c>
    </row>
    <row r="55" spans="1:15" ht="15.75" customHeight="1" x14ac:dyDescent="0.2">
      <c r="A55" s="507">
        <v>49</v>
      </c>
      <c r="B55" s="228">
        <v>49</v>
      </c>
      <c r="C55" s="505" t="s">
        <v>51</v>
      </c>
      <c r="D55" s="817">
        <v>1127.97</v>
      </c>
      <c r="E55" s="818">
        <f t="shared" si="0"/>
        <v>1127970</v>
      </c>
      <c r="F55" s="818">
        <f t="shared" si="1"/>
        <v>293272</v>
      </c>
      <c r="G55" s="807">
        <f t="shared" si="5"/>
        <v>1421242</v>
      </c>
      <c r="H55" s="817">
        <v>681</v>
      </c>
      <c r="I55" s="818">
        <f t="shared" si="2"/>
        <v>340500</v>
      </c>
      <c r="J55" s="818">
        <f t="shared" si="3"/>
        <v>100107</v>
      </c>
      <c r="K55" s="808">
        <f t="shared" si="6"/>
        <v>440607</v>
      </c>
      <c r="L55" s="817">
        <f t="shared" si="7"/>
        <v>1808.97</v>
      </c>
      <c r="M55" s="818">
        <f t="shared" si="7"/>
        <v>1468470</v>
      </c>
      <c r="N55" s="818">
        <f t="shared" si="7"/>
        <v>393379</v>
      </c>
      <c r="O55" s="809">
        <f t="shared" si="7"/>
        <v>1861849</v>
      </c>
    </row>
    <row r="56" spans="1:15" ht="15.75" customHeight="1" x14ac:dyDescent="0.2">
      <c r="A56" s="746">
        <v>50</v>
      </c>
      <c r="B56" s="509">
        <v>50</v>
      </c>
      <c r="C56" s="811" t="s">
        <v>52</v>
      </c>
      <c r="D56" s="819">
        <v>564.70130739593299</v>
      </c>
      <c r="E56" s="820">
        <f t="shared" si="0"/>
        <v>564701</v>
      </c>
      <c r="F56" s="820">
        <f t="shared" si="1"/>
        <v>146822</v>
      </c>
      <c r="G56" s="814">
        <f t="shared" si="5"/>
        <v>711523</v>
      </c>
      <c r="H56" s="819">
        <v>384.99911376800003</v>
      </c>
      <c r="I56" s="820">
        <f t="shared" si="2"/>
        <v>192500</v>
      </c>
      <c r="J56" s="820">
        <f t="shared" si="3"/>
        <v>56595</v>
      </c>
      <c r="K56" s="815">
        <f t="shared" si="6"/>
        <v>249095</v>
      </c>
      <c r="L56" s="819">
        <f t="shared" si="7"/>
        <v>949.70042116393302</v>
      </c>
      <c r="M56" s="820">
        <f t="shared" si="7"/>
        <v>757201</v>
      </c>
      <c r="N56" s="820">
        <f t="shared" si="7"/>
        <v>203417</v>
      </c>
      <c r="O56" s="816">
        <f t="shared" si="7"/>
        <v>960618</v>
      </c>
    </row>
    <row r="57" spans="1:15" ht="15.75" customHeight="1" x14ac:dyDescent="0.2">
      <c r="A57" s="501">
        <v>51</v>
      </c>
      <c r="B57" s="800">
        <v>51</v>
      </c>
      <c r="C57" s="801" t="s">
        <v>53</v>
      </c>
      <c r="D57" s="821">
        <v>728.6</v>
      </c>
      <c r="E57" s="822">
        <f t="shared" si="0"/>
        <v>728600</v>
      </c>
      <c r="F57" s="822">
        <f t="shared" si="1"/>
        <v>189436</v>
      </c>
      <c r="G57" s="803">
        <f t="shared" si="5"/>
        <v>918036</v>
      </c>
      <c r="H57" s="821">
        <v>484.20178570400003</v>
      </c>
      <c r="I57" s="822">
        <f t="shared" si="2"/>
        <v>242101</v>
      </c>
      <c r="J57" s="822">
        <f t="shared" si="3"/>
        <v>71178</v>
      </c>
      <c r="K57" s="804">
        <f t="shared" si="6"/>
        <v>313279</v>
      </c>
      <c r="L57" s="821">
        <f t="shared" si="7"/>
        <v>1212.8017857039999</v>
      </c>
      <c r="M57" s="822">
        <f t="shared" si="7"/>
        <v>970701</v>
      </c>
      <c r="N57" s="822">
        <f t="shared" si="7"/>
        <v>260614</v>
      </c>
      <c r="O57" s="805">
        <f t="shared" si="7"/>
        <v>1231315</v>
      </c>
    </row>
    <row r="58" spans="1:15" ht="15.75" customHeight="1" x14ac:dyDescent="0.2">
      <c r="A58" s="507">
        <v>52</v>
      </c>
      <c r="B58" s="228">
        <v>52</v>
      </c>
      <c r="C58" s="505" t="s">
        <v>54</v>
      </c>
      <c r="D58" s="817">
        <v>3440.72351585977</v>
      </c>
      <c r="E58" s="818">
        <f t="shared" si="0"/>
        <v>3440724</v>
      </c>
      <c r="F58" s="818">
        <f t="shared" si="1"/>
        <v>894588</v>
      </c>
      <c r="G58" s="807">
        <f t="shared" si="5"/>
        <v>4335312</v>
      </c>
      <c r="H58" s="817">
        <v>2360.6795526649757</v>
      </c>
      <c r="I58" s="818">
        <f t="shared" si="2"/>
        <v>1180340</v>
      </c>
      <c r="J58" s="818">
        <f t="shared" si="3"/>
        <v>347020</v>
      </c>
      <c r="K58" s="808">
        <f t="shared" si="6"/>
        <v>1527360</v>
      </c>
      <c r="L58" s="817">
        <f t="shared" si="7"/>
        <v>5801.4030685247453</v>
      </c>
      <c r="M58" s="818">
        <f t="shared" si="7"/>
        <v>4621064</v>
      </c>
      <c r="N58" s="818">
        <f t="shared" si="7"/>
        <v>1241608</v>
      </c>
      <c r="O58" s="809">
        <f t="shared" si="7"/>
        <v>5862672</v>
      </c>
    </row>
    <row r="59" spans="1:15" ht="15.75" customHeight="1" x14ac:dyDescent="0.2">
      <c r="A59" s="507">
        <v>53</v>
      </c>
      <c r="B59" s="228">
        <v>53</v>
      </c>
      <c r="C59" s="505" t="s">
        <v>55</v>
      </c>
      <c r="D59" s="806">
        <v>1642.4027328314594</v>
      </c>
      <c r="E59" s="778">
        <f t="shared" si="0"/>
        <v>1642403</v>
      </c>
      <c r="F59" s="778">
        <f t="shared" si="1"/>
        <v>427025</v>
      </c>
      <c r="G59" s="807">
        <f t="shared" si="5"/>
        <v>2069428</v>
      </c>
      <c r="H59" s="806">
        <v>1148.6712077663849</v>
      </c>
      <c r="I59" s="778">
        <f t="shared" si="2"/>
        <v>574336</v>
      </c>
      <c r="J59" s="778">
        <f t="shared" si="3"/>
        <v>168855</v>
      </c>
      <c r="K59" s="808">
        <f t="shared" si="6"/>
        <v>743191</v>
      </c>
      <c r="L59" s="806">
        <f t="shared" si="7"/>
        <v>2791.0739405978443</v>
      </c>
      <c r="M59" s="778">
        <f t="shared" si="7"/>
        <v>2216739</v>
      </c>
      <c r="N59" s="778">
        <f t="shared" si="7"/>
        <v>595880</v>
      </c>
      <c r="O59" s="809">
        <f t="shared" si="7"/>
        <v>2812619</v>
      </c>
    </row>
    <row r="60" spans="1:15" ht="15.75" customHeight="1" x14ac:dyDescent="0.2">
      <c r="A60" s="507">
        <v>54</v>
      </c>
      <c r="B60" s="228">
        <v>54</v>
      </c>
      <c r="C60" s="505" t="s">
        <v>56</v>
      </c>
      <c r="D60" s="806">
        <v>44.909999999990006</v>
      </c>
      <c r="E60" s="778">
        <f t="shared" si="0"/>
        <v>44910</v>
      </c>
      <c r="F60" s="778">
        <f t="shared" si="1"/>
        <v>11677</v>
      </c>
      <c r="G60" s="807">
        <f t="shared" si="5"/>
        <v>56587</v>
      </c>
      <c r="H60" s="806">
        <v>45.228769841259997</v>
      </c>
      <c r="I60" s="778">
        <f t="shared" si="2"/>
        <v>22614</v>
      </c>
      <c r="J60" s="778">
        <f t="shared" si="3"/>
        <v>6649</v>
      </c>
      <c r="K60" s="808">
        <f t="shared" si="6"/>
        <v>29263</v>
      </c>
      <c r="L60" s="806">
        <f t="shared" si="7"/>
        <v>90.138769841249996</v>
      </c>
      <c r="M60" s="778">
        <f t="shared" si="7"/>
        <v>67524</v>
      </c>
      <c r="N60" s="778">
        <f t="shared" si="7"/>
        <v>18326</v>
      </c>
      <c r="O60" s="809">
        <f t="shared" si="7"/>
        <v>85850</v>
      </c>
    </row>
    <row r="61" spans="1:15" ht="15.75" customHeight="1" x14ac:dyDescent="0.2">
      <c r="A61" s="746">
        <v>55</v>
      </c>
      <c r="B61" s="509">
        <v>55</v>
      </c>
      <c r="C61" s="811" t="s">
        <v>57</v>
      </c>
      <c r="D61" s="812">
        <v>1346.4080634309962</v>
      </c>
      <c r="E61" s="813">
        <f t="shared" si="0"/>
        <v>1346408</v>
      </c>
      <c r="F61" s="813">
        <f t="shared" si="1"/>
        <v>350066</v>
      </c>
      <c r="G61" s="814">
        <f t="shared" si="5"/>
        <v>1696474</v>
      </c>
      <c r="H61" s="812">
        <v>796.23488168499989</v>
      </c>
      <c r="I61" s="813">
        <f t="shared" si="2"/>
        <v>398117</v>
      </c>
      <c r="J61" s="813">
        <f t="shared" si="3"/>
        <v>117046</v>
      </c>
      <c r="K61" s="815">
        <f t="shared" si="6"/>
        <v>515163</v>
      </c>
      <c r="L61" s="812">
        <f t="shared" si="7"/>
        <v>2142.6429451159961</v>
      </c>
      <c r="M61" s="813">
        <f t="shared" si="7"/>
        <v>1744525</v>
      </c>
      <c r="N61" s="813">
        <f t="shared" si="7"/>
        <v>467112</v>
      </c>
      <c r="O61" s="816">
        <f t="shared" si="7"/>
        <v>2211637</v>
      </c>
    </row>
    <row r="62" spans="1:15" ht="15.75" customHeight="1" x14ac:dyDescent="0.2">
      <c r="A62" s="501">
        <v>56</v>
      </c>
      <c r="B62" s="800">
        <v>56</v>
      </c>
      <c r="C62" s="801" t="s">
        <v>58</v>
      </c>
      <c r="D62" s="802">
        <v>151.54942460620799</v>
      </c>
      <c r="E62" s="777">
        <f t="shared" si="0"/>
        <v>151549</v>
      </c>
      <c r="F62" s="777">
        <f t="shared" si="1"/>
        <v>39403</v>
      </c>
      <c r="G62" s="803">
        <f t="shared" si="5"/>
        <v>190952</v>
      </c>
      <c r="H62" s="802">
        <v>123.38270051176299</v>
      </c>
      <c r="I62" s="777">
        <f t="shared" si="2"/>
        <v>61691</v>
      </c>
      <c r="J62" s="777">
        <f t="shared" si="3"/>
        <v>18137</v>
      </c>
      <c r="K62" s="804">
        <f t="shared" si="6"/>
        <v>79828</v>
      </c>
      <c r="L62" s="802">
        <f t="shared" si="7"/>
        <v>274.932125117971</v>
      </c>
      <c r="M62" s="777">
        <f t="shared" si="7"/>
        <v>213240</v>
      </c>
      <c r="N62" s="777">
        <f t="shared" si="7"/>
        <v>57540</v>
      </c>
      <c r="O62" s="805">
        <f t="shared" si="7"/>
        <v>270780</v>
      </c>
    </row>
    <row r="63" spans="1:15" ht="15.75" customHeight="1" x14ac:dyDescent="0.2">
      <c r="A63" s="507">
        <v>57</v>
      </c>
      <c r="B63" s="228">
        <v>57</v>
      </c>
      <c r="C63" s="505" t="s">
        <v>59</v>
      </c>
      <c r="D63" s="806">
        <v>791.99264061408087</v>
      </c>
      <c r="E63" s="778">
        <f t="shared" si="0"/>
        <v>791993</v>
      </c>
      <c r="F63" s="778">
        <f t="shared" si="1"/>
        <v>205918</v>
      </c>
      <c r="G63" s="807">
        <f t="shared" si="5"/>
        <v>997911</v>
      </c>
      <c r="H63" s="806">
        <v>447.12361110799895</v>
      </c>
      <c r="I63" s="778">
        <f t="shared" si="2"/>
        <v>223562</v>
      </c>
      <c r="J63" s="778">
        <f t="shared" si="3"/>
        <v>65727</v>
      </c>
      <c r="K63" s="808">
        <f t="shared" si="6"/>
        <v>289289</v>
      </c>
      <c r="L63" s="806">
        <f t="shared" si="7"/>
        <v>1239.1162517220798</v>
      </c>
      <c r="M63" s="778">
        <f t="shared" si="7"/>
        <v>1015555</v>
      </c>
      <c r="N63" s="778">
        <f t="shared" si="7"/>
        <v>271645</v>
      </c>
      <c r="O63" s="809">
        <f t="shared" si="7"/>
        <v>1287200</v>
      </c>
    </row>
    <row r="64" spans="1:15" ht="15.75" customHeight="1" x14ac:dyDescent="0.2">
      <c r="A64" s="507">
        <v>58</v>
      </c>
      <c r="B64" s="228">
        <v>58</v>
      </c>
      <c r="C64" s="505" t="s">
        <v>60</v>
      </c>
      <c r="D64" s="806">
        <v>626.99999999989109</v>
      </c>
      <c r="E64" s="778">
        <f t="shared" si="0"/>
        <v>627000</v>
      </c>
      <c r="F64" s="778">
        <f t="shared" si="1"/>
        <v>163020</v>
      </c>
      <c r="G64" s="807">
        <f t="shared" si="5"/>
        <v>790020</v>
      </c>
      <c r="H64" s="806">
        <v>465.99999999997397</v>
      </c>
      <c r="I64" s="778">
        <f t="shared" si="2"/>
        <v>233000</v>
      </c>
      <c r="J64" s="778">
        <f t="shared" si="3"/>
        <v>68502</v>
      </c>
      <c r="K64" s="808">
        <f t="shared" si="6"/>
        <v>301502</v>
      </c>
      <c r="L64" s="806">
        <f t="shared" si="7"/>
        <v>1092.9999999998649</v>
      </c>
      <c r="M64" s="778">
        <f t="shared" si="7"/>
        <v>860000</v>
      </c>
      <c r="N64" s="778">
        <f t="shared" si="7"/>
        <v>231522</v>
      </c>
      <c r="O64" s="809">
        <f t="shared" si="7"/>
        <v>1091522</v>
      </c>
    </row>
    <row r="65" spans="1:15" ht="15.75" customHeight="1" x14ac:dyDescent="0.2">
      <c r="A65" s="507">
        <v>59</v>
      </c>
      <c r="B65" s="228">
        <v>59</v>
      </c>
      <c r="C65" s="505" t="s">
        <v>61</v>
      </c>
      <c r="D65" s="806">
        <v>422.39512589498094</v>
      </c>
      <c r="E65" s="778">
        <f t="shared" si="0"/>
        <v>422395</v>
      </c>
      <c r="F65" s="778">
        <f t="shared" si="1"/>
        <v>109823</v>
      </c>
      <c r="G65" s="807">
        <f t="shared" si="5"/>
        <v>532218</v>
      </c>
      <c r="H65" s="806">
        <v>306.02272649500003</v>
      </c>
      <c r="I65" s="778">
        <f t="shared" si="2"/>
        <v>153011</v>
      </c>
      <c r="J65" s="778">
        <f t="shared" si="3"/>
        <v>44985</v>
      </c>
      <c r="K65" s="808">
        <f t="shared" si="6"/>
        <v>197996</v>
      </c>
      <c r="L65" s="806">
        <f t="shared" si="7"/>
        <v>728.41785238998091</v>
      </c>
      <c r="M65" s="778">
        <f t="shared" si="7"/>
        <v>575406</v>
      </c>
      <c r="N65" s="778">
        <f t="shared" si="7"/>
        <v>154808</v>
      </c>
      <c r="O65" s="809">
        <f t="shared" si="7"/>
        <v>730214</v>
      </c>
    </row>
    <row r="66" spans="1:15" ht="15.75" customHeight="1" x14ac:dyDescent="0.2">
      <c r="A66" s="746">
        <v>60</v>
      </c>
      <c r="B66" s="509">
        <v>60</v>
      </c>
      <c r="C66" s="811" t="s">
        <v>62</v>
      </c>
      <c r="D66" s="812">
        <v>438.49999999998795</v>
      </c>
      <c r="E66" s="813">
        <f t="shared" si="0"/>
        <v>438500</v>
      </c>
      <c r="F66" s="813">
        <f t="shared" si="1"/>
        <v>114010</v>
      </c>
      <c r="G66" s="814">
        <f t="shared" si="5"/>
        <v>552510</v>
      </c>
      <c r="H66" s="812">
        <v>323.99999999999898</v>
      </c>
      <c r="I66" s="813">
        <f t="shared" si="2"/>
        <v>162000</v>
      </c>
      <c r="J66" s="813">
        <f t="shared" si="3"/>
        <v>47628</v>
      </c>
      <c r="K66" s="815">
        <f t="shared" si="6"/>
        <v>209628</v>
      </c>
      <c r="L66" s="812">
        <f t="shared" si="7"/>
        <v>762.49999999998693</v>
      </c>
      <c r="M66" s="813">
        <f t="shared" si="7"/>
        <v>600500</v>
      </c>
      <c r="N66" s="813">
        <f t="shared" si="7"/>
        <v>161638</v>
      </c>
      <c r="O66" s="816">
        <f t="shared" si="7"/>
        <v>762138</v>
      </c>
    </row>
    <row r="67" spans="1:15" ht="15.75" customHeight="1" x14ac:dyDescent="0.2">
      <c r="A67" s="501">
        <v>61</v>
      </c>
      <c r="B67" s="800">
        <v>61</v>
      </c>
      <c r="C67" s="801" t="s">
        <v>63</v>
      </c>
      <c r="D67" s="802">
        <v>411.21666666599401</v>
      </c>
      <c r="E67" s="777">
        <f t="shared" si="0"/>
        <v>411217</v>
      </c>
      <c r="F67" s="777">
        <f t="shared" si="1"/>
        <v>106916</v>
      </c>
      <c r="G67" s="803">
        <f t="shared" si="5"/>
        <v>518133</v>
      </c>
      <c r="H67" s="802">
        <v>199</v>
      </c>
      <c r="I67" s="777">
        <f t="shared" si="2"/>
        <v>99500</v>
      </c>
      <c r="J67" s="777">
        <f t="shared" si="3"/>
        <v>29253</v>
      </c>
      <c r="K67" s="804">
        <f t="shared" si="6"/>
        <v>128753</v>
      </c>
      <c r="L67" s="802">
        <f t="shared" si="7"/>
        <v>610.21666666599401</v>
      </c>
      <c r="M67" s="777">
        <f t="shared" si="7"/>
        <v>510717</v>
      </c>
      <c r="N67" s="777">
        <f t="shared" si="7"/>
        <v>136169</v>
      </c>
      <c r="O67" s="805">
        <f t="shared" si="7"/>
        <v>646886</v>
      </c>
    </row>
    <row r="68" spans="1:15" ht="15.75" customHeight="1" x14ac:dyDescent="0.2">
      <c r="A68" s="507">
        <v>62</v>
      </c>
      <c r="B68" s="228">
        <v>62</v>
      </c>
      <c r="C68" s="505" t="s">
        <v>64</v>
      </c>
      <c r="D68" s="806">
        <v>155.13425925924003</v>
      </c>
      <c r="E68" s="778">
        <f t="shared" si="0"/>
        <v>155134</v>
      </c>
      <c r="F68" s="778">
        <f t="shared" si="1"/>
        <v>40335</v>
      </c>
      <c r="G68" s="807">
        <f t="shared" si="5"/>
        <v>195469</v>
      </c>
      <c r="H68" s="806">
        <v>101.865740740738</v>
      </c>
      <c r="I68" s="778">
        <f t="shared" si="2"/>
        <v>50933</v>
      </c>
      <c r="J68" s="778">
        <f t="shared" si="3"/>
        <v>14974</v>
      </c>
      <c r="K68" s="808">
        <f t="shared" si="6"/>
        <v>65907</v>
      </c>
      <c r="L68" s="806">
        <f t="shared" si="7"/>
        <v>256.99999999997806</v>
      </c>
      <c r="M68" s="778">
        <f t="shared" si="7"/>
        <v>206067</v>
      </c>
      <c r="N68" s="778">
        <f t="shared" si="7"/>
        <v>55309</v>
      </c>
      <c r="O68" s="809">
        <f t="shared" si="7"/>
        <v>261376</v>
      </c>
    </row>
    <row r="69" spans="1:15" ht="15.75" customHeight="1" x14ac:dyDescent="0.2">
      <c r="A69" s="507">
        <v>63</v>
      </c>
      <c r="B69" s="228">
        <v>63</v>
      </c>
      <c r="C69" s="505" t="s">
        <v>65</v>
      </c>
      <c r="D69" s="806">
        <v>218.03395759452098</v>
      </c>
      <c r="E69" s="778">
        <f t="shared" si="0"/>
        <v>218034</v>
      </c>
      <c r="F69" s="778">
        <f t="shared" si="1"/>
        <v>56689</v>
      </c>
      <c r="G69" s="807">
        <f t="shared" si="5"/>
        <v>274723</v>
      </c>
      <c r="H69" s="806">
        <v>146.000044550436</v>
      </c>
      <c r="I69" s="778">
        <f t="shared" si="2"/>
        <v>73000</v>
      </c>
      <c r="J69" s="778">
        <f t="shared" si="3"/>
        <v>21462</v>
      </c>
      <c r="K69" s="808">
        <f t="shared" si="6"/>
        <v>94462</v>
      </c>
      <c r="L69" s="806">
        <f t="shared" si="7"/>
        <v>364.03400214495696</v>
      </c>
      <c r="M69" s="778">
        <f t="shared" si="7"/>
        <v>291034</v>
      </c>
      <c r="N69" s="778">
        <f t="shared" si="7"/>
        <v>78151</v>
      </c>
      <c r="O69" s="809">
        <f t="shared" si="7"/>
        <v>369185</v>
      </c>
    </row>
    <row r="70" spans="1:15" ht="15.75" customHeight="1" x14ac:dyDescent="0.2">
      <c r="A70" s="507">
        <v>64</v>
      </c>
      <c r="B70" s="228">
        <v>64</v>
      </c>
      <c r="C70" s="505" t="s">
        <v>66</v>
      </c>
      <c r="D70" s="806">
        <v>175.99999999999901</v>
      </c>
      <c r="E70" s="778">
        <f t="shared" si="0"/>
        <v>176000</v>
      </c>
      <c r="F70" s="778">
        <f t="shared" si="1"/>
        <v>45760</v>
      </c>
      <c r="G70" s="807">
        <f t="shared" si="5"/>
        <v>221760</v>
      </c>
      <c r="H70" s="806">
        <v>154.49999999999901</v>
      </c>
      <c r="I70" s="778">
        <f t="shared" si="2"/>
        <v>77250</v>
      </c>
      <c r="J70" s="778">
        <f t="shared" si="3"/>
        <v>22712</v>
      </c>
      <c r="K70" s="808">
        <f t="shared" si="6"/>
        <v>99962</v>
      </c>
      <c r="L70" s="806">
        <f t="shared" si="7"/>
        <v>330.49999999999801</v>
      </c>
      <c r="M70" s="778">
        <f t="shared" si="7"/>
        <v>253250</v>
      </c>
      <c r="N70" s="778">
        <f t="shared" si="7"/>
        <v>68472</v>
      </c>
      <c r="O70" s="809">
        <f t="shared" si="7"/>
        <v>321722</v>
      </c>
    </row>
    <row r="71" spans="1:15" ht="15.75" customHeight="1" x14ac:dyDescent="0.2">
      <c r="A71" s="746">
        <v>65</v>
      </c>
      <c r="B71" s="509">
        <v>65</v>
      </c>
      <c r="C71" s="811" t="s">
        <v>67</v>
      </c>
      <c r="D71" s="812">
        <v>740.11049772686704</v>
      </c>
      <c r="E71" s="813">
        <f>ROUND(D71*$E$4,0)</f>
        <v>740110</v>
      </c>
      <c r="F71" s="813">
        <f>ROUND(E71*$F$4,0)</f>
        <v>192429</v>
      </c>
      <c r="G71" s="814">
        <f t="shared" si="5"/>
        <v>932539</v>
      </c>
      <c r="H71" s="812">
        <v>558.33825395263102</v>
      </c>
      <c r="I71" s="813">
        <f>ROUND(H71*$I$4,0)</f>
        <v>279169</v>
      </c>
      <c r="J71" s="813">
        <f>ROUND(I71*$J$4,0)</f>
        <v>82076</v>
      </c>
      <c r="K71" s="815">
        <f t="shared" si="6"/>
        <v>361245</v>
      </c>
      <c r="L71" s="812">
        <f t="shared" si="7"/>
        <v>1298.4487516794979</v>
      </c>
      <c r="M71" s="813">
        <f t="shared" si="7"/>
        <v>1019279</v>
      </c>
      <c r="N71" s="813">
        <f t="shared" si="7"/>
        <v>274505</v>
      </c>
      <c r="O71" s="816">
        <f t="shared" si="7"/>
        <v>1293784</v>
      </c>
    </row>
    <row r="72" spans="1:15" ht="15.75" customHeight="1" x14ac:dyDescent="0.2">
      <c r="A72" s="501">
        <v>66</v>
      </c>
      <c r="B72" s="800">
        <v>66</v>
      </c>
      <c r="C72" s="801" t="s">
        <v>68</v>
      </c>
      <c r="D72" s="802">
        <v>172.887125751974</v>
      </c>
      <c r="E72" s="777">
        <f>ROUND(D72*$E$4,0)</f>
        <v>172887</v>
      </c>
      <c r="F72" s="777">
        <f>ROUND(E72*$F$4,0)</f>
        <v>44951</v>
      </c>
      <c r="G72" s="803">
        <f>E72+F72</f>
        <v>217838</v>
      </c>
      <c r="H72" s="802">
        <v>122.490483366999</v>
      </c>
      <c r="I72" s="777">
        <f>ROUND(H72*$I$4,0)</f>
        <v>61245</v>
      </c>
      <c r="J72" s="777">
        <f>ROUND(I72*$J$4,0)</f>
        <v>18006</v>
      </c>
      <c r="K72" s="804">
        <f>I72+J72</f>
        <v>79251</v>
      </c>
      <c r="L72" s="802">
        <f t="shared" si="7"/>
        <v>295.377609118973</v>
      </c>
      <c r="M72" s="777">
        <f t="shared" si="7"/>
        <v>234132</v>
      </c>
      <c r="N72" s="777">
        <f t="shared" si="7"/>
        <v>62957</v>
      </c>
      <c r="O72" s="805">
        <f t="shared" si="7"/>
        <v>297089</v>
      </c>
    </row>
    <row r="73" spans="1:15" ht="15.75" customHeight="1" x14ac:dyDescent="0.2">
      <c r="A73" s="45">
        <v>67</v>
      </c>
      <c r="B73" s="45">
        <v>67</v>
      </c>
      <c r="C73" s="107" t="s">
        <v>2</v>
      </c>
      <c r="D73" s="823">
        <v>408.89333333199994</v>
      </c>
      <c r="E73" s="824">
        <f>ROUND(D73*$E$4,0)</f>
        <v>408893</v>
      </c>
      <c r="F73" s="824">
        <f>ROUND(E73*$F$4,0)</f>
        <v>106312</v>
      </c>
      <c r="G73" s="825">
        <f>E73+F73</f>
        <v>515205</v>
      </c>
      <c r="H73" s="823">
        <v>176.880751973</v>
      </c>
      <c r="I73" s="824">
        <f>ROUND(H73*$I$4,0)</f>
        <v>88440</v>
      </c>
      <c r="J73" s="824">
        <f>ROUND(I73*$J$4,0)</f>
        <v>26001</v>
      </c>
      <c r="K73" s="826">
        <f>I73+J73</f>
        <v>114441</v>
      </c>
      <c r="L73" s="823">
        <f t="shared" si="7"/>
        <v>585.77408530499997</v>
      </c>
      <c r="M73" s="824">
        <f t="shared" si="7"/>
        <v>497333</v>
      </c>
      <c r="N73" s="824">
        <f t="shared" si="7"/>
        <v>132313</v>
      </c>
      <c r="O73" s="827">
        <f t="shared" si="7"/>
        <v>629646</v>
      </c>
    </row>
    <row r="74" spans="1:15" ht="15.75" customHeight="1" x14ac:dyDescent="0.2">
      <c r="A74" s="516">
        <v>68</v>
      </c>
      <c r="B74" s="229">
        <v>68</v>
      </c>
      <c r="C74" s="505" t="s">
        <v>1</v>
      </c>
      <c r="D74" s="806">
        <v>109.854119224995</v>
      </c>
      <c r="E74" s="778">
        <f>ROUND(D74*$E$4,0)</f>
        <v>109854</v>
      </c>
      <c r="F74" s="778">
        <f>ROUND(E74*$F$4,0)</f>
        <v>28562</v>
      </c>
      <c r="G74" s="807">
        <f>E74+F74</f>
        <v>138416</v>
      </c>
      <c r="H74" s="806">
        <v>52.180311352999993</v>
      </c>
      <c r="I74" s="778">
        <f>ROUND(H74*$I$4,0)</f>
        <v>26090</v>
      </c>
      <c r="J74" s="778">
        <f>ROUND(I74*$J$4,0)</f>
        <v>7670</v>
      </c>
      <c r="K74" s="808">
        <f>I74+J74</f>
        <v>33760</v>
      </c>
      <c r="L74" s="806">
        <f t="shared" si="7"/>
        <v>162.03443057799501</v>
      </c>
      <c r="M74" s="778">
        <f t="shared" si="7"/>
        <v>135944</v>
      </c>
      <c r="N74" s="778">
        <f t="shared" si="7"/>
        <v>36232</v>
      </c>
      <c r="O74" s="809">
        <f t="shared" si="7"/>
        <v>172176</v>
      </c>
    </row>
    <row r="75" spans="1:15" ht="15.75" customHeight="1" x14ac:dyDescent="0.2">
      <c r="A75" s="828">
        <v>69</v>
      </c>
      <c r="B75" s="519">
        <v>69</v>
      </c>
      <c r="C75" s="811" t="s">
        <v>74</v>
      </c>
      <c r="D75" s="812">
        <v>352.30198019799798</v>
      </c>
      <c r="E75" s="813">
        <f>ROUND(D75*$E$4,0)</f>
        <v>352302</v>
      </c>
      <c r="F75" s="813">
        <f>ROUND(E75*$F$4,0)</f>
        <v>91599</v>
      </c>
      <c r="G75" s="814">
        <f>E75+F75</f>
        <v>443901</v>
      </c>
      <c r="H75" s="812">
        <v>118</v>
      </c>
      <c r="I75" s="813">
        <f>ROUND(H75*$I$4,0)</f>
        <v>59000</v>
      </c>
      <c r="J75" s="813">
        <f>ROUND(I75*$J$4,0)</f>
        <v>17346</v>
      </c>
      <c r="K75" s="815">
        <f>I75+J75</f>
        <v>76346</v>
      </c>
      <c r="L75" s="812">
        <f t="shared" si="7"/>
        <v>470.30198019799798</v>
      </c>
      <c r="M75" s="813">
        <f t="shared" si="7"/>
        <v>411302</v>
      </c>
      <c r="N75" s="813">
        <f t="shared" si="7"/>
        <v>108945</v>
      </c>
      <c r="O75" s="816">
        <f t="shared" si="7"/>
        <v>520247</v>
      </c>
    </row>
    <row r="76" spans="1:15" ht="15.75" customHeight="1" thickBot="1" x14ac:dyDescent="0.25">
      <c r="A76" s="1390" t="s">
        <v>239</v>
      </c>
      <c r="B76" s="1391"/>
      <c r="C76" s="1392"/>
      <c r="D76" s="829">
        <f t="shared" ref="D76:M76" si="8">SUM(D7:D75)</f>
        <v>57285.913504689153</v>
      </c>
      <c r="E76" s="830">
        <f t="shared" si="8"/>
        <v>57285913</v>
      </c>
      <c r="F76" s="830">
        <f t="shared" si="8"/>
        <v>14894338</v>
      </c>
      <c r="G76" s="831">
        <f t="shared" si="8"/>
        <v>72180251</v>
      </c>
      <c r="H76" s="829">
        <f>SUM(H7:H75)</f>
        <v>36997.15655710148</v>
      </c>
      <c r="I76" s="830">
        <f t="shared" si="8"/>
        <v>18498576</v>
      </c>
      <c r="J76" s="830">
        <f t="shared" si="8"/>
        <v>5438582</v>
      </c>
      <c r="K76" s="832">
        <f t="shared" si="8"/>
        <v>23937158</v>
      </c>
      <c r="L76" s="829">
        <f t="shared" si="8"/>
        <v>94283.070061790626</v>
      </c>
      <c r="M76" s="830">
        <f t="shared" si="8"/>
        <v>75784489</v>
      </c>
      <c r="N76" s="830">
        <f>SUM(N7:N75)</f>
        <v>20332920</v>
      </c>
      <c r="O76" s="833">
        <f>SUM(O7:O75)</f>
        <v>96117409</v>
      </c>
    </row>
    <row r="77" spans="1:15" ht="9" customHeight="1" thickTop="1" x14ac:dyDescent="0.2">
      <c r="A77" s="635"/>
      <c r="B77" s="636"/>
      <c r="C77" s="637"/>
      <c r="D77" s="836"/>
      <c r="E77" s="836"/>
      <c r="F77" s="836"/>
      <c r="G77" s="836"/>
      <c r="H77" s="836"/>
      <c r="I77" s="836"/>
      <c r="J77" s="836"/>
      <c r="K77" s="836"/>
      <c r="L77" s="836"/>
      <c r="M77" s="836"/>
      <c r="N77" s="836"/>
      <c r="O77" s="836"/>
    </row>
    <row r="78" spans="1:15" ht="15.75" customHeight="1" x14ac:dyDescent="0.2">
      <c r="A78" s="835">
        <v>341001</v>
      </c>
      <c r="B78" s="800">
        <v>341001</v>
      </c>
      <c r="C78" s="801" t="s">
        <v>244</v>
      </c>
      <c r="D78" s="802">
        <v>66.489883616703992</v>
      </c>
      <c r="E78" s="777">
        <f t="shared" ref="E78:E89" si="9">ROUND(D78*$E$4,0)</f>
        <v>66490</v>
      </c>
      <c r="F78" s="777">
        <f t="shared" ref="F78:F89" si="10">ROUND(E78*$F$4,0)</f>
        <v>17287</v>
      </c>
      <c r="G78" s="803">
        <f t="shared" ref="G78:G89" si="11">E78+F78</f>
        <v>83777</v>
      </c>
      <c r="H78" s="802">
        <v>35.102532327581002</v>
      </c>
      <c r="I78" s="777">
        <f t="shared" ref="I78:I89" si="12">ROUND(H78*$I$4,0)</f>
        <v>17551</v>
      </c>
      <c r="J78" s="777">
        <f t="shared" ref="J78:J89" si="13">ROUND(I78*$J$4,0)</f>
        <v>5160</v>
      </c>
      <c r="K78" s="804">
        <f t="shared" ref="K78:K89" si="14">I78+J78</f>
        <v>22711</v>
      </c>
      <c r="L78" s="802">
        <f t="shared" ref="L78:O89" si="15">D78+H78</f>
        <v>101.59241594428499</v>
      </c>
      <c r="M78" s="777">
        <f t="shared" si="15"/>
        <v>84041</v>
      </c>
      <c r="N78" s="777">
        <f t="shared" si="15"/>
        <v>22447</v>
      </c>
      <c r="O78" s="805">
        <f t="shared" si="15"/>
        <v>106488</v>
      </c>
    </row>
    <row r="79" spans="1:15" ht="15.75" customHeight="1" x14ac:dyDescent="0.2">
      <c r="A79" s="507">
        <v>343001</v>
      </c>
      <c r="B79" s="228">
        <v>343001</v>
      </c>
      <c r="C79" s="505" t="s">
        <v>328</v>
      </c>
      <c r="D79" s="806">
        <v>40.826086955999997</v>
      </c>
      <c r="E79" s="778">
        <f t="shared" si="9"/>
        <v>40826</v>
      </c>
      <c r="F79" s="778">
        <f t="shared" si="10"/>
        <v>10615</v>
      </c>
      <c r="G79" s="807">
        <f t="shared" si="11"/>
        <v>51441</v>
      </c>
      <c r="H79" s="806">
        <v>9.826086956000001</v>
      </c>
      <c r="I79" s="778">
        <f t="shared" si="12"/>
        <v>4913</v>
      </c>
      <c r="J79" s="778">
        <f t="shared" si="13"/>
        <v>1444</v>
      </c>
      <c r="K79" s="808">
        <f t="shared" si="14"/>
        <v>6357</v>
      </c>
      <c r="L79" s="806">
        <f t="shared" si="15"/>
        <v>50.652173911999995</v>
      </c>
      <c r="M79" s="778">
        <f t="shared" si="15"/>
        <v>45739</v>
      </c>
      <c r="N79" s="778">
        <f t="shared" si="15"/>
        <v>12059</v>
      </c>
      <c r="O79" s="809">
        <f t="shared" si="15"/>
        <v>57798</v>
      </c>
    </row>
    <row r="80" spans="1:15" ht="15.75" customHeight="1" x14ac:dyDescent="0.2">
      <c r="A80" s="507">
        <v>344001</v>
      </c>
      <c r="B80" s="228">
        <v>344001</v>
      </c>
      <c r="C80" s="505" t="s">
        <v>245</v>
      </c>
      <c r="D80" s="806">
        <v>46.843902438000001</v>
      </c>
      <c r="E80" s="778">
        <f t="shared" si="9"/>
        <v>46844</v>
      </c>
      <c r="F80" s="778">
        <f t="shared" si="10"/>
        <v>12179</v>
      </c>
      <c r="G80" s="807">
        <f t="shared" si="11"/>
        <v>59023</v>
      </c>
      <c r="H80" s="806">
        <v>14</v>
      </c>
      <c r="I80" s="778">
        <f t="shared" si="12"/>
        <v>7000</v>
      </c>
      <c r="J80" s="778">
        <f t="shared" si="13"/>
        <v>2058</v>
      </c>
      <c r="K80" s="808">
        <f t="shared" si="14"/>
        <v>9058</v>
      </c>
      <c r="L80" s="806">
        <f t="shared" si="15"/>
        <v>60.843902438000001</v>
      </c>
      <c r="M80" s="778">
        <f t="shared" si="15"/>
        <v>53844</v>
      </c>
      <c r="N80" s="778">
        <f t="shared" si="15"/>
        <v>14237</v>
      </c>
      <c r="O80" s="809">
        <f t="shared" si="15"/>
        <v>68081</v>
      </c>
    </row>
    <row r="81" spans="1:15" ht="15.75" customHeight="1" x14ac:dyDescent="0.2">
      <c r="A81" s="507">
        <v>345001</v>
      </c>
      <c r="B81" s="228">
        <v>345001</v>
      </c>
      <c r="C81" s="505" t="s">
        <v>510</v>
      </c>
      <c r="D81" s="806">
        <v>211</v>
      </c>
      <c r="E81" s="778">
        <f t="shared" si="9"/>
        <v>211000</v>
      </c>
      <c r="F81" s="778">
        <f t="shared" si="10"/>
        <v>54860</v>
      </c>
      <c r="G81" s="807">
        <f t="shared" si="11"/>
        <v>265860</v>
      </c>
      <c r="H81" s="806">
        <v>66</v>
      </c>
      <c r="I81" s="778">
        <f t="shared" si="12"/>
        <v>33000</v>
      </c>
      <c r="J81" s="778">
        <f t="shared" si="13"/>
        <v>9702</v>
      </c>
      <c r="K81" s="808">
        <f t="shared" si="14"/>
        <v>42702</v>
      </c>
      <c r="L81" s="806">
        <f t="shared" si="15"/>
        <v>277</v>
      </c>
      <c r="M81" s="778">
        <f t="shared" si="15"/>
        <v>244000</v>
      </c>
      <c r="N81" s="778">
        <f t="shared" si="15"/>
        <v>64562</v>
      </c>
      <c r="O81" s="809">
        <f t="shared" si="15"/>
        <v>308562</v>
      </c>
    </row>
    <row r="82" spans="1:15" ht="15.75" customHeight="1" x14ac:dyDescent="0.2">
      <c r="A82" s="746">
        <v>346001</v>
      </c>
      <c r="B82" s="509">
        <v>346001</v>
      </c>
      <c r="C82" s="811" t="s">
        <v>246</v>
      </c>
      <c r="D82" s="812">
        <v>63.546815008000003</v>
      </c>
      <c r="E82" s="813">
        <f t="shared" si="9"/>
        <v>63547</v>
      </c>
      <c r="F82" s="813">
        <f t="shared" si="10"/>
        <v>16522</v>
      </c>
      <c r="G82" s="814">
        <f t="shared" si="11"/>
        <v>80069</v>
      </c>
      <c r="H82" s="812">
        <v>27.994764397000001</v>
      </c>
      <c r="I82" s="813">
        <f t="shared" si="12"/>
        <v>13997</v>
      </c>
      <c r="J82" s="813">
        <f t="shared" si="13"/>
        <v>4115</v>
      </c>
      <c r="K82" s="815">
        <f t="shared" si="14"/>
        <v>18112</v>
      </c>
      <c r="L82" s="812">
        <f t="shared" si="15"/>
        <v>91.541579405000007</v>
      </c>
      <c r="M82" s="813">
        <f t="shared" si="15"/>
        <v>77544</v>
      </c>
      <c r="N82" s="813">
        <f t="shared" si="15"/>
        <v>20637</v>
      </c>
      <c r="O82" s="816">
        <f t="shared" si="15"/>
        <v>98181</v>
      </c>
    </row>
    <row r="83" spans="1:15" ht="15.75" customHeight="1" x14ac:dyDescent="0.2">
      <c r="A83" s="501">
        <v>347001</v>
      </c>
      <c r="B83" s="800">
        <v>347001</v>
      </c>
      <c r="C83" s="801" t="s">
        <v>247</v>
      </c>
      <c r="D83" s="802">
        <v>108</v>
      </c>
      <c r="E83" s="777">
        <f t="shared" si="9"/>
        <v>108000</v>
      </c>
      <c r="F83" s="777">
        <f t="shared" si="10"/>
        <v>28080</v>
      </c>
      <c r="G83" s="803">
        <f t="shared" si="11"/>
        <v>136080</v>
      </c>
      <c r="H83" s="802">
        <v>37</v>
      </c>
      <c r="I83" s="777">
        <f t="shared" si="12"/>
        <v>18500</v>
      </c>
      <c r="J83" s="777">
        <f t="shared" si="13"/>
        <v>5439</v>
      </c>
      <c r="K83" s="804">
        <f t="shared" si="14"/>
        <v>23939</v>
      </c>
      <c r="L83" s="802">
        <f t="shared" si="15"/>
        <v>145</v>
      </c>
      <c r="M83" s="777">
        <f t="shared" si="15"/>
        <v>126500</v>
      </c>
      <c r="N83" s="777">
        <f t="shared" si="15"/>
        <v>33519</v>
      </c>
      <c r="O83" s="805">
        <f t="shared" si="15"/>
        <v>160019</v>
      </c>
    </row>
    <row r="84" spans="1:15" ht="15.75" customHeight="1" x14ac:dyDescent="0.2">
      <c r="A84" s="507">
        <v>348001</v>
      </c>
      <c r="B84" s="228">
        <v>348001</v>
      </c>
      <c r="C84" s="505" t="s">
        <v>400</v>
      </c>
      <c r="D84" s="806">
        <v>91.876595741999992</v>
      </c>
      <c r="E84" s="778">
        <f t="shared" si="9"/>
        <v>91877</v>
      </c>
      <c r="F84" s="778">
        <f t="shared" si="10"/>
        <v>23888</v>
      </c>
      <c r="G84" s="807">
        <f t="shared" si="11"/>
        <v>115765</v>
      </c>
      <c r="H84" s="806">
        <v>27.822587609999999</v>
      </c>
      <c r="I84" s="778">
        <f t="shared" si="12"/>
        <v>13911</v>
      </c>
      <c r="J84" s="778">
        <f t="shared" si="13"/>
        <v>4090</v>
      </c>
      <c r="K84" s="808">
        <f t="shared" si="14"/>
        <v>18001</v>
      </c>
      <c r="L84" s="806">
        <f t="shared" si="15"/>
        <v>119.69918335199999</v>
      </c>
      <c r="M84" s="778">
        <f t="shared" si="15"/>
        <v>105788</v>
      </c>
      <c r="N84" s="778">
        <f t="shared" si="15"/>
        <v>27978</v>
      </c>
      <c r="O84" s="809">
        <f t="shared" si="15"/>
        <v>133766</v>
      </c>
    </row>
    <row r="85" spans="1:15" ht="15.75" customHeight="1" x14ac:dyDescent="0.2">
      <c r="A85" s="507" t="s">
        <v>644</v>
      </c>
      <c r="B85" s="228" t="s">
        <v>644</v>
      </c>
      <c r="C85" s="505" t="s">
        <v>524</v>
      </c>
      <c r="D85" s="806">
        <v>9</v>
      </c>
      <c r="E85" s="778">
        <f t="shared" si="9"/>
        <v>9000</v>
      </c>
      <c r="F85" s="778">
        <f t="shared" si="10"/>
        <v>2340</v>
      </c>
      <c r="G85" s="807">
        <f t="shared" si="11"/>
        <v>11340</v>
      </c>
      <c r="H85" s="806">
        <v>7</v>
      </c>
      <c r="I85" s="778">
        <f t="shared" si="12"/>
        <v>3500</v>
      </c>
      <c r="J85" s="778">
        <f t="shared" si="13"/>
        <v>1029</v>
      </c>
      <c r="K85" s="808">
        <f t="shared" si="14"/>
        <v>4529</v>
      </c>
      <c r="L85" s="806">
        <f t="shared" si="15"/>
        <v>16</v>
      </c>
      <c r="M85" s="778">
        <f t="shared" si="15"/>
        <v>12500</v>
      </c>
      <c r="N85" s="778">
        <f t="shared" si="15"/>
        <v>3369</v>
      </c>
      <c r="O85" s="809">
        <f t="shared" si="15"/>
        <v>15869</v>
      </c>
    </row>
    <row r="86" spans="1:15" ht="15.75" customHeight="1" x14ac:dyDescent="0.2">
      <c r="A86" s="507" t="s">
        <v>413</v>
      </c>
      <c r="B86" s="228" t="s">
        <v>269</v>
      </c>
      <c r="C86" s="505" t="s">
        <v>847</v>
      </c>
      <c r="D86" s="806">
        <v>15.666666666000001</v>
      </c>
      <c r="E86" s="778">
        <f t="shared" si="9"/>
        <v>15667</v>
      </c>
      <c r="F86" s="778">
        <f t="shared" si="10"/>
        <v>4073</v>
      </c>
      <c r="G86" s="807">
        <f t="shared" si="11"/>
        <v>19740</v>
      </c>
      <c r="H86" s="806">
        <v>8.1</v>
      </c>
      <c r="I86" s="778">
        <f t="shared" si="12"/>
        <v>4050</v>
      </c>
      <c r="J86" s="778">
        <f t="shared" si="13"/>
        <v>1191</v>
      </c>
      <c r="K86" s="808">
        <f t="shared" si="14"/>
        <v>5241</v>
      </c>
      <c r="L86" s="806">
        <f t="shared" si="15"/>
        <v>23.766666665999999</v>
      </c>
      <c r="M86" s="778">
        <f t="shared" si="15"/>
        <v>19717</v>
      </c>
      <c r="N86" s="778">
        <f t="shared" si="15"/>
        <v>5264</v>
      </c>
      <c r="O86" s="809">
        <f t="shared" si="15"/>
        <v>24981</v>
      </c>
    </row>
    <row r="87" spans="1:15" ht="15.75" customHeight="1" x14ac:dyDescent="0.2">
      <c r="A87" s="746" t="s">
        <v>414</v>
      </c>
      <c r="B87" s="509" t="s">
        <v>277</v>
      </c>
      <c r="C87" s="811" t="s">
        <v>250</v>
      </c>
      <c r="D87" s="812">
        <v>39.590575398527008</v>
      </c>
      <c r="E87" s="813">
        <f t="shared" si="9"/>
        <v>39591</v>
      </c>
      <c r="F87" s="813">
        <f t="shared" si="10"/>
        <v>10294</v>
      </c>
      <c r="G87" s="814">
        <f t="shared" si="11"/>
        <v>49885</v>
      </c>
      <c r="H87" s="812">
        <v>18.854606855450001</v>
      </c>
      <c r="I87" s="813">
        <f t="shared" si="12"/>
        <v>9427</v>
      </c>
      <c r="J87" s="813">
        <f t="shared" si="13"/>
        <v>2772</v>
      </c>
      <c r="K87" s="815">
        <f t="shared" si="14"/>
        <v>12199</v>
      </c>
      <c r="L87" s="812">
        <f t="shared" si="15"/>
        <v>58.445182253977009</v>
      </c>
      <c r="M87" s="813">
        <f t="shared" si="15"/>
        <v>49018</v>
      </c>
      <c r="N87" s="813">
        <f t="shared" si="15"/>
        <v>13066</v>
      </c>
      <c r="O87" s="816">
        <f t="shared" si="15"/>
        <v>62084</v>
      </c>
    </row>
    <row r="88" spans="1:15" ht="15.75" customHeight="1" x14ac:dyDescent="0.2">
      <c r="A88" s="501" t="s">
        <v>646</v>
      </c>
      <c r="B88" s="800" t="s">
        <v>646</v>
      </c>
      <c r="C88" s="801" t="s">
        <v>832</v>
      </c>
      <c r="D88" s="802">
        <v>7.9971870599999999</v>
      </c>
      <c r="E88" s="777">
        <f t="shared" si="9"/>
        <v>7997</v>
      </c>
      <c r="F88" s="777">
        <f t="shared" si="10"/>
        <v>2079</v>
      </c>
      <c r="G88" s="803">
        <f t="shared" si="11"/>
        <v>10076</v>
      </c>
      <c r="H88" s="802">
        <v>5</v>
      </c>
      <c r="I88" s="777">
        <f t="shared" si="12"/>
        <v>2500</v>
      </c>
      <c r="J88" s="777">
        <f t="shared" si="13"/>
        <v>735</v>
      </c>
      <c r="K88" s="804">
        <f t="shared" si="14"/>
        <v>3235</v>
      </c>
      <c r="L88" s="802">
        <f t="shared" si="15"/>
        <v>12.99718706</v>
      </c>
      <c r="M88" s="777">
        <f t="shared" si="15"/>
        <v>10497</v>
      </c>
      <c r="N88" s="777">
        <f t="shared" si="15"/>
        <v>2814</v>
      </c>
      <c r="O88" s="805">
        <f t="shared" si="15"/>
        <v>13311</v>
      </c>
    </row>
    <row r="89" spans="1:15" ht="15.75" customHeight="1" x14ac:dyDescent="0.2">
      <c r="A89" s="507" t="s">
        <v>415</v>
      </c>
      <c r="B89" s="228" t="s">
        <v>286</v>
      </c>
      <c r="C89" s="505" t="s">
        <v>322</v>
      </c>
      <c r="D89" s="806">
        <v>47.945766392639001</v>
      </c>
      <c r="E89" s="778">
        <f t="shared" si="9"/>
        <v>47946</v>
      </c>
      <c r="F89" s="778">
        <f t="shared" si="10"/>
        <v>12466</v>
      </c>
      <c r="G89" s="807">
        <f t="shared" si="11"/>
        <v>60412</v>
      </c>
      <c r="H89" s="806">
        <v>21.833438610346999</v>
      </c>
      <c r="I89" s="778">
        <f t="shared" si="12"/>
        <v>10917</v>
      </c>
      <c r="J89" s="778">
        <f t="shared" si="13"/>
        <v>3210</v>
      </c>
      <c r="K89" s="808">
        <f t="shared" si="14"/>
        <v>14127</v>
      </c>
      <c r="L89" s="806">
        <f t="shared" si="15"/>
        <v>69.779205002986004</v>
      </c>
      <c r="M89" s="778">
        <f t="shared" si="15"/>
        <v>58863</v>
      </c>
      <c r="N89" s="778">
        <f t="shared" si="15"/>
        <v>15676</v>
      </c>
      <c r="O89" s="809">
        <f t="shared" si="15"/>
        <v>74539</v>
      </c>
    </row>
    <row r="90" spans="1:15" ht="15.75" customHeight="1" x14ac:dyDescent="0.2">
      <c r="A90" s="507" t="s">
        <v>461</v>
      </c>
      <c r="B90" s="228" t="s">
        <v>461</v>
      </c>
      <c r="C90" s="505" t="s">
        <v>462</v>
      </c>
      <c r="D90" s="806">
        <v>51.647083864999999</v>
      </c>
      <c r="E90" s="778">
        <f>ROUND(D90*$E$4,0)</f>
        <v>51647</v>
      </c>
      <c r="F90" s="778">
        <f>ROUND(E90*$F$4,0)</f>
        <v>13428</v>
      </c>
      <c r="G90" s="807">
        <f>E90+F90</f>
        <v>65075</v>
      </c>
      <c r="H90" s="806">
        <v>26.964285713999999</v>
      </c>
      <c r="I90" s="778">
        <f>ROUND(H90*$I$4,0)</f>
        <v>13482</v>
      </c>
      <c r="J90" s="778">
        <f>ROUND(I90*$J$4,0)</f>
        <v>3964</v>
      </c>
      <c r="K90" s="808">
        <f>I90+J90</f>
        <v>17446</v>
      </c>
      <c r="L90" s="806">
        <f>D90+H90</f>
        <v>78.611369578999998</v>
      </c>
      <c r="M90" s="778">
        <f>E90+I90</f>
        <v>65129</v>
      </c>
      <c r="N90" s="778">
        <f>F90+J90</f>
        <v>17392</v>
      </c>
      <c r="O90" s="809">
        <f>G90+K90</f>
        <v>82521</v>
      </c>
    </row>
    <row r="91" spans="1:15" ht="15.75" customHeight="1" x14ac:dyDescent="0.2">
      <c r="A91" s="507" t="s">
        <v>417</v>
      </c>
      <c r="B91" s="228" t="s">
        <v>278</v>
      </c>
      <c r="C91" s="505" t="s">
        <v>261</v>
      </c>
      <c r="D91" s="806">
        <v>14.558378136</v>
      </c>
      <c r="E91" s="778">
        <f t="shared" ref="E91:E109" si="16">ROUND(D91*$E$4,0)</f>
        <v>14558</v>
      </c>
      <c r="F91" s="778">
        <f t="shared" ref="F91:F109" si="17">ROUND(E91*$F$4,0)</f>
        <v>3785</v>
      </c>
      <c r="G91" s="807">
        <f t="shared" ref="G91:G109" si="18">E91+F91</f>
        <v>18343</v>
      </c>
      <c r="H91" s="806">
        <v>9.1999999999999993</v>
      </c>
      <c r="I91" s="778">
        <f t="shared" ref="I91:I109" si="19">ROUND(H91*$I$4,0)</f>
        <v>4600</v>
      </c>
      <c r="J91" s="778">
        <f t="shared" ref="J91:J109" si="20">ROUND(I91*$J$4,0)</f>
        <v>1352</v>
      </c>
      <c r="K91" s="808">
        <f t="shared" ref="K91:K109" si="21">I91+J91</f>
        <v>5952</v>
      </c>
      <c r="L91" s="806">
        <f t="shared" ref="L91:L109" si="22">D91+H91</f>
        <v>23.758378135999997</v>
      </c>
      <c r="M91" s="778">
        <f t="shared" ref="M91:M109" si="23">E91+I91</f>
        <v>19158</v>
      </c>
      <c r="N91" s="778">
        <f t="shared" ref="N91:N109" si="24">F91+J91</f>
        <v>5137</v>
      </c>
      <c r="O91" s="809">
        <f t="shared" ref="O91:O109" si="25">G91+K91</f>
        <v>24295</v>
      </c>
    </row>
    <row r="92" spans="1:15" ht="15.75" customHeight="1" x14ac:dyDescent="0.2">
      <c r="A92" s="746" t="s">
        <v>418</v>
      </c>
      <c r="B92" s="509" t="s">
        <v>271</v>
      </c>
      <c r="C92" s="811" t="s">
        <v>241</v>
      </c>
      <c r="D92" s="812">
        <v>38.990277777109</v>
      </c>
      <c r="E92" s="813">
        <f t="shared" si="16"/>
        <v>38990</v>
      </c>
      <c r="F92" s="813">
        <f t="shared" si="17"/>
        <v>10137</v>
      </c>
      <c r="G92" s="814">
        <f t="shared" si="18"/>
        <v>49127</v>
      </c>
      <c r="H92" s="812">
        <v>11.138888888887999</v>
      </c>
      <c r="I92" s="813">
        <f t="shared" si="19"/>
        <v>5569</v>
      </c>
      <c r="J92" s="813">
        <f t="shared" si="20"/>
        <v>1637</v>
      </c>
      <c r="K92" s="815">
        <f t="shared" si="21"/>
        <v>7206</v>
      </c>
      <c r="L92" s="812">
        <f t="shared" si="22"/>
        <v>50.129166665996998</v>
      </c>
      <c r="M92" s="813">
        <f t="shared" si="23"/>
        <v>44559</v>
      </c>
      <c r="N92" s="813">
        <f t="shared" si="24"/>
        <v>11774</v>
      </c>
      <c r="O92" s="816">
        <f t="shared" si="25"/>
        <v>56333</v>
      </c>
    </row>
    <row r="93" spans="1:15" ht="15.75" customHeight="1" x14ac:dyDescent="0.2">
      <c r="A93" s="501" t="s">
        <v>419</v>
      </c>
      <c r="B93" s="800">
        <v>328002</v>
      </c>
      <c r="C93" s="801" t="s">
        <v>251</v>
      </c>
      <c r="D93" s="802">
        <v>35.5</v>
      </c>
      <c r="E93" s="777">
        <f t="shared" si="16"/>
        <v>35500</v>
      </c>
      <c r="F93" s="777">
        <f t="shared" si="17"/>
        <v>9230</v>
      </c>
      <c r="G93" s="803">
        <f t="shared" si="18"/>
        <v>44730</v>
      </c>
      <c r="H93" s="802">
        <v>10</v>
      </c>
      <c r="I93" s="777">
        <f t="shared" si="19"/>
        <v>5000</v>
      </c>
      <c r="J93" s="777">
        <f t="shared" si="20"/>
        <v>1470</v>
      </c>
      <c r="K93" s="804">
        <f t="shared" si="21"/>
        <v>6470</v>
      </c>
      <c r="L93" s="802">
        <f t="shared" si="22"/>
        <v>45.5</v>
      </c>
      <c r="M93" s="777">
        <f t="shared" si="23"/>
        <v>40500</v>
      </c>
      <c r="N93" s="777">
        <f t="shared" si="24"/>
        <v>10700</v>
      </c>
      <c r="O93" s="805">
        <f t="shared" si="25"/>
        <v>51200</v>
      </c>
    </row>
    <row r="94" spans="1:15" ht="15.75" customHeight="1" x14ac:dyDescent="0.2">
      <c r="A94" s="507" t="s">
        <v>420</v>
      </c>
      <c r="B94" s="228" t="s">
        <v>279</v>
      </c>
      <c r="C94" s="505" t="s">
        <v>252</v>
      </c>
      <c r="D94" s="806">
        <v>6</v>
      </c>
      <c r="E94" s="778">
        <f t="shared" si="16"/>
        <v>6000</v>
      </c>
      <c r="F94" s="778">
        <f t="shared" si="17"/>
        <v>1560</v>
      </c>
      <c r="G94" s="807">
        <f t="shared" si="18"/>
        <v>7560</v>
      </c>
      <c r="H94" s="806">
        <v>6</v>
      </c>
      <c r="I94" s="778">
        <f t="shared" si="19"/>
        <v>3000</v>
      </c>
      <c r="J94" s="778">
        <f t="shared" si="20"/>
        <v>882</v>
      </c>
      <c r="K94" s="808">
        <f t="shared" si="21"/>
        <v>3882</v>
      </c>
      <c r="L94" s="806">
        <f t="shared" si="22"/>
        <v>12</v>
      </c>
      <c r="M94" s="778">
        <f t="shared" si="23"/>
        <v>9000</v>
      </c>
      <c r="N94" s="778">
        <f t="shared" si="24"/>
        <v>2442</v>
      </c>
      <c r="O94" s="809">
        <f t="shared" si="25"/>
        <v>11442</v>
      </c>
    </row>
    <row r="95" spans="1:15" ht="15.75" customHeight="1" x14ac:dyDescent="0.2">
      <c r="A95" s="507" t="s">
        <v>421</v>
      </c>
      <c r="B95" s="228" t="s">
        <v>280</v>
      </c>
      <c r="C95" s="505" t="s">
        <v>253</v>
      </c>
      <c r="D95" s="806">
        <v>86.484375</v>
      </c>
      <c r="E95" s="778">
        <f t="shared" si="16"/>
        <v>86484</v>
      </c>
      <c r="F95" s="778">
        <f t="shared" si="17"/>
        <v>22486</v>
      </c>
      <c r="G95" s="807">
        <f t="shared" si="18"/>
        <v>108970</v>
      </c>
      <c r="H95" s="806">
        <v>27.709069611</v>
      </c>
      <c r="I95" s="778">
        <f t="shared" si="19"/>
        <v>13855</v>
      </c>
      <c r="J95" s="778">
        <f t="shared" si="20"/>
        <v>4073</v>
      </c>
      <c r="K95" s="808">
        <f t="shared" si="21"/>
        <v>17928</v>
      </c>
      <c r="L95" s="806">
        <f t="shared" si="22"/>
        <v>114.193444611</v>
      </c>
      <c r="M95" s="778">
        <f t="shared" si="23"/>
        <v>100339</v>
      </c>
      <c r="N95" s="778">
        <f t="shared" si="24"/>
        <v>26559</v>
      </c>
      <c r="O95" s="809">
        <f t="shared" si="25"/>
        <v>126898</v>
      </c>
    </row>
    <row r="96" spans="1:15" ht="15.75" customHeight="1" x14ac:dyDescent="0.2">
      <c r="A96" s="507" t="s">
        <v>422</v>
      </c>
      <c r="B96" s="228" t="s">
        <v>272</v>
      </c>
      <c r="C96" s="505" t="s">
        <v>240</v>
      </c>
      <c r="D96" s="806">
        <v>52</v>
      </c>
      <c r="E96" s="778">
        <f t="shared" si="16"/>
        <v>52000</v>
      </c>
      <c r="F96" s="778">
        <f t="shared" si="17"/>
        <v>13520</v>
      </c>
      <c r="G96" s="807">
        <f t="shared" si="18"/>
        <v>65520</v>
      </c>
      <c r="H96" s="806">
        <v>13</v>
      </c>
      <c r="I96" s="778">
        <f t="shared" si="19"/>
        <v>6500</v>
      </c>
      <c r="J96" s="778">
        <f t="shared" si="20"/>
        <v>1911</v>
      </c>
      <c r="K96" s="808">
        <f t="shared" si="21"/>
        <v>8411</v>
      </c>
      <c r="L96" s="806">
        <f t="shared" si="22"/>
        <v>65</v>
      </c>
      <c r="M96" s="778">
        <f t="shared" si="23"/>
        <v>58500</v>
      </c>
      <c r="N96" s="778">
        <f t="shared" si="24"/>
        <v>15431</v>
      </c>
      <c r="O96" s="809">
        <f t="shared" si="25"/>
        <v>73931</v>
      </c>
    </row>
    <row r="97" spans="1:15" ht="15.75" customHeight="1" x14ac:dyDescent="0.2">
      <c r="A97" s="746" t="s">
        <v>423</v>
      </c>
      <c r="B97" s="509" t="s">
        <v>281</v>
      </c>
      <c r="C97" s="811" t="s">
        <v>254</v>
      </c>
      <c r="D97" s="812">
        <v>62</v>
      </c>
      <c r="E97" s="813">
        <f t="shared" si="16"/>
        <v>62000</v>
      </c>
      <c r="F97" s="813">
        <f t="shared" si="17"/>
        <v>16120</v>
      </c>
      <c r="G97" s="814">
        <f t="shared" si="18"/>
        <v>78120</v>
      </c>
      <c r="H97" s="812">
        <v>27.294259750999998</v>
      </c>
      <c r="I97" s="813">
        <f t="shared" si="19"/>
        <v>13647</v>
      </c>
      <c r="J97" s="813">
        <f t="shared" si="20"/>
        <v>4012</v>
      </c>
      <c r="K97" s="815">
        <f t="shared" si="21"/>
        <v>17659</v>
      </c>
      <c r="L97" s="812">
        <f t="shared" si="22"/>
        <v>89.294259750999998</v>
      </c>
      <c r="M97" s="813">
        <f t="shared" si="23"/>
        <v>75647</v>
      </c>
      <c r="N97" s="813">
        <f t="shared" si="24"/>
        <v>20132</v>
      </c>
      <c r="O97" s="816">
        <f t="shared" si="25"/>
        <v>95779</v>
      </c>
    </row>
    <row r="98" spans="1:15" ht="15.75" customHeight="1" x14ac:dyDescent="0.2">
      <c r="A98" s="501" t="s">
        <v>424</v>
      </c>
      <c r="B98" s="800" t="s">
        <v>276</v>
      </c>
      <c r="C98" s="801" t="s">
        <v>249</v>
      </c>
      <c r="D98" s="802">
        <v>40.454545453999998</v>
      </c>
      <c r="E98" s="777">
        <f t="shared" si="16"/>
        <v>40455</v>
      </c>
      <c r="F98" s="777">
        <f t="shared" si="17"/>
        <v>10518</v>
      </c>
      <c r="G98" s="803">
        <f t="shared" si="18"/>
        <v>50973</v>
      </c>
      <c r="H98" s="802">
        <v>10</v>
      </c>
      <c r="I98" s="777">
        <f t="shared" si="19"/>
        <v>5000</v>
      </c>
      <c r="J98" s="777">
        <f t="shared" si="20"/>
        <v>1470</v>
      </c>
      <c r="K98" s="804">
        <f t="shared" si="21"/>
        <v>6470</v>
      </c>
      <c r="L98" s="802">
        <f t="shared" si="22"/>
        <v>50.454545453999998</v>
      </c>
      <c r="M98" s="777">
        <f t="shared" si="23"/>
        <v>45455</v>
      </c>
      <c r="N98" s="777">
        <f t="shared" si="24"/>
        <v>11988</v>
      </c>
      <c r="O98" s="805">
        <f t="shared" si="25"/>
        <v>57443</v>
      </c>
    </row>
    <row r="99" spans="1:15" ht="15.75" customHeight="1" x14ac:dyDescent="0.2">
      <c r="A99" s="507" t="s">
        <v>425</v>
      </c>
      <c r="B99" s="228">
        <v>343002</v>
      </c>
      <c r="C99" s="505" t="s">
        <v>311</v>
      </c>
      <c r="D99" s="806">
        <v>73.28350250199999</v>
      </c>
      <c r="E99" s="778">
        <f t="shared" si="16"/>
        <v>73284</v>
      </c>
      <c r="F99" s="778">
        <f t="shared" si="17"/>
        <v>19054</v>
      </c>
      <c r="G99" s="807">
        <f t="shared" si="18"/>
        <v>92338</v>
      </c>
      <c r="H99" s="806">
        <v>18.626253431999999</v>
      </c>
      <c r="I99" s="778">
        <f t="shared" si="19"/>
        <v>9313</v>
      </c>
      <c r="J99" s="778">
        <f t="shared" si="20"/>
        <v>2738</v>
      </c>
      <c r="K99" s="808">
        <f t="shared" si="21"/>
        <v>12051</v>
      </c>
      <c r="L99" s="806">
        <f t="shared" si="22"/>
        <v>91.909755933999989</v>
      </c>
      <c r="M99" s="778">
        <f t="shared" si="23"/>
        <v>82597</v>
      </c>
      <c r="N99" s="778">
        <f t="shared" si="24"/>
        <v>21792</v>
      </c>
      <c r="O99" s="809">
        <f t="shared" si="25"/>
        <v>104389</v>
      </c>
    </row>
    <row r="100" spans="1:15" ht="15.75" customHeight="1" x14ac:dyDescent="0.2">
      <c r="A100" s="507" t="s">
        <v>426</v>
      </c>
      <c r="B100" s="228">
        <v>328001</v>
      </c>
      <c r="C100" s="505" t="s">
        <v>243</v>
      </c>
      <c r="D100" s="806">
        <v>51.897058797000007</v>
      </c>
      <c r="E100" s="778">
        <f t="shared" si="16"/>
        <v>51897</v>
      </c>
      <c r="F100" s="778">
        <f t="shared" si="17"/>
        <v>13493</v>
      </c>
      <c r="G100" s="807">
        <f t="shared" si="18"/>
        <v>65390</v>
      </c>
      <c r="H100" s="806">
        <v>13.553921562999999</v>
      </c>
      <c r="I100" s="778">
        <f t="shared" si="19"/>
        <v>6777</v>
      </c>
      <c r="J100" s="778">
        <f t="shared" si="20"/>
        <v>1992</v>
      </c>
      <c r="K100" s="808">
        <f t="shared" si="21"/>
        <v>8769</v>
      </c>
      <c r="L100" s="806">
        <f t="shared" si="22"/>
        <v>65.450980360000003</v>
      </c>
      <c r="M100" s="778">
        <f t="shared" si="23"/>
        <v>58674</v>
      </c>
      <c r="N100" s="778">
        <f t="shared" si="24"/>
        <v>15485</v>
      </c>
      <c r="O100" s="809">
        <f t="shared" si="25"/>
        <v>74159</v>
      </c>
    </row>
    <row r="101" spans="1:15" ht="15.75" customHeight="1" x14ac:dyDescent="0.2">
      <c r="A101" s="507" t="s">
        <v>427</v>
      </c>
      <c r="B101" s="228">
        <v>349001</v>
      </c>
      <c r="C101" s="505" t="s">
        <v>248</v>
      </c>
      <c r="D101" s="806">
        <v>20.272727272723998</v>
      </c>
      <c r="E101" s="778">
        <f t="shared" si="16"/>
        <v>20273</v>
      </c>
      <c r="F101" s="778">
        <f t="shared" si="17"/>
        <v>5271</v>
      </c>
      <c r="G101" s="807">
        <f t="shared" si="18"/>
        <v>25544</v>
      </c>
      <c r="H101" s="806">
        <v>23.616161615271</v>
      </c>
      <c r="I101" s="778">
        <f t="shared" si="19"/>
        <v>11808</v>
      </c>
      <c r="J101" s="778">
        <f t="shared" si="20"/>
        <v>3472</v>
      </c>
      <c r="K101" s="808">
        <f t="shared" si="21"/>
        <v>15280</v>
      </c>
      <c r="L101" s="806">
        <f t="shared" si="22"/>
        <v>43.888888887994995</v>
      </c>
      <c r="M101" s="778">
        <f t="shared" si="23"/>
        <v>32081</v>
      </c>
      <c r="N101" s="778">
        <f t="shared" si="24"/>
        <v>8743</v>
      </c>
      <c r="O101" s="809">
        <f t="shared" si="25"/>
        <v>40824</v>
      </c>
    </row>
    <row r="102" spans="1:15" ht="15.75" customHeight="1" x14ac:dyDescent="0.2">
      <c r="A102" s="746" t="s">
        <v>435</v>
      </c>
      <c r="B102" s="509" t="s">
        <v>285</v>
      </c>
      <c r="C102" s="811" t="s">
        <v>330</v>
      </c>
      <c r="D102" s="812">
        <v>24</v>
      </c>
      <c r="E102" s="813">
        <f t="shared" si="16"/>
        <v>24000</v>
      </c>
      <c r="F102" s="813">
        <f t="shared" si="17"/>
        <v>6240</v>
      </c>
      <c r="G102" s="814">
        <f t="shared" si="18"/>
        <v>30240</v>
      </c>
      <c r="H102" s="812">
        <v>3</v>
      </c>
      <c r="I102" s="813">
        <f t="shared" si="19"/>
        <v>1500</v>
      </c>
      <c r="J102" s="813">
        <f t="shared" si="20"/>
        <v>441</v>
      </c>
      <c r="K102" s="815">
        <f t="shared" si="21"/>
        <v>1941</v>
      </c>
      <c r="L102" s="812">
        <f t="shared" si="22"/>
        <v>27</v>
      </c>
      <c r="M102" s="813">
        <f t="shared" si="23"/>
        <v>25500</v>
      </c>
      <c r="N102" s="813">
        <f t="shared" si="24"/>
        <v>6681</v>
      </c>
      <c r="O102" s="816">
        <f t="shared" si="25"/>
        <v>32181</v>
      </c>
    </row>
    <row r="103" spans="1:15" ht="15.75" customHeight="1" x14ac:dyDescent="0.2">
      <c r="A103" s="501" t="s">
        <v>343</v>
      </c>
      <c r="B103" s="800" t="s">
        <v>343</v>
      </c>
      <c r="C103" s="801" t="s">
        <v>437</v>
      </c>
      <c r="D103" s="802">
        <v>55</v>
      </c>
      <c r="E103" s="777">
        <f t="shared" si="16"/>
        <v>55000</v>
      </c>
      <c r="F103" s="777">
        <f t="shared" si="17"/>
        <v>14300</v>
      </c>
      <c r="G103" s="803">
        <f t="shared" si="18"/>
        <v>69300</v>
      </c>
      <c r="H103" s="802">
        <v>51.5</v>
      </c>
      <c r="I103" s="777">
        <f t="shared" si="19"/>
        <v>25750</v>
      </c>
      <c r="J103" s="777">
        <f t="shared" si="20"/>
        <v>7571</v>
      </c>
      <c r="K103" s="804">
        <f t="shared" si="21"/>
        <v>33321</v>
      </c>
      <c r="L103" s="802">
        <f t="shared" si="22"/>
        <v>106.5</v>
      </c>
      <c r="M103" s="777">
        <f t="shared" si="23"/>
        <v>80750</v>
      </c>
      <c r="N103" s="777">
        <f t="shared" si="24"/>
        <v>21871</v>
      </c>
      <c r="O103" s="805">
        <f t="shared" si="25"/>
        <v>102621</v>
      </c>
    </row>
    <row r="104" spans="1:15" ht="15.75" customHeight="1" x14ac:dyDescent="0.2">
      <c r="A104" s="507" t="s">
        <v>854</v>
      </c>
      <c r="B104" s="228" t="s">
        <v>854</v>
      </c>
      <c r="C104" s="505" t="s">
        <v>851</v>
      </c>
      <c r="D104" s="806">
        <v>24.556752159000002</v>
      </c>
      <c r="E104" s="778">
        <f t="shared" si="16"/>
        <v>24557</v>
      </c>
      <c r="F104" s="778">
        <f t="shared" si="17"/>
        <v>6385</v>
      </c>
      <c r="G104" s="807">
        <f t="shared" si="18"/>
        <v>30942</v>
      </c>
      <c r="H104" s="806">
        <v>3</v>
      </c>
      <c r="I104" s="778">
        <f t="shared" si="19"/>
        <v>1500</v>
      </c>
      <c r="J104" s="778">
        <f t="shared" si="20"/>
        <v>441</v>
      </c>
      <c r="K104" s="808">
        <f t="shared" si="21"/>
        <v>1941</v>
      </c>
      <c r="L104" s="806">
        <f t="shared" si="22"/>
        <v>27.556752159000002</v>
      </c>
      <c r="M104" s="778">
        <f t="shared" si="23"/>
        <v>26057</v>
      </c>
      <c r="N104" s="778">
        <f t="shared" si="24"/>
        <v>6826</v>
      </c>
      <c r="O104" s="809">
        <f t="shared" si="25"/>
        <v>32883</v>
      </c>
    </row>
    <row r="105" spans="1:15" ht="15.75" customHeight="1" x14ac:dyDescent="0.2">
      <c r="A105" s="507" t="s">
        <v>856</v>
      </c>
      <c r="B105" s="228" t="s">
        <v>856</v>
      </c>
      <c r="C105" s="505" t="s">
        <v>1027</v>
      </c>
      <c r="D105" s="806">
        <v>75.999999999999005</v>
      </c>
      <c r="E105" s="778">
        <f t="shared" si="16"/>
        <v>76000</v>
      </c>
      <c r="F105" s="778">
        <f t="shared" si="17"/>
        <v>19760</v>
      </c>
      <c r="G105" s="807">
        <f t="shared" si="18"/>
        <v>95760</v>
      </c>
      <c r="H105" s="806">
        <v>39.992304139999</v>
      </c>
      <c r="I105" s="778">
        <f t="shared" si="19"/>
        <v>19996</v>
      </c>
      <c r="J105" s="778">
        <f t="shared" si="20"/>
        <v>5879</v>
      </c>
      <c r="K105" s="808">
        <f t="shared" si="21"/>
        <v>25875</v>
      </c>
      <c r="L105" s="806">
        <f t="shared" si="22"/>
        <v>115.992304139998</v>
      </c>
      <c r="M105" s="778">
        <f t="shared" si="23"/>
        <v>95996</v>
      </c>
      <c r="N105" s="778">
        <f t="shared" si="24"/>
        <v>25639</v>
      </c>
      <c r="O105" s="809">
        <f t="shared" si="25"/>
        <v>121635</v>
      </c>
    </row>
    <row r="106" spans="1:15" ht="15.75" customHeight="1" x14ac:dyDescent="0.2">
      <c r="A106" s="507" t="s">
        <v>1164</v>
      </c>
      <c r="B106" s="228" t="s">
        <v>1164</v>
      </c>
      <c r="C106" s="505" t="s">
        <v>1165</v>
      </c>
      <c r="D106" s="806">
        <v>16.989583332000002</v>
      </c>
      <c r="E106" s="778">
        <f t="shared" si="16"/>
        <v>16990</v>
      </c>
      <c r="F106" s="778">
        <f t="shared" si="17"/>
        <v>4417</v>
      </c>
      <c r="G106" s="807">
        <f t="shared" si="18"/>
        <v>21407</v>
      </c>
      <c r="H106" s="806">
        <v>4.9895833329999997</v>
      </c>
      <c r="I106" s="778">
        <f t="shared" si="19"/>
        <v>2495</v>
      </c>
      <c r="J106" s="778">
        <f t="shared" si="20"/>
        <v>734</v>
      </c>
      <c r="K106" s="808">
        <f t="shared" si="21"/>
        <v>3229</v>
      </c>
      <c r="L106" s="806">
        <f t="shared" si="22"/>
        <v>21.979166665000001</v>
      </c>
      <c r="M106" s="778">
        <f t="shared" si="23"/>
        <v>19485</v>
      </c>
      <c r="N106" s="778">
        <f t="shared" si="24"/>
        <v>5151</v>
      </c>
      <c r="O106" s="809">
        <f t="shared" si="25"/>
        <v>24636</v>
      </c>
    </row>
    <row r="107" spans="1:15" ht="15.75" customHeight="1" x14ac:dyDescent="0.2">
      <c r="A107" s="746" t="s">
        <v>1166</v>
      </c>
      <c r="B107" s="509" t="s">
        <v>1166</v>
      </c>
      <c r="C107" s="811" t="s">
        <v>1167</v>
      </c>
      <c r="D107" s="812">
        <v>14.913194444</v>
      </c>
      <c r="E107" s="813">
        <f t="shared" si="16"/>
        <v>14913</v>
      </c>
      <c r="F107" s="813">
        <f t="shared" si="17"/>
        <v>3877</v>
      </c>
      <c r="G107" s="814">
        <f t="shared" si="18"/>
        <v>18790</v>
      </c>
      <c r="H107" s="812">
        <v>13</v>
      </c>
      <c r="I107" s="813">
        <f t="shared" si="19"/>
        <v>6500</v>
      </c>
      <c r="J107" s="813">
        <f t="shared" si="20"/>
        <v>1911</v>
      </c>
      <c r="K107" s="815">
        <f t="shared" si="21"/>
        <v>8411</v>
      </c>
      <c r="L107" s="812">
        <f t="shared" si="22"/>
        <v>27.913194443999998</v>
      </c>
      <c r="M107" s="813">
        <f t="shared" si="23"/>
        <v>21413</v>
      </c>
      <c r="N107" s="813">
        <f t="shared" si="24"/>
        <v>5788</v>
      </c>
      <c r="O107" s="816">
        <f t="shared" si="25"/>
        <v>27201</v>
      </c>
    </row>
    <row r="108" spans="1:15" ht="15.75" customHeight="1" x14ac:dyDescent="0.2">
      <c r="A108" s="501" t="s">
        <v>647</v>
      </c>
      <c r="B108" s="800" t="s">
        <v>647</v>
      </c>
      <c r="C108" s="801" t="s">
        <v>833</v>
      </c>
      <c r="D108" s="802">
        <v>48</v>
      </c>
      <c r="E108" s="777">
        <f t="shared" si="16"/>
        <v>48000</v>
      </c>
      <c r="F108" s="777">
        <f t="shared" si="17"/>
        <v>12480</v>
      </c>
      <c r="G108" s="803">
        <f t="shared" si="18"/>
        <v>60480</v>
      </c>
      <c r="H108" s="802">
        <v>16</v>
      </c>
      <c r="I108" s="777">
        <f t="shared" si="19"/>
        <v>8000</v>
      </c>
      <c r="J108" s="777">
        <f t="shared" si="20"/>
        <v>2352</v>
      </c>
      <c r="K108" s="804">
        <f t="shared" si="21"/>
        <v>10352</v>
      </c>
      <c r="L108" s="802">
        <f t="shared" si="22"/>
        <v>64</v>
      </c>
      <c r="M108" s="777">
        <f t="shared" si="23"/>
        <v>56000</v>
      </c>
      <c r="N108" s="777">
        <f t="shared" si="24"/>
        <v>14832</v>
      </c>
      <c r="O108" s="805">
        <f t="shared" si="25"/>
        <v>70832</v>
      </c>
    </row>
    <row r="109" spans="1:15" ht="15.75" customHeight="1" x14ac:dyDescent="0.2">
      <c r="A109" s="507" t="s">
        <v>648</v>
      </c>
      <c r="B109" s="228" t="s">
        <v>416</v>
      </c>
      <c r="C109" s="505" t="s">
        <v>999</v>
      </c>
      <c r="D109" s="806">
        <v>46</v>
      </c>
      <c r="E109" s="778">
        <f t="shared" si="16"/>
        <v>46000</v>
      </c>
      <c r="F109" s="778">
        <f t="shared" si="17"/>
        <v>11960</v>
      </c>
      <c r="G109" s="807">
        <f t="shared" si="18"/>
        <v>57960</v>
      </c>
      <c r="H109" s="806">
        <v>43.494791665999998</v>
      </c>
      <c r="I109" s="778">
        <f t="shared" si="19"/>
        <v>21747</v>
      </c>
      <c r="J109" s="778">
        <f t="shared" si="20"/>
        <v>6394</v>
      </c>
      <c r="K109" s="808">
        <f t="shared" si="21"/>
        <v>28141</v>
      </c>
      <c r="L109" s="806">
        <f t="shared" si="22"/>
        <v>89.494791665999998</v>
      </c>
      <c r="M109" s="778">
        <f t="shared" si="23"/>
        <v>67747</v>
      </c>
      <c r="N109" s="778">
        <f t="shared" si="24"/>
        <v>18354</v>
      </c>
      <c r="O109" s="809">
        <f t="shared" si="25"/>
        <v>86101</v>
      </c>
    </row>
    <row r="110" spans="1:15" ht="15.75" customHeight="1" thickBot="1" x14ac:dyDescent="0.25">
      <c r="A110" s="1390" t="s">
        <v>317</v>
      </c>
      <c r="B110" s="1391"/>
      <c r="C110" s="1392"/>
      <c r="D110" s="829">
        <f t="shared" ref="D110:O110" si="26">SUM(D78:D109)</f>
        <v>1587.330958016702</v>
      </c>
      <c r="E110" s="830">
        <f t="shared" si="26"/>
        <v>1587333</v>
      </c>
      <c r="F110" s="830">
        <f t="shared" si="26"/>
        <v>412704</v>
      </c>
      <c r="G110" s="831">
        <f t="shared" si="26"/>
        <v>2000037</v>
      </c>
      <c r="H110" s="829">
        <f t="shared" si="26"/>
        <v>650.61353647053591</v>
      </c>
      <c r="I110" s="830">
        <f t="shared" si="26"/>
        <v>325305</v>
      </c>
      <c r="J110" s="830">
        <f t="shared" si="26"/>
        <v>95641</v>
      </c>
      <c r="K110" s="832">
        <f t="shared" si="26"/>
        <v>420946</v>
      </c>
      <c r="L110" s="829">
        <f t="shared" si="26"/>
        <v>2237.9444944872375</v>
      </c>
      <c r="M110" s="830">
        <f t="shared" si="26"/>
        <v>1912638</v>
      </c>
      <c r="N110" s="830">
        <f t="shared" si="26"/>
        <v>508345</v>
      </c>
      <c r="O110" s="833">
        <f t="shared" si="26"/>
        <v>2420983</v>
      </c>
    </row>
    <row r="111" spans="1:15" ht="9" customHeight="1" thickTop="1" x14ac:dyDescent="0.2">
      <c r="A111" s="626"/>
      <c r="B111" s="627"/>
      <c r="C111" s="628"/>
      <c r="D111" s="836"/>
      <c r="E111" s="836"/>
      <c r="F111" s="836"/>
      <c r="G111" s="836"/>
      <c r="H111" s="836"/>
      <c r="I111" s="836"/>
      <c r="J111" s="836"/>
      <c r="K111" s="836"/>
      <c r="L111" s="836"/>
      <c r="M111" s="836"/>
      <c r="N111" s="836"/>
      <c r="O111" s="836"/>
    </row>
    <row r="112" spans="1:15" ht="15.75" customHeight="1" x14ac:dyDescent="0.2">
      <c r="A112" s="835">
        <v>396211</v>
      </c>
      <c r="B112" s="835" t="s">
        <v>430</v>
      </c>
      <c r="C112" s="801" t="s">
        <v>836</v>
      </c>
      <c r="D112" s="802">
        <v>71.779487179333003</v>
      </c>
      <c r="E112" s="777">
        <f>ROUND(D112*$E$4,0)</f>
        <v>71779</v>
      </c>
      <c r="F112" s="777">
        <f>ROUND(E112*$F$4,0)</f>
        <v>18663</v>
      </c>
      <c r="G112" s="803">
        <f>E112+F112</f>
        <v>90442</v>
      </c>
      <c r="H112" s="802">
        <v>68.166666666666003</v>
      </c>
      <c r="I112" s="777">
        <f>ROUND(H112*$I$4,0)</f>
        <v>34083</v>
      </c>
      <c r="J112" s="777">
        <f>ROUND(I112*$J$4,0)</f>
        <v>10020</v>
      </c>
      <c r="K112" s="804">
        <f>I112+J112</f>
        <v>44103</v>
      </c>
      <c r="L112" s="802">
        <f>D112+H112</f>
        <v>139.94615384599899</v>
      </c>
      <c r="M112" s="777">
        <f>E112+I112</f>
        <v>105862</v>
      </c>
      <c r="N112" s="777">
        <f>F112+J112</f>
        <v>28683</v>
      </c>
      <c r="O112" s="805">
        <f>G112+K112</f>
        <v>134545</v>
      </c>
    </row>
    <row r="113" spans="1:15" ht="15.75" customHeight="1" x14ac:dyDescent="0.2">
      <c r="A113" s="507" t="s">
        <v>1168</v>
      </c>
      <c r="B113" s="228" t="s">
        <v>436</v>
      </c>
      <c r="C113" s="505" t="s">
        <v>1135</v>
      </c>
      <c r="D113" s="806">
        <v>28</v>
      </c>
      <c r="E113" s="778">
        <f t="shared" ref="E113:E118" si="27">ROUND(D113*$E$4,0)</f>
        <v>28000</v>
      </c>
      <c r="F113" s="778">
        <f t="shared" ref="F113:F118" si="28">ROUND(E113*$F$4,0)</f>
        <v>7280</v>
      </c>
      <c r="G113" s="807">
        <f t="shared" ref="G113:G118" si="29">E113+F113</f>
        <v>35280</v>
      </c>
      <c r="H113" s="806">
        <v>5</v>
      </c>
      <c r="I113" s="778">
        <f t="shared" ref="I113:I118" si="30">ROUND(H113*$I$4,0)</f>
        <v>2500</v>
      </c>
      <c r="J113" s="778">
        <f t="shared" ref="J113:J118" si="31">ROUND(I113*$J$4,0)</f>
        <v>735</v>
      </c>
      <c r="K113" s="808">
        <f t="shared" ref="K113:K118" si="32">I113+J113</f>
        <v>3235</v>
      </c>
      <c r="L113" s="806">
        <f t="shared" ref="L113:O118" si="33">D113+H113</f>
        <v>33</v>
      </c>
      <c r="M113" s="778">
        <f t="shared" si="33"/>
        <v>30500</v>
      </c>
      <c r="N113" s="778">
        <f t="shared" si="33"/>
        <v>8015</v>
      </c>
      <c r="O113" s="809">
        <f t="shared" si="33"/>
        <v>38515</v>
      </c>
    </row>
    <row r="114" spans="1:15" ht="15.75" customHeight="1" x14ac:dyDescent="0.2">
      <c r="A114" s="507" t="s">
        <v>434</v>
      </c>
      <c r="B114" s="228" t="s">
        <v>306</v>
      </c>
      <c r="C114" s="505" t="s">
        <v>1200</v>
      </c>
      <c r="D114" s="806">
        <v>14.666666666666</v>
      </c>
      <c r="E114" s="778">
        <f t="shared" si="27"/>
        <v>14667</v>
      </c>
      <c r="F114" s="778">
        <f t="shared" si="28"/>
        <v>3813</v>
      </c>
      <c r="G114" s="807">
        <f t="shared" si="29"/>
        <v>18480</v>
      </c>
      <c r="H114" s="806">
        <v>8.333333333333</v>
      </c>
      <c r="I114" s="778">
        <f t="shared" si="30"/>
        <v>4167</v>
      </c>
      <c r="J114" s="778">
        <f t="shared" si="31"/>
        <v>1225</v>
      </c>
      <c r="K114" s="808">
        <f t="shared" si="32"/>
        <v>5392</v>
      </c>
      <c r="L114" s="806">
        <f t="shared" si="33"/>
        <v>22.999999999998998</v>
      </c>
      <c r="M114" s="778">
        <f t="shared" si="33"/>
        <v>18834</v>
      </c>
      <c r="N114" s="778">
        <f t="shared" si="33"/>
        <v>5038</v>
      </c>
      <c r="O114" s="809">
        <f t="shared" si="33"/>
        <v>23872</v>
      </c>
    </row>
    <row r="115" spans="1:15" ht="15.75" customHeight="1" x14ac:dyDescent="0.2">
      <c r="A115" s="507" t="s">
        <v>432</v>
      </c>
      <c r="B115" s="228" t="s">
        <v>282</v>
      </c>
      <c r="C115" s="505" t="s">
        <v>1201</v>
      </c>
      <c r="D115" s="806">
        <v>15.666666666666</v>
      </c>
      <c r="E115" s="778">
        <f t="shared" si="27"/>
        <v>15667</v>
      </c>
      <c r="F115" s="778">
        <f t="shared" si="28"/>
        <v>4073</v>
      </c>
      <c r="G115" s="807">
        <f t="shared" si="29"/>
        <v>19740</v>
      </c>
      <c r="H115" s="806">
        <v>9.333333333333</v>
      </c>
      <c r="I115" s="778">
        <f t="shared" si="30"/>
        <v>4667</v>
      </c>
      <c r="J115" s="778">
        <f t="shared" si="31"/>
        <v>1372</v>
      </c>
      <c r="K115" s="808">
        <f t="shared" si="32"/>
        <v>6039</v>
      </c>
      <c r="L115" s="806">
        <f t="shared" si="33"/>
        <v>24.999999999998998</v>
      </c>
      <c r="M115" s="778">
        <f t="shared" si="33"/>
        <v>20334</v>
      </c>
      <c r="N115" s="778">
        <f t="shared" si="33"/>
        <v>5445</v>
      </c>
      <c r="O115" s="809">
        <f t="shared" si="33"/>
        <v>25779</v>
      </c>
    </row>
    <row r="116" spans="1:15" ht="15" customHeight="1" x14ac:dyDescent="0.2">
      <c r="A116" s="746" t="s">
        <v>341</v>
      </c>
      <c r="B116" s="509" t="s">
        <v>341</v>
      </c>
      <c r="C116" s="811" t="s">
        <v>331</v>
      </c>
      <c r="D116" s="812">
        <v>36.953086419000002</v>
      </c>
      <c r="E116" s="813">
        <f t="shared" si="27"/>
        <v>36953</v>
      </c>
      <c r="F116" s="813">
        <f t="shared" si="28"/>
        <v>9608</v>
      </c>
      <c r="G116" s="814">
        <f t="shared" si="29"/>
        <v>46561</v>
      </c>
      <c r="H116" s="812">
        <v>12</v>
      </c>
      <c r="I116" s="813">
        <f t="shared" si="30"/>
        <v>6000</v>
      </c>
      <c r="J116" s="813">
        <f t="shared" si="31"/>
        <v>1764</v>
      </c>
      <c r="K116" s="815">
        <f t="shared" si="32"/>
        <v>7764</v>
      </c>
      <c r="L116" s="812">
        <f t="shared" si="33"/>
        <v>48.953086419000002</v>
      </c>
      <c r="M116" s="813">
        <f t="shared" si="33"/>
        <v>42953</v>
      </c>
      <c r="N116" s="813">
        <f t="shared" si="33"/>
        <v>11372</v>
      </c>
      <c r="O116" s="816">
        <f t="shared" si="33"/>
        <v>54325</v>
      </c>
    </row>
    <row r="117" spans="1:15" ht="15.75" customHeight="1" x14ac:dyDescent="0.2">
      <c r="A117" s="507" t="s">
        <v>431</v>
      </c>
      <c r="B117" s="228">
        <v>389002</v>
      </c>
      <c r="C117" s="505" t="s">
        <v>329</v>
      </c>
      <c r="D117" s="806">
        <v>35.948979590999997</v>
      </c>
      <c r="E117" s="778">
        <f t="shared" si="27"/>
        <v>35949</v>
      </c>
      <c r="F117" s="778">
        <f t="shared" si="28"/>
        <v>9347</v>
      </c>
      <c r="G117" s="807">
        <f t="shared" si="29"/>
        <v>45296</v>
      </c>
      <c r="H117" s="806">
        <v>14.111559139000001</v>
      </c>
      <c r="I117" s="778">
        <f t="shared" si="30"/>
        <v>7056</v>
      </c>
      <c r="J117" s="778">
        <f t="shared" si="31"/>
        <v>2074</v>
      </c>
      <c r="K117" s="808">
        <f t="shared" si="32"/>
        <v>9130</v>
      </c>
      <c r="L117" s="806">
        <f t="shared" si="33"/>
        <v>50.060538729999998</v>
      </c>
      <c r="M117" s="778">
        <f t="shared" si="33"/>
        <v>43005</v>
      </c>
      <c r="N117" s="778">
        <f t="shared" si="33"/>
        <v>11421</v>
      </c>
      <c r="O117" s="809">
        <f t="shared" si="33"/>
        <v>54426</v>
      </c>
    </row>
    <row r="118" spans="1:15" ht="15.75" customHeight="1" x14ac:dyDescent="0.2">
      <c r="A118" s="746" t="s">
        <v>1169</v>
      </c>
      <c r="B118" s="509" t="s">
        <v>1170</v>
      </c>
      <c r="C118" s="811" t="s">
        <v>1202</v>
      </c>
      <c r="D118" s="812">
        <v>13.666666666666</v>
      </c>
      <c r="E118" s="813">
        <f t="shared" si="27"/>
        <v>13667</v>
      </c>
      <c r="F118" s="813">
        <f t="shared" si="28"/>
        <v>3553</v>
      </c>
      <c r="G118" s="814">
        <f t="shared" si="29"/>
        <v>17220</v>
      </c>
      <c r="H118" s="812">
        <v>9.333333333333</v>
      </c>
      <c r="I118" s="813">
        <f t="shared" si="30"/>
        <v>4667</v>
      </c>
      <c r="J118" s="813">
        <f t="shared" si="31"/>
        <v>1372</v>
      </c>
      <c r="K118" s="815">
        <f t="shared" si="32"/>
        <v>6039</v>
      </c>
      <c r="L118" s="812">
        <f t="shared" si="33"/>
        <v>22.999999999998998</v>
      </c>
      <c r="M118" s="813">
        <f t="shared" si="33"/>
        <v>18334</v>
      </c>
      <c r="N118" s="813">
        <f t="shared" si="33"/>
        <v>4925</v>
      </c>
      <c r="O118" s="816">
        <f t="shared" si="33"/>
        <v>23259</v>
      </c>
    </row>
    <row r="119" spans="1:15" ht="15.75" customHeight="1" thickBot="1" x14ac:dyDescent="0.25">
      <c r="A119" s="1390" t="s">
        <v>1100</v>
      </c>
      <c r="B119" s="1391"/>
      <c r="C119" s="1392"/>
      <c r="D119" s="829">
        <f t="shared" ref="D119:O119" si="34">SUM(D112:D118)</f>
        <v>216.681553189331</v>
      </c>
      <c r="E119" s="830">
        <f t="shared" si="34"/>
        <v>216682</v>
      </c>
      <c r="F119" s="830">
        <f t="shared" si="34"/>
        <v>56337</v>
      </c>
      <c r="G119" s="831">
        <f t="shared" si="34"/>
        <v>273019</v>
      </c>
      <c r="H119" s="829">
        <f t="shared" si="34"/>
        <v>126.27822580566502</v>
      </c>
      <c r="I119" s="830">
        <f t="shared" si="34"/>
        <v>63140</v>
      </c>
      <c r="J119" s="830">
        <f t="shared" si="34"/>
        <v>18562</v>
      </c>
      <c r="K119" s="832">
        <f t="shared" si="34"/>
        <v>81702</v>
      </c>
      <c r="L119" s="829">
        <f t="shared" si="34"/>
        <v>342.95977899499599</v>
      </c>
      <c r="M119" s="830">
        <f t="shared" si="34"/>
        <v>279822</v>
      </c>
      <c r="N119" s="830">
        <f t="shared" si="34"/>
        <v>74899</v>
      </c>
      <c r="O119" s="833">
        <f t="shared" si="34"/>
        <v>354721</v>
      </c>
    </row>
    <row r="120" spans="1:15" ht="9" customHeight="1" thickTop="1" x14ac:dyDescent="0.2">
      <c r="A120" s="635"/>
      <c r="B120" s="636"/>
      <c r="C120" s="637"/>
      <c r="D120" s="836"/>
      <c r="E120" s="836"/>
      <c r="F120" s="836"/>
      <c r="G120" s="836"/>
      <c r="H120" s="836"/>
      <c r="I120" s="836"/>
      <c r="J120" s="836"/>
      <c r="K120" s="836"/>
      <c r="L120" s="836"/>
      <c r="M120" s="836"/>
      <c r="N120" s="836"/>
      <c r="O120" s="836"/>
    </row>
    <row r="121" spans="1:15" ht="27" customHeight="1" thickBot="1" x14ac:dyDescent="0.25">
      <c r="A121" s="1387" t="s">
        <v>1099</v>
      </c>
      <c r="B121" s="1388"/>
      <c r="C121" s="1389"/>
      <c r="D121" s="829">
        <f t="shared" ref="D121:O121" si="35">D76+D110+D119</f>
        <v>59089.926015895187</v>
      </c>
      <c r="E121" s="830">
        <f t="shared" si="35"/>
        <v>59089928</v>
      </c>
      <c r="F121" s="830">
        <f t="shared" si="35"/>
        <v>15363379</v>
      </c>
      <c r="G121" s="831">
        <f t="shared" si="35"/>
        <v>74453307</v>
      </c>
      <c r="H121" s="829">
        <f t="shared" si="35"/>
        <v>37774.048319377682</v>
      </c>
      <c r="I121" s="830">
        <f t="shared" si="35"/>
        <v>18887021</v>
      </c>
      <c r="J121" s="830">
        <f t="shared" si="35"/>
        <v>5552785</v>
      </c>
      <c r="K121" s="832">
        <f t="shared" si="35"/>
        <v>24439806</v>
      </c>
      <c r="L121" s="829">
        <f t="shared" si="35"/>
        <v>96863.974335272855</v>
      </c>
      <c r="M121" s="830">
        <f t="shared" si="35"/>
        <v>77976949</v>
      </c>
      <c r="N121" s="830">
        <f t="shared" si="35"/>
        <v>20916164</v>
      </c>
      <c r="O121" s="833">
        <f t="shared" si="35"/>
        <v>98893113</v>
      </c>
    </row>
    <row r="122" spans="1:15" ht="9" customHeight="1" thickTop="1" x14ac:dyDescent="0.2">
      <c r="A122" s="626"/>
      <c r="B122" s="627"/>
      <c r="C122" s="638"/>
      <c r="D122" s="834"/>
      <c r="E122" s="834"/>
      <c r="F122" s="834"/>
      <c r="G122" s="834"/>
      <c r="H122" s="834"/>
      <c r="I122" s="834"/>
      <c r="J122" s="834"/>
      <c r="K122" s="834"/>
      <c r="L122" s="834"/>
      <c r="M122" s="834"/>
      <c r="N122" s="834"/>
      <c r="O122" s="834"/>
    </row>
    <row r="123" spans="1:15" ht="15.75" customHeight="1" x14ac:dyDescent="0.2">
      <c r="A123" s="835">
        <v>318</v>
      </c>
      <c r="B123" s="800">
        <v>318001</v>
      </c>
      <c r="C123" s="801" t="s">
        <v>235</v>
      </c>
      <c r="D123" s="802">
        <v>94.110977156999994</v>
      </c>
      <c r="E123" s="777">
        <f t="shared" ref="E123:E128" si="36">ROUND(D123*$E$4,0)</f>
        <v>94111</v>
      </c>
      <c r="F123" s="777">
        <f t="shared" ref="F123:F128" si="37">ROUND(E123*$F$4,0)</f>
        <v>24469</v>
      </c>
      <c r="G123" s="803">
        <f t="shared" ref="G123:G128" si="38">E123+F123</f>
        <v>118580</v>
      </c>
      <c r="H123" s="802">
        <v>28.475000000000001</v>
      </c>
      <c r="I123" s="777">
        <f t="shared" ref="I123:I128" si="39">ROUND(H123*$I$4,0)</f>
        <v>14238</v>
      </c>
      <c r="J123" s="777">
        <f t="shared" ref="J123:J128" si="40">ROUND(I123*$J$4,0)</f>
        <v>4186</v>
      </c>
      <c r="K123" s="804">
        <f t="shared" ref="K123:K128" si="41">I123+J123</f>
        <v>18424</v>
      </c>
      <c r="L123" s="802">
        <f t="shared" ref="L123:O128" si="42">D123+H123</f>
        <v>122.585977157</v>
      </c>
      <c r="M123" s="777">
        <f t="shared" si="42"/>
        <v>108349</v>
      </c>
      <c r="N123" s="777">
        <f t="shared" si="42"/>
        <v>28655</v>
      </c>
      <c r="O123" s="805">
        <f t="shared" si="42"/>
        <v>137004</v>
      </c>
    </row>
    <row r="124" spans="1:15" ht="15.75" customHeight="1" x14ac:dyDescent="0.2">
      <c r="A124" s="507">
        <v>319</v>
      </c>
      <c r="B124" s="228">
        <v>319001</v>
      </c>
      <c r="C124" s="505" t="s">
        <v>236</v>
      </c>
      <c r="D124" s="806">
        <v>29.533012818999996</v>
      </c>
      <c r="E124" s="778">
        <f t="shared" si="36"/>
        <v>29533</v>
      </c>
      <c r="F124" s="778">
        <f t="shared" si="37"/>
        <v>7679</v>
      </c>
      <c r="G124" s="807">
        <f t="shared" si="38"/>
        <v>37212</v>
      </c>
      <c r="H124" s="806">
        <v>4</v>
      </c>
      <c r="I124" s="778">
        <f t="shared" si="39"/>
        <v>2000</v>
      </c>
      <c r="J124" s="778">
        <f t="shared" si="40"/>
        <v>588</v>
      </c>
      <c r="K124" s="808">
        <f t="shared" si="41"/>
        <v>2588</v>
      </c>
      <c r="L124" s="806">
        <f t="shared" si="42"/>
        <v>33.533012818999993</v>
      </c>
      <c r="M124" s="778">
        <f t="shared" si="42"/>
        <v>31533</v>
      </c>
      <c r="N124" s="778">
        <f t="shared" si="42"/>
        <v>8267</v>
      </c>
      <c r="O124" s="809">
        <f t="shared" si="42"/>
        <v>39800</v>
      </c>
    </row>
    <row r="125" spans="1:15" ht="15.75" customHeight="1" x14ac:dyDescent="0.2">
      <c r="A125" s="507">
        <v>302006</v>
      </c>
      <c r="B125" s="228">
        <v>302006</v>
      </c>
      <c r="C125" s="505" t="s">
        <v>1072</v>
      </c>
      <c r="D125" s="806">
        <v>39</v>
      </c>
      <c r="E125" s="778">
        <f t="shared" si="36"/>
        <v>39000</v>
      </c>
      <c r="F125" s="778">
        <f t="shared" si="37"/>
        <v>10140</v>
      </c>
      <c r="G125" s="807">
        <f t="shared" si="38"/>
        <v>49140</v>
      </c>
      <c r="H125" s="806">
        <v>16.769230768</v>
      </c>
      <c r="I125" s="778">
        <f t="shared" si="39"/>
        <v>8385</v>
      </c>
      <c r="J125" s="778">
        <f t="shared" si="40"/>
        <v>2465</v>
      </c>
      <c r="K125" s="808">
        <f t="shared" si="41"/>
        <v>10850</v>
      </c>
      <c r="L125" s="806">
        <f t="shared" si="42"/>
        <v>55.769230768</v>
      </c>
      <c r="M125" s="778">
        <f t="shared" si="42"/>
        <v>47385</v>
      </c>
      <c r="N125" s="778">
        <f t="shared" si="42"/>
        <v>12605</v>
      </c>
      <c r="O125" s="809">
        <f t="shared" si="42"/>
        <v>59990</v>
      </c>
    </row>
    <row r="126" spans="1:15" ht="15.75" customHeight="1" x14ac:dyDescent="0.2">
      <c r="A126" s="507">
        <v>334001</v>
      </c>
      <c r="B126" s="228">
        <v>334001</v>
      </c>
      <c r="C126" s="505" t="s">
        <v>308</v>
      </c>
      <c r="D126" s="806">
        <v>63.977388509000001</v>
      </c>
      <c r="E126" s="778">
        <f t="shared" si="36"/>
        <v>63977</v>
      </c>
      <c r="F126" s="778">
        <f t="shared" si="37"/>
        <v>16634</v>
      </c>
      <c r="G126" s="807">
        <f t="shared" si="38"/>
        <v>80611</v>
      </c>
      <c r="H126" s="806">
        <v>12.889423076</v>
      </c>
      <c r="I126" s="778">
        <f t="shared" si="39"/>
        <v>6445</v>
      </c>
      <c r="J126" s="778">
        <f t="shared" si="40"/>
        <v>1895</v>
      </c>
      <c r="K126" s="808">
        <f t="shared" si="41"/>
        <v>8340</v>
      </c>
      <c r="L126" s="806">
        <f t="shared" si="42"/>
        <v>76.866811584999994</v>
      </c>
      <c r="M126" s="778">
        <f t="shared" si="42"/>
        <v>70422</v>
      </c>
      <c r="N126" s="778">
        <f t="shared" si="42"/>
        <v>18529</v>
      </c>
      <c r="O126" s="809">
        <f t="shared" si="42"/>
        <v>88951</v>
      </c>
    </row>
    <row r="127" spans="1:15" ht="15.75" customHeight="1" x14ac:dyDescent="0.2">
      <c r="A127" s="746" t="s">
        <v>831</v>
      </c>
      <c r="B127" s="509">
        <v>17137</v>
      </c>
      <c r="C127" s="811" t="s">
        <v>523</v>
      </c>
      <c r="D127" s="812">
        <v>31.014285712</v>
      </c>
      <c r="E127" s="813">
        <f t="shared" si="36"/>
        <v>31014</v>
      </c>
      <c r="F127" s="813">
        <f t="shared" si="37"/>
        <v>8064</v>
      </c>
      <c r="G127" s="814">
        <f t="shared" si="38"/>
        <v>39078</v>
      </c>
      <c r="H127" s="812">
        <v>62.124542120000001</v>
      </c>
      <c r="I127" s="813">
        <f t="shared" si="39"/>
        <v>31062</v>
      </c>
      <c r="J127" s="813">
        <f t="shared" si="40"/>
        <v>9132</v>
      </c>
      <c r="K127" s="815">
        <f t="shared" si="41"/>
        <v>40194</v>
      </c>
      <c r="L127" s="812">
        <f t="shared" si="42"/>
        <v>93.138827832000004</v>
      </c>
      <c r="M127" s="813">
        <f t="shared" si="42"/>
        <v>62076</v>
      </c>
      <c r="N127" s="813">
        <f t="shared" si="42"/>
        <v>17196</v>
      </c>
      <c r="O127" s="816">
        <f t="shared" si="42"/>
        <v>79272</v>
      </c>
    </row>
    <row r="128" spans="1:15" ht="15.75" customHeight="1" x14ac:dyDescent="0.2">
      <c r="A128" s="810" t="s">
        <v>268</v>
      </c>
      <c r="B128" s="509" t="s">
        <v>268</v>
      </c>
      <c r="C128" s="811" t="s">
        <v>128</v>
      </c>
      <c r="D128" s="812">
        <v>42</v>
      </c>
      <c r="E128" s="813">
        <f t="shared" si="36"/>
        <v>42000</v>
      </c>
      <c r="F128" s="813">
        <f t="shared" si="37"/>
        <v>10920</v>
      </c>
      <c r="G128" s="814">
        <f t="shared" si="38"/>
        <v>52920</v>
      </c>
      <c r="H128" s="812">
        <v>18</v>
      </c>
      <c r="I128" s="813">
        <f t="shared" si="39"/>
        <v>9000</v>
      </c>
      <c r="J128" s="813">
        <f t="shared" si="40"/>
        <v>2646</v>
      </c>
      <c r="K128" s="815">
        <f t="shared" si="41"/>
        <v>11646</v>
      </c>
      <c r="L128" s="812">
        <f t="shared" si="42"/>
        <v>60</v>
      </c>
      <c r="M128" s="813">
        <f t="shared" si="42"/>
        <v>51000</v>
      </c>
      <c r="N128" s="813">
        <f t="shared" si="42"/>
        <v>13566</v>
      </c>
      <c r="O128" s="816">
        <f t="shared" si="42"/>
        <v>64566</v>
      </c>
    </row>
    <row r="129" spans="1:15" ht="15.75" customHeight="1" thickBot="1" x14ac:dyDescent="0.25">
      <c r="A129" s="1390" t="s">
        <v>1076</v>
      </c>
      <c r="B129" s="1391"/>
      <c r="C129" s="1392"/>
      <c r="D129" s="829">
        <f t="shared" ref="D129:O129" si="43">SUM(D123:D128)</f>
        <v>299.63566419699998</v>
      </c>
      <c r="E129" s="830">
        <f t="shared" si="43"/>
        <v>299635</v>
      </c>
      <c r="F129" s="830">
        <f t="shared" si="43"/>
        <v>77906</v>
      </c>
      <c r="G129" s="831">
        <f t="shared" si="43"/>
        <v>377541</v>
      </c>
      <c r="H129" s="829">
        <f>SUM(H123:H128)</f>
        <v>142.25819596400001</v>
      </c>
      <c r="I129" s="830">
        <f t="shared" si="43"/>
        <v>71130</v>
      </c>
      <c r="J129" s="830">
        <f t="shared" si="43"/>
        <v>20912</v>
      </c>
      <c r="K129" s="832">
        <f t="shared" si="43"/>
        <v>92042</v>
      </c>
      <c r="L129" s="829">
        <f t="shared" si="43"/>
        <v>441.89386016099996</v>
      </c>
      <c r="M129" s="830">
        <f t="shared" si="43"/>
        <v>370765</v>
      </c>
      <c r="N129" s="830">
        <f t="shared" si="43"/>
        <v>98818</v>
      </c>
      <c r="O129" s="833">
        <f t="shared" si="43"/>
        <v>469583</v>
      </c>
    </row>
    <row r="130" spans="1:15" ht="9" customHeight="1" thickTop="1" x14ac:dyDescent="0.2">
      <c r="A130" s="635"/>
      <c r="B130" s="636"/>
      <c r="C130" s="637"/>
      <c r="D130" s="836"/>
      <c r="E130" s="836"/>
      <c r="F130" s="836"/>
      <c r="G130" s="836"/>
      <c r="H130" s="836"/>
      <c r="I130" s="836"/>
      <c r="J130" s="836"/>
      <c r="K130" s="836"/>
      <c r="L130" s="836"/>
      <c r="M130" s="836"/>
      <c r="N130" s="836"/>
      <c r="O130" s="836"/>
    </row>
    <row r="131" spans="1:15" ht="15.75" customHeight="1" x14ac:dyDescent="0.2">
      <c r="A131" s="835">
        <v>321001</v>
      </c>
      <c r="B131" s="800">
        <v>321001</v>
      </c>
      <c r="C131" s="801" t="s">
        <v>313</v>
      </c>
      <c r="D131" s="802">
        <v>17</v>
      </c>
      <c r="E131" s="777">
        <f t="shared" ref="E131:E137" si="44">ROUND(D131*$E$4,0)</f>
        <v>17000</v>
      </c>
      <c r="F131" s="777">
        <f t="shared" ref="F131:F137" si="45">ROUND(E131*$F$4,0)</f>
        <v>4420</v>
      </c>
      <c r="G131" s="803">
        <f t="shared" ref="G131:G137" si="46">E131+F131</f>
        <v>21420</v>
      </c>
      <c r="H131" s="802">
        <v>6.961538461</v>
      </c>
      <c r="I131" s="777">
        <f t="shared" ref="I131:I137" si="47">ROUND(H131*$I$4,0)</f>
        <v>3481</v>
      </c>
      <c r="J131" s="777">
        <f t="shared" ref="J131:J137" si="48">ROUND(I131*$J$4,0)</f>
        <v>1023</v>
      </c>
      <c r="K131" s="804">
        <f t="shared" ref="K131:K137" si="49">I131+J131</f>
        <v>4504</v>
      </c>
      <c r="L131" s="802">
        <f t="shared" ref="L131:O137" si="50">D131+H131</f>
        <v>23.961538461</v>
      </c>
      <c r="M131" s="777">
        <f t="shared" si="50"/>
        <v>20481</v>
      </c>
      <c r="N131" s="777">
        <f t="shared" si="50"/>
        <v>5443</v>
      </c>
      <c r="O131" s="805">
        <f t="shared" si="50"/>
        <v>25924</v>
      </c>
    </row>
    <row r="132" spans="1:15" ht="15.75" customHeight="1" x14ac:dyDescent="0.2">
      <c r="A132" s="507">
        <v>329001</v>
      </c>
      <c r="B132" s="228">
        <v>329001</v>
      </c>
      <c r="C132" s="505" t="s">
        <v>314</v>
      </c>
      <c r="D132" s="806">
        <v>31.91</v>
      </c>
      <c r="E132" s="778">
        <f t="shared" si="44"/>
        <v>31910</v>
      </c>
      <c r="F132" s="778">
        <f t="shared" si="45"/>
        <v>8297</v>
      </c>
      <c r="G132" s="807">
        <f t="shared" si="46"/>
        <v>40207</v>
      </c>
      <c r="H132" s="806">
        <v>18.941615427995998</v>
      </c>
      <c r="I132" s="778">
        <f t="shared" si="47"/>
        <v>9471</v>
      </c>
      <c r="J132" s="778">
        <f t="shared" si="48"/>
        <v>2784</v>
      </c>
      <c r="K132" s="808">
        <f t="shared" si="49"/>
        <v>12255</v>
      </c>
      <c r="L132" s="806">
        <f t="shared" si="50"/>
        <v>50.851615427995995</v>
      </c>
      <c r="M132" s="778">
        <f t="shared" si="50"/>
        <v>41381</v>
      </c>
      <c r="N132" s="778">
        <f t="shared" si="50"/>
        <v>11081</v>
      </c>
      <c r="O132" s="809">
        <f t="shared" si="50"/>
        <v>52462</v>
      </c>
    </row>
    <row r="133" spans="1:15" ht="15.75" customHeight="1" x14ac:dyDescent="0.2">
      <c r="A133" s="507">
        <v>331001</v>
      </c>
      <c r="B133" s="228">
        <v>331001</v>
      </c>
      <c r="C133" s="505" t="s">
        <v>315</v>
      </c>
      <c r="D133" s="806">
        <v>128.40825869161898</v>
      </c>
      <c r="E133" s="778">
        <f t="shared" si="44"/>
        <v>128408</v>
      </c>
      <c r="F133" s="778">
        <f t="shared" si="45"/>
        <v>33386</v>
      </c>
      <c r="G133" s="807">
        <f t="shared" si="46"/>
        <v>161794</v>
      </c>
      <c r="H133" s="806">
        <v>83.850167520379983</v>
      </c>
      <c r="I133" s="778">
        <f t="shared" si="47"/>
        <v>41925</v>
      </c>
      <c r="J133" s="778">
        <f t="shared" si="48"/>
        <v>12326</v>
      </c>
      <c r="K133" s="808">
        <f t="shared" si="49"/>
        <v>54251</v>
      </c>
      <c r="L133" s="806">
        <f t="shared" si="50"/>
        <v>212.25842621199897</v>
      </c>
      <c r="M133" s="778">
        <f t="shared" si="50"/>
        <v>170333</v>
      </c>
      <c r="N133" s="778">
        <f t="shared" si="50"/>
        <v>45712</v>
      </c>
      <c r="O133" s="809">
        <f t="shared" si="50"/>
        <v>216045</v>
      </c>
    </row>
    <row r="134" spans="1:15" ht="15.75" customHeight="1" x14ac:dyDescent="0.2">
      <c r="A134" s="507">
        <v>333001</v>
      </c>
      <c r="B134" s="228">
        <v>333001</v>
      </c>
      <c r="C134" s="505" t="s">
        <v>307</v>
      </c>
      <c r="D134" s="806">
        <v>39.950000000000003</v>
      </c>
      <c r="E134" s="778">
        <f t="shared" si="44"/>
        <v>39950</v>
      </c>
      <c r="F134" s="778">
        <f t="shared" si="45"/>
        <v>10387</v>
      </c>
      <c r="G134" s="807">
        <f t="shared" si="46"/>
        <v>50337</v>
      </c>
      <c r="H134" s="806">
        <v>25.1</v>
      </c>
      <c r="I134" s="778">
        <f t="shared" si="47"/>
        <v>12550</v>
      </c>
      <c r="J134" s="778">
        <f t="shared" si="48"/>
        <v>3690</v>
      </c>
      <c r="K134" s="808">
        <f t="shared" si="49"/>
        <v>16240</v>
      </c>
      <c r="L134" s="806">
        <f t="shared" si="50"/>
        <v>65.050000000000011</v>
      </c>
      <c r="M134" s="778">
        <f t="shared" si="50"/>
        <v>52500</v>
      </c>
      <c r="N134" s="778">
        <f t="shared" si="50"/>
        <v>14077</v>
      </c>
      <c r="O134" s="809">
        <f t="shared" si="50"/>
        <v>66577</v>
      </c>
    </row>
    <row r="135" spans="1:15" ht="15.75" customHeight="1" x14ac:dyDescent="0.2">
      <c r="A135" s="746">
        <v>336001</v>
      </c>
      <c r="B135" s="509">
        <v>336001</v>
      </c>
      <c r="C135" s="811" t="s">
        <v>309</v>
      </c>
      <c r="D135" s="812">
        <v>52.999999999985</v>
      </c>
      <c r="E135" s="813">
        <f t="shared" si="44"/>
        <v>53000</v>
      </c>
      <c r="F135" s="813">
        <f t="shared" si="45"/>
        <v>13780</v>
      </c>
      <c r="G135" s="814">
        <f t="shared" si="46"/>
        <v>66780</v>
      </c>
      <c r="H135" s="812">
        <v>55.999999999997996</v>
      </c>
      <c r="I135" s="813">
        <f t="shared" si="47"/>
        <v>28000</v>
      </c>
      <c r="J135" s="813">
        <f t="shared" si="48"/>
        <v>8232</v>
      </c>
      <c r="K135" s="815">
        <f t="shared" si="49"/>
        <v>36232</v>
      </c>
      <c r="L135" s="812">
        <f t="shared" si="50"/>
        <v>108.999999999983</v>
      </c>
      <c r="M135" s="813">
        <f t="shared" si="50"/>
        <v>81000</v>
      </c>
      <c r="N135" s="813">
        <f t="shared" si="50"/>
        <v>22012</v>
      </c>
      <c r="O135" s="816">
        <f t="shared" si="50"/>
        <v>103012</v>
      </c>
    </row>
    <row r="136" spans="1:15" ht="15.75" customHeight="1" x14ac:dyDescent="0.2">
      <c r="A136" s="507">
        <v>337001</v>
      </c>
      <c r="B136" s="228">
        <v>337001</v>
      </c>
      <c r="C136" s="505" t="s">
        <v>316</v>
      </c>
      <c r="D136" s="806">
        <v>77</v>
      </c>
      <c r="E136" s="778">
        <f t="shared" si="44"/>
        <v>77000</v>
      </c>
      <c r="F136" s="778">
        <f t="shared" si="45"/>
        <v>20020</v>
      </c>
      <c r="G136" s="807">
        <f t="shared" si="46"/>
        <v>97020</v>
      </c>
      <c r="H136" s="806">
        <v>108.5</v>
      </c>
      <c r="I136" s="778">
        <f t="shared" si="47"/>
        <v>54250</v>
      </c>
      <c r="J136" s="778">
        <f t="shared" si="48"/>
        <v>15950</v>
      </c>
      <c r="K136" s="808">
        <f t="shared" si="49"/>
        <v>70200</v>
      </c>
      <c r="L136" s="806">
        <f t="shared" si="50"/>
        <v>185.5</v>
      </c>
      <c r="M136" s="778">
        <f t="shared" si="50"/>
        <v>131250</v>
      </c>
      <c r="N136" s="778">
        <f t="shared" si="50"/>
        <v>35970</v>
      </c>
      <c r="O136" s="809">
        <f t="shared" si="50"/>
        <v>167220</v>
      </c>
    </row>
    <row r="137" spans="1:15" ht="15.75" customHeight="1" x14ac:dyDescent="0.2">
      <c r="A137" s="746">
        <v>340001</v>
      </c>
      <c r="B137" s="509">
        <v>340001</v>
      </c>
      <c r="C137" s="811" t="s">
        <v>310</v>
      </c>
      <c r="D137" s="812">
        <v>12</v>
      </c>
      <c r="E137" s="813">
        <f t="shared" si="44"/>
        <v>12000</v>
      </c>
      <c r="F137" s="813">
        <f t="shared" si="45"/>
        <v>3120</v>
      </c>
      <c r="G137" s="814">
        <f t="shared" si="46"/>
        <v>15120</v>
      </c>
      <c r="H137" s="812">
        <v>12.571428571</v>
      </c>
      <c r="I137" s="813">
        <f t="shared" si="47"/>
        <v>6286</v>
      </c>
      <c r="J137" s="813">
        <f t="shared" si="48"/>
        <v>1848</v>
      </c>
      <c r="K137" s="815">
        <f t="shared" si="49"/>
        <v>8134</v>
      </c>
      <c r="L137" s="812">
        <f t="shared" si="50"/>
        <v>24.571428570999998</v>
      </c>
      <c r="M137" s="813">
        <f t="shared" si="50"/>
        <v>18286</v>
      </c>
      <c r="N137" s="813">
        <f t="shared" si="50"/>
        <v>4968</v>
      </c>
      <c r="O137" s="816">
        <f t="shared" si="50"/>
        <v>23254</v>
      </c>
    </row>
    <row r="138" spans="1:15" ht="15.75" customHeight="1" thickBot="1" x14ac:dyDescent="0.25">
      <c r="A138" s="1390" t="s">
        <v>237</v>
      </c>
      <c r="B138" s="1391"/>
      <c r="C138" s="1392"/>
      <c r="D138" s="829">
        <f t="shared" ref="D138:O138" si="51">SUM(D131:D137)</f>
        <v>359.26825869160399</v>
      </c>
      <c r="E138" s="830">
        <f t="shared" si="51"/>
        <v>359268</v>
      </c>
      <c r="F138" s="830">
        <f t="shared" si="51"/>
        <v>93410</v>
      </c>
      <c r="G138" s="831">
        <f t="shared" si="51"/>
        <v>452678</v>
      </c>
      <c r="H138" s="829">
        <f>SUM(H131:H137)</f>
        <v>311.92474998037397</v>
      </c>
      <c r="I138" s="830">
        <f t="shared" si="51"/>
        <v>155963</v>
      </c>
      <c r="J138" s="830">
        <f t="shared" si="51"/>
        <v>45853</v>
      </c>
      <c r="K138" s="832">
        <f t="shared" si="51"/>
        <v>201816</v>
      </c>
      <c r="L138" s="829">
        <f t="shared" si="51"/>
        <v>671.19300867197796</v>
      </c>
      <c r="M138" s="830">
        <f t="shared" si="51"/>
        <v>515231</v>
      </c>
      <c r="N138" s="830">
        <f t="shared" si="51"/>
        <v>139263</v>
      </c>
      <c r="O138" s="833">
        <f t="shared" si="51"/>
        <v>654494</v>
      </c>
    </row>
    <row r="139" spans="1:15" ht="9" customHeight="1" thickTop="1" x14ac:dyDescent="0.2">
      <c r="A139" s="635"/>
      <c r="B139" s="636"/>
      <c r="C139" s="637"/>
      <c r="D139" s="836"/>
      <c r="E139" s="836"/>
      <c r="F139" s="836"/>
      <c r="G139" s="836"/>
      <c r="H139" s="836"/>
      <c r="I139" s="836"/>
      <c r="J139" s="836"/>
      <c r="K139" s="836"/>
      <c r="L139" s="836"/>
      <c r="M139" s="836"/>
      <c r="N139" s="836"/>
      <c r="O139" s="836"/>
    </row>
    <row r="140" spans="1:15" ht="27" customHeight="1" thickBot="1" x14ac:dyDescent="0.25">
      <c r="A140" s="1387" t="s">
        <v>1077</v>
      </c>
      <c r="B140" s="1388"/>
      <c r="C140" s="1389"/>
      <c r="D140" s="829">
        <f>D129+D138</f>
        <v>658.90392288860403</v>
      </c>
      <c r="E140" s="830">
        <f t="shared" ref="E140:O140" si="52">E129+E138</f>
        <v>658903</v>
      </c>
      <c r="F140" s="830">
        <f t="shared" si="52"/>
        <v>171316</v>
      </c>
      <c r="G140" s="831">
        <f t="shared" si="52"/>
        <v>830219</v>
      </c>
      <c r="H140" s="829">
        <f t="shared" si="52"/>
        <v>454.18294594437396</v>
      </c>
      <c r="I140" s="830">
        <f t="shared" si="52"/>
        <v>227093</v>
      </c>
      <c r="J140" s="830">
        <f t="shared" si="52"/>
        <v>66765</v>
      </c>
      <c r="K140" s="832">
        <f t="shared" si="52"/>
        <v>293858</v>
      </c>
      <c r="L140" s="829">
        <f t="shared" si="52"/>
        <v>1113.0868688329779</v>
      </c>
      <c r="M140" s="830">
        <f t="shared" si="52"/>
        <v>885996</v>
      </c>
      <c r="N140" s="830">
        <f t="shared" si="52"/>
        <v>238081</v>
      </c>
      <c r="O140" s="833">
        <f t="shared" si="52"/>
        <v>1124077</v>
      </c>
    </row>
    <row r="141" spans="1:15" ht="9" customHeight="1" thickTop="1" x14ac:dyDescent="0.2">
      <c r="A141" s="626"/>
      <c r="B141" s="627"/>
      <c r="C141" s="638"/>
      <c r="D141" s="834"/>
      <c r="E141" s="834"/>
      <c r="F141" s="834"/>
      <c r="G141" s="834"/>
      <c r="H141" s="834"/>
      <c r="I141" s="834"/>
      <c r="J141" s="834"/>
      <c r="K141" s="834"/>
      <c r="L141" s="834"/>
      <c r="M141" s="834"/>
      <c r="N141" s="834"/>
      <c r="O141" s="834"/>
    </row>
    <row r="142" spans="1:15" ht="26.25" customHeight="1" thickBot="1" x14ac:dyDescent="0.25">
      <c r="A142" s="1390" t="s">
        <v>238</v>
      </c>
      <c r="B142" s="1391"/>
      <c r="C142" s="1392"/>
      <c r="D142" s="829">
        <f>D121+D140</f>
        <v>59748.829938783791</v>
      </c>
      <c r="E142" s="830">
        <f t="shared" ref="E142:O142" si="53">E121+E140</f>
        <v>59748831</v>
      </c>
      <c r="F142" s="830">
        <f t="shared" si="53"/>
        <v>15534695</v>
      </c>
      <c r="G142" s="831">
        <f t="shared" si="53"/>
        <v>75283526</v>
      </c>
      <c r="H142" s="829">
        <f t="shared" si="53"/>
        <v>38228.231265322058</v>
      </c>
      <c r="I142" s="830">
        <f t="shared" si="53"/>
        <v>19114114</v>
      </c>
      <c r="J142" s="830">
        <f t="shared" si="53"/>
        <v>5619550</v>
      </c>
      <c r="K142" s="832">
        <f t="shared" si="53"/>
        <v>24733664</v>
      </c>
      <c r="L142" s="829">
        <f t="shared" si="53"/>
        <v>97977.061204105834</v>
      </c>
      <c r="M142" s="830">
        <f t="shared" si="53"/>
        <v>78862945</v>
      </c>
      <c r="N142" s="830">
        <f t="shared" si="53"/>
        <v>21154245</v>
      </c>
      <c r="O142" s="833">
        <f t="shared" si="53"/>
        <v>100017190</v>
      </c>
    </row>
    <row r="143" spans="1:15" ht="13.5" thickTop="1" x14ac:dyDescent="0.2"/>
  </sheetData>
  <sheetProtection password="D893" sheet="1" objects="1" scenarios="1" formatCells="0" formatColumns="0" formatRows="0"/>
  <sortState ref="A91:O110">
    <sortCondition sortBy="cellColor" ref="A91:A110" dxfId="78"/>
  </sortState>
  <customSheetViews>
    <customSheetView guid="{DF43B8DA-68E8-4080-9138-D41A38219876}" showPageBreaks="1" printArea="1" hiddenRows="1" hiddenColumns="1" view="pageBreakPreview">
      <pane xSplit="3" ySplit="5" topLeftCell="D106" activePane="bottomRight" state="frozen"/>
      <selection pane="bottomRight" activeCell="O124" sqref="O124"/>
      <rowBreaks count="1" manualBreakCount="1">
        <brk id="82" max="14" man="1"/>
      </rowBreaks>
      <colBreaks count="1" manualBreakCount="1">
        <brk id="11" max="146" man="1"/>
      </colBreaks>
      <pageMargins left="0.4" right="0.4" top="1" bottom="0.65" header="0.4" footer="0.3"/>
      <printOptions horizontalCentered="1"/>
      <pageSetup paperSize="5" scale="70" orientation="portrait" r:id="rId1"/>
      <headerFooter>
        <oddHeader>&amp;L&amp;"Arial,Bold"&amp;18Table 3B: FY2019-20 Budget Letter_&amp;KFF0000Preliminary Simulation&amp;K000000
FY2019-20 Certificated and Non-Certificated Pay Raises</oddHeader>
        <oddFooter>&amp;L*Final FY2019-2020 Pay Raises will be based on Profile of Educational Personnel (PEP) data as of October 1, 2019
**Excludes Classified State Employees</oddFooter>
      </headerFooter>
    </customSheetView>
  </customSheetViews>
  <mergeCells count="14">
    <mergeCell ref="N1:N4"/>
    <mergeCell ref="O1:O4"/>
    <mergeCell ref="A121:C121"/>
    <mergeCell ref="A140:C140"/>
    <mergeCell ref="A142:C142"/>
    <mergeCell ref="A1:C4"/>
    <mergeCell ref="G1:G4"/>
    <mergeCell ref="K1:K4"/>
    <mergeCell ref="M1:M4"/>
    <mergeCell ref="A76:C76"/>
    <mergeCell ref="A129:C129"/>
    <mergeCell ref="A138:C138"/>
    <mergeCell ref="A110:C110"/>
    <mergeCell ref="A119:C119"/>
  </mergeCells>
  <printOptions horizontalCentered="1"/>
  <pageMargins left="0.4" right="0.4" top="1" bottom="0.65" header="0.4" footer="0.3"/>
  <pageSetup paperSize="5" scale="70" orientation="portrait" r:id="rId2"/>
  <headerFooter>
    <oddHeader>&amp;L&amp;"Arial,Bold"&amp;18Table 3B: FY2020-21 Budget Letter&amp;K000000
FY2019-20 Certificated and Non-Certificated Pay Raises</oddHeader>
    <oddFooter>&amp;L*Final Pay Raises based on Profile of Educational Personnel (PEP) data as of October 1, 2020
**Excludes Classified State Employees&amp;R&amp;P</oddFooter>
  </headerFooter>
  <rowBreaks count="1" manualBreakCount="1">
    <brk id="77" max="14" man="1"/>
  </rowBreaks>
  <colBreaks count="1" manualBreakCount="1">
    <brk id="11" max="1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S141"/>
  <sheetViews>
    <sheetView zoomScaleNormal="100" zoomScaleSheetLayoutView="100" workbookViewId="0">
      <pane xSplit="3" ySplit="6" topLeftCell="D7" activePane="bottomRight" state="frozen"/>
      <selection activeCell="B4" sqref="B4"/>
      <selection pane="topRight" activeCell="B4" sqref="B4"/>
      <selection pane="bottomLeft" activeCell="B4" sqref="B4"/>
      <selection pane="bottomRight" activeCell="D7" sqref="D7"/>
    </sheetView>
  </sheetViews>
  <sheetFormatPr defaultColWidth="9.140625" defaultRowHeight="12.75" x14ac:dyDescent="0.2"/>
  <cols>
    <col min="1" max="1" width="9" style="24" bestFit="1" customWidth="1"/>
    <col min="2" max="2" width="9" style="24" hidden="1" customWidth="1"/>
    <col min="3" max="3" width="36.28515625" style="23" customWidth="1"/>
    <col min="4" max="4" width="14.140625" style="21" customWidth="1"/>
    <col min="5" max="5" width="14.42578125" style="21" customWidth="1"/>
    <col min="6" max="7" width="12.7109375" style="23" customWidth="1"/>
    <col min="8" max="10" width="12.7109375" style="21" customWidth="1"/>
    <col min="11" max="11" width="12.5703125" style="21" customWidth="1"/>
    <col min="12" max="12" width="12.7109375" style="23" bestFit="1" customWidth="1"/>
    <col min="13" max="13" width="12.85546875" style="23" customWidth="1"/>
    <col min="14" max="14" width="12" style="23" customWidth="1"/>
    <col min="15" max="15" width="12.85546875" style="23" customWidth="1"/>
    <col min="16" max="16" width="12.42578125" style="23" bestFit="1" customWidth="1"/>
    <col min="17" max="17" width="12.85546875" style="23" customWidth="1"/>
    <col min="18" max="18" width="13" style="21" customWidth="1"/>
    <col min="19" max="19" width="0" style="21" hidden="1" customWidth="1"/>
    <col min="20" max="16384" width="9.140625" style="21"/>
  </cols>
  <sheetData>
    <row r="1" spans="1:19" ht="32.25" customHeight="1" x14ac:dyDescent="0.2">
      <c r="A1" s="1397" t="s">
        <v>1260</v>
      </c>
      <c r="B1" s="1397"/>
      <c r="C1" s="1397"/>
      <c r="D1" s="1402" t="s">
        <v>882</v>
      </c>
      <c r="E1" s="1402"/>
      <c r="F1" s="1403" t="s">
        <v>1329</v>
      </c>
      <c r="G1" s="1403"/>
      <c r="H1" s="1403"/>
      <c r="I1" s="1403"/>
      <c r="J1" s="1403"/>
      <c r="K1" s="1405" t="s">
        <v>321</v>
      </c>
      <c r="L1" s="1405"/>
      <c r="M1" s="1407" t="s">
        <v>339</v>
      </c>
      <c r="N1" s="1401" t="s">
        <v>294</v>
      </c>
      <c r="O1" s="1401"/>
      <c r="P1" s="1401"/>
      <c r="Q1" s="1401"/>
      <c r="R1" s="1398" t="s">
        <v>834</v>
      </c>
    </row>
    <row r="2" spans="1:19" ht="95.25" customHeight="1" x14ac:dyDescent="0.2">
      <c r="A2" s="1397"/>
      <c r="B2" s="1397"/>
      <c r="C2" s="1397"/>
      <c r="D2" s="1406" t="s">
        <v>1213</v>
      </c>
      <c r="E2" s="587" t="s">
        <v>509</v>
      </c>
      <c r="F2" s="1399" t="s">
        <v>1357</v>
      </c>
      <c r="G2" s="588" t="s">
        <v>507</v>
      </c>
      <c r="H2" s="1399" t="s">
        <v>1387</v>
      </c>
      <c r="I2" s="588" t="s">
        <v>835</v>
      </c>
      <c r="J2" s="1399" t="s">
        <v>508</v>
      </c>
      <c r="K2" s="1404" t="s">
        <v>1362</v>
      </c>
      <c r="L2" s="745" t="s">
        <v>348</v>
      </c>
      <c r="M2" s="1407"/>
      <c r="N2" s="1400" t="s">
        <v>1307</v>
      </c>
      <c r="O2" s="589" t="s">
        <v>347</v>
      </c>
      <c r="P2" s="1400" t="s">
        <v>1388</v>
      </c>
      <c r="Q2" s="1400" t="s">
        <v>1389</v>
      </c>
      <c r="R2" s="1398"/>
      <c r="S2" s="1408" t="s">
        <v>1359</v>
      </c>
    </row>
    <row r="3" spans="1:19" ht="17.25" customHeight="1" x14ac:dyDescent="0.2">
      <c r="A3" s="1397"/>
      <c r="B3" s="1397"/>
      <c r="C3" s="1397"/>
      <c r="D3" s="1406"/>
      <c r="E3" s="496">
        <v>21000</v>
      </c>
      <c r="F3" s="1399"/>
      <c r="G3" s="497">
        <v>6000</v>
      </c>
      <c r="H3" s="1399"/>
      <c r="I3" s="497">
        <v>4000</v>
      </c>
      <c r="J3" s="1399"/>
      <c r="K3" s="1404"/>
      <c r="L3" s="498">
        <f>ROUND(0.06*'3_Levels 1&amp;2'!$Q$1,0)</f>
        <v>241</v>
      </c>
      <c r="M3" s="499">
        <v>12000000</v>
      </c>
      <c r="N3" s="1400"/>
      <c r="O3" s="590">
        <v>59</v>
      </c>
      <c r="P3" s="1400"/>
      <c r="Q3" s="1400"/>
      <c r="R3" s="1398"/>
      <c r="S3" s="1409"/>
    </row>
    <row r="4" spans="1:19" ht="13.35" customHeight="1" x14ac:dyDescent="0.2">
      <c r="A4" s="726"/>
      <c r="B4" s="728"/>
      <c r="C4" s="727"/>
      <c r="D4" s="500">
        <v>1</v>
      </c>
      <c r="E4" s="500">
        <f>D4+1</f>
        <v>2</v>
      </c>
      <c r="F4" s="500">
        <f t="shared" ref="F4:R4" si="0">E4+1</f>
        <v>3</v>
      </c>
      <c r="G4" s="500">
        <f t="shared" si="0"/>
        <v>4</v>
      </c>
      <c r="H4" s="500">
        <f t="shared" si="0"/>
        <v>5</v>
      </c>
      <c r="I4" s="500">
        <f t="shared" si="0"/>
        <v>6</v>
      </c>
      <c r="J4" s="500">
        <f>I4+1</f>
        <v>7</v>
      </c>
      <c r="K4" s="500">
        <f>J4+1</f>
        <v>8</v>
      </c>
      <c r="L4" s="500">
        <f>$K4+1</f>
        <v>9</v>
      </c>
      <c r="M4" s="500">
        <f>L4+1</f>
        <v>10</v>
      </c>
      <c r="N4" s="500">
        <f>M4+1</f>
        <v>11</v>
      </c>
      <c r="O4" s="500">
        <f>N4+1</f>
        <v>12</v>
      </c>
      <c r="P4" s="500">
        <f t="shared" si="0"/>
        <v>13</v>
      </c>
      <c r="Q4" s="500">
        <f t="shared" si="0"/>
        <v>14</v>
      </c>
      <c r="R4" s="500">
        <f t="shared" si="0"/>
        <v>15</v>
      </c>
      <c r="S4" s="500"/>
    </row>
    <row r="5" spans="1:19" s="642" customFormat="1" ht="24.75" customHeight="1" x14ac:dyDescent="0.2">
      <c r="A5" s="640"/>
      <c r="B5" s="641"/>
      <c r="C5" s="644"/>
      <c r="D5" s="645" t="s">
        <v>1194</v>
      </c>
      <c r="E5" s="643" t="s">
        <v>982</v>
      </c>
      <c r="F5" s="645" t="s">
        <v>748</v>
      </c>
      <c r="G5" s="643" t="s">
        <v>983</v>
      </c>
      <c r="H5" s="645" t="s">
        <v>749</v>
      </c>
      <c r="I5" s="643" t="s">
        <v>984</v>
      </c>
      <c r="J5" s="645" t="s">
        <v>750</v>
      </c>
      <c r="K5" s="645" t="s">
        <v>751</v>
      </c>
      <c r="L5" s="643" t="s">
        <v>1370</v>
      </c>
      <c r="M5" s="645" t="s">
        <v>752</v>
      </c>
      <c r="N5" s="645" t="s">
        <v>1194</v>
      </c>
      <c r="O5" s="643" t="s">
        <v>985</v>
      </c>
      <c r="P5" s="645" t="s">
        <v>1180</v>
      </c>
      <c r="Q5" s="645" t="s">
        <v>753</v>
      </c>
      <c r="R5" s="645" t="s">
        <v>754</v>
      </c>
      <c r="S5" s="646"/>
    </row>
    <row r="6" spans="1:19" s="642" customFormat="1" ht="24.75" hidden="1" customHeight="1" x14ac:dyDescent="0.2">
      <c r="A6" s="640"/>
      <c r="B6" s="641"/>
      <c r="C6" s="644"/>
      <c r="D6" s="645" t="s">
        <v>759</v>
      </c>
      <c r="E6" s="643" t="s">
        <v>755</v>
      </c>
      <c r="F6" s="645" t="s">
        <v>759</v>
      </c>
      <c r="G6" s="643" t="s">
        <v>756</v>
      </c>
      <c r="H6" s="645" t="s">
        <v>759</v>
      </c>
      <c r="I6" s="643" t="s">
        <v>757</v>
      </c>
      <c r="J6" s="645" t="s">
        <v>556</v>
      </c>
      <c r="K6" s="645" t="s">
        <v>759</v>
      </c>
      <c r="L6" s="643" t="s">
        <v>758</v>
      </c>
      <c r="M6" s="645" t="s">
        <v>759</v>
      </c>
      <c r="N6" s="645" t="s">
        <v>883</v>
      </c>
      <c r="O6" s="643" t="s">
        <v>760</v>
      </c>
      <c r="P6" s="645" t="s">
        <v>759</v>
      </c>
      <c r="Q6" s="645" t="s">
        <v>556</v>
      </c>
      <c r="R6" s="645" t="s">
        <v>556</v>
      </c>
      <c r="S6" s="646"/>
    </row>
    <row r="7" spans="1:19" ht="15" customHeight="1" x14ac:dyDescent="0.2">
      <c r="A7" s="501">
        <v>1</v>
      </c>
      <c r="B7" s="502">
        <v>1</v>
      </c>
      <c r="C7" s="503" t="s">
        <v>4</v>
      </c>
      <c r="D7" s="514">
        <v>0</v>
      </c>
      <c r="E7" s="552">
        <f t="shared" ref="E7:E70" si="1">ROUND($E$3*D7,0)</f>
        <v>0</v>
      </c>
      <c r="F7" s="514">
        <v>0</v>
      </c>
      <c r="G7" s="556">
        <f>ROUND($G$3*F7,0)</f>
        <v>0</v>
      </c>
      <c r="H7" s="514">
        <v>0</v>
      </c>
      <c r="I7" s="556">
        <f>ROUND($I$3*H7,0)</f>
        <v>0</v>
      </c>
      <c r="J7" s="556">
        <f>G7+I7</f>
        <v>0</v>
      </c>
      <c r="K7" s="1213">
        <v>1053</v>
      </c>
      <c r="L7" s="565">
        <f>ROUND(IF(AND(L$3*K7&lt;25000,$S7&gt;0),25000,L$3*K7),0)</f>
        <v>253773</v>
      </c>
      <c r="M7" s="566">
        <v>0</v>
      </c>
      <c r="N7" s="514">
        <v>3978</v>
      </c>
      <c r="O7" s="571">
        <f>N7*$O$3</f>
        <v>234702</v>
      </c>
      <c r="P7" s="556">
        <v>-48409</v>
      </c>
      <c r="Q7" s="1216">
        <f>O7+P7</f>
        <v>186293</v>
      </c>
      <c r="R7" s="572">
        <f t="shared" ref="R7:R38" si="2">L7+J7+E7+M7+Q7</f>
        <v>440066</v>
      </c>
      <c r="S7" s="504">
        <v>2575</v>
      </c>
    </row>
    <row r="8" spans="1:19" ht="15" customHeight="1" x14ac:dyDescent="0.2">
      <c r="A8" s="44">
        <v>2</v>
      </c>
      <c r="B8" s="228">
        <v>2</v>
      </c>
      <c r="C8" s="505" t="s">
        <v>5</v>
      </c>
      <c r="D8" s="512">
        <v>0</v>
      </c>
      <c r="E8" s="553">
        <f t="shared" si="1"/>
        <v>0</v>
      </c>
      <c r="F8" s="512">
        <v>0</v>
      </c>
      <c r="G8" s="557">
        <f t="shared" ref="G8:G71" si="3">ROUND($G$3*F8,0)</f>
        <v>0</v>
      </c>
      <c r="H8" s="512">
        <v>0</v>
      </c>
      <c r="I8" s="557">
        <f t="shared" ref="I8:I71" si="4">ROUND($I$3*H8,0)</f>
        <v>0</v>
      </c>
      <c r="J8" s="557">
        <f t="shared" ref="J8:J71" si="5">G8+I8</f>
        <v>0</v>
      </c>
      <c r="K8" s="1068">
        <v>352</v>
      </c>
      <c r="L8" s="561">
        <f>ROUND(IF(AND(L$3*K8&lt;25000,$S8&gt;0),25000,L$3*K8),0)</f>
        <v>84832</v>
      </c>
      <c r="M8" s="562">
        <v>0</v>
      </c>
      <c r="N8" s="512">
        <v>1744</v>
      </c>
      <c r="O8" s="573">
        <f t="shared" ref="O8:O71" si="6">N8*$O$3</f>
        <v>102896</v>
      </c>
      <c r="P8" s="557">
        <v>80119</v>
      </c>
      <c r="Q8" s="1217">
        <f t="shared" ref="Q8:Q71" si="7">O8+P8</f>
        <v>183015</v>
      </c>
      <c r="R8" s="574">
        <f t="shared" si="2"/>
        <v>267847</v>
      </c>
      <c r="S8" s="506">
        <v>1154</v>
      </c>
    </row>
    <row r="9" spans="1:19" ht="15" customHeight="1" x14ac:dyDescent="0.2">
      <c r="A9" s="507">
        <v>3</v>
      </c>
      <c r="B9" s="228">
        <v>3</v>
      </c>
      <c r="C9" s="505" t="s">
        <v>6</v>
      </c>
      <c r="D9" s="512">
        <v>0</v>
      </c>
      <c r="E9" s="553">
        <f t="shared" si="1"/>
        <v>0</v>
      </c>
      <c r="F9" s="512">
        <v>0</v>
      </c>
      <c r="G9" s="557">
        <f t="shared" si="3"/>
        <v>0</v>
      </c>
      <c r="H9" s="512">
        <v>0</v>
      </c>
      <c r="I9" s="557">
        <f t="shared" si="4"/>
        <v>0</v>
      </c>
      <c r="J9" s="557">
        <f t="shared" si="5"/>
        <v>0</v>
      </c>
      <c r="K9" s="1068">
        <v>4421</v>
      </c>
      <c r="L9" s="561">
        <f>ROUND(IF(AND(L$3*K9&lt;25000,$S9&gt;0),25000,L$3*K9),0)</f>
        <v>1065461</v>
      </c>
      <c r="M9" s="562">
        <v>368845</v>
      </c>
      <c r="N9" s="512">
        <v>10255</v>
      </c>
      <c r="O9" s="573">
        <f t="shared" si="6"/>
        <v>605045</v>
      </c>
      <c r="P9" s="557">
        <v>6959</v>
      </c>
      <c r="Q9" s="1217">
        <f t="shared" si="7"/>
        <v>612004</v>
      </c>
      <c r="R9" s="574">
        <f t="shared" si="2"/>
        <v>2046310</v>
      </c>
      <c r="S9" s="506">
        <v>6997</v>
      </c>
    </row>
    <row r="10" spans="1:19" ht="15" customHeight="1" x14ac:dyDescent="0.2">
      <c r="A10" s="507">
        <v>4</v>
      </c>
      <c r="B10" s="228">
        <v>4</v>
      </c>
      <c r="C10" s="505" t="s">
        <v>7</v>
      </c>
      <c r="D10" s="512">
        <v>2</v>
      </c>
      <c r="E10" s="553">
        <f t="shared" si="1"/>
        <v>42000</v>
      </c>
      <c r="F10" s="512">
        <v>0</v>
      </c>
      <c r="G10" s="557">
        <f t="shared" si="3"/>
        <v>0</v>
      </c>
      <c r="H10" s="512">
        <v>1</v>
      </c>
      <c r="I10" s="557">
        <f t="shared" si="4"/>
        <v>4000</v>
      </c>
      <c r="J10" s="557">
        <f t="shared" si="5"/>
        <v>4000</v>
      </c>
      <c r="K10" s="1068">
        <v>228</v>
      </c>
      <c r="L10" s="561">
        <f>ROUND(IF(AND(L$3*K10&lt;25000,$S10&gt;0),25000,L$3*K10),0)</f>
        <v>54948</v>
      </c>
      <c r="M10" s="562">
        <v>545013</v>
      </c>
      <c r="N10" s="512">
        <v>1425</v>
      </c>
      <c r="O10" s="573">
        <f t="shared" si="6"/>
        <v>84075</v>
      </c>
      <c r="P10" s="557">
        <v>-5961</v>
      </c>
      <c r="Q10" s="1217">
        <f t="shared" si="7"/>
        <v>78114</v>
      </c>
      <c r="R10" s="574">
        <f t="shared" si="2"/>
        <v>724075</v>
      </c>
      <c r="S10" s="506">
        <v>926</v>
      </c>
    </row>
    <row r="11" spans="1:19" ht="15" customHeight="1" x14ac:dyDescent="0.2">
      <c r="A11" s="508">
        <v>5</v>
      </c>
      <c r="B11" s="509">
        <v>5</v>
      </c>
      <c r="C11" s="510" t="s">
        <v>8</v>
      </c>
      <c r="D11" s="513">
        <v>0</v>
      </c>
      <c r="E11" s="554">
        <f t="shared" si="1"/>
        <v>0</v>
      </c>
      <c r="F11" s="513">
        <v>0</v>
      </c>
      <c r="G11" s="558">
        <f t="shared" si="3"/>
        <v>0</v>
      </c>
      <c r="H11" s="513">
        <v>0</v>
      </c>
      <c r="I11" s="558">
        <f t="shared" si="4"/>
        <v>0</v>
      </c>
      <c r="J11" s="558">
        <f t="shared" si="5"/>
        <v>0</v>
      </c>
      <c r="K11" s="1214">
        <v>843</v>
      </c>
      <c r="L11" s="563">
        <f>ROUND(IF(AND(L$3*K11&lt;25000,$S11&gt;0),25000,L$3*K11),0)</f>
        <v>203163</v>
      </c>
      <c r="M11" s="564">
        <v>74203</v>
      </c>
      <c r="N11" s="513">
        <v>2216</v>
      </c>
      <c r="O11" s="575">
        <f t="shared" si="6"/>
        <v>130744</v>
      </c>
      <c r="P11" s="558">
        <v>109025</v>
      </c>
      <c r="Q11" s="1218">
        <f t="shared" si="7"/>
        <v>239769</v>
      </c>
      <c r="R11" s="576">
        <f t="shared" si="2"/>
        <v>517135</v>
      </c>
      <c r="S11" s="511">
        <v>1552</v>
      </c>
    </row>
    <row r="12" spans="1:19" ht="15" customHeight="1" x14ac:dyDescent="0.2">
      <c r="A12" s="501">
        <v>6</v>
      </c>
      <c r="B12" s="502">
        <v>6</v>
      </c>
      <c r="C12" s="503" t="s">
        <v>9</v>
      </c>
      <c r="D12" s="514">
        <v>0</v>
      </c>
      <c r="E12" s="552">
        <f t="shared" si="1"/>
        <v>0</v>
      </c>
      <c r="F12" s="514">
        <v>0</v>
      </c>
      <c r="G12" s="556">
        <f t="shared" si="3"/>
        <v>0</v>
      </c>
      <c r="H12" s="514">
        <v>0</v>
      </c>
      <c r="I12" s="556">
        <f t="shared" si="4"/>
        <v>0</v>
      </c>
      <c r="J12" s="556">
        <f t="shared" si="5"/>
        <v>0</v>
      </c>
      <c r="K12" s="1213">
        <v>406</v>
      </c>
      <c r="L12" s="565">
        <f>ROUND(IF(AND(L$3*K12&lt;25000,$S12&gt;0),25000,L$3*K12),0)</f>
        <v>97846</v>
      </c>
      <c r="M12" s="566">
        <v>0</v>
      </c>
      <c r="N12" s="514">
        <v>2547</v>
      </c>
      <c r="O12" s="571">
        <f t="shared" si="6"/>
        <v>150273</v>
      </c>
      <c r="P12" s="556">
        <v>29922</v>
      </c>
      <c r="Q12" s="1216">
        <f t="shared" si="7"/>
        <v>180195</v>
      </c>
      <c r="R12" s="572">
        <f t="shared" si="2"/>
        <v>278041</v>
      </c>
      <c r="S12" s="504">
        <v>1644</v>
      </c>
    </row>
    <row r="13" spans="1:19" ht="15" customHeight="1" x14ac:dyDescent="0.2">
      <c r="A13" s="507">
        <v>7</v>
      </c>
      <c r="B13" s="228">
        <v>7</v>
      </c>
      <c r="C13" s="505" t="s">
        <v>10</v>
      </c>
      <c r="D13" s="512">
        <v>0</v>
      </c>
      <c r="E13" s="553">
        <f t="shared" si="1"/>
        <v>0</v>
      </c>
      <c r="F13" s="512">
        <v>0</v>
      </c>
      <c r="G13" s="557">
        <f t="shared" si="3"/>
        <v>0</v>
      </c>
      <c r="H13" s="512">
        <v>0</v>
      </c>
      <c r="I13" s="557">
        <f t="shared" si="4"/>
        <v>0</v>
      </c>
      <c r="J13" s="557">
        <f t="shared" si="5"/>
        <v>0</v>
      </c>
      <c r="K13" s="1068">
        <v>183</v>
      </c>
      <c r="L13" s="561">
        <f>ROUND(IF(AND(L$3*K13&lt;25000,$S13&gt;0),25000,L$3*K13),0)</f>
        <v>44103</v>
      </c>
      <c r="M13" s="562">
        <v>0</v>
      </c>
      <c r="N13" s="512">
        <v>915</v>
      </c>
      <c r="O13" s="573">
        <f t="shared" si="6"/>
        <v>53985</v>
      </c>
      <c r="P13" s="557">
        <v>12649</v>
      </c>
      <c r="Q13" s="1217">
        <f t="shared" si="7"/>
        <v>66634</v>
      </c>
      <c r="R13" s="574">
        <f t="shared" si="2"/>
        <v>110737</v>
      </c>
      <c r="S13" s="506">
        <v>595</v>
      </c>
    </row>
    <row r="14" spans="1:19" ht="15" customHeight="1" x14ac:dyDescent="0.2">
      <c r="A14" s="507">
        <v>8</v>
      </c>
      <c r="B14" s="228">
        <v>8</v>
      </c>
      <c r="C14" s="505" t="s">
        <v>11</v>
      </c>
      <c r="D14" s="512">
        <v>3</v>
      </c>
      <c r="E14" s="553">
        <f t="shared" si="1"/>
        <v>63000</v>
      </c>
      <c r="F14" s="512">
        <v>4</v>
      </c>
      <c r="G14" s="557">
        <f t="shared" si="3"/>
        <v>24000</v>
      </c>
      <c r="H14" s="512">
        <v>1</v>
      </c>
      <c r="I14" s="557">
        <f t="shared" si="4"/>
        <v>4000</v>
      </c>
      <c r="J14" s="557">
        <f t="shared" si="5"/>
        <v>28000</v>
      </c>
      <c r="K14" s="1068">
        <v>1233</v>
      </c>
      <c r="L14" s="561">
        <f>ROUND(IF(AND(L$3*K14&lt;25000,$S14&gt;0),25000,L$3*K14),0)</f>
        <v>297153</v>
      </c>
      <c r="M14" s="562">
        <v>0</v>
      </c>
      <c r="N14" s="512">
        <v>9769</v>
      </c>
      <c r="O14" s="573">
        <f t="shared" si="6"/>
        <v>576371</v>
      </c>
      <c r="P14" s="557">
        <v>109237</v>
      </c>
      <c r="Q14" s="1217">
        <f t="shared" si="7"/>
        <v>685608</v>
      </c>
      <c r="R14" s="574">
        <f t="shared" si="2"/>
        <v>1073761</v>
      </c>
      <c r="S14" s="506">
        <v>6564</v>
      </c>
    </row>
    <row r="15" spans="1:19" ht="15" customHeight="1" x14ac:dyDescent="0.2">
      <c r="A15" s="507">
        <v>9</v>
      </c>
      <c r="B15" s="228">
        <v>9</v>
      </c>
      <c r="C15" s="505" t="s">
        <v>12</v>
      </c>
      <c r="D15" s="512">
        <v>10</v>
      </c>
      <c r="E15" s="553">
        <f t="shared" si="1"/>
        <v>210000</v>
      </c>
      <c r="F15" s="512">
        <v>0</v>
      </c>
      <c r="G15" s="557">
        <f t="shared" si="3"/>
        <v>0</v>
      </c>
      <c r="H15" s="512">
        <v>5</v>
      </c>
      <c r="I15" s="557">
        <f t="shared" si="4"/>
        <v>20000</v>
      </c>
      <c r="J15" s="557">
        <f t="shared" si="5"/>
        <v>20000</v>
      </c>
      <c r="K15" s="1068">
        <v>4107</v>
      </c>
      <c r="L15" s="561">
        <f>ROUND(IF(AND(L$3*K15&lt;25000,$S15&gt;0),25000,L$3*K15),0)</f>
        <v>989787</v>
      </c>
      <c r="M15" s="562">
        <v>0</v>
      </c>
      <c r="N15" s="512">
        <v>16555</v>
      </c>
      <c r="O15" s="573">
        <f t="shared" si="6"/>
        <v>976745</v>
      </c>
      <c r="P15" s="557">
        <v>227585</v>
      </c>
      <c r="Q15" s="1217">
        <f t="shared" si="7"/>
        <v>1204330</v>
      </c>
      <c r="R15" s="574">
        <f t="shared" si="2"/>
        <v>2424117</v>
      </c>
      <c r="S15" s="506">
        <v>11108</v>
      </c>
    </row>
    <row r="16" spans="1:19" ht="15" customHeight="1" x14ac:dyDescent="0.2">
      <c r="A16" s="508">
        <v>10</v>
      </c>
      <c r="B16" s="509">
        <v>10</v>
      </c>
      <c r="C16" s="510" t="s">
        <v>13</v>
      </c>
      <c r="D16" s="513">
        <v>37</v>
      </c>
      <c r="E16" s="554">
        <f t="shared" si="1"/>
        <v>777000</v>
      </c>
      <c r="F16" s="513">
        <v>0</v>
      </c>
      <c r="G16" s="558">
        <f t="shared" si="3"/>
        <v>0</v>
      </c>
      <c r="H16" s="513">
        <v>19</v>
      </c>
      <c r="I16" s="558">
        <f t="shared" si="4"/>
        <v>76000</v>
      </c>
      <c r="J16" s="558">
        <f t="shared" si="5"/>
        <v>76000</v>
      </c>
      <c r="K16" s="1214">
        <v>2676</v>
      </c>
      <c r="L16" s="563">
        <f>ROUND(IF(AND(L$3*K16&lt;25000,$S16&gt;0),25000,L$3*K16),0)</f>
        <v>644916</v>
      </c>
      <c r="M16" s="564">
        <v>1511907</v>
      </c>
      <c r="N16" s="513">
        <v>13498</v>
      </c>
      <c r="O16" s="575">
        <f t="shared" si="6"/>
        <v>796382</v>
      </c>
      <c r="P16" s="558">
        <v>56886</v>
      </c>
      <c r="Q16" s="1218">
        <f t="shared" si="7"/>
        <v>853268</v>
      </c>
      <c r="R16" s="576">
        <f t="shared" si="2"/>
        <v>3863091</v>
      </c>
      <c r="S16" s="511">
        <v>8387</v>
      </c>
    </row>
    <row r="17" spans="1:19" ht="15" customHeight="1" x14ac:dyDescent="0.2">
      <c r="A17" s="501">
        <v>11</v>
      </c>
      <c r="B17" s="502">
        <v>11</v>
      </c>
      <c r="C17" s="503" t="s">
        <v>14</v>
      </c>
      <c r="D17" s="514">
        <v>0</v>
      </c>
      <c r="E17" s="552">
        <f t="shared" si="1"/>
        <v>0</v>
      </c>
      <c r="F17" s="514">
        <v>0</v>
      </c>
      <c r="G17" s="556">
        <f t="shared" si="3"/>
        <v>0</v>
      </c>
      <c r="H17" s="514">
        <v>0</v>
      </c>
      <c r="I17" s="556">
        <f t="shared" si="4"/>
        <v>0</v>
      </c>
      <c r="J17" s="556">
        <f t="shared" si="5"/>
        <v>0</v>
      </c>
      <c r="K17" s="1213">
        <v>298</v>
      </c>
      <c r="L17" s="565">
        <f>ROUND(IF(AND(L$3*K17&lt;25000,$S17&gt;0),25000,L$3*K17),0)</f>
        <v>71818</v>
      </c>
      <c r="M17" s="566">
        <v>0</v>
      </c>
      <c r="N17" s="514">
        <v>677</v>
      </c>
      <c r="O17" s="571">
        <f t="shared" si="6"/>
        <v>39943</v>
      </c>
      <c r="P17" s="556">
        <v>747</v>
      </c>
      <c r="Q17" s="1216">
        <f t="shared" si="7"/>
        <v>40690</v>
      </c>
      <c r="R17" s="572">
        <f t="shared" si="2"/>
        <v>112508</v>
      </c>
      <c r="S17" s="504">
        <v>440</v>
      </c>
    </row>
    <row r="18" spans="1:19" ht="15" customHeight="1" x14ac:dyDescent="0.2">
      <c r="A18" s="507">
        <v>12</v>
      </c>
      <c r="B18" s="228">
        <v>12</v>
      </c>
      <c r="C18" s="505" t="s">
        <v>15</v>
      </c>
      <c r="D18" s="512">
        <v>0</v>
      </c>
      <c r="E18" s="553">
        <f t="shared" si="1"/>
        <v>0</v>
      </c>
      <c r="F18" s="512">
        <v>0</v>
      </c>
      <c r="G18" s="557">
        <f t="shared" si="3"/>
        <v>0</v>
      </c>
      <c r="H18" s="512">
        <v>0</v>
      </c>
      <c r="I18" s="557">
        <f t="shared" si="4"/>
        <v>0</v>
      </c>
      <c r="J18" s="557">
        <f t="shared" si="5"/>
        <v>0</v>
      </c>
      <c r="K18" s="1068">
        <v>80</v>
      </c>
      <c r="L18" s="561">
        <f>ROUND(IF(AND(L$3*K18&lt;25000,$S18&gt;0),25000,L$3*K18),0)</f>
        <v>25000</v>
      </c>
      <c r="M18" s="562">
        <v>0</v>
      </c>
      <c r="N18" s="512">
        <v>567</v>
      </c>
      <c r="O18" s="573">
        <f t="shared" si="6"/>
        <v>33453</v>
      </c>
      <c r="P18" s="557">
        <v>-8573</v>
      </c>
      <c r="Q18" s="1217">
        <f t="shared" si="7"/>
        <v>24880</v>
      </c>
      <c r="R18" s="574">
        <f t="shared" si="2"/>
        <v>49880</v>
      </c>
      <c r="S18" s="506">
        <v>351</v>
      </c>
    </row>
    <row r="19" spans="1:19" ht="15" customHeight="1" x14ac:dyDescent="0.2">
      <c r="A19" s="507">
        <v>13</v>
      </c>
      <c r="B19" s="228">
        <v>13</v>
      </c>
      <c r="C19" s="505" t="s">
        <v>16</v>
      </c>
      <c r="D19" s="512">
        <v>0</v>
      </c>
      <c r="E19" s="553">
        <f t="shared" si="1"/>
        <v>0</v>
      </c>
      <c r="F19" s="512">
        <v>0</v>
      </c>
      <c r="G19" s="557">
        <f t="shared" si="3"/>
        <v>0</v>
      </c>
      <c r="H19" s="512">
        <v>0</v>
      </c>
      <c r="I19" s="557">
        <f t="shared" si="4"/>
        <v>0</v>
      </c>
      <c r="J19" s="557">
        <f t="shared" si="5"/>
        <v>0</v>
      </c>
      <c r="K19" s="1068">
        <v>147</v>
      </c>
      <c r="L19" s="561">
        <f>ROUND(IF(AND(L$3*K19&lt;25000,$S19&gt;0),25000,L$3*K19),0)</f>
        <v>35427</v>
      </c>
      <c r="M19" s="562">
        <v>0</v>
      </c>
      <c r="N19" s="512">
        <v>475</v>
      </c>
      <c r="O19" s="573">
        <f t="shared" si="6"/>
        <v>28025</v>
      </c>
      <c r="P19" s="557">
        <v>-4950</v>
      </c>
      <c r="Q19" s="1217">
        <f t="shared" si="7"/>
        <v>23075</v>
      </c>
      <c r="R19" s="574">
        <f t="shared" si="2"/>
        <v>58502</v>
      </c>
      <c r="S19" s="506">
        <v>308</v>
      </c>
    </row>
    <row r="20" spans="1:19" ht="15" customHeight="1" x14ac:dyDescent="0.2">
      <c r="A20" s="507">
        <v>14</v>
      </c>
      <c r="B20" s="228">
        <v>14</v>
      </c>
      <c r="C20" s="505" t="s">
        <v>17</v>
      </c>
      <c r="D20" s="512">
        <v>0</v>
      </c>
      <c r="E20" s="553">
        <f t="shared" si="1"/>
        <v>0</v>
      </c>
      <c r="F20" s="512">
        <v>0</v>
      </c>
      <c r="G20" s="557">
        <f t="shared" si="3"/>
        <v>0</v>
      </c>
      <c r="H20" s="512">
        <v>0</v>
      </c>
      <c r="I20" s="557">
        <f t="shared" si="4"/>
        <v>0</v>
      </c>
      <c r="J20" s="557">
        <f t="shared" si="5"/>
        <v>0</v>
      </c>
      <c r="K20" s="1068">
        <v>310</v>
      </c>
      <c r="L20" s="561">
        <f>ROUND(IF(AND(L$3*K20&lt;25000,$S20&gt;0),25000,L$3*K20),0)</f>
        <v>74710</v>
      </c>
      <c r="M20" s="562">
        <v>0</v>
      </c>
      <c r="N20" s="512">
        <v>664</v>
      </c>
      <c r="O20" s="573">
        <f t="shared" si="6"/>
        <v>39176</v>
      </c>
      <c r="P20" s="557">
        <v>-16453</v>
      </c>
      <c r="Q20" s="1217">
        <f t="shared" si="7"/>
        <v>22723</v>
      </c>
      <c r="R20" s="574">
        <f t="shared" si="2"/>
        <v>97433</v>
      </c>
      <c r="S20" s="506">
        <v>412</v>
      </c>
    </row>
    <row r="21" spans="1:19" ht="15" customHeight="1" x14ac:dyDescent="0.2">
      <c r="A21" s="508">
        <v>15</v>
      </c>
      <c r="B21" s="509">
        <v>15</v>
      </c>
      <c r="C21" s="510" t="s">
        <v>18</v>
      </c>
      <c r="D21" s="513">
        <v>2</v>
      </c>
      <c r="E21" s="554">
        <f t="shared" si="1"/>
        <v>42000</v>
      </c>
      <c r="F21" s="513">
        <v>0</v>
      </c>
      <c r="G21" s="558">
        <f t="shared" si="3"/>
        <v>0</v>
      </c>
      <c r="H21" s="513">
        <v>0</v>
      </c>
      <c r="I21" s="558">
        <f t="shared" si="4"/>
        <v>0</v>
      </c>
      <c r="J21" s="558">
        <f t="shared" si="5"/>
        <v>0</v>
      </c>
      <c r="K21" s="1214">
        <v>434</v>
      </c>
      <c r="L21" s="563">
        <f>ROUND(IF(AND(L$3*K21&lt;25000,$S21&gt;0),25000,L$3*K21),0)</f>
        <v>104594</v>
      </c>
      <c r="M21" s="564">
        <v>0</v>
      </c>
      <c r="N21" s="513">
        <v>1392</v>
      </c>
      <c r="O21" s="575">
        <f t="shared" si="6"/>
        <v>82128</v>
      </c>
      <c r="P21" s="558">
        <v>25667</v>
      </c>
      <c r="Q21" s="1218">
        <f t="shared" si="7"/>
        <v>107795</v>
      </c>
      <c r="R21" s="576">
        <f t="shared" si="2"/>
        <v>254389</v>
      </c>
      <c r="S21" s="511">
        <v>913</v>
      </c>
    </row>
    <row r="22" spans="1:19" ht="15" customHeight="1" x14ac:dyDescent="0.2">
      <c r="A22" s="501">
        <v>16</v>
      </c>
      <c r="B22" s="502">
        <v>16</v>
      </c>
      <c r="C22" s="503" t="s">
        <v>19</v>
      </c>
      <c r="D22" s="514">
        <v>0</v>
      </c>
      <c r="E22" s="552">
        <f t="shared" si="1"/>
        <v>0</v>
      </c>
      <c r="F22" s="514">
        <v>0</v>
      </c>
      <c r="G22" s="556">
        <f t="shared" si="3"/>
        <v>0</v>
      </c>
      <c r="H22" s="514">
        <v>0</v>
      </c>
      <c r="I22" s="556">
        <f t="shared" si="4"/>
        <v>0</v>
      </c>
      <c r="J22" s="556">
        <f t="shared" si="5"/>
        <v>0</v>
      </c>
      <c r="K22" s="1213">
        <v>1079</v>
      </c>
      <c r="L22" s="565">
        <f>ROUND(IF(AND(L$3*K22&lt;25000,$S22&gt;0),25000,L$3*K22),0)</f>
        <v>260039</v>
      </c>
      <c r="M22" s="566">
        <v>617017</v>
      </c>
      <c r="N22" s="514">
        <v>2179</v>
      </c>
      <c r="O22" s="571">
        <f t="shared" si="6"/>
        <v>128561</v>
      </c>
      <c r="P22" s="556">
        <v>-16364</v>
      </c>
      <c r="Q22" s="1216">
        <f t="shared" si="7"/>
        <v>112197</v>
      </c>
      <c r="R22" s="572">
        <f t="shared" si="2"/>
        <v>989253</v>
      </c>
      <c r="S22" s="504">
        <v>1425</v>
      </c>
    </row>
    <row r="23" spans="1:19" ht="15" customHeight="1" x14ac:dyDescent="0.2">
      <c r="A23" s="507">
        <v>17</v>
      </c>
      <c r="B23" s="228">
        <v>17</v>
      </c>
      <c r="C23" s="505" t="s">
        <v>20</v>
      </c>
      <c r="D23" s="512">
        <v>21</v>
      </c>
      <c r="E23" s="553">
        <f t="shared" si="1"/>
        <v>441000</v>
      </c>
      <c r="F23" s="512">
        <v>7</v>
      </c>
      <c r="G23" s="557">
        <f t="shared" si="3"/>
        <v>42000</v>
      </c>
      <c r="H23" s="512">
        <v>6</v>
      </c>
      <c r="I23" s="557">
        <f t="shared" si="4"/>
        <v>24000</v>
      </c>
      <c r="J23" s="557">
        <f t="shared" si="5"/>
        <v>66000</v>
      </c>
      <c r="K23" s="1068">
        <v>4337</v>
      </c>
      <c r="L23" s="561">
        <f>ROUND(IF(AND(L$3*K23&lt;25000,$S23&gt;0),25000,L$3*K23),0)</f>
        <v>1045217</v>
      </c>
      <c r="M23" s="562">
        <v>29576</v>
      </c>
      <c r="N23" s="512">
        <v>16436</v>
      </c>
      <c r="O23" s="573">
        <f t="shared" si="6"/>
        <v>969724</v>
      </c>
      <c r="P23" s="557">
        <v>19563</v>
      </c>
      <c r="Q23" s="1217">
        <f t="shared" si="7"/>
        <v>989287</v>
      </c>
      <c r="R23" s="574">
        <f t="shared" si="2"/>
        <v>2571080</v>
      </c>
      <c r="S23" s="506">
        <v>10765</v>
      </c>
    </row>
    <row r="24" spans="1:19" ht="15" customHeight="1" x14ac:dyDescent="0.2">
      <c r="A24" s="507">
        <v>18</v>
      </c>
      <c r="B24" s="228">
        <v>18</v>
      </c>
      <c r="C24" s="505" t="s">
        <v>21</v>
      </c>
      <c r="D24" s="512">
        <v>2</v>
      </c>
      <c r="E24" s="553">
        <f t="shared" si="1"/>
        <v>42000</v>
      </c>
      <c r="F24" s="512">
        <v>0</v>
      </c>
      <c r="G24" s="557">
        <f t="shared" si="3"/>
        <v>0</v>
      </c>
      <c r="H24" s="512">
        <v>0</v>
      </c>
      <c r="I24" s="557">
        <f t="shared" si="4"/>
        <v>0</v>
      </c>
      <c r="J24" s="557">
        <f t="shared" si="5"/>
        <v>0</v>
      </c>
      <c r="K24" s="1068">
        <v>200</v>
      </c>
      <c r="L24" s="561">
        <f>ROUND(IF(AND(L$3*K24&lt;25000,$S24&gt;0),25000,L$3*K24),0)</f>
        <v>48200</v>
      </c>
      <c r="M24" s="562">
        <v>0</v>
      </c>
      <c r="N24" s="512">
        <v>407</v>
      </c>
      <c r="O24" s="573">
        <f t="shared" si="6"/>
        <v>24013</v>
      </c>
      <c r="P24" s="557">
        <v>35937</v>
      </c>
      <c r="Q24" s="1217">
        <f t="shared" si="7"/>
        <v>59950</v>
      </c>
      <c r="R24" s="574">
        <f t="shared" si="2"/>
        <v>150150</v>
      </c>
      <c r="S24" s="506">
        <v>237</v>
      </c>
    </row>
    <row r="25" spans="1:19" ht="15" customHeight="1" x14ac:dyDescent="0.2">
      <c r="A25" s="507">
        <v>19</v>
      </c>
      <c r="B25" s="228">
        <v>19</v>
      </c>
      <c r="C25" s="505" t="s">
        <v>22</v>
      </c>
      <c r="D25" s="512">
        <v>0</v>
      </c>
      <c r="E25" s="553">
        <f t="shared" si="1"/>
        <v>0</v>
      </c>
      <c r="F25" s="512">
        <v>0</v>
      </c>
      <c r="G25" s="557">
        <f t="shared" si="3"/>
        <v>0</v>
      </c>
      <c r="H25" s="512">
        <v>0</v>
      </c>
      <c r="I25" s="557">
        <f t="shared" si="4"/>
        <v>0</v>
      </c>
      <c r="J25" s="557">
        <f t="shared" si="5"/>
        <v>0</v>
      </c>
      <c r="K25" s="1068">
        <v>89</v>
      </c>
      <c r="L25" s="561">
        <f>ROUND(IF(AND(L$3*K25&lt;25000,$S25&gt;0),25000,L$3*K25),0)</f>
        <v>25000</v>
      </c>
      <c r="M25" s="562">
        <v>0</v>
      </c>
      <c r="N25" s="512">
        <v>796</v>
      </c>
      <c r="O25" s="573">
        <f t="shared" si="6"/>
        <v>46964</v>
      </c>
      <c r="P25" s="557">
        <v>-2821</v>
      </c>
      <c r="Q25" s="1217">
        <f t="shared" si="7"/>
        <v>44143</v>
      </c>
      <c r="R25" s="574">
        <f t="shared" si="2"/>
        <v>69143</v>
      </c>
      <c r="S25" s="506">
        <v>507</v>
      </c>
    </row>
    <row r="26" spans="1:19" ht="15" customHeight="1" x14ac:dyDescent="0.2">
      <c r="A26" s="508">
        <v>20</v>
      </c>
      <c r="B26" s="509">
        <v>20</v>
      </c>
      <c r="C26" s="510" t="s">
        <v>23</v>
      </c>
      <c r="D26" s="513">
        <v>6</v>
      </c>
      <c r="E26" s="554">
        <f t="shared" si="1"/>
        <v>126000</v>
      </c>
      <c r="F26" s="513">
        <v>7</v>
      </c>
      <c r="G26" s="558">
        <f t="shared" si="3"/>
        <v>42000</v>
      </c>
      <c r="H26" s="513">
        <v>1</v>
      </c>
      <c r="I26" s="558">
        <f t="shared" si="4"/>
        <v>4000</v>
      </c>
      <c r="J26" s="558">
        <f t="shared" si="5"/>
        <v>46000</v>
      </c>
      <c r="K26" s="1214">
        <v>979</v>
      </c>
      <c r="L26" s="563">
        <f>ROUND(IF(AND(L$3*K26&lt;25000,$S26&gt;0),25000,L$3*K26),0)</f>
        <v>235939</v>
      </c>
      <c r="M26" s="564">
        <v>443748</v>
      </c>
      <c r="N26" s="513">
        <v>2351</v>
      </c>
      <c r="O26" s="575">
        <f t="shared" si="6"/>
        <v>138709</v>
      </c>
      <c r="P26" s="558">
        <v>44897</v>
      </c>
      <c r="Q26" s="1218">
        <f t="shared" si="7"/>
        <v>183606</v>
      </c>
      <c r="R26" s="576">
        <f t="shared" si="2"/>
        <v>1035293</v>
      </c>
      <c r="S26" s="511">
        <v>1574</v>
      </c>
    </row>
    <row r="27" spans="1:19" ht="15" customHeight="1" x14ac:dyDescent="0.2">
      <c r="A27" s="501">
        <v>21</v>
      </c>
      <c r="B27" s="502">
        <v>21</v>
      </c>
      <c r="C27" s="503" t="s">
        <v>24</v>
      </c>
      <c r="D27" s="514">
        <v>0</v>
      </c>
      <c r="E27" s="552">
        <f t="shared" si="1"/>
        <v>0</v>
      </c>
      <c r="F27" s="514">
        <v>0</v>
      </c>
      <c r="G27" s="556">
        <f t="shared" si="3"/>
        <v>0</v>
      </c>
      <c r="H27" s="514">
        <v>0</v>
      </c>
      <c r="I27" s="556">
        <f t="shared" si="4"/>
        <v>0</v>
      </c>
      <c r="J27" s="556">
        <f t="shared" si="5"/>
        <v>0</v>
      </c>
      <c r="K27" s="1213">
        <v>96</v>
      </c>
      <c r="L27" s="565">
        <f>ROUND(IF(AND(L$3*K27&lt;25000,$S27&gt;0),25000,L$3*K27),0)</f>
        <v>25000</v>
      </c>
      <c r="M27" s="566">
        <v>0</v>
      </c>
      <c r="N27" s="514">
        <v>1192</v>
      </c>
      <c r="O27" s="571">
        <f t="shared" si="6"/>
        <v>70328</v>
      </c>
      <c r="P27" s="556">
        <v>-34591</v>
      </c>
      <c r="Q27" s="1216">
        <f t="shared" si="7"/>
        <v>35737</v>
      </c>
      <c r="R27" s="572">
        <f t="shared" si="2"/>
        <v>60737</v>
      </c>
      <c r="S27" s="504">
        <v>788</v>
      </c>
    </row>
    <row r="28" spans="1:19" ht="15" customHeight="1" x14ac:dyDescent="0.2">
      <c r="A28" s="507">
        <v>22</v>
      </c>
      <c r="B28" s="228">
        <v>22</v>
      </c>
      <c r="C28" s="505" t="s">
        <v>25</v>
      </c>
      <c r="D28" s="512">
        <v>0</v>
      </c>
      <c r="E28" s="553">
        <f t="shared" si="1"/>
        <v>0</v>
      </c>
      <c r="F28" s="512">
        <v>0</v>
      </c>
      <c r="G28" s="557">
        <f t="shared" si="3"/>
        <v>0</v>
      </c>
      <c r="H28" s="512">
        <v>0</v>
      </c>
      <c r="I28" s="557">
        <f t="shared" si="4"/>
        <v>0</v>
      </c>
      <c r="J28" s="557">
        <f t="shared" si="5"/>
        <v>0</v>
      </c>
      <c r="K28" s="1068">
        <v>475</v>
      </c>
      <c r="L28" s="561">
        <f>ROUND(IF(AND(L$3*K28&lt;25000,$S28&gt;0),25000,L$3*K28),0)</f>
        <v>114475</v>
      </c>
      <c r="M28" s="562">
        <v>0</v>
      </c>
      <c r="N28" s="512">
        <v>1221</v>
      </c>
      <c r="O28" s="573">
        <f t="shared" si="6"/>
        <v>72039</v>
      </c>
      <c r="P28" s="557">
        <v>-11606</v>
      </c>
      <c r="Q28" s="1217">
        <f t="shared" si="7"/>
        <v>60433</v>
      </c>
      <c r="R28" s="574">
        <f t="shared" si="2"/>
        <v>174908</v>
      </c>
      <c r="S28" s="506">
        <v>827</v>
      </c>
    </row>
    <row r="29" spans="1:19" ht="15" customHeight="1" x14ac:dyDescent="0.2">
      <c r="A29" s="507">
        <v>23</v>
      </c>
      <c r="B29" s="228">
        <v>23</v>
      </c>
      <c r="C29" s="505" t="s">
        <v>26</v>
      </c>
      <c r="D29" s="512">
        <v>13</v>
      </c>
      <c r="E29" s="553">
        <f t="shared" si="1"/>
        <v>273000</v>
      </c>
      <c r="F29" s="512">
        <v>3</v>
      </c>
      <c r="G29" s="557">
        <f t="shared" si="3"/>
        <v>18000</v>
      </c>
      <c r="H29" s="512">
        <v>5</v>
      </c>
      <c r="I29" s="557">
        <f t="shared" si="4"/>
        <v>20000</v>
      </c>
      <c r="J29" s="557">
        <f t="shared" si="5"/>
        <v>38000</v>
      </c>
      <c r="K29" s="1068">
        <v>1740</v>
      </c>
      <c r="L29" s="561">
        <f>ROUND(IF(AND(L$3*K29&lt;25000,$S29&gt;0),25000,L$3*K29),0)</f>
        <v>419340</v>
      </c>
      <c r="M29" s="562">
        <v>173550</v>
      </c>
      <c r="N29" s="512">
        <v>5174</v>
      </c>
      <c r="O29" s="573">
        <f t="shared" si="6"/>
        <v>305266</v>
      </c>
      <c r="P29" s="557">
        <v>-24331</v>
      </c>
      <c r="Q29" s="1217">
        <f t="shared" si="7"/>
        <v>280935</v>
      </c>
      <c r="R29" s="574">
        <f t="shared" si="2"/>
        <v>1184825</v>
      </c>
      <c r="S29" s="506">
        <v>3354</v>
      </c>
    </row>
    <row r="30" spans="1:19" ht="15" customHeight="1" x14ac:dyDescent="0.2">
      <c r="A30" s="507">
        <v>24</v>
      </c>
      <c r="B30" s="228">
        <v>24</v>
      </c>
      <c r="C30" s="505" t="s">
        <v>27</v>
      </c>
      <c r="D30" s="512">
        <v>0</v>
      </c>
      <c r="E30" s="553">
        <f t="shared" si="1"/>
        <v>0</v>
      </c>
      <c r="F30" s="512">
        <v>0</v>
      </c>
      <c r="G30" s="557">
        <f t="shared" si="3"/>
        <v>0</v>
      </c>
      <c r="H30" s="512">
        <v>0</v>
      </c>
      <c r="I30" s="557">
        <f t="shared" si="4"/>
        <v>0</v>
      </c>
      <c r="J30" s="557">
        <f t="shared" si="5"/>
        <v>0</v>
      </c>
      <c r="K30" s="1068">
        <v>565</v>
      </c>
      <c r="L30" s="561">
        <f>ROUND(IF(AND(L$3*K30&lt;25000,$S30&gt;0),25000,L$3*K30),0)</f>
        <v>136165</v>
      </c>
      <c r="M30" s="562">
        <v>171970</v>
      </c>
      <c r="N30" s="512">
        <v>1875</v>
      </c>
      <c r="O30" s="573">
        <f t="shared" si="6"/>
        <v>110625</v>
      </c>
      <c r="P30" s="557">
        <v>-33475</v>
      </c>
      <c r="Q30" s="1217">
        <f t="shared" si="7"/>
        <v>77150</v>
      </c>
      <c r="R30" s="574">
        <f t="shared" si="2"/>
        <v>385285</v>
      </c>
      <c r="S30" s="506">
        <v>1287</v>
      </c>
    </row>
    <row r="31" spans="1:19" ht="15" customHeight="1" x14ac:dyDescent="0.2">
      <c r="A31" s="508">
        <v>25</v>
      </c>
      <c r="B31" s="509">
        <v>25</v>
      </c>
      <c r="C31" s="510" t="s">
        <v>28</v>
      </c>
      <c r="D31" s="513">
        <v>0</v>
      </c>
      <c r="E31" s="554">
        <f t="shared" si="1"/>
        <v>0</v>
      </c>
      <c r="F31" s="513">
        <v>0</v>
      </c>
      <c r="G31" s="558">
        <f t="shared" si="3"/>
        <v>0</v>
      </c>
      <c r="H31" s="513">
        <v>0</v>
      </c>
      <c r="I31" s="558">
        <f t="shared" si="4"/>
        <v>0</v>
      </c>
      <c r="J31" s="558">
        <f t="shared" si="5"/>
        <v>0</v>
      </c>
      <c r="K31" s="1214">
        <v>347</v>
      </c>
      <c r="L31" s="563">
        <f>ROUND(IF(AND(L$3*K31&lt;25000,$S31&gt;0),25000,L$3*K31),0)</f>
        <v>83627</v>
      </c>
      <c r="M31" s="564">
        <v>0</v>
      </c>
      <c r="N31" s="513">
        <v>969</v>
      </c>
      <c r="O31" s="575">
        <f t="shared" si="6"/>
        <v>57171</v>
      </c>
      <c r="P31" s="558">
        <v>70194</v>
      </c>
      <c r="Q31" s="1218">
        <f t="shared" si="7"/>
        <v>127365</v>
      </c>
      <c r="R31" s="576">
        <f t="shared" si="2"/>
        <v>210992</v>
      </c>
      <c r="S31" s="511">
        <v>629</v>
      </c>
    </row>
    <row r="32" spans="1:19" ht="15" customHeight="1" x14ac:dyDescent="0.2">
      <c r="A32" s="501">
        <v>26</v>
      </c>
      <c r="B32" s="502">
        <v>26</v>
      </c>
      <c r="C32" s="503" t="s">
        <v>29</v>
      </c>
      <c r="D32" s="514">
        <v>23</v>
      </c>
      <c r="E32" s="552">
        <f t="shared" si="1"/>
        <v>483000</v>
      </c>
      <c r="F32" s="514">
        <v>4</v>
      </c>
      <c r="G32" s="556">
        <f t="shared" si="3"/>
        <v>24000</v>
      </c>
      <c r="H32" s="514">
        <v>7</v>
      </c>
      <c r="I32" s="556">
        <f t="shared" si="4"/>
        <v>28000</v>
      </c>
      <c r="J32" s="556">
        <f t="shared" si="5"/>
        <v>52000</v>
      </c>
      <c r="K32" s="1213">
        <v>5267</v>
      </c>
      <c r="L32" s="565">
        <f>ROUND(IF(AND(L$3*K32&lt;25000,$S32&gt;0),25000,L$3*K32),0)</f>
        <v>1269347</v>
      </c>
      <c r="M32" s="566">
        <v>301384</v>
      </c>
      <c r="N32" s="514">
        <v>20250</v>
      </c>
      <c r="O32" s="571">
        <f t="shared" si="6"/>
        <v>1194750</v>
      </c>
      <c r="P32" s="556">
        <v>-75869</v>
      </c>
      <c r="Q32" s="1216">
        <f t="shared" si="7"/>
        <v>1118881</v>
      </c>
      <c r="R32" s="572">
        <f t="shared" si="2"/>
        <v>3224612</v>
      </c>
      <c r="S32" s="504">
        <v>13063</v>
      </c>
    </row>
    <row r="33" spans="1:19" ht="15" customHeight="1" x14ac:dyDescent="0.2">
      <c r="A33" s="507">
        <v>27</v>
      </c>
      <c r="B33" s="228">
        <v>27</v>
      </c>
      <c r="C33" s="505" t="s">
        <v>30</v>
      </c>
      <c r="D33" s="512">
        <v>0</v>
      </c>
      <c r="E33" s="553">
        <f t="shared" si="1"/>
        <v>0</v>
      </c>
      <c r="F33" s="512">
        <v>0</v>
      </c>
      <c r="G33" s="557">
        <f t="shared" si="3"/>
        <v>0</v>
      </c>
      <c r="H33" s="512">
        <v>0</v>
      </c>
      <c r="I33" s="557">
        <f t="shared" si="4"/>
        <v>0</v>
      </c>
      <c r="J33" s="557">
        <f t="shared" si="5"/>
        <v>0</v>
      </c>
      <c r="K33" s="1068">
        <v>650</v>
      </c>
      <c r="L33" s="561">
        <f>ROUND(IF(AND(L$3*K33&lt;25000,$S33&gt;0),25000,L$3*K33),0)</f>
        <v>156650</v>
      </c>
      <c r="M33" s="562">
        <v>0</v>
      </c>
      <c r="N33" s="512">
        <v>2479</v>
      </c>
      <c r="O33" s="573">
        <f t="shared" si="6"/>
        <v>146261</v>
      </c>
      <c r="P33" s="557">
        <v>29184</v>
      </c>
      <c r="Q33" s="1217">
        <f t="shared" si="7"/>
        <v>175445</v>
      </c>
      <c r="R33" s="574">
        <f t="shared" si="2"/>
        <v>332095</v>
      </c>
      <c r="S33" s="506">
        <v>1676</v>
      </c>
    </row>
    <row r="34" spans="1:19" ht="15" customHeight="1" x14ac:dyDescent="0.2">
      <c r="A34" s="507">
        <v>28</v>
      </c>
      <c r="B34" s="228">
        <v>28</v>
      </c>
      <c r="C34" s="505" t="s">
        <v>31</v>
      </c>
      <c r="D34" s="512">
        <v>40</v>
      </c>
      <c r="E34" s="553">
        <f t="shared" si="1"/>
        <v>840000</v>
      </c>
      <c r="F34" s="512">
        <v>3</v>
      </c>
      <c r="G34" s="557">
        <f t="shared" si="3"/>
        <v>18000</v>
      </c>
      <c r="H34" s="512">
        <v>13</v>
      </c>
      <c r="I34" s="557">
        <f t="shared" si="4"/>
        <v>52000</v>
      </c>
      <c r="J34" s="557">
        <f t="shared" si="5"/>
        <v>70000</v>
      </c>
      <c r="K34" s="1068">
        <v>3473</v>
      </c>
      <c r="L34" s="561">
        <f>ROUND(IF(AND(L$3*K34&lt;25000,$S34&gt;0),25000,L$3*K34),0)</f>
        <v>836993</v>
      </c>
      <c r="M34" s="562">
        <v>0</v>
      </c>
      <c r="N34" s="512">
        <v>13916</v>
      </c>
      <c r="O34" s="573">
        <f t="shared" si="6"/>
        <v>821044</v>
      </c>
      <c r="P34" s="557">
        <v>21915</v>
      </c>
      <c r="Q34" s="1217">
        <f t="shared" si="7"/>
        <v>842959</v>
      </c>
      <c r="R34" s="574">
        <f t="shared" si="2"/>
        <v>2589952</v>
      </c>
      <c r="S34" s="506">
        <v>9631</v>
      </c>
    </row>
    <row r="35" spans="1:19" ht="15" customHeight="1" x14ac:dyDescent="0.2">
      <c r="A35" s="507">
        <v>29</v>
      </c>
      <c r="B35" s="228">
        <v>29</v>
      </c>
      <c r="C35" s="505" t="s">
        <v>32</v>
      </c>
      <c r="D35" s="512">
        <v>13</v>
      </c>
      <c r="E35" s="553">
        <f t="shared" si="1"/>
        <v>273000</v>
      </c>
      <c r="F35" s="512">
        <v>3</v>
      </c>
      <c r="G35" s="557">
        <f t="shared" si="3"/>
        <v>18000</v>
      </c>
      <c r="H35" s="512">
        <v>10</v>
      </c>
      <c r="I35" s="557">
        <f t="shared" si="4"/>
        <v>40000</v>
      </c>
      <c r="J35" s="557">
        <f t="shared" si="5"/>
        <v>58000</v>
      </c>
      <c r="K35" s="1068">
        <v>2563</v>
      </c>
      <c r="L35" s="561">
        <f>ROUND(IF(AND(L$3*K35&lt;25000,$S35&gt;0),25000,L$3*K35),0)</f>
        <v>617683</v>
      </c>
      <c r="M35" s="562">
        <v>61702</v>
      </c>
      <c r="N35" s="512">
        <v>6139</v>
      </c>
      <c r="O35" s="573">
        <f t="shared" si="6"/>
        <v>362201</v>
      </c>
      <c r="P35" s="557">
        <v>-65235</v>
      </c>
      <c r="Q35" s="1217">
        <f t="shared" si="7"/>
        <v>296966</v>
      </c>
      <c r="R35" s="574">
        <f t="shared" si="2"/>
        <v>1307351</v>
      </c>
      <c r="S35" s="506">
        <v>4004</v>
      </c>
    </row>
    <row r="36" spans="1:19" ht="15" customHeight="1" x14ac:dyDescent="0.2">
      <c r="A36" s="508">
        <v>30</v>
      </c>
      <c r="B36" s="509">
        <v>30</v>
      </c>
      <c r="C36" s="510" t="s">
        <v>33</v>
      </c>
      <c r="D36" s="513">
        <v>0</v>
      </c>
      <c r="E36" s="554">
        <f t="shared" si="1"/>
        <v>0</v>
      </c>
      <c r="F36" s="513">
        <v>0</v>
      </c>
      <c r="G36" s="558">
        <f t="shared" si="3"/>
        <v>0</v>
      </c>
      <c r="H36" s="513">
        <v>0</v>
      </c>
      <c r="I36" s="558">
        <f t="shared" si="4"/>
        <v>0</v>
      </c>
      <c r="J36" s="558">
        <f t="shared" si="5"/>
        <v>0</v>
      </c>
      <c r="K36" s="1214">
        <v>321</v>
      </c>
      <c r="L36" s="563">
        <f>ROUND(IF(AND(L$3*K36&lt;25000,$S36&gt;0),25000,L$3*K36),0)</f>
        <v>77361</v>
      </c>
      <c r="M36" s="564">
        <v>0</v>
      </c>
      <c r="N36" s="513">
        <v>1115</v>
      </c>
      <c r="O36" s="575">
        <f t="shared" si="6"/>
        <v>65785</v>
      </c>
      <c r="P36" s="558">
        <v>1141</v>
      </c>
      <c r="Q36" s="1218">
        <f t="shared" si="7"/>
        <v>66926</v>
      </c>
      <c r="R36" s="576">
        <f t="shared" si="2"/>
        <v>144287</v>
      </c>
      <c r="S36" s="511">
        <v>752</v>
      </c>
    </row>
    <row r="37" spans="1:19" ht="15" customHeight="1" x14ac:dyDescent="0.2">
      <c r="A37" s="501">
        <v>31</v>
      </c>
      <c r="B37" s="502">
        <v>31</v>
      </c>
      <c r="C37" s="503" t="s">
        <v>34</v>
      </c>
      <c r="D37" s="514">
        <v>4</v>
      </c>
      <c r="E37" s="552">
        <f t="shared" si="1"/>
        <v>84000</v>
      </c>
      <c r="F37" s="514">
        <v>0</v>
      </c>
      <c r="G37" s="556">
        <f t="shared" si="3"/>
        <v>0</v>
      </c>
      <c r="H37" s="514">
        <v>2</v>
      </c>
      <c r="I37" s="556">
        <f t="shared" si="4"/>
        <v>8000</v>
      </c>
      <c r="J37" s="556">
        <f t="shared" si="5"/>
        <v>8000</v>
      </c>
      <c r="K37" s="1213">
        <v>563</v>
      </c>
      <c r="L37" s="565">
        <f>ROUND(IF(AND(L$3*K37&lt;25000,$S37&gt;0),25000,L$3*K37),0)</f>
        <v>135683</v>
      </c>
      <c r="M37" s="566">
        <v>0</v>
      </c>
      <c r="N37" s="514">
        <v>2584</v>
      </c>
      <c r="O37" s="571">
        <f t="shared" si="6"/>
        <v>152456</v>
      </c>
      <c r="P37" s="556">
        <v>42654</v>
      </c>
      <c r="Q37" s="1216">
        <f t="shared" si="7"/>
        <v>195110</v>
      </c>
      <c r="R37" s="572">
        <f t="shared" si="2"/>
        <v>422793</v>
      </c>
      <c r="S37" s="504">
        <v>1713</v>
      </c>
    </row>
    <row r="38" spans="1:19" ht="15" customHeight="1" x14ac:dyDescent="0.2">
      <c r="A38" s="507">
        <v>32</v>
      </c>
      <c r="B38" s="228">
        <v>32</v>
      </c>
      <c r="C38" s="505" t="s">
        <v>35</v>
      </c>
      <c r="D38" s="512">
        <v>0</v>
      </c>
      <c r="E38" s="553">
        <f t="shared" si="1"/>
        <v>0</v>
      </c>
      <c r="F38" s="512">
        <v>0</v>
      </c>
      <c r="G38" s="557">
        <f t="shared" si="3"/>
        <v>0</v>
      </c>
      <c r="H38" s="512">
        <v>0</v>
      </c>
      <c r="I38" s="557">
        <f t="shared" si="4"/>
        <v>0</v>
      </c>
      <c r="J38" s="557">
        <f t="shared" si="5"/>
        <v>0</v>
      </c>
      <c r="K38" s="1068">
        <v>5468</v>
      </c>
      <c r="L38" s="561">
        <f>ROUND(IF(AND(L$3*K38&lt;25000,$S38&gt;0),25000,L$3*K38),0)</f>
        <v>1317788</v>
      </c>
      <c r="M38" s="562">
        <v>107430</v>
      </c>
      <c r="N38" s="512">
        <v>11237</v>
      </c>
      <c r="O38" s="573">
        <f t="shared" si="6"/>
        <v>662983</v>
      </c>
      <c r="P38" s="557">
        <v>-62393</v>
      </c>
      <c r="Q38" s="1217">
        <f t="shared" si="7"/>
        <v>600590</v>
      </c>
      <c r="R38" s="574">
        <f t="shared" si="2"/>
        <v>2025808</v>
      </c>
      <c r="S38" s="506">
        <v>7537</v>
      </c>
    </row>
    <row r="39" spans="1:19" ht="15" customHeight="1" x14ac:dyDescent="0.2">
      <c r="A39" s="507">
        <v>33</v>
      </c>
      <c r="B39" s="228">
        <v>33</v>
      </c>
      <c r="C39" s="505" t="s">
        <v>36</v>
      </c>
      <c r="D39" s="512">
        <v>0</v>
      </c>
      <c r="E39" s="553">
        <f t="shared" si="1"/>
        <v>0</v>
      </c>
      <c r="F39" s="512">
        <v>0</v>
      </c>
      <c r="G39" s="557">
        <f t="shared" si="3"/>
        <v>0</v>
      </c>
      <c r="H39" s="512">
        <v>0</v>
      </c>
      <c r="I39" s="557">
        <f t="shared" si="4"/>
        <v>0</v>
      </c>
      <c r="J39" s="557">
        <f t="shared" si="5"/>
        <v>0</v>
      </c>
      <c r="K39" s="1068">
        <v>215</v>
      </c>
      <c r="L39" s="561">
        <f>ROUND(IF(AND(L$3*K39&lt;25000,$S39&gt;0),25000,L$3*K39),0)</f>
        <v>51815</v>
      </c>
      <c r="M39" s="562">
        <v>0</v>
      </c>
      <c r="N39" s="512">
        <v>544</v>
      </c>
      <c r="O39" s="573">
        <f t="shared" si="6"/>
        <v>32096</v>
      </c>
      <c r="P39" s="557">
        <v>28529</v>
      </c>
      <c r="Q39" s="1217">
        <f t="shared" si="7"/>
        <v>60625</v>
      </c>
      <c r="R39" s="574">
        <f t="shared" ref="R39:R70" si="8">L39+J39+E39+M39+Q39</f>
        <v>112440</v>
      </c>
      <c r="S39" s="506">
        <v>368</v>
      </c>
    </row>
    <row r="40" spans="1:19" ht="15" customHeight="1" x14ac:dyDescent="0.2">
      <c r="A40" s="507">
        <v>34</v>
      </c>
      <c r="B40" s="228">
        <v>34</v>
      </c>
      <c r="C40" s="505" t="s">
        <v>37</v>
      </c>
      <c r="D40" s="512">
        <v>0</v>
      </c>
      <c r="E40" s="553">
        <f t="shared" si="1"/>
        <v>0</v>
      </c>
      <c r="F40" s="512">
        <v>0</v>
      </c>
      <c r="G40" s="557">
        <f t="shared" si="3"/>
        <v>0</v>
      </c>
      <c r="H40" s="512">
        <v>0</v>
      </c>
      <c r="I40" s="557">
        <f t="shared" si="4"/>
        <v>0</v>
      </c>
      <c r="J40" s="557">
        <f t="shared" si="5"/>
        <v>0</v>
      </c>
      <c r="K40" s="1068">
        <v>684</v>
      </c>
      <c r="L40" s="561">
        <f>ROUND(IF(AND(L$3*K40&lt;25000,$S40&gt;0),25000,L$3*K40),0)</f>
        <v>164844</v>
      </c>
      <c r="M40" s="562">
        <v>0</v>
      </c>
      <c r="N40" s="512">
        <v>1578</v>
      </c>
      <c r="O40" s="573">
        <f t="shared" si="6"/>
        <v>93102</v>
      </c>
      <c r="P40" s="557">
        <v>-17664</v>
      </c>
      <c r="Q40" s="1217">
        <f t="shared" si="7"/>
        <v>75438</v>
      </c>
      <c r="R40" s="574">
        <f t="shared" si="8"/>
        <v>240282</v>
      </c>
      <c r="S40" s="506">
        <v>947</v>
      </c>
    </row>
    <row r="41" spans="1:19" ht="15" customHeight="1" x14ac:dyDescent="0.2">
      <c r="A41" s="508">
        <v>35</v>
      </c>
      <c r="B41" s="509">
        <v>35</v>
      </c>
      <c r="C41" s="510" t="s">
        <v>38</v>
      </c>
      <c r="D41" s="513">
        <v>0</v>
      </c>
      <c r="E41" s="554">
        <f t="shared" si="1"/>
        <v>0</v>
      </c>
      <c r="F41" s="513">
        <v>0</v>
      </c>
      <c r="G41" s="558">
        <f t="shared" si="3"/>
        <v>0</v>
      </c>
      <c r="H41" s="513">
        <v>0</v>
      </c>
      <c r="I41" s="558">
        <f t="shared" si="4"/>
        <v>0</v>
      </c>
      <c r="J41" s="558">
        <f t="shared" si="5"/>
        <v>0</v>
      </c>
      <c r="K41" s="1214">
        <v>777</v>
      </c>
      <c r="L41" s="563">
        <f>ROUND(IF(AND(L$3*K41&lt;25000,$S41&gt;0),25000,L$3*K41),0)</f>
        <v>187257</v>
      </c>
      <c r="M41" s="564">
        <v>0</v>
      </c>
      <c r="N41" s="513">
        <v>2579</v>
      </c>
      <c r="O41" s="575">
        <f t="shared" si="6"/>
        <v>152161</v>
      </c>
      <c r="P41" s="558">
        <v>31064</v>
      </c>
      <c r="Q41" s="1218">
        <f t="shared" si="7"/>
        <v>183225</v>
      </c>
      <c r="R41" s="576">
        <f t="shared" si="8"/>
        <v>370482</v>
      </c>
      <c r="S41" s="511">
        <v>1689</v>
      </c>
    </row>
    <row r="42" spans="1:19" ht="15" customHeight="1" x14ac:dyDescent="0.2">
      <c r="A42" s="501">
        <v>36</v>
      </c>
      <c r="B42" s="502">
        <v>36</v>
      </c>
      <c r="C42" s="503" t="s">
        <v>39</v>
      </c>
      <c r="D42" s="514">
        <v>26</v>
      </c>
      <c r="E42" s="552">
        <f t="shared" si="1"/>
        <v>546000</v>
      </c>
      <c r="F42" s="514">
        <v>4</v>
      </c>
      <c r="G42" s="556">
        <f t="shared" si="3"/>
        <v>24000</v>
      </c>
      <c r="H42" s="514">
        <v>11</v>
      </c>
      <c r="I42" s="556">
        <f t="shared" si="4"/>
        <v>44000</v>
      </c>
      <c r="J42" s="556">
        <f t="shared" si="5"/>
        <v>68000</v>
      </c>
      <c r="K42" s="1213">
        <v>4452</v>
      </c>
      <c r="L42" s="565">
        <v>1121965</v>
      </c>
      <c r="M42" s="566">
        <v>4239694</v>
      </c>
      <c r="N42" s="514">
        <v>19952</v>
      </c>
      <c r="O42" s="571">
        <f t="shared" si="6"/>
        <v>1177168</v>
      </c>
      <c r="P42" s="556">
        <v>-363999</v>
      </c>
      <c r="Q42" s="1216">
        <f t="shared" si="7"/>
        <v>813169</v>
      </c>
      <c r="R42" s="572">
        <f t="shared" si="8"/>
        <v>6788828</v>
      </c>
      <c r="S42" s="504" t="e">
        <f>#REF!</f>
        <v>#REF!</v>
      </c>
    </row>
    <row r="43" spans="1:19" ht="15" customHeight="1" x14ac:dyDescent="0.2">
      <c r="A43" s="507">
        <v>37</v>
      </c>
      <c r="B43" s="228">
        <v>37</v>
      </c>
      <c r="C43" s="505" t="s">
        <v>40</v>
      </c>
      <c r="D43" s="512">
        <v>0</v>
      </c>
      <c r="E43" s="553">
        <f t="shared" si="1"/>
        <v>0</v>
      </c>
      <c r="F43" s="512">
        <v>0</v>
      </c>
      <c r="G43" s="557">
        <f t="shared" si="3"/>
        <v>0</v>
      </c>
      <c r="H43" s="512">
        <v>0</v>
      </c>
      <c r="I43" s="557">
        <f t="shared" si="4"/>
        <v>0</v>
      </c>
      <c r="J43" s="557">
        <f t="shared" si="5"/>
        <v>0</v>
      </c>
      <c r="K43" s="1068">
        <v>1569</v>
      </c>
      <c r="L43" s="561">
        <f>ROUND(IF(AND(L$3*K43&lt;25000,$S43&gt;0),25000,L$3*K43),0)</f>
        <v>378129</v>
      </c>
      <c r="M43" s="562">
        <v>0</v>
      </c>
      <c r="N43" s="512">
        <v>8299</v>
      </c>
      <c r="O43" s="573">
        <f t="shared" si="6"/>
        <v>489641</v>
      </c>
      <c r="P43" s="557">
        <v>-78054</v>
      </c>
      <c r="Q43" s="1217">
        <f t="shared" si="7"/>
        <v>411587</v>
      </c>
      <c r="R43" s="574">
        <f t="shared" si="8"/>
        <v>789716</v>
      </c>
      <c r="S43" s="506">
        <v>5344</v>
      </c>
    </row>
    <row r="44" spans="1:19" ht="15" customHeight="1" x14ac:dyDescent="0.2">
      <c r="A44" s="507">
        <v>38</v>
      </c>
      <c r="B44" s="228">
        <v>38</v>
      </c>
      <c r="C44" s="505" t="s">
        <v>41</v>
      </c>
      <c r="D44" s="512">
        <v>0</v>
      </c>
      <c r="E44" s="553">
        <f t="shared" si="1"/>
        <v>0</v>
      </c>
      <c r="F44" s="512">
        <v>0</v>
      </c>
      <c r="G44" s="557">
        <f t="shared" si="3"/>
        <v>0</v>
      </c>
      <c r="H44" s="512">
        <v>0</v>
      </c>
      <c r="I44" s="557">
        <f t="shared" si="4"/>
        <v>0</v>
      </c>
      <c r="J44" s="557">
        <f t="shared" si="5"/>
        <v>0</v>
      </c>
      <c r="K44" s="1068">
        <v>299</v>
      </c>
      <c r="L44" s="561">
        <f>ROUND(IF(AND(L$3*K44&lt;25000,$S44&gt;0),25000,L$3*K44),0)</f>
        <v>72059</v>
      </c>
      <c r="M44" s="562">
        <v>63737</v>
      </c>
      <c r="N44" s="512">
        <v>1873</v>
      </c>
      <c r="O44" s="573">
        <f t="shared" si="6"/>
        <v>110507</v>
      </c>
      <c r="P44" s="557">
        <v>-18438</v>
      </c>
      <c r="Q44" s="1217">
        <f t="shared" si="7"/>
        <v>92069</v>
      </c>
      <c r="R44" s="574">
        <f t="shared" si="8"/>
        <v>227865</v>
      </c>
      <c r="S44" s="506">
        <v>1309</v>
      </c>
    </row>
    <row r="45" spans="1:19" ht="15" customHeight="1" x14ac:dyDescent="0.2">
      <c r="A45" s="507">
        <v>39</v>
      </c>
      <c r="B45" s="228">
        <v>39</v>
      </c>
      <c r="C45" s="505" t="s">
        <v>42</v>
      </c>
      <c r="D45" s="512">
        <v>4</v>
      </c>
      <c r="E45" s="553">
        <f t="shared" si="1"/>
        <v>84000</v>
      </c>
      <c r="F45" s="512">
        <v>1</v>
      </c>
      <c r="G45" s="557">
        <f t="shared" si="3"/>
        <v>6000</v>
      </c>
      <c r="H45" s="512">
        <v>2</v>
      </c>
      <c r="I45" s="557">
        <f t="shared" si="4"/>
        <v>8000</v>
      </c>
      <c r="J45" s="557">
        <f t="shared" si="5"/>
        <v>14000</v>
      </c>
      <c r="K45" s="1068">
        <v>708</v>
      </c>
      <c r="L45" s="561">
        <f>ROUND(IF(AND(L$3*K45&lt;25000,$S45&gt;0),25000,L$3*K45),0)</f>
        <v>170628</v>
      </c>
      <c r="M45" s="562">
        <v>0</v>
      </c>
      <c r="N45" s="512">
        <v>1116</v>
      </c>
      <c r="O45" s="573">
        <f t="shared" si="6"/>
        <v>65844</v>
      </c>
      <c r="P45" s="557">
        <v>-50719</v>
      </c>
      <c r="Q45" s="1217">
        <f t="shared" si="7"/>
        <v>15125</v>
      </c>
      <c r="R45" s="574">
        <f t="shared" si="8"/>
        <v>283753</v>
      </c>
      <c r="S45" s="506">
        <v>713</v>
      </c>
    </row>
    <row r="46" spans="1:19" ht="15" customHeight="1" x14ac:dyDescent="0.2">
      <c r="A46" s="508">
        <v>40</v>
      </c>
      <c r="B46" s="509">
        <v>40</v>
      </c>
      <c r="C46" s="510" t="s">
        <v>43</v>
      </c>
      <c r="D46" s="513">
        <v>0</v>
      </c>
      <c r="E46" s="554">
        <f t="shared" si="1"/>
        <v>0</v>
      </c>
      <c r="F46" s="513">
        <v>0</v>
      </c>
      <c r="G46" s="558">
        <f t="shared" si="3"/>
        <v>0</v>
      </c>
      <c r="H46" s="513">
        <v>0</v>
      </c>
      <c r="I46" s="558">
        <f t="shared" si="4"/>
        <v>0</v>
      </c>
      <c r="J46" s="558">
        <f t="shared" si="5"/>
        <v>0</v>
      </c>
      <c r="K46" s="1214">
        <v>3315</v>
      </c>
      <c r="L46" s="563">
        <f>ROUND(IF(AND(L$3*K46&lt;25000,$S46&gt;0),25000,L$3*K46),0)</f>
        <v>798915</v>
      </c>
      <c r="M46" s="564">
        <v>218094</v>
      </c>
      <c r="N46" s="513">
        <v>9926</v>
      </c>
      <c r="O46" s="575">
        <f t="shared" si="6"/>
        <v>585634</v>
      </c>
      <c r="P46" s="558">
        <v>252762</v>
      </c>
      <c r="Q46" s="1218">
        <f t="shared" si="7"/>
        <v>838396</v>
      </c>
      <c r="R46" s="576">
        <f t="shared" si="8"/>
        <v>1855405</v>
      </c>
      <c r="S46" s="511">
        <v>6642</v>
      </c>
    </row>
    <row r="47" spans="1:19" ht="15" customHeight="1" x14ac:dyDescent="0.2">
      <c r="A47" s="501">
        <v>41</v>
      </c>
      <c r="B47" s="502">
        <v>41</v>
      </c>
      <c r="C47" s="503" t="s">
        <v>44</v>
      </c>
      <c r="D47" s="514">
        <v>0</v>
      </c>
      <c r="E47" s="552">
        <f t="shared" si="1"/>
        <v>0</v>
      </c>
      <c r="F47" s="514">
        <v>0</v>
      </c>
      <c r="G47" s="556">
        <f t="shared" si="3"/>
        <v>0</v>
      </c>
      <c r="H47" s="514">
        <v>0</v>
      </c>
      <c r="I47" s="556">
        <f t="shared" si="4"/>
        <v>0</v>
      </c>
      <c r="J47" s="556">
        <f t="shared" si="5"/>
        <v>0</v>
      </c>
      <c r="K47" s="1213">
        <v>151</v>
      </c>
      <c r="L47" s="565">
        <f>ROUND(IF(AND(L$3*K47&lt;25000,$S47&gt;0),25000,L$3*K47),0)</f>
        <v>36391</v>
      </c>
      <c r="M47" s="566">
        <v>0</v>
      </c>
      <c r="N47" s="514">
        <v>597</v>
      </c>
      <c r="O47" s="571">
        <f t="shared" si="6"/>
        <v>35223</v>
      </c>
      <c r="P47" s="556">
        <v>-30478</v>
      </c>
      <c r="Q47" s="1216">
        <f t="shared" si="7"/>
        <v>4745</v>
      </c>
      <c r="R47" s="572">
        <f t="shared" si="8"/>
        <v>41136</v>
      </c>
      <c r="S47" s="504">
        <v>388</v>
      </c>
    </row>
    <row r="48" spans="1:19" ht="15" customHeight="1" x14ac:dyDescent="0.2">
      <c r="A48" s="507">
        <v>42</v>
      </c>
      <c r="B48" s="228">
        <v>42</v>
      </c>
      <c r="C48" s="505" t="s">
        <v>45</v>
      </c>
      <c r="D48" s="512">
        <v>0</v>
      </c>
      <c r="E48" s="553">
        <f t="shared" si="1"/>
        <v>0</v>
      </c>
      <c r="F48" s="512">
        <v>0</v>
      </c>
      <c r="G48" s="557">
        <f t="shared" si="3"/>
        <v>0</v>
      </c>
      <c r="H48" s="512">
        <v>0</v>
      </c>
      <c r="I48" s="557">
        <f t="shared" si="4"/>
        <v>0</v>
      </c>
      <c r="J48" s="557">
        <f t="shared" si="5"/>
        <v>0</v>
      </c>
      <c r="K48" s="1068">
        <v>373</v>
      </c>
      <c r="L48" s="561">
        <f>ROUND(IF(AND(L$3*K48&lt;25000,$S48&gt;0),25000,L$3*K48),0)</f>
        <v>89893</v>
      </c>
      <c r="M48" s="562">
        <v>0</v>
      </c>
      <c r="N48" s="512">
        <v>1206</v>
      </c>
      <c r="O48" s="573">
        <f t="shared" si="6"/>
        <v>71154</v>
      </c>
      <c r="P48" s="557">
        <v>18998</v>
      </c>
      <c r="Q48" s="1217">
        <f t="shared" si="7"/>
        <v>90152</v>
      </c>
      <c r="R48" s="574">
        <f t="shared" si="8"/>
        <v>180045</v>
      </c>
      <c r="S48" s="506">
        <v>770</v>
      </c>
    </row>
    <row r="49" spans="1:19" ht="15" customHeight="1" x14ac:dyDescent="0.2">
      <c r="A49" s="507">
        <v>43</v>
      </c>
      <c r="B49" s="228">
        <v>43</v>
      </c>
      <c r="C49" s="505" t="s">
        <v>46</v>
      </c>
      <c r="D49" s="512">
        <v>0</v>
      </c>
      <c r="E49" s="553">
        <f t="shared" si="1"/>
        <v>0</v>
      </c>
      <c r="F49" s="512">
        <v>0</v>
      </c>
      <c r="G49" s="557">
        <f t="shared" si="3"/>
        <v>0</v>
      </c>
      <c r="H49" s="512">
        <v>0</v>
      </c>
      <c r="I49" s="557">
        <f t="shared" si="4"/>
        <v>0</v>
      </c>
      <c r="J49" s="557">
        <f t="shared" si="5"/>
        <v>0</v>
      </c>
      <c r="K49" s="1068">
        <v>534</v>
      </c>
      <c r="L49" s="561">
        <f>ROUND(IF(AND(L$3*K49&lt;25000,$S49&gt;0),25000,L$3*K49),0)</f>
        <v>128694</v>
      </c>
      <c r="M49" s="562">
        <v>95854</v>
      </c>
      <c r="N49" s="512">
        <v>1817</v>
      </c>
      <c r="O49" s="573">
        <f t="shared" si="6"/>
        <v>107203</v>
      </c>
      <c r="P49" s="557">
        <v>4808</v>
      </c>
      <c r="Q49" s="1217">
        <f t="shared" si="7"/>
        <v>112011</v>
      </c>
      <c r="R49" s="574">
        <f t="shared" si="8"/>
        <v>336559</v>
      </c>
      <c r="S49" s="506">
        <v>1234</v>
      </c>
    </row>
    <row r="50" spans="1:19" ht="15" customHeight="1" x14ac:dyDescent="0.2">
      <c r="A50" s="507">
        <v>44</v>
      </c>
      <c r="B50" s="228">
        <v>44</v>
      </c>
      <c r="C50" s="505" t="s">
        <v>47</v>
      </c>
      <c r="D50" s="512">
        <v>0</v>
      </c>
      <c r="E50" s="553">
        <f t="shared" si="1"/>
        <v>0</v>
      </c>
      <c r="F50" s="512">
        <v>0</v>
      </c>
      <c r="G50" s="557">
        <f t="shared" si="3"/>
        <v>0</v>
      </c>
      <c r="H50" s="512">
        <v>0</v>
      </c>
      <c r="I50" s="557">
        <f t="shared" si="4"/>
        <v>0</v>
      </c>
      <c r="J50" s="557">
        <f t="shared" si="5"/>
        <v>0</v>
      </c>
      <c r="K50" s="1068">
        <v>821</v>
      </c>
      <c r="L50" s="561">
        <f>ROUND(IF(AND(L$3*K50&lt;25000,$S50&gt;0),25000,L$3*K50),0)</f>
        <v>197861</v>
      </c>
      <c r="M50" s="562">
        <v>482878</v>
      </c>
      <c r="N50" s="512">
        <v>3216</v>
      </c>
      <c r="O50" s="573">
        <f t="shared" si="6"/>
        <v>189744</v>
      </c>
      <c r="P50" s="557">
        <v>4824</v>
      </c>
      <c r="Q50" s="1217">
        <f t="shared" si="7"/>
        <v>194568</v>
      </c>
      <c r="R50" s="574">
        <f t="shared" si="8"/>
        <v>875307</v>
      </c>
      <c r="S50" s="506">
        <v>2130</v>
      </c>
    </row>
    <row r="51" spans="1:19" ht="15" customHeight="1" x14ac:dyDescent="0.2">
      <c r="A51" s="508">
        <v>45</v>
      </c>
      <c r="B51" s="509">
        <v>45</v>
      </c>
      <c r="C51" s="510" t="s">
        <v>48</v>
      </c>
      <c r="D51" s="513">
        <v>0</v>
      </c>
      <c r="E51" s="554">
        <f t="shared" si="1"/>
        <v>0</v>
      </c>
      <c r="F51" s="513">
        <v>0</v>
      </c>
      <c r="G51" s="558">
        <f t="shared" si="3"/>
        <v>0</v>
      </c>
      <c r="H51" s="513">
        <v>0</v>
      </c>
      <c r="I51" s="558">
        <f t="shared" si="4"/>
        <v>0</v>
      </c>
      <c r="J51" s="558">
        <f t="shared" si="5"/>
        <v>0</v>
      </c>
      <c r="K51" s="1214">
        <v>966</v>
      </c>
      <c r="L51" s="563">
        <f>ROUND(IF(AND(L$3*K51&lt;25000,$S51&gt;0),25000,L$3*K51),0)</f>
        <v>232806</v>
      </c>
      <c r="M51" s="564">
        <v>0</v>
      </c>
      <c r="N51" s="513">
        <v>4249</v>
      </c>
      <c r="O51" s="575">
        <f t="shared" si="6"/>
        <v>250691</v>
      </c>
      <c r="P51" s="558">
        <v>21853</v>
      </c>
      <c r="Q51" s="1218">
        <f t="shared" si="7"/>
        <v>272544</v>
      </c>
      <c r="R51" s="576">
        <f t="shared" si="8"/>
        <v>505350</v>
      </c>
      <c r="S51" s="511">
        <v>2862</v>
      </c>
    </row>
    <row r="52" spans="1:19" ht="15" customHeight="1" x14ac:dyDescent="0.2">
      <c r="A52" s="501">
        <v>46</v>
      </c>
      <c r="B52" s="502">
        <v>46</v>
      </c>
      <c r="C52" s="503" t="s">
        <v>49</v>
      </c>
      <c r="D52" s="514">
        <v>0</v>
      </c>
      <c r="E52" s="552">
        <f t="shared" si="1"/>
        <v>0</v>
      </c>
      <c r="F52" s="514">
        <v>0</v>
      </c>
      <c r="G52" s="556">
        <f t="shared" si="3"/>
        <v>0</v>
      </c>
      <c r="H52" s="514">
        <v>0</v>
      </c>
      <c r="I52" s="556">
        <f t="shared" si="4"/>
        <v>0</v>
      </c>
      <c r="J52" s="556">
        <f t="shared" si="5"/>
        <v>0</v>
      </c>
      <c r="K52" s="1213">
        <v>126</v>
      </c>
      <c r="L52" s="565">
        <f>ROUND(IF(AND(L$3*K52&lt;25000,$S52&gt;0),25000,L$3*K52),0)</f>
        <v>30366</v>
      </c>
      <c r="M52" s="566">
        <v>0</v>
      </c>
      <c r="N52" s="514">
        <v>510</v>
      </c>
      <c r="O52" s="571">
        <f t="shared" si="6"/>
        <v>30090</v>
      </c>
      <c r="P52" s="556">
        <v>50582</v>
      </c>
      <c r="Q52" s="1216">
        <f t="shared" si="7"/>
        <v>80672</v>
      </c>
      <c r="R52" s="572">
        <f t="shared" si="8"/>
        <v>111038</v>
      </c>
      <c r="S52" s="504">
        <v>358</v>
      </c>
    </row>
    <row r="53" spans="1:19" ht="15" customHeight="1" x14ac:dyDescent="0.2">
      <c r="A53" s="507">
        <v>47</v>
      </c>
      <c r="B53" s="228">
        <v>47</v>
      </c>
      <c r="C53" s="505" t="s">
        <v>50</v>
      </c>
      <c r="D53" s="512">
        <v>0</v>
      </c>
      <c r="E53" s="553">
        <f t="shared" si="1"/>
        <v>0</v>
      </c>
      <c r="F53" s="512">
        <v>0</v>
      </c>
      <c r="G53" s="557">
        <f t="shared" si="3"/>
        <v>0</v>
      </c>
      <c r="H53" s="512">
        <v>0</v>
      </c>
      <c r="I53" s="557">
        <f t="shared" si="4"/>
        <v>0</v>
      </c>
      <c r="J53" s="557">
        <f t="shared" si="5"/>
        <v>0</v>
      </c>
      <c r="K53" s="1068">
        <v>688</v>
      </c>
      <c r="L53" s="561">
        <f>ROUND(IF(AND(L$3*K53&lt;25000,$S53&gt;0),25000,L$3*K53),0)</f>
        <v>165808</v>
      </c>
      <c r="M53" s="562">
        <v>0</v>
      </c>
      <c r="N53" s="512">
        <v>1576</v>
      </c>
      <c r="O53" s="573">
        <f t="shared" si="6"/>
        <v>92984</v>
      </c>
      <c r="P53" s="557">
        <v>-3676</v>
      </c>
      <c r="Q53" s="1217">
        <f t="shared" si="7"/>
        <v>89308</v>
      </c>
      <c r="R53" s="574">
        <f t="shared" si="8"/>
        <v>255116</v>
      </c>
      <c r="S53" s="506">
        <v>1057</v>
      </c>
    </row>
    <row r="54" spans="1:19" ht="15" customHeight="1" x14ac:dyDescent="0.2">
      <c r="A54" s="507">
        <v>48</v>
      </c>
      <c r="B54" s="228">
        <v>48</v>
      </c>
      <c r="C54" s="505" t="s">
        <v>73</v>
      </c>
      <c r="D54" s="512">
        <v>0</v>
      </c>
      <c r="E54" s="553">
        <f t="shared" si="1"/>
        <v>0</v>
      </c>
      <c r="F54" s="512">
        <v>0</v>
      </c>
      <c r="G54" s="557">
        <f t="shared" si="3"/>
        <v>0</v>
      </c>
      <c r="H54" s="512">
        <v>0</v>
      </c>
      <c r="I54" s="557">
        <f t="shared" si="4"/>
        <v>0</v>
      </c>
      <c r="J54" s="557">
        <f t="shared" si="5"/>
        <v>0</v>
      </c>
      <c r="K54" s="1068">
        <v>712</v>
      </c>
      <c r="L54" s="561">
        <f>ROUND(IF(AND(L$3*K54&lt;25000,$S54&gt;0),25000,L$3*K54),0)</f>
        <v>171592</v>
      </c>
      <c r="M54" s="562">
        <v>0</v>
      </c>
      <c r="N54" s="512">
        <v>2530</v>
      </c>
      <c r="O54" s="573">
        <f t="shared" si="6"/>
        <v>149270</v>
      </c>
      <c r="P54" s="557">
        <v>-33392</v>
      </c>
      <c r="Q54" s="1217">
        <f t="shared" si="7"/>
        <v>115878</v>
      </c>
      <c r="R54" s="574">
        <f t="shared" si="8"/>
        <v>287470</v>
      </c>
      <c r="S54" s="506">
        <v>1593</v>
      </c>
    </row>
    <row r="55" spans="1:19" ht="15" customHeight="1" x14ac:dyDescent="0.2">
      <c r="A55" s="507">
        <v>49</v>
      </c>
      <c r="B55" s="228">
        <v>49</v>
      </c>
      <c r="C55" s="505" t="s">
        <v>51</v>
      </c>
      <c r="D55" s="512">
        <v>0</v>
      </c>
      <c r="E55" s="553">
        <f t="shared" si="1"/>
        <v>0</v>
      </c>
      <c r="F55" s="512">
        <v>0</v>
      </c>
      <c r="G55" s="557">
        <f t="shared" si="3"/>
        <v>0</v>
      </c>
      <c r="H55" s="512">
        <v>0</v>
      </c>
      <c r="I55" s="557">
        <f t="shared" si="4"/>
        <v>0</v>
      </c>
      <c r="J55" s="557">
        <f t="shared" si="5"/>
        <v>0</v>
      </c>
      <c r="K55" s="1068">
        <v>2863</v>
      </c>
      <c r="L55" s="561">
        <f>ROUND(IF(AND(L$3*K55&lt;25000,$S55&gt;0),25000,L$3*K55),0)</f>
        <v>689983</v>
      </c>
      <c r="M55" s="562">
        <v>147142</v>
      </c>
      <c r="N55" s="512">
        <v>5352</v>
      </c>
      <c r="O55" s="573">
        <f t="shared" si="6"/>
        <v>315768</v>
      </c>
      <c r="P55" s="557">
        <v>33591</v>
      </c>
      <c r="Q55" s="1217">
        <f t="shared" si="7"/>
        <v>349359</v>
      </c>
      <c r="R55" s="574">
        <f t="shared" si="8"/>
        <v>1186484</v>
      </c>
      <c r="S55" s="506">
        <v>3614</v>
      </c>
    </row>
    <row r="56" spans="1:19" ht="15" customHeight="1" x14ac:dyDescent="0.2">
      <c r="A56" s="508">
        <v>50</v>
      </c>
      <c r="B56" s="509">
        <v>50</v>
      </c>
      <c r="C56" s="510" t="s">
        <v>52</v>
      </c>
      <c r="D56" s="513">
        <v>8</v>
      </c>
      <c r="E56" s="554">
        <f t="shared" si="1"/>
        <v>168000</v>
      </c>
      <c r="F56" s="513">
        <v>4</v>
      </c>
      <c r="G56" s="558">
        <f t="shared" si="3"/>
        <v>24000</v>
      </c>
      <c r="H56" s="513">
        <v>1</v>
      </c>
      <c r="I56" s="558">
        <f t="shared" si="4"/>
        <v>4000</v>
      </c>
      <c r="J56" s="558">
        <f t="shared" si="5"/>
        <v>28000</v>
      </c>
      <c r="K56" s="1214">
        <v>1009</v>
      </c>
      <c r="L56" s="563">
        <f>ROUND(IF(AND(L$3*K56&lt;25000,$S56&gt;0),25000,L$3*K56),0)</f>
        <v>243169</v>
      </c>
      <c r="M56" s="564">
        <v>0</v>
      </c>
      <c r="N56" s="513">
        <v>3215</v>
      </c>
      <c r="O56" s="575">
        <f t="shared" si="6"/>
        <v>189685</v>
      </c>
      <c r="P56" s="558">
        <v>11908</v>
      </c>
      <c r="Q56" s="1218">
        <f t="shared" si="7"/>
        <v>201593</v>
      </c>
      <c r="R56" s="576">
        <f t="shared" si="8"/>
        <v>640762</v>
      </c>
      <c r="S56" s="511">
        <v>2061</v>
      </c>
    </row>
    <row r="57" spans="1:19" ht="15" customHeight="1" x14ac:dyDescent="0.2">
      <c r="A57" s="501">
        <v>51</v>
      </c>
      <c r="B57" s="502">
        <v>51</v>
      </c>
      <c r="C57" s="503" t="s">
        <v>53</v>
      </c>
      <c r="D57" s="514">
        <v>0</v>
      </c>
      <c r="E57" s="552">
        <f t="shared" si="1"/>
        <v>0</v>
      </c>
      <c r="F57" s="514">
        <v>0</v>
      </c>
      <c r="G57" s="556">
        <f t="shared" si="3"/>
        <v>0</v>
      </c>
      <c r="H57" s="514">
        <v>0</v>
      </c>
      <c r="I57" s="556">
        <f t="shared" si="4"/>
        <v>0</v>
      </c>
      <c r="J57" s="556">
        <f t="shared" si="5"/>
        <v>0</v>
      </c>
      <c r="K57" s="1213">
        <v>2141</v>
      </c>
      <c r="L57" s="565">
        <f>ROUND(IF(AND(L$3*K57&lt;25000,$S57&gt;0),25000,L$3*K57),0)</f>
        <v>515981</v>
      </c>
      <c r="M57" s="566">
        <v>24380</v>
      </c>
      <c r="N57" s="514">
        <v>3742</v>
      </c>
      <c r="O57" s="571">
        <f t="shared" si="6"/>
        <v>220778</v>
      </c>
      <c r="P57" s="556">
        <v>16480</v>
      </c>
      <c r="Q57" s="1216">
        <f t="shared" si="7"/>
        <v>237258</v>
      </c>
      <c r="R57" s="572">
        <f t="shared" si="8"/>
        <v>777619</v>
      </c>
      <c r="S57" s="504">
        <v>2422</v>
      </c>
    </row>
    <row r="58" spans="1:19" ht="15" customHeight="1" x14ac:dyDescent="0.2">
      <c r="A58" s="507">
        <v>52</v>
      </c>
      <c r="B58" s="228">
        <v>52</v>
      </c>
      <c r="C58" s="505" t="s">
        <v>54</v>
      </c>
      <c r="D58" s="512">
        <v>0</v>
      </c>
      <c r="E58" s="553">
        <f t="shared" si="1"/>
        <v>0</v>
      </c>
      <c r="F58" s="512">
        <v>0</v>
      </c>
      <c r="G58" s="557">
        <f t="shared" si="3"/>
        <v>0</v>
      </c>
      <c r="H58" s="512">
        <v>0</v>
      </c>
      <c r="I58" s="557">
        <f t="shared" si="4"/>
        <v>0</v>
      </c>
      <c r="J58" s="557">
        <f t="shared" si="5"/>
        <v>0</v>
      </c>
      <c r="K58" s="1068">
        <v>3729</v>
      </c>
      <c r="L58" s="561">
        <f>ROUND(IF(AND(L$3*K58&lt;25000,$S58&gt;0),25000,L$3*K58),0)</f>
        <v>898689</v>
      </c>
      <c r="M58" s="562">
        <v>610688</v>
      </c>
      <c r="N58" s="512">
        <v>17108</v>
      </c>
      <c r="O58" s="573">
        <f t="shared" si="6"/>
        <v>1009372</v>
      </c>
      <c r="P58" s="557">
        <v>-252415</v>
      </c>
      <c r="Q58" s="1217">
        <f t="shared" si="7"/>
        <v>756957</v>
      </c>
      <c r="R58" s="574">
        <f t="shared" si="8"/>
        <v>2266334</v>
      </c>
      <c r="S58" s="506">
        <v>11286</v>
      </c>
    </row>
    <row r="59" spans="1:19" ht="15" customHeight="1" x14ac:dyDescent="0.2">
      <c r="A59" s="507">
        <v>53</v>
      </c>
      <c r="B59" s="228">
        <v>53</v>
      </c>
      <c r="C59" s="505" t="s">
        <v>55</v>
      </c>
      <c r="D59" s="512">
        <v>0</v>
      </c>
      <c r="E59" s="553">
        <f t="shared" si="1"/>
        <v>0</v>
      </c>
      <c r="F59" s="512">
        <v>0</v>
      </c>
      <c r="G59" s="557">
        <f t="shared" si="3"/>
        <v>0</v>
      </c>
      <c r="H59" s="512">
        <v>0</v>
      </c>
      <c r="I59" s="557">
        <f t="shared" si="4"/>
        <v>0</v>
      </c>
      <c r="J59" s="557">
        <f t="shared" si="5"/>
        <v>0</v>
      </c>
      <c r="K59" s="1068">
        <v>3231</v>
      </c>
      <c r="L59" s="561">
        <f>ROUND(IF(AND(L$3*K59&lt;25000,$S59&gt;0),25000,L$3*K59),0)</f>
        <v>778671</v>
      </c>
      <c r="M59" s="562">
        <v>62320</v>
      </c>
      <c r="N59" s="512">
        <v>8556</v>
      </c>
      <c r="O59" s="573">
        <f t="shared" si="6"/>
        <v>504804</v>
      </c>
      <c r="P59" s="557">
        <v>252374</v>
      </c>
      <c r="Q59" s="1217">
        <f t="shared" si="7"/>
        <v>757178</v>
      </c>
      <c r="R59" s="574">
        <f t="shared" si="8"/>
        <v>1598169</v>
      </c>
      <c r="S59" s="506">
        <v>5753</v>
      </c>
    </row>
    <row r="60" spans="1:19" ht="15" customHeight="1" x14ac:dyDescent="0.2">
      <c r="A60" s="507">
        <v>54</v>
      </c>
      <c r="B60" s="228">
        <v>54</v>
      </c>
      <c r="C60" s="505" t="s">
        <v>56</v>
      </c>
      <c r="D60" s="512">
        <v>0</v>
      </c>
      <c r="E60" s="553">
        <f t="shared" si="1"/>
        <v>0</v>
      </c>
      <c r="F60" s="512">
        <v>0</v>
      </c>
      <c r="G60" s="557">
        <f t="shared" si="3"/>
        <v>0</v>
      </c>
      <c r="H60" s="512">
        <v>0</v>
      </c>
      <c r="I60" s="557">
        <f t="shared" si="4"/>
        <v>0</v>
      </c>
      <c r="J60" s="557">
        <f t="shared" si="5"/>
        <v>0</v>
      </c>
      <c r="K60" s="1068">
        <v>46</v>
      </c>
      <c r="L60" s="561">
        <f>ROUND(IF(AND(L$3*K60&lt;25000,$S60&gt;0),25000,L$3*K60),0)</f>
        <v>25000</v>
      </c>
      <c r="M60" s="562">
        <v>0</v>
      </c>
      <c r="N60" s="512">
        <v>184</v>
      </c>
      <c r="O60" s="573">
        <f t="shared" si="6"/>
        <v>10856</v>
      </c>
      <c r="P60" s="557">
        <v>-2913</v>
      </c>
      <c r="Q60" s="1217">
        <f t="shared" si="7"/>
        <v>7943</v>
      </c>
      <c r="R60" s="574">
        <f t="shared" si="8"/>
        <v>32943</v>
      </c>
      <c r="S60" s="506">
        <v>111</v>
      </c>
    </row>
    <row r="61" spans="1:19" ht="15" customHeight="1" x14ac:dyDescent="0.2">
      <c r="A61" s="508">
        <v>55</v>
      </c>
      <c r="B61" s="509">
        <v>55</v>
      </c>
      <c r="C61" s="510" t="s">
        <v>57</v>
      </c>
      <c r="D61" s="513">
        <v>0</v>
      </c>
      <c r="E61" s="554">
        <f t="shared" si="1"/>
        <v>0</v>
      </c>
      <c r="F61" s="513">
        <v>0</v>
      </c>
      <c r="G61" s="558">
        <f t="shared" si="3"/>
        <v>0</v>
      </c>
      <c r="H61" s="513">
        <v>0</v>
      </c>
      <c r="I61" s="558">
        <f t="shared" si="4"/>
        <v>0</v>
      </c>
      <c r="J61" s="558">
        <f t="shared" si="5"/>
        <v>0</v>
      </c>
      <c r="K61" s="1214">
        <v>1914</v>
      </c>
      <c r="L61" s="563">
        <f>ROUND(IF(AND(L$3*K61&lt;25000,$S61&gt;0),25000,L$3*K61),0)</f>
        <v>461274</v>
      </c>
      <c r="M61" s="564">
        <v>634328</v>
      </c>
      <c r="N61" s="513">
        <v>7074</v>
      </c>
      <c r="O61" s="575">
        <f t="shared" si="6"/>
        <v>417366</v>
      </c>
      <c r="P61" s="558">
        <v>-28988</v>
      </c>
      <c r="Q61" s="1218">
        <f t="shared" si="7"/>
        <v>388378</v>
      </c>
      <c r="R61" s="576">
        <f t="shared" si="8"/>
        <v>1483980</v>
      </c>
      <c r="S61" s="511">
        <v>4682</v>
      </c>
    </row>
    <row r="62" spans="1:19" ht="15" customHeight="1" x14ac:dyDescent="0.2">
      <c r="A62" s="501">
        <v>56</v>
      </c>
      <c r="B62" s="502">
        <v>56</v>
      </c>
      <c r="C62" s="503" t="s">
        <v>58</v>
      </c>
      <c r="D62" s="514">
        <v>0</v>
      </c>
      <c r="E62" s="552">
        <f t="shared" si="1"/>
        <v>0</v>
      </c>
      <c r="F62" s="514">
        <v>0</v>
      </c>
      <c r="G62" s="556">
        <f t="shared" si="3"/>
        <v>0</v>
      </c>
      <c r="H62" s="514">
        <v>0</v>
      </c>
      <c r="I62" s="556">
        <f t="shared" si="4"/>
        <v>0</v>
      </c>
      <c r="J62" s="556">
        <f t="shared" si="5"/>
        <v>0</v>
      </c>
      <c r="K62" s="1213">
        <v>248</v>
      </c>
      <c r="L62" s="565">
        <f>ROUND(IF(AND(L$3*K62&lt;25000,$S62&gt;0),25000,L$3*K62),0)</f>
        <v>59768</v>
      </c>
      <c r="M62" s="566">
        <v>0</v>
      </c>
      <c r="N62" s="514">
        <v>902</v>
      </c>
      <c r="O62" s="571">
        <f t="shared" si="6"/>
        <v>53218</v>
      </c>
      <c r="P62" s="556">
        <v>-24568</v>
      </c>
      <c r="Q62" s="1216">
        <f t="shared" si="7"/>
        <v>28650</v>
      </c>
      <c r="R62" s="572">
        <f t="shared" si="8"/>
        <v>88418</v>
      </c>
      <c r="S62" s="504">
        <v>578</v>
      </c>
    </row>
    <row r="63" spans="1:19" ht="15" customHeight="1" x14ac:dyDescent="0.2">
      <c r="A63" s="507">
        <v>57</v>
      </c>
      <c r="B63" s="228">
        <v>57</v>
      </c>
      <c r="C63" s="505" t="s">
        <v>59</v>
      </c>
      <c r="D63" s="512">
        <v>1</v>
      </c>
      <c r="E63" s="553">
        <f t="shared" si="1"/>
        <v>21000</v>
      </c>
      <c r="F63" s="512">
        <v>1</v>
      </c>
      <c r="G63" s="557">
        <f t="shared" si="3"/>
        <v>6000</v>
      </c>
      <c r="H63" s="512">
        <v>1</v>
      </c>
      <c r="I63" s="557">
        <f t="shared" si="4"/>
        <v>4000</v>
      </c>
      <c r="J63" s="557">
        <f t="shared" si="5"/>
        <v>10000</v>
      </c>
      <c r="K63" s="1068">
        <v>828.5</v>
      </c>
      <c r="L63" s="561">
        <f>ROUND(IF(AND(L$3*K63&lt;25000,$S63&gt;0),25000,L$3*K63),0)</f>
        <v>199669</v>
      </c>
      <c r="M63" s="562">
        <v>205557</v>
      </c>
      <c r="N63" s="512">
        <v>3973</v>
      </c>
      <c r="O63" s="573">
        <f t="shared" si="6"/>
        <v>234407</v>
      </c>
      <c r="P63" s="557">
        <v>-79846</v>
      </c>
      <c r="Q63" s="1217">
        <f t="shared" si="7"/>
        <v>154561</v>
      </c>
      <c r="R63" s="574">
        <f t="shared" si="8"/>
        <v>590787</v>
      </c>
      <c r="S63" s="506">
        <v>2589</v>
      </c>
    </row>
    <row r="64" spans="1:19" ht="15" customHeight="1" x14ac:dyDescent="0.2">
      <c r="A64" s="507">
        <v>58</v>
      </c>
      <c r="B64" s="228">
        <v>58</v>
      </c>
      <c r="C64" s="505" t="s">
        <v>60</v>
      </c>
      <c r="D64" s="512">
        <v>0</v>
      </c>
      <c r="E64" s="553">
        <f t="shared" si="1"/>
        <v>0</v>
      </c>
      <c r="F64" s="512">
        <v>0</v>
      </c>
      <c r="G64" s="557">
        <f t="shared" si="3"/>
        <v>0</v>
      </c>
      <c r="H64" s="512">
        <v>0</v>
      </c>
      <c r="I64" s="557">
        <f t="shared" si="4"/>
        <v>0</v>
      </c>
      <c r="J64" s="557">
        <f t="shared" si="5"/>
        <v>0</v>
      </c>
      <c r="K64" s="1068">
        <v>683</v>
      </c>
      <c r="L64" s="561">
        <f>ROUND(IF(AND(L$3*K64&lt;25000,$S64&gt;0),25000,L$3*K64),0)</f>
        <v>164603</v>
      </c>
      <c r="M64" s="562">
        <v>0</v>
      </c>
      <c r="N64" s="512">
        <v>3181</v>
      </c>
      <c r="O64" s="573">
        <f t="shared" si="6"/>
        <v>187679</v>
      </c>
      <c r="P64" s="557">
        <v>-93702</v>
      </c>
      <c r="Q64" s="1217">
        <f t="shared" si="7"/>
        <v>93977</v>
      </c>
      <c r="R64" s="574">
        <f t="shared" si="8"/>
        <v>258580</v>
      </c>
      <c r="S64" s="506">
        <v>2021</v>
      </c>
    </row>
    <row r="65" spans="1:19" ht="15" customHeight="1" x14ac:dyDescent="0.2">
      <c r="A65" s="507">
        <v>59</v>
      </c>
      <c r="B65" s="228">
        <v>59</v>
      </c>
      <c r="C65" s="505" t="s">
        <v>61</v>
      </c>
      <c r="D65" s="512">
        <v>0</v>
      </c>
      <c r="E65" s="553">
        <f t="shared" si="1"/>
        <v>0</v>
      </c>
      <c r="F65" s="512">
        <v>0</v>
      </c>
      <c r="G65" s="557">
        <f t="shared" si="3"/>
        <v>0</v>
      </c>
      <c r="H65" s="512">
        <v>0</v>
      </c>
      <c r="I65" s="557">
        <f t="shared" si="4"/>
        <v>0</v>
      </c>
      <c r="J65" s="557">
        <f t="shared" si="5"/>
        <v>0</v>
      </c>
      <c r="K65" s="1068">
        <v>913</v>
      </c>
      <c r="L65" s="561">
        <f>ROUND(IF(AND(L$3*K65&lt;25000,$S65&gt;0),25000,L$3*K65),0)</f>
        <v>220033</v>
      </c>
      <c r="M65" s="562">
        <v>0</v>
      </c>
      <c r="N65" s="512">
        <v>2354</v>
      </c>
      <c r="O65" s="573">
        <f t="shared" si="6"/>
        <v>138886</v>
      </c>
      <c r="P65" s="557">
        <v>80201</v>
      </c>
      <c r="Q65" s="1217">
        <f t="shared" si="7"/>
        <v>219087</v>
      </c>
      <c r="R65" s="574">
        <f t="shared" si="8"/>
        <v>439120</v>
      </c>
      <c r="S65" s="506">
        <v>1551</v>
      </c>
    </row>
    <row r="66" spans="1:19" ht="15" customHeight="1" x14ac:dyDescent="0.2">
      <c r="A66" s="508">
        <v>60</v>
      </c>
      <c r="B66" s="509">
        <v>60</v>
      </c>
      <c r="C66" s="510" t="s">
        <v>62</v>
      </c>
      <c r="D66" s="513">
        <v>0</v>
      </c>
      <c r="E66" s="554">
        <f t="shared" si="1"/>
        <v>0</v>
      </c>
      <c r="F66" s="513">
        <v>0</v>
      </c>
      <c r="G66" s="558">
        <f t="shared" si="3"/>
        <v>0</v>
      </c>
      <c r="H66" s="513">
        <v>0</v>
      </c>
      <c r="I66" s="558">
        <f t="shared" si="4"/>
        <v>0</v>
      </c>
      <c r="J66" s="558">
        <f t="shared" si="5"/>
        <v>0</v>
      </c>
      <c r="K66" s="1214">
        <v>775</v>
      </c>
      <c r="L66" s="563">
        <f>ROUND(IF(AND(L$3*K66&lt;25000,$S66&gt;0),25000,L$3*K66),0)</f>
        <v>186775</v>
      </c>
      <c r="M66" s="564">
        <v>0</v>
      </c>
      <c r="N66" s="513">
        <v>2644</v>
      </c>
      <c r="O66" s="575">
        <f t="shared" si="6"/>
        <v>155996</v>
      </c>
      <c r="P66" s="558">
        <v>-30385</v>
      </c>
      <c r="Q66" s="1218">
        <f t="shared" si="7"/>
        <v>125611</v>
      </c>
      <c r="R66" s="576">
        <f t="shared" si="8"/>
        <v>312386</v>
      </c>
      <c r="S66" s="511">
        <v>1716</v>
      </c>
    </row>
    <row r="67" spans="1:19" ht="15" customHeight="1" x14ac:dyDescent="0.2">
      <c r="A67" s="501">
        <v>61</v>
      </c>
      <c r="B67" s="502">
        <v>61</v>
      </c>
      <c r="C67" s="503" t="s">
        <v>63</v>
      </c>
      <c r="D67" s="514">
        <v>0</v>
      </c>
      <c r="E67" s="552">
        <f t="shared" si="1"/>
        <v>0</v>
      </c>
      <c r="F67" s="514">
        <v>0</v>
      </c>
      <c r="G67" s="556">
        <f t="shared" si="3"/>
        <v>0</v>
      </c>
      <c r="H67" s="514">
        <v>0</v>
      </c>
      <c r="I67" s="556">
        <f t="shared" si="4"/>
        <v>0</v>
      </c>
      <c r="J67" s="556">
        <f t="shared" si="5"/>
        <v>0</v>
      </c>
      <c r="K67" s="1213">
        <v>494</v>
      </c>
      <c r="L67" s="565">
        <f>ROUND(IF(AND(L$3*K67&lt;25000,$S67&gt;0),25000,L$3*K67),0)</f>
        <v>119054</v>
      </c>
      <c r="M67" s="566">
        <v>146574</v>
      </c>
      <c r="N67" s="514">
        <v>1544</v>
      </c>
      <c r="O67" s="571">
        <f t="shared" si="6"/>
        <v>91096</v>
      </c>
      <c r="P67" s="556">
        <v>24568</v>
      </c>
      <c r="Q67" s="1216">
        <f t="shared" si="7"/>
        <v>115664</v>
      </c>
      <c r="R67" s="572">
        <f t="shared" si="8"/>
        <v>381292</v>
      </c>
      <c r="S67" s="504">
        <v>1083</v>
      </c>
    </row>
    <row r="68" spans="1:19" ht="15" customHeight="1" x14ac:dyDescent="0.2">
      <c r="A68" s="507">
        <v>62</v>
      </c>
      <c r="B68" s="228">
        <v>62</v>
      </c>
      <c r="C68" s="505" t="s">
        <v>64</v>
      </c>
      <c r="D68" s="512">
        <v>0</v>
      </c>
      <c r="E68" s="553">
        <f t="shared" si="1"/>
        <v>0</v>
      </c>
      <c r="F68" s="512">
        <v>0</v>
      </c>
      <c r="G68" s="557">
        <f t="shared" si="3"/>
        <v>0</v>
      </c>
      <c r="H68" s="512">
        <v>0</v>
      </c>
      <c r="I68" s="557">
        <f t="shared" si="4"/>
        <v>0</v>
      </c>
      <c r="J68" s="557">
        <f t="shared" si="5"/>
        <v>0</v>
      </c>
      <c r="K68" s="1068">
        <v>214</v>
      </c>
      <c r="L68" s="561">
        <f>ROUND(IF(AND(L$3*K68&lt;25000,$S68&gt;0),25000,L$3*K68),0)</f>
        <v>51574</v>
      </c>
      <c r="M68" s="562">
        <v>0</v>
      </c>
      <c r="N68" s="512">
        <v>847</v>
      </c>
      <c r="O68" s="573">
        <f t="shared" si="6"/>
        <v>49973</v>
      </c>
      <c r="P68" s="557">
        <v>71781</v>
      </c>
      <c r="Q68" s="1217">
        <f t="shared" si="7"/>
        <v>121754</v>
      </c>
      <c r="R68" s="574">
        <f t="shared" si="8"/>
        <v>173328</v>
      </c>
      <c r="S68" s="506">
        <v>565</v>
      </c>
    </row>
    <row r="69" spans="1:19" ht="15" customHeight="1" x14ac:dyDescent="0.2">
      <c r="A69" s="507">
        <v>63</v>
      </c>
      <c r="B69" s="228">
        <v>63</v>
      </c>
      <c r="C69" s="505" t="s">
        <v>65</v>
      </c>
      <c r="D69" s="512">
        <v>0</v>
      </c>
      <c r="E69" s="553">
        <f t="shared" si="1"/>
        <v>0</v>
      </c>
      <c r="F69" s="512">
        <v>0</v>
      </c>
      <c r="G69" s="557">
        <f t="shared" si="3"/>
        <v>0</v>
      </c>
      <c r="H69" s="512">
        <v>0</v>
      </c>
      <c r="I69" s="557">
        <f t="shared" si="4"/>
        <v>0</v>
      </c>
      <c r="J69" s="557">
        <f t="shared" si="5"/>
        <v>0</v>
      </c>
      <c r="K69" s="1068">
        <v>420</v>
      </c>
      <c r="L69" s="561">
        <f>ROUND(IF(AND(L$3*K69&lt;25000,$S69&gt;0),25000,L$3*K69),0)</f>
        <v>101220</v>
      </c>
      <c r="M69" s="562">
        <v>0</v>
      </c>
      <c r="N69" s="512">
        <v>947</v>
      </c>
      <c r="O69" s="573">
        <f t="shared" si="6"/>
        <v>55873</v>
      </c>
      <c r="P69" s="557">
        <v>26656</v>
      </c>
      <c r="Q69" s="1217">
        <f t="shared" si="7"/>
        <v>82529</v>
      </c>
      <c r="R69" s="574">
        <f t="shared" si="8"/>
        <v>183749</v>
      </c>
      <c r="S69" s="506">
        <v>640</v>
      </c>
    </row>
    <row r="70" spans="1:19" ht="15" customHeight="1" x14ac:dyDescent="0.2">
      <c r="A70" s="507">
        <v>64</v>
      </c>
      <c r="B70" s="228">
        <v>64</v>
      </c>
      <c r="C70" s="505" t="s">
        <v>66</v>
      </c>
      <c r="D70" s="512">
        <v>0</v>
      </c>
      <c r="E70" s="553">
        <f t="shared" si="1"/>
        <v>0</v>
      </c>
      <c r="F70" s="512">
        <v>0</v>
      </c>
      <c r="G70" s="557">
        <f t="shared" si="3"/>
        <v>0</v>
      </c>
      <c r="H70" s="512">
        <v>0</v>
      </c>
      <c r="I70" s="557">
        <f t="shared" si="4"/>
        <v>0</v>
      </c>
      <c r="J70" s="557">
        <f t="shared" si="5"/>
        <v>0</v>
      </c>
      <c r="K70" s="1068">
        <v>533</v>
      </c>
      <c r="L70" s="561">
        <f>ROUND(IF(AND(L$3*K70&lt;25000,$S70&gt;0),25000,L$3*K70),0)</f>
        <v>128453</v>
      </c>
      <c r="M70" s="562">
        <v>0</v>
      </c>
      <c r="N70" s="512">
        <v>933</v>
      </c>
      <c r="O70" s="573">
        <f t="shared" si="6"/>
        <v>55047</v>
      </c>
      <c r="P70" s="557">
        <v>59365</v>
      </c>
      <c r="Q70" s="1217">
        <f t="shared" si="7"/>
        <v>114412</v>
      </c>
      <c r="R70" s="574">
        <f t="shared" si="8"/>
        <v>242865</v>
      </c>
      <c r="S70" s="506">
        <v>599</v>
      </c>
    </row>
    <row r="71" spans="1:19" ht="15" customHeight="1" x14ac:dyDescent="0.2">
      <c r="A71" s="508">
        <v>65</v>
      </c>
      <c r="B71" s="509">
        <v>65</v>
      </c>
      <c r="C71" s="510" t="s">
        <v>67</v>
      </c>
      <c r="D71" s="513">
        <v>0</v>
      </c>
      <c r="E71" s="554">
        <f>ROUND($E$3*D71,0)</f>
        <v>0</v>
      </c>
      <c r="F71" s="513">
        <v>0</v>
      </c>
      <c r="G71" s="558">
        <f t="shared" si="3"/>
        <v>0</v>
      </c>
      <c r="H71" s="513">
        <v>0</v>
      </c>
      <c r="I71" s="558">
        <f t="shared" si="4"/>
        <v>0</v>
      </c>
      <c r="J71" s="558">
        <f t="shared" si="5"/>
        <v>0</v>
      </c>
      <c r="K71" s="1214">
        <v>1241</v>
      </c>
      <c r="L71" s="563">
        <f>ROUND(IF(AND(L$3*K71&lt;25000,$S71&gt;0),25000,L$3*K71),0)</f>
        <v>299081</v>
      </c>
      <c r="M71" s="564">
        <v>41394</v>
      </c>
      <c r="N71" s="513">
        <v>3339</v>
      </c>
      <c r="O71" s="575">
        <f t="shared" si="6"/>
        <v>197001</v>
      </c>
      <c r="P71" s="558">
        <v>-87317</v>
      </c>
      <c r="Q71" s="1218">
        <f t="shared" si="7"/>
        <v>109684</v>
      </c>
      <c r="R71" s="576">
        <f>L71+J71+E71+M71+Q71</f>
        <v>450159</v>
      </c>
      <c r="S71" s="511">
        <v>2261</v>
      </c>
    </row>
    <row r="72" spans="1:19" ht="15" customHeight="1" x14ac:dyDescent="0.2">
      <c r="A72" s="501">
        <v>66</v>
      </c>
      <c r="B72" s="502">
        <v>66</v>
      </c>
      <c r="C72" s="503" t="s">
        <v>68</v>
      </c>
      <c r="D72" s="514">
        <v>0</v>
      </c>
      <c r="E72" s="515">
        <f>ROUND($E$3*D72,0)</f>
        <v>0</v>
      </c>
      <c r="F72" s="514">
        <v>0</v>
      </c>
      <c r="G72" s="556">
        <f>ROUND($G$3*F72,0)</f>
        <v>0</v>
      </c>
      <c r="H72" s="514">
        <v>0</v>
      </c>
      <c r="I72" s="556">
        <f>ROUND($I$3*H72,0)</f>
        <v>0</v>
      </c>
      <c r="J72" s="556">
        <f>G72+I72</f>
        <v>0</v>
      </c>
      <c r="K72" s="1213">
        <v>297</v>
      </c>
      <c r="L72" s="565">
        <f>ROUND(IF(AND(L$3*K72&lt;25000,$S72&gt;0),25000,L$3*K72),0)</f>
        <v>71577</v>
      </c>
      <c r="M72" s="566">
        <v>0</v>
      </c>
      <c r="N72" s="514">
        <v>750</v>
      </c>
      <c r="O72" s="571">
        <f>N72*$O$3</f>
        <v>44250</v>
      </c>
      <c r="P72" s="556">
        <v>30935</v>
      </c>
      <c r="Q72" s="1216">
        <f>O72+P72</f>
        <v>75185</v>
      </c>
      <c r="R72" s="572">
        <f>L72+J72+E72+M72+Q72</f>
        <v>146762</v>
      </c>
      <c r="S72" s="504">
        <v>486</v>
      </c>
    </row>
    <row r="73" spans="1:19" ht="15" customHeight="1" x14ac:dyDescent="0.2">
      <c r="A73" s="45">
        <v>67</v>
      </c>
      <c r="B73" s="45">
        <v>67</v>
      </c>
      <c r="C73" s="107" t="s">
        <v>2</v>
      </c>
      <c r="D73" s="1211">
        <v>0</v>
      </c>
      <c r="E73" s="103">
        <f>ROUND($E$3*D73,0)</f>
        <v>0</v>
      </c>
      <c r="F73" s="1211">
        <v>0</v>
      </c>
      <c r="G73" s="559">
        <f>ROUND($G$3*F73,0)</f>
        <v>0</v>
      </c>
      <c r="H73" s="1211">
        <v>0</v>
      </c>
      <c r="I73" s="559">
        <f>ROUND($I$3*H73,0)</f>
        <v>0</v>
      </c>
      <c r="J73" s="559">
        <f>G73+I73</f>
        <v>0</v>
      </c>
      <c r="K73" s="1215">
        <v>367</v>
      </c>
      <c r="L73" s="567">
        <f>ROUND(IF(AND(L$3*K73&lt;25000,$S73&gt;0),25000,L$3*K73),0)</f>
        <v>88447</v>
      </c>
      <c r="M73" s="568">
        <v>0</v>
      </c>
      <c r="N73" s="1211">
        <v>2457</v>
      </c>
      <c r="O73" s="577">
        <f>N73*$O$3</f>
        <v>144963</v>
      </c>
      <c r="P73" s="559">
        <v>183</v>
      </c>
      <c r="Q73" s="1219">
        <f>O73+P73</f>
        <v>145146</v>
      </c>
      <c r="R73" s="578">
        <f>L73+J73+E73+M73+Q73</f>
        <v>233593</v>
      </c>
      <c r="S73" s="46">
        <v>1633</v>
      </c>
    </row>
    <row r="74" spans="1:19" ht="15" customHeight="1" x14ac:dyDescent="0.2">
      <c r="A74" s="516">
        <v>68</v>
      </c>
      <c r="B74" s="229">
        <v>68</v>
      </c>
      <c r="C74" s="505" t="s">
        <v>1</v>
      </c>
      <c r="D74" s="512">
        <v>0</v>
      </c>
      <c r="E74" s="517">
        <f>ROUND($E$3*D74,0)</f>
        <v>0</v>
      </c>
      <c r="F74" s="512">
        <v>0</v>
      </c>
      <c r="G74" s="557">
        <f>ROUND($G$3*F74,0)</f>
        <v>0</v>
      </c>
      <c r="H74" s="512">
        <v>0</v>
      </c>
      <c r="I74" s="557">
        <f>ROUND($I$3*H74,0)</f>
        <v>0</v>
      </c>
      <c r="J74" s="557">
        <f>G74+I74</f>
        <v>0</v>
      </c>
      <c r="K74" s="1068">
        <v>39</v>
      </c>
      <c r="L74" s="561">
        <f>ROUND(IF(AND(L$3*K74&lt;25000,$S74&gt;0),25000,L$3*K74),0)</f>
        <v>25000</v>
      </c>
      <c r="M74" s="562">
        <v>14866</v>
      </c>
      <c r="N74" s="512">
        <v>647</v>
      </c>
      <c r="O74" s="573">
        <f>N74*$O$3</f>
        <v>38173</v>
      </c>
      <c r="P74" s="557">
        <v>39219</v>
      </c>
      <c r="Q74" s="1217">
        <f>O74+P74</f>
        <v>77392</v>
      </c>
      <c r="R74" s="574">
        <f>L74+J74+E74+M74+Q74</f>
        <v>117258</v>
      </c>
      <c r="S74" s="506">
        <v>450</v>
      </c>
    </row>
    <row r="75" spans="1:19" ht="15" customHeight="1" x14ac:dyDescent="0.2">
      <c r="A75" s="518">
        <v>69</v>
      </c>
      <c r="B75" s="519">
        <v>69</v>
      </c>
      <c r="C75" s="510" t="s">
        <v>74</v>
      </c>
      <c r="D75" s="513">
        <v>0</v>
      </c>
      <c r="E75" s="520">
        <f>ROUND($E$3*D75,0)</f>
        <v>0</v>
      </c>
      <c r="F75" s="513">
        <v>0</v>
      </c>
      <c r="G75" s="558">
        <f>ROUND($G$3*F75,0)</f>
        <v>0</v>
      </c>
      <c r="H75" s="513">
        <v>0</v>
      </c>
      <c r="I75" s="558">
        <f>ROUND($I$3*H75,0)</f>
        <v>0</v>
      </c>
      <c r="J75" s="558">
        <f>G75+I75</f>
        <v>0</v>
      </c>
      <c r="K75" s="1214">
        <v>887</v>
      </c>
      <c r="L75" s="563">
        <f>ROUND(IF(AND(L$3*K75&lt;25000,$S75&gt;0),25000,L$3*K75),0)</f>
        <v>213767</v>
      </c>
      <c r="M75" s="564">
        <v>0</v>
      </c>
      <c r="N75" s="513">
        <v>2178</v>
      </c>
      <c r="O75" s="575">
        <f>N75*$O$3</f>
        <v>128502</v>
      </c>
      <c r="P75" s="558">
        <v>-22355</v>
      </c>
      <c r="Q75" s="1218">
        <f>O75+P75</f>
        <v>106147</v>
      </c>
      <c r="R75" s="576">
        <f>L75+J75+E75+M75+Q75</f>
        <v>319914</v>
      </c>
      <c r="S75" s="511">
        <v>1459</v>
      </c>
    </row>
    <row r="76" spans="1:19" s="104" customFormat="1" ht="15" customHeight="1" thickBot="1" x14ac:dyDescent="0.25">
      <c r="A76" s="521"/>
      <c r="B76" s="522"/>
      <c r="C76" s="1212" t="s">
        <v>239</v>
      </c>
      <c r="D76" s="523">
        <f t="shared" ref="D76:R76" si="9">SUM(D7:D75)</f>
        <v>215</v>
      </c>
      <c r="E76" s="555">
        <f t="shared" si="9"/>
        <v>4515000</v>
      </c>
      <c r="F76" s="523">
        <f t="shared" si="9"/>
        <v>41</v>
      </c>
      <c r="G76" s="560">
        <f t="shared" si="9"/>
        <v>246000</v>
      </c>
      <c r="H76" s="523">
        <f t="shared" si="9"/>
        <v>85</v>
      </c>
      <c r="I76" s="560">
        <f t="shared" si="9"/>
        <v>340000</v>
      </c>
      <c r="J76" s="560">
        <f t="shared" si="9"/>
        <v>586000</v>
      </c>
      <c r="K76" s="1065">
        <f t="shared" si="9"/>
        <v>84245.5</v>
      </c>
      <c r="L76" s="569">
        <f>SUM(L7:L75)</f>
        <v>20392849</v>
      </c>
      <c r="M76" s="570">
        <f t="shared" si="9"/>
        <v>11393851</v>
      </c>
      <c r="N76" s="523">
        <f t="shared" si="9"/>
        <v>290492</v>
      </c>
      <c r="O76" s="579">
        <f t="shared" si="9"/>
        <v>17139028</v>
      </c>
      <c r="P76" s="560">
        <f t="shared" si="9"/>
        <v>355022</v>
      </c>
      <c r="Q76" s="1220">
        <f t="shared" si="9"/>
        <v>17494050</v>
      </c>
      <c r="R76" s="580">
        <f t="shared" si="9"/>
        <v>54381750</v>
      </c>
      <c r="S76" s="523" t="e">
        <f>SUM(S7:S75)</f>
        <v>#REF!</v>
      </c>
    </row>
    <row r="77" spans="1:19" s="22" customFormat="1" ht="6.75" customHeight="1" thickTop="1" x14ac:dyDescent="0.2">
      <c r="A77" s="626"/>
      <c r="B77" s="627"/>
      <c r="C77" s="638"/>
      <c r="D77" s="629"/>
      <c r="E77" s="633"/>
      <c r="F77" s="629"/>
      <c r="G77" s="630"/>
      <c r="H77" s="639"/>
      <c r="I77" s="630"/>
      <c r="J77" s="630"/>
      <c r="K77" s="1066"/>
      <c r="L77" s="633"/>
      <c r="M77" s="633"/>
      <c r="N77" s="629"/>
      <c r="O77" s="633"/>
      <c r="P77" s="630"/>
      <c r="Q77" s="634"/>
      <c r="R77" s="633"/>
      <c r="S77" s="629"/>
    </row>
    <row r="78" spans="1:19" s="22" customFormat="1" ht="15" customHeight="1" x14ac:dyDescent="0.2">
      <c r="A78" s="501">
        <v>318</v>
      </c>
      <c r="B78" s="502">
        <v>318001</v>
      </c>
      <c r="C78" s="503" t="s">
        <v>235</v>
      </c>
      <c r="D78" s="514">
        <v>0</v>
      </c>
      <c r="E78" s="552">
        <f t="shared" ref="E78:E83" si="10">ROUND($E$3*D78,0)</f>
        <v>0</v>
      </c>
      <c r="F78" s="514">
        <v>0</v>
      </c>
      <c r="G78" s="556">
        <f t="shared" ref="G78:G83" si="11">ROUND($G$3*F78,0)</f>
        <v>0</v>
      </c>
      <c r="H78" s="514">
        <v>0</v>
      </c>
      <c r="I78" s="556">
        <f t="shared" ref="I78:I83" si="12">ROUND($I$3*H78,0)</f>
        <v>0</v>
      </c>
      <c r="J78" s="556">
        <f t="shared" ref="J78:J83" si="13">G78+I78</f>
        <v>0</v>
      </c>
      <c r="K78" s="1213">
        <v>51</v>
      </c>
      <c r="L78" s="565">
        <f>ROUND(IF(AND(L$3*K78&lt;10000,$S78&gt;0),10000,L$3*K78),0)</f>
        <v>12291</v>
      </c>
      <c r="M78" s="566">
        <v>0</v>
      </c>
      <c r="N78" s="514">
        <v>678</v>
      </c>
      <c r="O78" s="571">
        <f t="shared" ref="O78:O83" si="14">N78*$O$3</f>
        <v>40002</v>
      </c>
      <c r="P78" s="556">
        <v>-28652</v>
      </c>
      <c r="Q78" s="1216">
        <f t="shared" ref="Q78:Q83" si="15">O78+P78</f>
        <v>11350</v>
      </c>
      <c r="R78" s="572">
        <f t="shared" ref="R78:R83" si="16">L78+J78+E78+M78+Q78</f>
        <v>23641</v>
      </c>
      <c r="S78" s="504">
        <v>457</v>
      </c>
    </row>
    <row r="79" spans="1:19" s="22" customFormat="1" ht="15" customHeight="1" x14ac:dyDescent="0.2">
      <c r="A79" s="507">
        <v>319</v>
      </c>
      <c r="B79" s="228">
        <v>319001</v>
      </c>
      <c r="C79" s="505" t="s">
        <v>236</v>
      </c>
      <c r="D79" s="512">
        <v>0</v>
      </c>
      <c r="E79" s="553">
        <f t="shared" si="10"/>
        <v>0</v>
      </c>
      <c r="F79" s="512">
        <v>0</v>
      </c>
      <c r="G79" s="557">
        <f t="shared" si="11"/>
        <v>0</v>
      </c>
      <c r="H79" s="512">
        <v>0</v>
      </c>
      <c r="I79" s="557">
        <f t="shared" si="12"/>
        <v>0</v>
      </c>
      <c r="J79" s="557">
        <f t="shared" si="13"/>
        <v>0</v>
      </c>
      <c r="K79" s="1068">
        <v>1</v>
      </c>
      <c r="L79" s="561">
        <f>ROUND(IF(AND(L$3*K79&lt;10000,$S79&gt;0),10000,L$3*K79),0)</f>
        <v>10000</v>
      </c>
      <c r="M79" s="562">
        <v>0</v>
      </c>
      <c r="N79" s="512">
        <v>307</v>
      </c>
      <c r="O79" s="573">
        <f t="shared" si="14"/>
        <v>18113</v>
      </c>
      <c r="P79" s="557">
        <v>565</v>
      </c>
      <c r="Q79" s="1217">
        <f t="shared" si="15"/>
        <v>18678</v>
      </c>
      <c r="R79" s="574">
        <f t="shared" si="16"/>
        <v>28678</v>
      </c>
      <c r="S79" s="506">
        <v>248</v>
      </c>
    </row>
    <row r="80" spans="1:19" ht="15" customHeight="1" x14ac:dyDescent="0.2">
      <c r="A80" s="507">
        <v>302006</v>
      </c>
      <c r="B80" s="228">
        <v>302006</v>
      </c>
      <c r="C80" s="505" t="s">
        <v>312</v>
      </c>
      <c r="D80" s="512">
        <v>0</v>
      </c>
      <c r="E80" s="553">
        <f t="shared" si="10"/>
        <v>0</v>
      </c>
      <c r="F80" s="512">
        <v>0</v>
      </c>
      <c r="G80" s="557">
        <f t="shared" si="11"/>
        <v>0</v>
      </c>
      <c r="H80" s="512">
        <v>0</v>
      </c>
      <c r="I80" s="557">
        <f t="shared" si="12"/>
        <v>0</v>
      </c>
      <c r="J80" s="557">
        <f t="shared" si="13"/>
        <v>0</v>
      </c>
      <c r="K80" s="1068">
        <v>0</v>
      </c>
      <c r="L80" s="561">
        <f>ROUND(IF(AND(L$3*K80&lt;10000,$S80&gt;0),10000,L$3*K80),0)</f>
        <v>10000</v>
      </c>
      <c r="M80" s="562">
        <v>0</v>
      </c>
      <c r="N80" s="512">
        <v>330</v>
      </c>
      <c r="O80" s="573">
        <f t="shared" si="14"/>
        <v>19470</v>
      </c>
      <c r="P80" s="557">
        <v>-19470</v>
      </c>
      <c r="Q80" s="1217">
        <f t="shared" si="15"/>
        <v>0</v>
      </c>
      <c r="R80" s="574">
        <f t="shared" si="16"/>
        <v>10000</v>
      </c>
      <c r="S80" s="506">
        <v>327</v>
      </c>
    </row>
    <row r="81" spans="1:19" ht="15" customHeight="1" x14ac:dyDescent="0.2">
      <c r="A81" s="507">
        <v>334001</v>
      </c>
      <c r="B81" s="228">
        <v>334001</v>
      </c>
      <c r="C81" s="505" t="s">
        <v>308</v>
      </c>
      <c r="D81" s="512">
        <v>0</v>
      </c>
      <c r="E81" s="553">
        <f t="shared" si="10"/>
        <v>0</v>
      </c>
      <c r="F81" s="512">
        <v>0</v>
      </c>
      <c r="G81" s="557">
        <f t="shared" si="11"/>
        <v>0</v>
      </c>
      <c r="H81" s="512">
        <v>0</v>
      </c>
      <c r="I81" s="557">
        <f t="shared" si="12"/>
        <v>0</v>
      </c>
      <c r="J81" s="557">
        <f t="shared" si="13"/>
        <v>0</v>
      </c>
      <c r="K81" s="1068">
        <v>0</v>
      </c>
      <c r="L81" s="561">
        <f>ROUND(IF(AND(L$3*K81&lt;10000,$S81&gt;0),10000,L$3*K81),0)</f>
        <v>10000</v>
      </c>
      <c r="M81" s="562">
        <v>0</v>
      </c>
      <c r="N81" s="512">
        <v>229</v>
      </c>
      <c r="O81" s="573">
        <f t="shared" si="14"/>
        <v>13511</v>
      </c>
      <c r="P81" s="557">
        <v>-9011</v>
      </c>
      <c r="Q81" s="1217">
        <f t="shared" si="15"/>
        <v>4500</v>
      </c>
      <c r="R81" s="574">
        <f t="shared" si="16"/>
        <v>14500</v>
      </c>
      <c r="S81" s="506">
        <v>241</v>
      </c>
    </row>
    <row r="82" spans="1:19" ht="15" customHeight="1" x14ac:dyDescent="0.2">
      <c r="A82" s="508" t="s">
        <v>831</v>
      </c>
      <c r="B82" s="509" t="s">
        <v>831</v>
      </c>
      <c r="C82" s="510" t="s">
        <v>523</v>
      </c>
      <c r="D82" s="513">
        <v>0</v>
      </c>
      <c r="E82" s="554">
        <f t="shared" si="10"/>
        <v>0</v>
      </c>
      <c r="F82" s="513">
        <v>0</v>
      </c>
      <c r="G82" s="558">
        <f t="shared" si="11"/>
        <v>0</v>
      </c>
      <c r="H82" s="513">
        <v>0</v>
      </c>
      <c r="I82" s="558">
        <f t="shared" si="12"/>
        <v>0</v>
      </c>
      <c r="J82" s="558">
        <f t="shared" si="13"/>
        <v>0</v>
      </c>
      <c r="K82" s="1214">
        <v>72</v>
      </c>
      <c r="L82" s="563">
        <f>ROUND(IF(AND(L$3*K82&lt;10000,$S82&gt;0),10000,L$3*K82),0)</f>
        <v>17352</v>
      </c>
      <c r="M82" s="564">
        <v>0</v>
      </c>
      <c r="N82" s="513">
        <v>162</v>
      </c>
      <c r="O82" s="575">
        <f t="shared" si="14"/>
        <v>9558</v>
      </c>
      <c r="P82" s="558">
        <v>-9558</v>
      </c>
      <c r="Q82" s="1218">
        <f t="shared" si="15"/>
        <v>0</v>
      </c>
      <c r="R82" s="576">
        <f t="shared" si="16"/>
        <v>17352</v>
      </c>
      <c r="S82" s="511">
        <v>137</v>
      </c>
    </row>
    <row r="83" spans="1:19" s="104" customFormat="1" ht="15" customHeight="1" x14ac:dyDescent="0.2">
      <c r="A83" s="508" t="s">
        <v>268</v>
      </c>
      <c r="B83" s="509" t="s">
        <v>268</v>
      </c>
      <c r="C83" s="510" t="s">
        <v>128</v>
      </c>
      <c r="D83" s="513">
        <v>0</v>
      </c>
      <c r="E83" s="554">
        <f t="shared" si="10"/>
        <v>0</v>
      </c>
      <c r="F83" s="513">
        <v>0</v>
      </c>
      <c r="G83" s="558">
        <f t="shared" si="11"/>
        <v>0</v>
      </c>
      <c r="H83" s="513">
        <v>0</v>
      </c>
      <c r="I83" s="558">
        <f t="shared" si="12"/>
        <v>0</v>
      </c>
      <c r="J83" s="558">
        <f t="shared" si="13"/>
        <v>0</v>
      </c>
      <c r="K83" s="1214">
        <v>158</v>
      </c>
      <c r="L83" s="563">
        <f>ROUND(IF(AND(L$3*K83&lt;10000,$S83&gt;0),10000,L$3*K83),0)</f>
        <v>38078</v>
      </c>
      <c r="M83" s="564">
        <v>0</v>
      </c>
      <c r="N83" s="513">
        <v>179</v>
      </c>
      <c r="O83" s="575">
        <f t="shared" si="14"/>
        <v>10561</v>
      </c>
      <c r="P83" s="558">
        <v>-10561</v>
      </c>
      <c r="Q83" s="1218">
        <f t="shared" si="15"/>
        <v>0</v>
      </c>
      <c r="R83" s="576">
        <f t="shared" si="16"/>
        <v>38078</v>
      </c>
      <c r="S83" s="511">
        <v>131</v>
      </c>
    </row>
    <row r="84" spans="1:19" s="104" customFormat="1" ht="15" customHeight="1" thickBot="1" x14ac:dyDescent="0.25">
      <c r="A84" s="521"/>
      <c r="B84" s="522"/>
      <c r="C84" s="1212" t="s">
        <v>349</v>
      </c>
      <c r="D84" s="523">
        <f>SUM(D78:D83)</f>
        <v>0</v>
      </c>
      <c r="E84" s="555">
        <f t="shared" ref="E84:R84" si="17">SUM(E78:E83)</f>
        <v>0</v>
      </c>
      <c r="F84" s="523">
        <f>SUM(F78:F83)</f>
        <v>0</v>
      </c>
      <c r="G84" s="560">
        <f t="shared" si="17"/>
        <v>0</v>
      </c>
      <c r="H84" s="523">
        <f>SUM(H78:H83)</f>
        <v>0</v>
      </c>
      <c r="I84" s="560">
        <f t="shared" si="17"/>
        <v>0</v>
      </c>
      <c r="J84" s="560">
        <f t="shared" si="17"/>
        <v>0</v>
      </c>
      <c r="K84" s="1065">
        <f>SUM(K78:K83)</f>
        <v>282</v>
      </c>
      <c r="L84" s="569">
        <f>SUM(L78:L83)</f>
        <v>97721</v>
      </c>
      <c r="M84" s="570">
        <f t="shared" si="17"/>
        <v>0</v>
      </c>
      <c r="N84" s="523">
        <f t="shared" si="17"/>
        <v>1885</v>
      </c>
      <c r="O84" s="579">
        <f t="shared" si="17"/>
        <v>111215</v>
      </c>
      <c r="P84" s="560">
        <f t="shared" si="17"/>
        <v>-76687</v>
      </c>
      <c r="Q84" s="1220">
        <f t="shared" si="17"/>
        <v>34528</v>
      </c>
      <c r="R84" s="580">
        <f t="shared" si="17"/>
        <v>132249</v>
      </c>
      <c r="S84" s="523">
        <f>SUM(S78:S83)</f>
        <v>1541</v>
      </c>
    </row>
    <row r="85" spans="1:19" ht="6.75" customHeight="1" thickTop="1" x14ac:dyDescent="0.2">
      <c r="A85" s="635"/>
      <c r="B85" s="636"/>
      <c r="C85" s="637"/>
      <c r="D85" s="629"/>
      <c r="E85" s="630"/>
      <c r="F85" s="631"/>
      <c r="G85" s="630"/>
      <c r="H85" s="632"/>
      <c r="I85" s="630"/>
      <c r="J85" s="630"/>
      <c r="K85" s="1067"/>
      <c r="L85" s="630"/>
      <c r="M85" s="630"/>
      <c r="N85" s="629"/>
      <c r="O85" s="633"/>
      <c r="P85" s="630"/>
      <c r="Q85" s="634"/>
      <c r="R85" s="633"/>
      <c r="S85" s="631"/>
    </row>
    <row r="86" spans="1:19" ht="15" customHeight="1" x14ac:dyDescent="0.2">
      <c r="A86" s="501">
        <v>321001</v>
      </c>
      <c r="B86" s="502">
        <v>321001</v>
      </c>
      <c r="C86" s="503" t="s">
        <v>313</v>
      </c>
      <c r="D86" s="514">
        <v>0</v>
      </c>
      <c r="E86" s="552">
        <f t="shared" ref="E86:E92" si="18">ROUND($E$3*D86,0)</f>
        <v>0</v>
      </c>
      <c r="F86" s="514">
        <v>0</v>
      </c>
      <c r="G86" s="556">
        <f t="shared" ref="G86:G92" si="19">ROUND($G$3*F86,0)</f>
        <v>0</v>
      </c>
      <c r="H86" s="514">
        <v>0</v>
      </c>
      <c r="I86" s="556">
        <f t="shared" ref="I86:I92" si="20">ROUND($I$3*H86,0)</f>
        <v>0</v>
      </c>
      <c r="J86" s="556">
        <f t="shared" ref="J86:J92" si="21">G86+I86</f>
        <v>0</v>
      </c>
      <c r="K86" s="1213">
        <v>0</v>
      </c>
      <c r="L86" s="565">
        <f>ROUND(IF(AND(L$3*K86&lt;10000,$S86&gt;0),10000,L$3*K86),0)</f>
        <v>0</v>
      </c>
      <c r="M86" s="566">
        <v>0</v>
      </c>
      <c r="N86" s="514">
        <v>0</v>
      </c>
      <c r="O86" s="571">
        <f t="shared" ref="O86:O92" si="22">N86*$O$3</f>
        <v>0</v>
      </c>
      <c r="P86" s="556">
        <v>0</v>
      </c>
      <c r="Q86" s="1216">
        <f t="shared" ref="Q86:Q92" si="23">O86+P86</f>
        <v>0</v>
      </c>
      <c r="R86" s="572">
        <f t="shared" ref="R86:R92" si="24">L86+J86+E86+M86+Q86</f>
        <v>0</v>
      </c>
      <c r="S86" s="504">
        <v>0</v>
      </c>
    </row>
    <row r="87" spans="1:19" ht="15" customHeight="1" x14ac:dyDescent="0.2">
      <c r="A87" s="507">
        <v>329001</v>
      </c>
      <c r="B87" s="228">
        <v>329001</v>
      </c>
      <c r="C87" s="505" t="s">
        <v>314</v>
      </c>
      <c r="D87" s="512">
        <v>0</v>
      </c>
      <c r="E87" s="553">
        <f t="shared" si="18"/>
        <v>0</v>
      </c>
      <c r="F87" s="512">
        <v>0</v>
      </c>
      <c r="G87" s="557">
        <f t="shared" si="19"/>
        <v>0</v>
      </c>
      <c r="H87" s="512">
        <v>0</v>
      </c>
      <c r="I87" s="557">
        <f t="shared" si="20"/>
        <v>0</v>
      </c>
      <c r="J87" s="557">
        <f t="shared" si="21"/>
        <v>0</v>
      </c>
      <c r="K87" s="1068">
        <v>50</v>
      </c>
      <c r="L87" s="561">
        <f>ROUND(IF(AND(L$3*K87&lt;10000,$S87&gt;0),10000,L$3*K87),0)</f>
        <v>12050</v>
      </c>
      <c r="M87" s="562">
        <v>0</v>
      </c>
      <c r="N87" s="512">
        <v>74</v>
      </c>
      <c r="O87" s="573">
        <f t="shared" si="22"/>
        <v>4366</v>
      </c>
      <c r="P87" s="557">
        <v>-1116</v>
      </c>
      <c r="Q87" s="1217">
        <f t="shared" si="23"/>
        <v>3250</v>
      </c>
      <c r="R87" s="574">
        <f t="shared" si="24"/>
        <v>15300</v>
      </c>
      <c r="S87" s="506">
        <v>37</v>
      </c>
    </row>
    <row r="88" spans="1:19" ht="15" customHeight="1" x14ac:dyDescent="0.2">
      <c r="A88" s="507">
        <v>331001</v>
      </c>
      <c r="B88" s="228">
        <v>331001</v>
      </c>
      <c r="C88" s="505" t="s">
        <v>315</v>
      </c>
      <c r="D88" s="512">
        <v>22</v>
      </c>
      <c r="E88" s="553">
        <f t="shared" si="18"/>
        <v>462000</v>
      </c>
      <c r="F88" s="512">
        <v>3</v>
      </c>
      <c r="G88" s="557">
        <f t="shared" si="19"/>
        <v>18000</v>
      </c>
      <c r="H88" s="512">
        <v>11</v>
      </c>
      <c r="I88" s="557">
        <f t="shared" si="20"/>
        <v>44000</v>
      </c>
      <c r="J88" s="557">
        <f t="shared" si="21"/>
        <v>62000</v>
      </c>
      <c r="K88" s="1068">
        <v>0</v>
      </c>
      <c r="L88" s="561">
        <f>ROUND(IF(AND(L$3*K88&lt;10000,$S88&gt;0),10000,L$3*K88),0)</f>
        <v>0</v>
      </c>
      <c r="M88" s="562">
        <v>0</v>
      </c>
      <c r="N88" s="512">
        <v>200</v>
      </c>
      <c r="O88" s="573">
        <f t="shared" si="22"/>
        <v>11800</v>
      </c>
      <c r="P88" s="557">
        <v>-11800</v>
      </c>
      <c r="Q88" s="1217">
        <f t="shared" si="23"/>
        <v>0</v>
      </c>
      <c r="R88" s="574">
        <f t="shared" si="24"/>
        <v>524000</v>
      </c>
      <c r="S88" s="506">
        <v>0</v>
      </c>
    </row>
    <row r="89" spans="1:19" ht="15" customHeight="1" x14ac:dyDescent="0.2">
      <c r="A89" s="507">
        <v>333001</v>
      </c>
      <c r="B89" s="228">
        <v>333001</v>
      </c>
      <c r="C89" s="505" t="s">
        <v>307</v>
      </c>
      <c r="D89" s="512">
        <v>0</v>
      </c>
      <c r="E89" s="553">
        <f t="shared" si="18"/>
        <v>0</v>
      </c>
      <c r="F89" s="512">
        <v>0</v>
      </c>
      <c r="G89" s="557">
        <f t="shared" si="19"/>
        <v>0</v>
      </c>
      <c r="H89" s="512">
        <v>0</v>
      </c>
      <c r="I89" s="557">
        <f t="shared" si="20"/>
        <v>0</v>
      </c>
      <c r="J89" s="557">
        <f t="shared" si="21"/>
        <v>0</v>
      </c>
      <c r="K89" s="1068">
        <v>0</v>
      </c>
      <c r="L89" s="561">
        <f>ROUND(IF(AND(L$3*K89&lt;10000,$S89&gt;0),10000,L$3*K89),0)</f>
        <v>10000</v>
      </c>
      <c r="M89" s="562">
        <v>0</v>
      </c>
      <c r="N89" s="512">
        <v>320</v>
      </c>
      <c r="O89" s="573">
        <f t="shared" si="22"/>
        <v>18880</v>
      </c>
      <c r="P89" s="557">
        <v>-18880</v>
      </c>
      <c r="Q89" s="1217">
        <f t="shared" si="23"/>
        <v>0</v>
      </c>
      <c r="R89" s="574">
        <f t="shared" si="24"/>
        <v>10000</v>
      </c>
      <c r="S89" s="512">
        <v>219</v>
      </c>
    </row>
    <row r="90" spans="1:19" ht="15" customHeight="1" x14ac:dyDescent="0.2">
      <c r="A90" s="508">
        <v>336001</v>
      </c>
      <c r="B90" s="509">
        <v>336001</v>
      </c>
      <c r="C90" s="510" t="s">
        <v>309</v>
      </c>
      <c r="D90" s="513">
        <v>0</v>
      </c>
      <c r="E90" s="554">
        <f t="shared" si="18"/>
        <v>0</v>
      </c>
      <c r="F90" s="513">
        <v>0</v>
      </c>
      <c r="G90" s="558">
        <f t="shared" si="19"/>
        <v>0</v>
      </c>
      <c r="H90" s="513">
        <v>0</v>
      </c>
      <c r="I90" s="558">
        <f t="shared" si="20"/>
        <v>0</v>
      </c>
      <c r="J90" s="558">
        <f t="shared" si="21"/>
        <v>0</v>
      </c>
      <c r="K90" s="1214">
        <v>228</v>
      </c>
      <c r="L90" s="563">
        <f>ROUND(IF(AND(L$3*K90&lt;10000,$S90&gt;0),10000,L$3*K90),0)</f>
        <v>54948</v>
      </c>
      <c r="M90" s="564">
        <v>0</v>
      </c>
      <c r="N90" s="513">
        <v>387</v>
      </c>
      <c r="O90" s="575">
        <f t="shared" si="22"/>
        <v>22833</v>
      </c>
      <c r="P90" s="558">
        <v>665</v>
      </c>
      <c r="Q90" s="1218">
        <f t="shared" si="23"/>
        <v>23498</v>
      </c>
      <c r="R90" s="576">
        <f t="shared" si="24"/>
        <v>78446</v>
      </c>
      <c r="S90" s="511">
        <v>249</v>
      </c>
    </row>
    <row r="91" spans="1:19" ht="15" customHeight="1" x14ac:dyDescent="0.2">
      <c r="A91" s="507">
        <v>337001</v>
      </c>
      <c r="B91" s="228">
        <v>337001</v>
      </c>
      <c r="C91" s="505" t="s">
        <v>316</v>
      </c>
      <c r="D91" s="512">
        <v>0</v>
      </c>
      <c r="E91" s="517">
        <f t="shared" si="18"/>
        <v>0</v>
      </c>
      <c r="F91" s="512">
        <v>0</v>
      </c>
      <c r="G91" s="557">
        <f t="shared" si="19"/>
        <v>0</v>
      </c>
      <c r="H91" s="512">
        <v>0</v>
      </c>
      <c r="I91" s="557">
        <f t="shared" si="20"/>
        <v>0</v>
      </c>
      <c r="J91" s="557">
        <f t="shared" si="21"/>
        <v>0</v>
      </c>
      <c r="K91" s="1068">
        <v>0</v>
      </c>
      <c r="L91" s="561">
        <f>ROUND(IF(AND(L$3*K91&lt;10000,$S91&gt;0),10000,L$3*K91),0)</f>
        <v>0</v>
      </c>
      <c r="M91" s="562">
        <v>0</v>
      </c>
      <c r="N91" s="512">
        <v>199</v>
      </c>
      <c r="O91" s="573">
        <f t="shared" si="22"/>
        <v>11741</v>
      </c>
      <c r="P91" s="557">
        <v>-3231</v>
      </c>
      <c r="Q91" s="1217">
        <f t="shared" si="23"/>
        <v>8510</v>
      </c>
      <c r="R91" s="574">
        <f t="shared" si="24"/>
        <v>8510</v>
      </c>
      <c r="S91" s="506">
        <v>0</v>
      </c>
    </row>
    <row r="92" spans="1:19" ht="15" customHeight="1" x14ac:dyDescent="0.2">
      <c r="A92" s="508">
        <v>340001</v>
      </c>
      <c r="B92" s="509">
        <v>340001</v>
      </c>
      <c r="C92" s="510" t="s">
        <v>310</v>
      </c>
      <c r="D92" s="513">
        <v>0</v>
      </c>
      <c r="E92" s="520">
        <f t="shared" si="18"/>
        <v>0</v>
      </c>
      <c r="F92" s="513">
        <v>0</v>
      </c>
      <c r="G92" s="558">
        <f t="shared" si="19"/>
        <v>0</v>
      </c>
      <c r="H92" s="513">
        <v>0</v>
      </c>
      <c r="I92" s="558">
        <f t="shared" si="20"/>
        <v>0</v>
      </c>
      <c r="J92" s="558">
        <f t="shared" si="21"/>
        <v>0</v>
      </c>
      <c r="K92" s="1214">
        <v>12</v>
      </c>
      <c r="L92" s="563">
        <f>ROUND(IF(AND(L$3*K92&lt;10000,$S92&gt;0),10000,L$3*K92),0)</f>
        <v>2892</v>
      </c>
      <c r="M92" s="564">
        <v>0</v>
      </c>
      <c r="N92" s="513">
        <v>28</v>
      </c>
      <c r="O92" s="575">
        <f t="shared" si="22"/>
        <v>1652</v>
      </c>
      <c r="P92" s="558">
        <v>-472</v>
      </c>
      <c r="Q92" s="1218">
        <f t="shared" si="23"/>
        <v>1180</v>
      </c>
      <c r="R92" s="576">
        <f t="shared" si="24"/>
        <v>4072</v>
      </c>
      <c r="S92" s="511">
        <v>0</v>
      </c>
    </row>
    <row r="93" spans="1:19" s="104" customFormat="1" ht="15" customHeight="1" thickBot="1" x14ac:dyDescent="0.25">
      <c r="A93" s="521"/>
      <c r="B93" s="522"/>
      <c r="C93" s="1212" t="s">
        <v>237</v>
      </c>
      <c r="D93" s="523">
        <f>SUM(D86:D92)</f>
        <v>22</v>
      </c>
      <c r="E93" s="555">
        <f>SUM(E86:E92)</f>
        <v>462000</v>
      </c>
      <c r="F93" s="523">
        <f>SUM(F86:F92)</f>
        <v>3</v>
      </c>
      <c r="G93" s="560">
        <f>SUM(G86:G92)</f>
        <v>18000</v>
      </c>
      <c r="H93" s="523">
        <f>SUM(H86:H92)</f>
        <v>11</v>
      </c>
      <c r="I93" s="560">
        <f t="shared" ref="I93:R93" si="25">SUM(I86:I92)</f>
        <v>44000</v>
      </c>
      <c r="J93" s="560">
        <f t="shared" si="25"/>
        <v>62000</v>
      </c>
      <c r="K93" s="1065">
        <f t="shared" si="25"/>
        <v>290</v>
      </c>
      <c r="L93" s="569">
        <f>SUM(L86:L92)</f>
        <v>79890</v>
      </c>
      <c r="M93" s="570">
        <f t="shared" si="25"/>
        <v>0</v>
      </c>
      <c r="N93" s="523">
        <f t="shared" si="25"/>
        <v>1208</v>
      </c>
      <c r="O93" s="579">
        <f t="shared" si="25"/>
        <v>71272</v>
      </c>
      <c r="P93" s="560">
        <f t="shared" si="25"/>
        <v>-34834</v>
      </c>
      <c r="Q93" s="1220">
        <f t="shared" si="25"/>
        <v>36438</v>
      </c>
      <c r="R93" s="580">
        <f t="shared" si="25"/>
        <v>640328</v>
      </c>
      <c r="S93" s="523">
        <f>SUM(S86:S92)</f>
        <v>505</v>
      </c>
    </row>
    <row r="94" spans="1:19" ht="6.75" customHeight="1" thickTop="1" x14ac:dyDescent="0.2">
      <c r="A94" s="635"/>
      <c r="B94" s="636"/>
      <c r="C94" s="637"/>
      <c r="D94" s="629"/>
      <c r="E94" s="630"/>
      <c r="F94" s="631"/>
      <c r="G94" s="630"/>
      <c r="H94" s="632"/>
      <c r="I94" s="630"/>
      <c r="J94" s="630"/>
      <c r="K94" s="1067"/>
      <c r="L94" s="630"/>
      <c r="M94" s="630"/>
      <c r="N94" s="629"/>
      <c r="O94" s="633"/>
      <c r="P94" s="630"/>
      <c r="Q94" s="634"/>
      <c r="R94" s="633"/>
      <c r="S94" s="631"/>
    </row>
    <row r="95" spans="1:19" ht="15" customHeight="1" x14ac:dyDescent="0.2">
      <c r="A95" s="501">
        <v>341001</v>
      </c>
      <c r="B95" s="502">
        <v>341001</v>
      </c>
      <c r="C95" s="503" t="s">
        <v>244</v>
      </c>
      <c r="D95" s="514">
        <v>0</v>
      </c>
      <c r="E95" s="552">
        <f t="shared" ref="E95:E106" si="26">ROUND($E$3*D95,0)</f>
        <v>0</v>
      </c>
      <c r="F95" s="514">
        <v>0</v>
      </c>
      <c r="G95" s="556">
        <f t="shared" ref="G95:G106" si="27">ROUND($G$3*F95,0)</f>
        <v>0</v>
      </c>
      <c r="H95" s="514">
        <v>0</v>
      </c>
      <c r="I95" s="556">
        <f t="shared" ref="I95:I106" si="28">ROUND($I$3*H95,0)</f>
        <v>0</v>
      </c>
      <c r="J95" s="556">
        <f t="shared" ref="J95:J106" si="29">G95+I95</f>
        <v>0</v>
      </c>
      <c r="K95" s="1213">
        <v>200</v>
      </c>
      <c r="L95" s="565">
        <f>ROUND(IF(AND(L$3*K95&lt;10000,$S95&gt;0),10000,L$3*K95),0)</f>
        <v>48200</v>
      </c>
      <c r="M95" s="566">
        <v>0</v>
      </c>
      <c r="N95" s="514">
        <v>416</v>
      </c>
      <c r="O95" s="571">
        <f t="shared" ref="O95:O106" si="30">N95*$O$3</f>
        <v>24544</v>
      </c>
      <c r="P95" s="556">
        <v>-11694</v>
      </c>
      <c r="Q95" s="1216">
        <f t="shared" ref="Q95:Q106" si="31">O95+P95</f>
        <v>12850</v>
      </c>
      <c r="R95" s="572">
        <f t="shared" ref="R95:R106" si="32">L95+J95+E95+M95+Q95</f>
        <v>61050</v>
      </c>
      <c r="S95" s="504">
        <v>277</v>
      </c>
    </row>
    <row r="96" spans="1:19" ht="15" customHeight="1" x14ac:dyDescent="0.2">
      <c r="A96" s="507">
        <v>343001</v>
      </c>
      <c r="B96" s="228">
        <v>343001</v>
      </c>
      <c r="C96" s="505" t="s">
        <v>328</v>
      </c>
      <c r="D96" s="512">
        <v>0</v>
      </c>
      <c r="E96" s="553">
        <f t="shared" si="26"/>
        <v>0</v>
      </c>
      <c r="F96" s="512">
        <v>0</v>
      </c>
      <c r="G96" s="557">
        <f t="shared" si="27"/>
        <v>0</v>
      </c>
      <c r="H96" s="512">
        <v>0</v>
      </c>
      <c r="I96" s="557">
        <f t="shared" si="28"/>
        <v>0</v>
      </c>
      <c r="J96" s="557">
        <f t="shared" si="29"/>
        <v>0</v>
      </c>
      <c r="K96" s="1068">
        <v>330</v>
      </c>
      <c r="L96" s="561">
        <f>ROUND(IF(AND(L$3*K96&lt;10000,$S96&gt;0),10000,L$3*K96),0)</f>
        <v>79530</v>
      </c>
      <c r="M96" s="562">
        <v>0</v>
      </c>
      <c r="N96" s="512">
        <v>569</v>
      </c>
      <c r="O96" s="573">
        <f t="shared" si="30"/>
        <v>33571</v>
      </c>
      <c r="P96" s="557">
        <v>-15923</v>
      </c>
      <c r="Q96" s="1217">
        <f t="shared" si="31"/>
        <v>17648</v>
      </c>
      <c r="R96" s="574">
        <f t="shared" si="32"/>
        <v>97178</v>
      </c>
      <c r="S96" s="506">
        <v>608</v>
      </c>
    </row>
    <row r="97" spans="1:19" ht="15" customHeight="1" x14ac:dyDescent="0.2">
      <c r="A97" s="507">
        <v>344001</v>
      </c>
      <c r="B97" s="228">
        <v>344001</v>
      </c>
      <c r="C97" s="505" t="s">
        <v>245</v>
      </c>
      <c r="D97" s="512">
        <v>0</v>
      </c>
      <c r="E97" s="553">
        <f t="shared" si="26"/>
        <v>0</v>
      </c>
      <c r="F97" s="512">
        <v>0</v>
      </c>
      <c r="G97" s="557">
        <f t="shared" si="27"/>
        <v>0</v>
      </c>
      <c r="H97" s="512">
        <v>0</v>
      </c>
      <c r="I97" s="557">
        <f t="shared" si="28"/>
        <v>0</v>
      </c>
      <c r="J97" s="557">
        <f t="shared" si="29"/>
        <v>0</v>
      </c>
      <c r="K97" s="1068">
        <v>0</v>
      </c>
      <c r="L97" s="561">
        <f>ROUND(IF(AND(L$3*K97&lt;10000,$S97&gt;0),10000,L$3*K97),0)</f>
        <v>10000</v>
      </c>
      <c r="M97" s="562">
        <v>53099</v>
      </c>
      <c r="N97" s="512">
        <v>440</v>
      </c>
      <c r="O97" s="573">
        <f t="shared" si="30"/>
        <v>25960</v>
      </c>
      <c r="P97" s="557">
        <v>-4013</v>
      </c>
      <c r="Q97" s="1217">
        <f t="shared" si="31"/>
        <v>21947</v>
      </c>
      <c r="R97" s="574">
        <f t="shared" si="32"/>
        <v>85046</v>
      </c>
      <c r="S97" s="506">
        <v>396</v>
      </c>
    </row>
    <row r="98" spans="1:19" ht="15" customHeight="1" x14ac:dyDescent="0.2">
      <c r="A98" s="507">
        <v>345001</v>
      </c>
      <c r="B98" s="228">
        <v>345001</v>
      </c>
      <c r="C98" s="505" t="s">
        <v>510</v>
      </c>
      <c r="D98" s="512">
        <v>0</v>
      </c>
      <c r="E98" s="553">
        <f t="shared" si="26"/>
        <v>0</v>
      </c>
      <c r="F98" s="512">
        <v>0</v>
      </c>
      <c r="G98" s="557">
        <f t="shared" si="27"/>
        <v>0</v>
      </c>
      <c r="H98" s="512">
        <v>0</v>
      </c>
      <c r="I98" s="557">
        <f t="shared" si="28"/>
        <v>0</v>
      </c>
      <c r="J98" s="557">
        <f t="shared" si="29"/>
        <v>0</v>
      </c>
      <c r="K98" s="1068">
        <v>305</v>
      </c>
      <c r="L98" s="561">
        <f>ROUND(IF(AND(L$3*K98&lt;10000,$S98&gt;0),10000,L$3*K98),0)</f>
        <v>73505</v>
      </c>
      <c r="M98" s="562">
        <v>0</v>
      </c>
      <c r="N98" s="512">
        <v>2169</v>
      </c>
      <c r="O98" s="573">
        <f t="shared" si="30"/>
        <v>127971</v>
      </c>
      <c r="P98" s="557">
        <v>-98031</v>
      </c>
      <c r="Q98" s="1217">
        <f t="shared" si="31"/>
        <v>29940</v>
      </c>
      <c r="R98" s="574">
        <f t="shared" si="32"/>
        <v>103445</v>
      </c>
      <c r="S98" s="506">
        <v>1471</v>
      </c>
    </row>
    <row r="99" spans="1:19" ht="15" customHeight="1" x14ac:dyDescent="0.2">
      <c r="A99" s="508">
        <v>346001</v>
      </c>
      <c r="B99" s="509">
        <v>346001</v>
      </c>
      <c r="C99" s="510" t="s">
        <v>246</v>
      </c>
      <c r="D99" s="513">
        <v>0</v>
      </c>
      <c r="E99" s="554">
        <f t="shared" si="26"/>
        <v>0</v>
      </c>
      <c r="F99" s="513">
        <v>0</v>
      </c>
      <c r="G99" s="558">
        <f t="shared" si="27"/>
        <v>0</v>
      </c>
      <c r="H99" s="513">
        <v>0</v>
      </c>
      <c r="I99" s="558">
        <f t="shared" si="28"/>
        <v>0</v>
      </c>
      <c r="J99" s="558">
        <f t="shared" si="29"/>
        <v>0</v>
      </c>
      <c r="K99" s="1214">
        <v>0</v>
      </c>
      <c r="L99" s="563">
        <f>ROUND(IF(AND(L$3*K99&lt;10000,$S99&gt;0),10000,L$3*K99),0)</f>
        <v>0</v>
      </c>
      <c r="M99" s="564">
        <v>0</v>
      </c>
      <c r="N99" s="513">
        <v>212</v>
      </c>
      <c r="O99" s="575">
        <f t="shared" si="30"/>
        <v>12508</v>
      </c>
      <c r="P99" s="558">
        <v>-12508</v>
      </c>
      <c r="Q99" s="1218">
        <f t="shared" si="31"/>
        <v>0</v>
      </c>
      <c r="R99" s="576">
        <f t="shared" si="32"/>
        <v>0</v>
      </c>
      <c r="S99" s="511">
        <v>0</v>
      </c>
    </row>
    <row r="100" spans="1:19" ht="15" customHeight="1" x14ac:dyDescent="0.2">
      <c r="A100" s="501">
        <v>347001</v>
      </c>
      <c r="B100" s="502">
        <v>347001</v>
      </c>
      <c r="C100" s="503" t="s">
        <v>247</v>
      </c>
      <c r="D100" s="514">
        <v>38</v>
      </c>
      <c r="E100" s="552">
        <f t="shared" si="26"/>
        <v>798000</v>
      </c>
      <c r="F100" s="514">
        <v>14</v>
      </c>
      <c r="G100" s="556">
        <f t="shared" si="27"/>
        <v>84000</v>
      </c>
      <c r="H100" s="514">
        <v>19</v>
      </c>
      <c r="I100" s="556">
        <f t="shared" si="28"/>
        <v>76000</v>
      </c>
      <c r="J100" s="556">
        <f t="shared" si="29"/>
        <v>160000</v>
      </c>
      <c r="K100" s="1213">
        <v>0</v>
      </c>
      <c r="L100" s="565">
        <f>ROUND(IF(AND(L$3*K100&lt;10000,$S100&gt;0),10000,L$3*K100),0)</f>
        <v>10000</v>
      </c>
      <c r="M100" s="566">
        <v>0</v>
      </c>
      <c r="N100" s="514">
        <v>137</v>
      </c>
      <c r="O100" s="571">
        <f t="shared" si="30"/>
        <v>8083</v>
      </c>
      <c r="P100" s="556">
        <v>-8083</v>
      </c>
      <c r="Q100" s="1216">
        <f t="shared" si="31"/>
        <v>0</v>
      </c>
      <c r="R100" s="572">
        <f t="shared" si="32"/>
        <v>968000</v>
      </c>
      <c r="S100" s="504">
        <v>49</v>
      </c>
    </row>
    <row r="101" spans="1:19" ht="15" customHeight="1" x14ac:dyDescent="0.2">
      <c r="A101" s="507">
        <v>348001</v>
      </c>
      <c r="B101" s="228">
        <v>348001</v>
      </c>
      <c r="C101" s="505" t="s">
        <v>400</v>
      </c>
      <c r="D101" s="512">
        <v>0</v>
      </c>
      <c r="E101" s="553">
        <f t="shared" si="26"/>
        <v>0</v>
      </c>
      <c r="F101" s="512">
        <v>0</v>
      </c>
      <c r="G101" s="557">
        <f t="shared" si="27"/>
        <v>0</v>
      </c>
      <c r="H101" s="512">
        <v>0</v>
      </c>
      <c r="I101" s="557">
        <f t="shared" si="28"/>
        <v>0</v>
      </c>
      <c r="J101" s="557">
        <f t="shared" si="29"/>
        <v>0</v>
      </c>
      <c r="K101" s="1068">
        <v>160</v>
      </c>
      <c r="L101" s="561">
        <f>ROUND(IF(AND(L$3*K101&lt;10000,$S101&gt;0),10000,L$3*K101),0)</f>
        <v>38560</v>
      </c>
      <c r="M101" s="562">
        <v>107292</v>
      </c>
      <c r="N101" s="512">
        <v>957</v>
      </c>
      <c r="O101" s="573">
        <f t="shared" si="30"/>
        <v>56463</v>
      </c>
      <c r="P101" s="557">
        <v>11953</v>
      </c>
      <c r="Q101" s="1217">
        <f t="shared" si="31"/>
        <v>68416</v>
      </c>
      <c r="R101" s="574">
        <f t="shared" si="32"/>
        <v>214268</v>
      </c>
      <c r="S101" s="506">
        <v>830</v>
      </c>
    </row>
    <row r="102" spans="1:19" ht="15" customHeight="1" x14ac:dyDescent="0.2">
      <c r="A102" s="507" t="s">
        <v>644</v>
      </c>
      <c r="B102" s="228" t="s">
        <v>644</v>
      </c>
      <c r="C102" s="505" t="s">
        <v>1239</v>
      </c>
      <c r="D102" s="512">
        <v>0</v>
      </c>
      <c r="E102" s="553">
        <f t="shared" si="26"/>
        <v>0</v>
      </c>
      <c r="F102" s="512">
        <v>0</v>
      </c>
      <c r="G102" s="557">
        <f t="shared" si="27"/>
        <v>0</v>
      </c>
      <c r="H102" s="512">
        <v>0</v>
      </c>
      <c r="I102" s="557">
        <f t="shared" si="28"/>
        <v>0</v>
      </c>
      <c r="J102" s="557">
        <f t="shared" si="29"/>
        <v>0</v>
      </c>
      <c r="K102" s="1068">
        <v>0</v>
      </c>
      <c r="L102" s="561">
        <f>ROUND(IF(AND(L$3*K102&lt;10000,$S102&gt;0),10000,L$3*K102),0)</f>
        <v>0</v>
      </c>
      <c r="M102" s="562">
        <v>20808</v>
      </c>
      <c r="N102" s="512">
        <v>0</v>
      </c>
      <c r="O102" s="573">
        <f t="shared" si="30"/>
        <v>0</v>
      </c>
      <c r="P102" s="557">
        <v>0</v>
      </c>
      <c r="Q102" s="1217">
        <f t="shared" si="31"/>
        <v>0</v>
      </c>
      <c r="R102" s="574">
        <f t="shared" si="32"/>
        <v>20808</v>
      </c>
      <c r="S102" s="506">
        <v>0</v>
      </c>
    </row>
    <row r="103" spans="1:19" ht="15" customHeight="1" x14ac:dyDescent="0.2">
      <c r="A103" s="507" t="s">
        <v>413</v>
      </c>
      <c r="B103" s="228" t="s">
        <v>269</v>
      </c>
      <c r="C103" s="505" t="s">
        <v>847</v>
      </c>
      <c r="D103" s="512">
        <v>0</v>
      </c>
      <c r="E103" s="553">
        <f t="shared" si="26"/>
        <v>0</v>
      </c>
      <c r="F103" s="512">
        <v>0</v>
      </c>
      <c r="G103" s="557">
        <f t="shared" si="27"/>
        <v>0</v>
      </c>
      <c r="H103" s="512">
        <v>0</v>
      </c>
      <c r="I103" s="557">
        <f t="shared" si="28"/>
        <v>0</v>
      </c>
      <c r="J103" s="557">
        <f t="shared" si="29"/>
        <v>0</v>
      </c>
      <c r="K103" s="1068">
        <v>50</v>
      </c>
      <c r="L103" s="561">
        <f>ROUND(IF(AND(L$3*K103&lt;10000,$S103&gt;0),10000,L$3*K103),0)</f>
        <v>12050</v>
      </c>
      <c r="M103" s="562">
        <v>0</v>
      </c>
      <c r="N103" s="512">
        <v>217</v>
      </c>
      <c r="O103" s="573">
        <f t="shared" si="30"/>
        <v>12803</v>
      </c>
      <c r="P103" s="557">
        <v>-12803</v>
      </c>
      <c r="Q103" s="1217">
        <f t="shared" si="31"/>
        <v>0</v>
      </c>
      <c r="R103" s="574">
        <f t="shared" si="32"/>
        <v>12050</v>
      </c>
      <c r="S103" s="506">
        <v>153</v>
      </c>
    </row>
    <row r="104" spans="1:19" ht="15" customHeight="1" x14ac:dyDescent="0.2">
      <c r="A104" s="508" t="s">
        <v>414</v>
      </c>
      <c r="B104" s="509" t="s">
        <v>277</v>
      </c>
      <c r="C104" s="510" t="s">
        <v>250</v>
      </c>
      <c r="D104" s="513">
        <v>0</v>
      </c>
      <c r="E104" s="554">
        <f t="shared" si="26"/>
        <v>0</v>
      </c>
      <c r="F104" s="513">
        <v>0</v>
      </c>
      <c r="G104" s="558">
        <f t="shared" si="27"/>
        <v>0</v>
      </c>
      <c r="H104" s="513">
        <v>0</v>
      </c>
      <c r="I104" s="558">
        <f t="shared" si="28"/>
        <v>0</v>
      </c>
      <c r="J104" s="558">
        <f t="shared" si="29"/>
        <v>0</v>
      </c>
      <c r="K104" s="1214">
        <v>0</v>
      </c>
      <c r="L104" s="563">
        <f>ROUND(IF(AND(L$3*K104&lt;10000,$S104&gt;0),10000,L$3*K104),0)</f>
        <v>0</v>
      </c>
      <c r="M104" s="564">
        <v>0</v>
      </c>
      <c r="N104" s="513">
        <v>124</v>
      </c>
      <c r="O104" s="575">
        <f t="shared" si="30"/>
        <v>7316</v>
      </c>
      <c r="P104" s="558">
        <v>-7316</v>
      </c>
      <c r="Q104" s="1218">
        <f t="shared" si="31"/>
        <v>0</v>
      </c>
      <c r="R104" s="576">
        <f t="shared" si="32"/>
        <v>0</v>
      </c>
      <c r="S104" s="511">
        <v>0</v>
      </c>
    </row>
    <row r="105" spans="1:19" ht="15" customHeight="1" x14ac:dyDescent="0.2">
      <c r="A105" s="501" t="s">
        <v>646</v>
      </c>
      <c r="B105" s="502" t="s">
        <v>646</v>
      </c>
      <c r="C105" s="503" t="s">
        <v>832</v>
      </c>
      <c r="D105" s="514">
        <v>0</v>
      </c>
      <c r="E105" s="552">
        <f t="shared" si="26"/>
        <v>0</v>
      </c>
      <c r="F105" s="514">
        <v>0</v>
      </c>
      <c r="G105" s="556">
        <f t="shared" si="27"/>
        <v>0</v>
      </c>
      <c r="H105" s="514">
        <v>0</v>
      </c>
      <c r="I105" s="556">
        <f t="shared" si="28"/>
        <v>0</v>
      </c>
      <c r="J105" s="556">
        <f t="shared" si="29"/>
        <v>0</v>
      </c>
      <c r="K105" s="1213">
        <v>7</v>
      </c>
      <c r="L105" s="565">
        <f>ROUND(IF(AND(L$3*K105&lt;10000,$S105&gt;0),10000,L$3*K105),0)</f>
        <v>10000</v>
      </c>
      <c r="M105" s="566">
        <v>0</v>
      </c>
      <c r="N105" s="514">
        <v>65</v>
      </c>
      <c r="O105" s="571">
        <f t="shared" si="30"/>
        <v>3835</v>
      </c>
      <c r="P105" s="556">
        <v>-3835</v>
      </c>
      <c r="Q105" s="1216">
        <f t="shared" si="31"/>
        <v>0</v>
      </c>
      <c r="R105" s="572">
        <f t="shared" si="32"/>
        <v>10000</v>
      </c>
      <c r="S105" s="504">
        <v>67</v>
      </c>
    </row>
    <row r="106" spans="1:19" ht="15" customHeight="1" x14ac:dyDescent="0.2">
      <c r="A106" s="507" t="s">
        <v>415</v>
      </c>
      <c r="B106" s="228" t="s">
        <v>286</v>
      </c>
      <c r="C106" s="505" t="s">
        <v>322</v>
      </c>
      <c r="D106" s="512">
        <v>0</v>
      </c>
      <c r="E106" s="553">
        <f t="shared" si="26"/>
        <v>0</v>
      </c>
      <c r="F106" s="512">
        <v>0</v>
      </c>
      <c r="G106" s="557">
        <f t="shared" si="27"/>
        <v>0</v>
      </c>
      <c r="H106" s="512">
        <v>0</v>
      </c>
      <c r="I106" s="557">
        <f t="shared" si="28"/>
        <v>0</v>
      </c>
      <c r="J106" s="557">
        <f t="shared" si="29"/>
        <v>0</v>
      </c>
      <c r="K106" s="1068">
        <v>0</v>
      </c>
      <c r="L106" s="561">
        <f>ROUND(IF(AND(L$3*K106&lt;10000,$S106&gt;0),10000,L$3*K106),0)</f>
        <v>0</v>
      </c>
      <c r="M106" s="562">
        <v>0</v>
      </c>
      <c r="N106" s="512">
        <v>104</v>
      </c>
      <c r="O106" s="573">
        <f t="shared" si="30"/>
        <v>6136</v>
      </c>
      <c r="P106" s="557">
        <v>-6136</v>
      </c>
      <c r="Q106" s="1217">
        <f t="shared" si="31"/>
        <v>0</v>
      </c>
      <c r="R106" s="574">
        <f t="shared" si="32"/>
        <v>0</v>
      </c>
      <c r="S106" s="506">
        <v>0</v>
      </c>
    </row>
    <row r="107" spans="1:19" ht="15" customHeight="1" x14ac:dyDescent="0.2">
      <c r="A107" s="507" t="s">
        <v>461</v>
      </c>
      <c r="B107" s="228" t="s">
        <v>461</v>
      </c>
      <c r="C107" s="505" t="s">
        <v>462</v>
      </c>
      <c r="D107" s="512">
        <v>0</v>
      </c>
      <c r="E107" s="553">
        <f t="shared" ref="E107:E126" si="33">ROUND($E$3*D107,0)</f>
        <v>0</v>
      </c>
      <c r="F107" s="512">
        <v>0</v>
      </c>
      <c r="G107" s="557">
        <f t="shared" ref="G107:G126" si="34">ROUND($G$3*F107,0)</f>
        <v>0</v>
      </c>
      <c r="H107" s="512">
        <v>0</v>
      </c>
      <c r="I107" s="557">
        <f t="shared" ref="I107:I126" si="35">ROUND($I$3*H107,0)</f>
        <v>0</v>
      </c>
      <c r="J107" s="557">
        <f t="shared" ref="J107:J126" si="36">G107+I107</f>
        <v>0</v>
      </c>
      <c r="K107" s="1068">
        <v>7</v>
      </c>
      <c r="L107" s="561">
        <f>ROUND(IF(AND(L$3*K107&lt;10000,$S107&gt;0),10000,L$3*K107),0)</f>
        <v>10000</v>
      </c>
      <c r="M107" s="562">
        <v>0</v>
      </c>
      <c r="N107" s="512">
        <v>239</v>
      </c>
      <c r="O107" s="573">
        <f t="shared" ref="O107:O126" si="37">N107*$O$3</f>
        <v>14101</v>
      </c>
      <c r="P107" s="557">
        <v>59512</v>
      </c>
      <c r="Q107" s="1217">
        <f t="shared" ref="Q107:Q126" si="38">O107+P107</f>
        <v>73613</v>
      </c>
      <c r="R107" s="574">
        <f t="shared" ref="R107:R126" si="39">L107+J107+E107+M107+Q107</f>
        <v>83613</v>
      </c>
      <c r="S107" s="506">
        <v>194</v>
      </c>
    </row>
    <row r="108" spans="1:19" ht="15" customHeight="1" x14ac:dyDescent="0.2">
      <c r="A108" s="507" t="s">
        <v>417</v>
      </c>
      <c r="B108" s="228" t="s">
        <v>278</v>
      </c>
      <c r="C108" s="505" t="s">
        <v>261</v>
      </c>
      <c r="D108" s="512">
        <v>0</v>
      </c>
      <c r="E108" s="553">
        <f t="shared" si="33"/>
        <v>0</v>
      </c>
      <c r="F108" s="512">
        <v>0</v>
      </c>
      <c r="G108" s="557">
        <f t="shared" si="34"/>
        <v>0</v>
      </c>
      <c r="H108" s="512">
        <v>0</v>
      </c>
      <c r="I108" s="557">
        <f t="shared" si="35"/>
        <v>0</v>
      </c>
      <c r="J108" s="557">
        <f t="shared" si="36"/>
        <v>0</v>
      </c>
      <c r="K108" s="1068">
        <v>0</v>
      </c>
      <c r="L108" s="561">
        <f>ROUND(IF(AND(L$3*K108&lt;10000,$S108&gt;0),10000,L$3*K108),0)</f>
        <v>0</v>
      </c>
      <c r="M108" s="562">
        <v>0</v>
      </c>
      <c r="N108" s="512">
        <v>99</v>
      </c>
      <c r="O108" s="573">
        <f t="shared" si="37"/>
        <v>5841</v>
      </c>
      <c r="P108" s="557">
        <v>-966</v>
      </c>
      <c r="Q108" s="1217">
        <f t="shared" si="38"/>
        <v>4875</v>
      </c>
      <c r="R108" s="574">
        <f t="shared" si="39"/>
        <v>4875</v>
      </c>
      <c r="S108" s="506">
        <v>0</v>
      </c>
    </row>
    <row r="109" spans="1:19" ht="15" customHeight="1" x14ac:dyDescent="0.2">
      <c r="A109" s="508" t="s">
        <v>418</v>
      </c>
      <c r="B109" s="509" t="s">
        <v>271</v>
      </c>
      <c r="C109" s="510" t="s">
        <v>241</v>
      </c>
      <c r="D109" s="513">
        <v>0</v>
      </c>
      <c r="E109" s="554">
        <f t="shared" si="33"/>
        <v>0</v>
      </c>
      <c r="F109" s="513">
        <v>0</v>
      </c>
      <c r="G109" s="558">
        <f t="shared" si="34"/>
        <v>0</v>
      </c>
      <c r="H109" s="513">
        <v>0</v>
      </c>
      <c r="I109" s="558">
        <f t="shared" si="35"/>
        <v>0</v>
      </c>
      <c r="J109" s="558">
        <f t="shared" si="36"/>
        <v>0</v>
      </c>
      <c r="K109" s="1214">
        <v>21</v>
      </c>
      <c r="L109" s="563">
        <f>ROUND(IF(AND(L$3*K109&lt;10000,$S109&gt;0),10000,L$3*K109),0)</f>
        <v>10000</v>
      </c>
      <c r="M109" s="564">
        <v>0</v>
      </c>
      <c r="N109" s="513">
        <v>222</v>
      </c>
      <c r="O109" s="575">
        <f t="shared" si="37"/>
        <v>13098</v>
      </c>
      <c r="P109" s="558">
        <v>265</v>
      </c>
      <c r="Q109" s="1218">
        <f t="shared" si="38"/>
        <v>13363</v>
      </c>
      <c r="R109" s="576">
        <f t="shared" si="39"/>
        <v>23363</v>
      </c>
      <c r="S109" s="511">
        <v>132</v>
      </c>
    </row>
    <row r="110" spans="1:19" ht="15" customHeight="1" x14ac:dyDescent="0.2">
      <c r="A110" s="501" t="s">
        <v>419</v>
      </c>
      <c r="B110" s="502">
        <v>328002</v>
      </c>
      <c r="C110" s="503" t="s">
        <v>251</v>
      </c>
      <c r="D110" s="514">
        <v>0</v>
      </c>
      <c r="E110" s="552">
        <f t="shared" si="33"/>
        <v>0</v>
      </c>
      <c r="F110" s="514">
        <v>0</v>
      </c>
      <c r="G110" s="556">
        <f t="shared" si="34"/>
        <v>0</v>
      </c>
      <c r="H110" s="514">
        <v>0</v>
      </c>
      <c r="I110" s="556">
        <f t="shared" si="35"/>
        <v>0</v>
      </c>
      <c r="J110" s="556">
        <f t="shared" si="36"/>
        <v>0</v>
      </c>
      <c r="K110" s="1213">
        <v>178</v>
      </c>
      <c r="L110" s="565">
        <f>ROUND(IF(AND(L$3*K110&lt;10000,$S110&gt;0),10000,L$3*K110),0)</f>
        <v>42898</v>
      </c>
      <c r="M110" s="566">
        <v>0</v>
      </c>
      <c r="N110" s="514">
        <v>494</v>
      </c>
      <c r="O110" s="571">
        <f t="shared" si="37"/>
        <v>29146</v>
      </c>
      <c r="P110" s="556">
        <v>-14936</v>
      </c>
      <c r="Q110" s="1216">
        <f t="shared" si="38"/>
        <v>14210</v>
      </c>
      <c r="R110" s="572">
        <f t="shared" si="39"/>
        <v>57108</v>
      </c>
      <c r="S110" s="504">
        <v>553</v>
      </c>
    </row>
    <row r="111" spans="1:19" ht="15" customHeight="1" x14ac:dyDescent="0.2">
      <c r="A111" s="507" t="s">
        <v>420</v>
      </c>
      <c r="B111" s="228" t="s">
        <v>279</v>
      </c>
      <c r="C111" s="505" t="s">
        <v>252</v>
      </c>
      <c r="D111" s="512">
        <v>0</v>
      </c>
      <c r="E111" s="553">
        <f t="shared" si="33"/>
        <v>0</v>
      </c>
      <c r="F111" s="512">
        <v>0</v>
      </c>
      <c r="G111" s="557">
        <f t="shared" si="34"/>
        <v>0</v>
      </c>
      <c r="H111" s="512">
        <v>0</v>
      </c>
      <c r="I111" s="557">
        <f t="shared" si="35"/>
        <v>0</v>
      </c>
      <c r="J111" s="557">
        <f t="shared" si="36"/>
        <v>0</v>
      </c>
      <c r="K111" s="1068">
        <v>18</v>
      </c>
      <c r="L111" s="561">
        <f>ROUND(IF(AND(L$3*K111&lt;10000,$S111&gt;0),10000,L$3*K111),0)</f>
        <v>10000</v>
      </c>
      <c r="M111" s="562">
        <v>0</v>
      </c>
      <c r="N111" s="512">
        <v>79</v>
      </c>
      <c r="O111" s="573">
        <f t="shared" si="37"/>
        <v>4661</v>
      </c>
      <c r="P111" s="557">
        <v>-1015</v>
      </c>
      <c r="Q111" s="1217">
        <f t="shared" si="38"/>
        <v>3646</v>
      </c>
      <c r="R111" s="574">
        <f t="shared" si="39"/>
        <v>13646</v>
      </c>
      <c r="S111" s="506">
        <v>52</v>
      </c>
    </row>
    <row r="112" spans="1:19" ht="15" customHeight="1" x14ac:dyDescent="0.2">
      <c r="A112" s="507" t="s">
        <v>421</v>
      </c>
      <c r="B112" s="228" t="s">
        <v>280</v>
      </c>
      <c r="C112" s="505" t="s">
        <v>253</v>
      </c>
      <c r="D112" s="512">
        <v>0</v>
      </c>
      <c r="E112" s="553">
        <f t="shared" si="33"/>
        <v>0</v>
      </c>
      <c r="F112" s="512">
        <v>0</v>
      </c>
      <c r="G112" s="557">
        <f t="shared" si="34"/>
        <v>0</v>
      </c>
      <c r="H112" s="512">
        <v>0</v>
      </c>
      <c r="I112" s="557">
        <f t="shared" si="35"/>
        <v>0</v>
      </c>
      <c r="J112" s="557">
        <f t="shared" si="36"/>
        <v>0</v>
      </c>
      <c r="K112" s="1068">
        <v>54</v>
      </c>
      <c r="L112" s="561">
        <f>ROUND(IF(AND(L$3*K112&lt;10000,$S112&gt;0),10000,L$3*K112),0)</f>
        <v>13014</v>
      </c>
      <c r="M112" s="562">
        <v>0</v>
      </c>
      <c r="N112" s="512">
        <v>194</v>
      </c>
      <c r="O112" s="573">
        <f t="shared" si="37"/>
        <v>11446</v>
      </c>
      <c r="P112" s="557">
        <v>-11446</v>
      </c>
      <c r="Q112" s="1217">
        <f t="shared" si="38"/>
        <v>0</v>
      </c>
      <c r="R112" s="574">
        <f t="shared" si="39"/>
        <v>13014</v>
      </c>
      <c r="S112" s="506">
        <v>148</v>
      </c>
    </row>
    <row r="113" spans="1:19" ht="15" customHeight="1" x14ac:dyDescent="0.2">
      <c r="A113" s="507" t="s">
        <v>422</v>
      </c>
      <c r="B113" s="228" t="s">
        <v>272</v>
      </c>
      <c r="C113" s="505" t="s">
        <v>240</v>
      </c>
      <c r="D113" s="512">
        <v>0</v>
      </c>
      <c r="E113" s="553">
        <f t="shared" si="33"/>
        <v>0</v>
      </c>
      <c r="F113" s="512">
        <v>0</v>
      </c>
      <c r="G113" s="557">
        <f t="shared" si="34"/>
        <v>0</v>
      </c>
      <c r="H113" s="512">
        <v>0</v>
      </c>
      <c r="I113" s="557">
        <f t="shared" si="35"/>
        <v>0</v>
      </c>
      <c r="J113" s="557">
        <f t="shared" si="36"/>
        <v>0</v>
      </c>
      <c r="K113" s="1068">
        <v>0</v>
      </c>
      <c r="L113" s="561">
        <f>ROUND(IF(AND(L$3*K113&lt;10000,$S113&gt;0),10000,L$3*K113),0)</f>
        <v>0</v>
      </c>
      <c r="M113" s="562">
        <v>0</v>
      </c>
      <c r="N113" s="512">
        <v>86</v>
      </c>
      <c r="O113" s="573">
        <f t="shared" si="37"/>
        <v>5074</v>
      </c>
      <c r="P113" s="557">
        <v>-5074</v>
      </c>
      <c r="Q113" s="1217">
        <f t="shared" si="38"/>
        <v>0</v>
      </c>
      <c r="R113" s="574">
        <f t="shared" si="39"/>
        <v>0</v>
      </c>
      <c r="S113" s="506">
        <v>0</v>
      </c>
    </row>
    <row r="114" spans="1:19" ht="15" customHeight="1" x14ac:dyDescent="0.2">
      <c r="A114" s="508" t="s">
        <v>423</v>
      </c>
      <c r="B114" s="509" t="s">
        <v>281</v>
      </c>
      <c r="C114" s="510" t="s">
        <v>254</v>
      </c>
      <c r="D114" s="513">
        <v>0</v>
      </c>
      <c r="E114" s="554">
        <f t="shared" si="33"/>
        <v>0</v>
      </c>
      <c r="F114" s="513">
        <v>0</v>
      </c>
      <c r="G114" s="558">
        <f t="shared" si="34"/>
        <v>0</v>
      </c>
      <c r="H114" s="513">
        <v>0</v>
      </c>
      <c r="I114" s="558">
        <f t="shared" si="35"/>
        <v>0</v>
      </c>
      <c r="J114" s="558">
        <f t="shared" si="36"/>
        <v>0</v>
      </c>
      <c r="K114" s="1214">
        <v>0</v>
      </c>
      <c r="L114" s="563">
        <f>ROUND(IF(AND(L$3*K114&lt;10000,$S114&gt;0),10000,L$3*K114),0)</f>
        <v>0</v>
      </c>
      <c r="M114" s="564">
        <v>0</v>
      </c>
      <c r="N114" s="513">
        <v>210</v>
      </c>
      <c r="O114" s="575">
        <f t="shared" si="37"/>
        <v>12390</v>
      </c>
      <c r="P114" s="558">
        <v>-12390</v>
      </c>
      <c r="Q114" s="1218">
        <f t="shared" si="38"/>
        <v>0</v>
      </c>
      <c r="R114" s="576">
        <f t="shared" si="39"/>
        <v>0</v>
      </c>
      <c r="S114" s="511">
        <v>0</v>
      </c>
    </row>
    <row r="115" spans="1:19" ht="15" customHeight="1" x14ac:dyDescent="0.2">
      <c r="A115" s="501" t="s">
        <v>424</v>
      </c>
      <c r="B115" s="502" t="s">
        <v>276</v>
      </c>
      <c r="C115" s="503" t="s">
        <v>249</v>
      </c>
      <c r="D115" s="514">
        <v>0</v>
      </c>
      <c r="E115" s="552">
        <f t="shared" si="33"/>
        <v>0</v>
      </c>
      <c r="F115" s="514">
        <v>0</v>
      </c>
      <c r="G115" s="556">
        <f t="shared" si="34"/>
        <v>0</v>
      </c>
      <c r="H115" s="514">
        <v>0</v>
      </c>
      <c r="I115" s="556">
        <f t="shared" si="35"/>
        <v>0</v>
      </c>
      <c r="J115" s="556">
        <f t="shared" si="36"/>
        <v>0</v>
      </c>
      <c r="K115" s="1213">
        <v>19</v>
      </c>
      <c r="L115" s="565">
        <f>ROUND(IF(AND(L$3*K115&lt;10000,$S115&gt;0),10000,L$3*K115),0)</f>
        <v>4579</v>
      </c>
      <c r="M115" s="566">
        <v>0</v>
      </c>
      <c r="N115" s="514">
        <v>69</v>
      </c>
      <c r="O115" s="571">
        <f t="shared" si="37"/>
        <v>4071</v>
      </c>
      <c r="P115" s="556">
        <v>-4071</v>
      </c>
      <c r="Q115" s="1216">
        <f t="shared" si="38"/>
        <v>0</v>
      </c>
      <c r="R115" s="572">
        <f t="shared" si="39"/>
        <v>4579</v>
      </c>
      <c r="S115" s="504">
        <v>0</v>
      </c>
    </row>
    <row r="116" spans="1:19" ht="15" customHeight="1" x14ac:dyDescent="0.2">
      <c r="A116" s="507" t="s">
        <v>425</v>
      </c>
      <c r="B116" s="228">
        <v>343002</v>
      </c>
      <c r="C116" s="505" t="s">
        <v>311</v>
      </c>
      <c r="D116" s="512">
        <v>0</v>
      </c>
      <c r="E116" s="553">
        <f t="shared" si="33"/>
        <v>0</v>
      </c>
      <c r="F116" s="512">
        <v>0</v>
      </c>
      <c r="G116" s="557">
        <f t="shared" si="34"/>
        <v>0</v>
      </c>
      <c r="H116" s="512">
        <v>0</v>
      </c>
      <c r="I116" s="557">
        <f t="shared" si="35"/>
        <v>0</v>
      </c>
      <c r="J116" s="557">
        <f t="shared" si="36"/>
        <v>0</v>
      </c>
      <c r="K116" s="1068">
        <v>259</v>
      </c>
      <c r="L116" s="561">
        <f>ROUND(IF(AND(L$3*K116&lt;10000,$S116&gt;0),10000,L$3*K116),0)</f>
        <v>62419</v>
      </c>
      <c r="M116" s="562">
        <v>0</v>
      </c>
      <c r="N116" s="512">
        <v>1145</v>
      </c>
      <c r="O116" s="573">
        <f t="shared" si="37"/>
        <v>67555</v>
      </c>
      <c r="P116" s="557">
        <v>6229</v>
      </c>
      <c r="Q116" s="1217">
        <f t="shared" si="38"/>
        <v>73784</v>
      </c>
      <c r="R116" s="574">
        <f t="shared" si="39"/>
        <v>136203</v>
      </c>
      <c r="S116" s="506">
        <v>670</v>
      </c>
    </row>
    <row r="117" spans="1:19" ht="15" customHeight="1" x14ac:dyDescent="0.2">
      <c r="A117" s="507" t="s">
        <v>426</v>
      </c>
      <c r="B117" s="228">
        <v>328001</v>
      </c>
      <c r="C117" s="505" t="s">
        <v>243</v>
      </c>
      <c r="D117" s="512">
        <v>0</v>
      </c>
      <c r="E117" s="553">
        <f t="shared" si="33"/>
        <v>0</v>
      </c>
      <c r="F117" s="512">
        <v>0</v>
      </c>
      <c r="G117" s="557">
        <f t="shared" si="34"/>
        <v>0</v>
      </c>
      <c r="H117" s="512">
        <v>0</v>
      </c>
      <c r="I117" s="557">
        <f t="shared" si="35"/>
        <v>0</v>
      </c>
      <c r="J117" s="557">
        <f t="shared" si="36"/>
        <v>0</v>
      </c>
      <c r="K117" s="1068">
        <v>0</v>
      </c>
      <c r="L117" s="561">
        <f>ROUND(IF(AND(L$3*K117&lt;10000,$S117&gt;0),10000,L$3*K117),0)</f>
        <v>0</v>
      </c>
      <c r="M117" s="562">
        <v>0</v>
      </c>
      <c r="N117" s="512">
        <v>177</v>
      </c>
      <c r="O117" s="573">
        <f t="shared" si="37"/>
        <v>10443</v>
      </c>
      <c r="P117" s="557">
        <v>-10443</v>
      </c>
      <c r="Q117" s="1217">
        <f t="shared" si="38"/>
        <v>0</v>
      </c>
      <c r="R117" s="574">
        <f t="shared" si="39"/>
        <v>0</v>
      </c>
      <c r="S117" s="506">
        <v>0</v>
      </c>
    </row>
    <row r="118" spans="1:19" ht="15" customHeight="1" x14ac:dyDescent="0.2">
      <c r="A118" s="507" t="s">
        <v>427</v>
      </c>
      <c r="B118" s="228">
        <v>349001</v>
      </c>
      <c r="C118" s="505" t="s">
        <v>248</v>
      </c>
      <c r="D118" s="512">
        <v>0</v>
      </c>
      <c r="E118" s="553">
        <f t="shared" si="33"/>
        <v>0</v>
      </c>
      <c r="F118" s="512">
        <v>0</v>
      </c>
      <c r="G118" s="557">
        <f t="shared" si="34"/>
        <v>0</v>
      </c>
      <c r="H118" s="512">
        <v>0</v>
      </c>
      <c r="I118" s="557">
        <f t="shared" si="35"/>
        <v>0</v>
      </c>
      <c r="J118" s="557">
        <f t="shared" si="36"/>
        <v>0</v>
      </c>
      <c r="K118" s="1068">
        <v>91</v>
      </c>
      <c r="L118" s="561">
        <f>ROUND(IF(AND(L$3*K118&lt;10000,$S118&gt;0),10000,L$3*K118),0)</f>
        <v>21931</v>
      </c>
      <c r="M118" s="562">
        <v>0</v>
      </c>
      <c r="N118" s="512">
        <v>179</v>
      </c>
      <c r="O118" s="573">
        <f t="shared" si="37"/>
        <v>10561</v>
      </c>
      <c r="P118" s="557">
        <v>9422</v>
      </c>
      <c r="Q118" s="1217">
        <f t="shared" si="38"/>
        <v>19983</v>
      </c>
      <c r="R118" s="574">
        <f t="shared" si="39"/>
        <v>41914</v>
      </c>
      <c r="S118" s="506">
        <v>109</v>
      </c>
    </row>
    <row r="119" spans="1:19" ht="15" customHeight="1" x14ac:dyDescent="0.2">
      <c r="A119" s="508" t="s">
        <v>435</v>
      </c>
      <c r="B119" s="509" t="s">
        <v>285</v>
      </c>
      <c r="C119" s="510" t="s">
        <v>330</v>
      </c>
      <c r="D119" s="513">
        <v>0</v>
      </c>
      <c r="E119" s="554">
        <f t="shared" si="33"/>
        <v>0</v>
      </c>
      <c r="F119" s="513">
        <v>0</v>
      </c>
      <c r="G119" s="558">
        <f t="shared" si="34"/>
        <v>0</v>
      </c>
      <c r="H119" s="513">
        <v>0</v>
      </c>
      <c r="I119" s="558">
        <f t="shared" si="35"/>
        <v>0</v>
      </c>
      <c r="J119" s="558">
        <f t="shared" si="36"/>
        <v>0</v>
      </c>
      <c r="K119" s="1214">
        <v>0</v>
      </c>
      <c r="L119" s="563">
        <f>ROUND(IF(AND(L$3*K119&lt;10000,$S119&gt;0),10000,L$3*K119),0)</f>
        <v>0</v>
      </c>
      <c r="M119" s="564">
        <v>0</v>
      </c>
      <c r="N119" s="513">
        <v>0</v>
      </c>
      <c r="O119" s="575">
        <f t="shared" si="37"/>
        <v>0</v>
      </c>
      <c r="P119" s="558">
        <v>0</v>
      </c>
      <c r="Q119" s="1218">
        <f t="shared" si="38"/>
        <v>0</v>
      </c>
      <c r="R119" s="576">
        <f t="shared" si="39"/>
        <v>0</v>
      </c>
      <c r="S119" s="511">
        <v>0</v>
      </c>
    </row>
    <row r="120" spans="1:19" ht="15" customHeight="1" x14ac:dyDescent="0.2">
      <c r="A120" s="501" t="s">
        <v>343</v>
      </c>
      <c r="B120" s="502" t="s">
        <v>343</v>
      </c>
      <c r="C120" s="503" t="s">
        <v>437</v>
      </c>
      <c r="D120" s="514">
        <v>0</v>
      </c>
      <c r="E120" s="552">
        <f t="shared" si="33"/>
        <v>0</v>
      </c>
      <c r="F120" s="514">
        <v>0</v>
      </c>
      <c r="G120" s="556">
        <f t="shared" si="34"/>
        <v>0</v>
      </c>
      <c r="H120" s="514">
        <v>0</v>
      </c>
      <c r="I120" s="556">
        <f t="shared" si="35"/>
        <v>0</v>
      </c>
      <c r="J120" s="556">
        <f t="shared" si="36"/>
        <v>0</v>
      </c>
      <c r="K120" s="1213">
        <v>51</v>
      </c>
      <c r="L120" s="565">
        <f>ROUND(IF(AND(L$3*K120&lt;10000,$S120&gt;0),10000,L$3*K120),0)</f>
        <v>12291</v>
      </c>
      <c r="M120" s="566">
        <v>0</v>
      </c>
      <c r="N120" s="514">
        <v>64</v>
      </c>
      <c r="O120" s="571">
        <f t="shared" si="37"/>
        <v>3776</v>
      </c>
      <c r="P120" s="556">
        <v>-3776</v>
      </c>
      <c r="Q120" s="1216">
        <f t="shared" si="38"/>
        <v>0</v>
      </c>
      <c r="R120" s="572">
        <f t="shared" si="39"/>
        <v>12291</v>
      </c>
      <c r="S120" s="504">
        <v>0</v>
      </c>
    </row>
    <row r="121" spans="1:19" ht="15" customHeight="1" x14ac:dyDescent="0.2">
      <c r="A121" s="507" t="s">
        <v>854</v>
      </c>
      <c r="B121" s="228" t="s">
        <v>854</v>
      </c>
      <c r="C121" s="505" t="s">
        <v>851</v>
      </c>
      <c r="D121" s="512">
        <v>0</v>
      </c>
      <c r="E121" s="553">
        <f t="shared" si="33"/>
        <v>0</v>
      </c>
      <c r="F121" s="512">
        <v>0</v>
      </c>
      <c r="G121" s="557">
        <f t="shared" si="34"/>
        <v>0</v>
      </c>
      <c r="H121" s="512">
        <v>0</v>
      </c>
      <c r="I121" s="557">
        <f t="shared" si="35"/>
        <v>0</v>
      </c>
      <c r="J121" s="557">
        <f t="shared" si="36"/>
        <v>0</v>
      </c>
      <c r="K121" s="1068">
        <v>0</v>
      </c>
      <c r="L121" s="561">
        <f>ROUND(IF(AND(L$3*K121&lt;10000,$S121&gt;0),10000,L$3*K121),0)</f>
        <v>10000</v>
      </c>
      <c r="M121" s="562">
        <v>31187</v>
      </c>
      <c r="N121" s="512">
        <v>103</v>
      </c>
      <c r="O121" s="573">
        <f t="shared" si="37"/>
        <v>6077</v>
      </c>
      <c r="P121" s="557">
        <v>5561</v>
      </c>
      <c r="Q121" s="1217">
        <f t="shared" si="38"/>
        <v>11638</v>
      </c>
      <c r="R121" s="574">
        <f t="shared" si="39"/>
        <v>52825</v>
      </c>
      <c r="S121" s="506">
        <v>188</v>
      </c>
    </row>
    <row r="122" spans="1:19" ht="15" customHeight="1" x14ac:dyDescent="0.2">
      <c r="A122" s="507" t="s">
        <v>856</v>
      </c>
      <c r="B122" s="228" t="s">
        <v>856</v>
      </c>
      <c r="C122" s="505" t="s">
        <v>1027</v>
      </c>
      <c r="D122" s="512">
        <v>0</v>
      </c>
      <c r="E122" s="553">
        <f t="shared" si="33"/>
        <v>0</v>
      </c>
      <c r="F122" s="512">
        <v>0</v>
      </c>
      <c r="G122" s="557">
        <f t="shared" si="34"/>
        <v>0</v>
      </c>
      <c r="H122" s="512">
        <v>0</v>
      </c>
      <c r="I122" s="557">
        <f t="shared" si="35"/>
        <v>0</v>
      </c>
      <c r="J122" s="557">
        <f t="shared" si="36"/>
        <v>0</v>
      </c>
      <c r="K122" s="1068">
        <v>0</v>
      </c>
      <c r="L122" s="561">
        <f>ROUND(IF(AND(L$3*K122&lt;10000,$S122&gt;0),10000,L$3*K122),0)</f>
        <v>0</v>
      </c>
      <c r="M122" s="562">
        <v>45524</v>
      </c>
      <c r="N122" s="512">
        <v>128</v>
      </c>
      <c r="O122" s="573">
        <f t="shared" si="37"/>
        <v>7552</v>
      </c>
      <c r="P122" s="557">
        <v>-7552</v>
      </c>
      <c r="Q122" s="1217">
        <f t="shared" si="38"/>
        <v>0</v>
      </c>
      <c r="R122" s="574">
        <f t="shared" si="39"/>
        <v>45524</v>
      </c>
      <c r="S122" s="506">
        <v>0</v>
      </c>
    </row>
    <row r="123" spans="1:19" ht="15" customHeight="1" x14ac:dyDescent="0.2">
      <c r="A123" s="507" t="s">
        <v>1164</v>
      </c>
      <c r="B123" s="228" t="s">
        <v>1164</v>
      </c>
      <c r="C123" s="505" t="s">
        <v>1165</v>
      </c>
      <c r="D123" s="512">
        <v>0</v>
      </c>
      <c r="E123" s="553">
        <f t="shared" si="33"/>
        <v>0</v>
      </c>
      <c r="F123" s="512">
        <v>0</v>
      </c>
      <c r="G123" s="557">
        <f t="shared" si="34"/>
        <v>0</v>
      </c>
      <c r="H123" s="512">
        <v>0</v>
      </c>
      <c r="I123" s="557">
        <f t="shared" si="35"/>
        <v>0</v>
      </c>
      <c r="J123" s="557">
        <f t="shared" si="36"/>
        <v>0</v>
      </c>
      <c r="K123" s="1068">
        <v>89</v>
      </c>
      <c r="L123" s="561">
        <f>ROUND(IF(AND(L$3*K123&lt;10000,$S123&gt;0),10000,L$3*K123),0)</f>
        <v>21449</v>
      </c>
      <c r="M123" s="562">
        <v>0</v>
      </c>
      <c r="N123" s="512">
        <v>90</v>
      </c>
      <c r="O123" s="573">
        <f t="shared" si="37"/>
        <v>5310</v>
      </c>
      <c r="P123" s="557">
        <v>1257</v>
      </c>
      <c r="Q123" s="1217">
        <f t="shared" si="38"/>
        <v>6567</v>
      </c>
      <c r="R123" s="574">
        <f t="shared" si="39"/>
        <v>28016</v>
      </c>
      <c r="S123" s="506">
        <v>200</v>
      </c>
    </row>
    <row r="124" spans="1:19" ht="15" customHeight="1" x14ac:dyDescent="0.2">
      <c r="A124" s="508" t="s">
        <v>1166</v>
      </c>
      <c r="B124" s="509" t="s">
        <v>1166</v>
      </c>
      <c r="C124" s="510" t="s">
        <v>1167</v>
      </c>
      <c r="D124" s="513">
        <v>0</v>
      </c>
      <c r="E124" s="554">
        <f t="shared" si="33"/>
        <v>0</v>
      </c>
      <c r="F124" s="513">
        <v>0</v>
      </c>
      <c r="G124" s="558">
        <f t="shared" si="34"/>
        <v>0</v>
      </c>
      <c r="H124" s="513">
        <v>0</v>
      </c>
      <c r="I124" s="558">
        <f t="shared" si="35"/>
        <v>0</v>
      </c>
      <c r="J124" s="558">
        <f t="shared" si="36"/>
        <v>0</v>
      </c>
      <c r="K124" s="1214">
        <v>0</v>
      </c>
      <c r="L124" s="563">
        <f>ROUND(IF(AND(L$3*K124&lt;10000,$S124&gt;0),10000,L$3*K124),0)</f>
        <v>10000</v>
      </c>
      <c r="M124" s="564">
        <v>0</v>
      </c>
      <c r="N124" s="513">
        <v>139</v>
      </c>
      <c r="O124" s="575">
        <f t="shared" si="37"/>
        <v>8201</v>
      </c>
      <c r="P124" s="558">
        <v>-8201</v>
      </c>
      <c r="Q124" s="1218">
        <f t="shared" si="38"/>
        <v>0</v>
      </c>
      <c r="R124" s="576">
        <f t="shared" si="39"/>
        <v>10000</v>
      </c>
      <c r="S124" s="511">
        <v>55</v>
      </c>
    </row>
    <row r="125" spans="1:19" ht="15" customHeight="1" x14ac:dyDescent="0.2">
      <c r="A125" s="501" t="s">
        <v>647</v>
      </c>
      <c r="B125" s="502" t="s">
        <v>647</v>
      </c>
      <c r="C125" s="503" t="s">
        <v>833</v>
      </c>
      <c r="D125" s="514">
        <v>0</v>
      </c>
      <c r="E125" s="552">
        <f t="shared" si="33"/>
        <v>0</v>
      </c>
      <c r="F125" s="514">
        <v>0</v>
      </c>
      <c r="G125" s="556">
        <f t="shared" si="34"/>
        <v>0</v>
      </c>
      <c r="H125" s="514">
        <v>0</v>
      </c>
      <c r="I125" s="556">
        <f t="shared" si="35"/>
        <v>0</v>
      </c>
      <c r="J125" s="556">
        <f t="shared" si="36"/>
        <v>0</v>
      </c>
      <c r="K125" s="1213">
        <v>0</v>
      </c>
      <c r="L125" s="565">
        <f>ROUND(IF(AND(L$3*K125&lt;10000,$S125&gt;0),10000,L$3*K125),0)</f>
        <v>10000</v>
      </c>
      <c r="M125" s="566">
        <v>8444</v>
      </c>
      <c r="N125" s="514">
        <v>399</v>
      </c>
      <c r="O125" s="571">
        <f t="shared" si="37"/>
        <v>23541</v>
      </c>
      <c r="P125" s="556">
        <v>-14841</v>
      </c>
      <c r="Q125" s="1216">
        <f t="shared" si="38"/>
        <v>8700</v>
      </c>
      <c r="R125" s="572">
        <f t="shared" si="39"/>
        <v>27144</v>
      </c>
      <c r="S125" s="504">
        <v>481</v>
      </c>
    </row>
    <row r="126" spans="1:19" ht="15" customHeight="1" x14ac:dyDescent="0.2">
      <c r="A126" s="507" t="s">
        <v>648</v>
      </c>
      <c r="B126" s="228" t="s">
        <v>416</v>
      </c>
      <c r="C126" s="505" t="s">
        <v>999</v>
      </c>
      <c r="D126" s="512">
        <v>0</v>
      </c>
      <c r="E126" s="553">
        <f t="shared" si="33"/>
        <v>0</v>
      </c>
      <c r="F126" s="512">
        <v>0</v>
      </c>
      <c r="G126" s="557">
        <f t="shared" si="34"/>
        <v>0</v>
      </c>
      <c r="H126" s="512">
        <v>0</v>
      </c>
      <c r="I126" s="557">
        <f t="shared" si="35"/>
        <v>0</v>
      </c>
      <c r="J126" s="557">
        <f t="shared" si="36"/>
        <v>0</v>
      </c>
      <c r="K126" s="1068">
        <v>62</v>
      </c>
      <c r="L126" s="561">
        <f>ROUND(IF(AND(L$3*K126&lt;10000,$S126&gt;0),10000,L$3*K126),0)</f>
        <v>14942</v>
      </c>
      <c r="M126" s="562">
        <v>0</v>
      </c>
      <c r="N126" s="512">
        <v>152</v>
      </c>
      <c r="O126" s="573">
        <f t="shared" si="37"/>
        <v>8968</v>
      </c>
      <c r="P126" s="557">
        <v>-8968</v>
      </c>
      <c r="Q126" s="1217">
        <f t="shared" si="38"/>
        <v>0</v>
      </c>
      <c r="R126" s="574">
        <f t="shared" si="39"/>
        <v>14942</v>
      </c>
      <c r="S126" s="506">
        <v>0</v>
      </c>
    </row>
    <row r="127" spans="1:19" ht="15" customHeight="1" thickBot="1" x14ac:dyDescent="0.25">
      <c r="A127" s="521"/>
      <c r="B127" s="522"/>
      <c r="C127" s="1212" t="s">
        <v>317</v>
      </c>
      <c r="D127" s="523">
        <f t="shared" ref="D127:R127" si="40">SUM(D95:D126)</f>
        <v>38</v>
      </c>
      <c r="E127" s="555">
        <f t="shared" si="40"/>
        <v>798000</v>
      </c>
      <c r="F127" s="523">
        <f t="shared" si="40"/>
        <v>14</v>
      </c>
      <c r="G127" s="560">
        <f t="shared" si="40"/>
        <v>84000</v>
      </c>
      <c r="H127" s="523">
        <f t="shared" si="40"/>
        <v>19</v>
      </c>
      <c r="I127" s="560">
        <f t="shared" si="40"/>
        <v>76000</v>
      </c>
      <c r="J127" s="560">
        <f t="shared" si="40"/>
        <v>160000</v>
      </c>
      <c r="K127" s="1065">
        <f t="shared" si="40"/>
        <v>1901</v>
      </c>
      <c r="L127" s="569">
        <f t="shared" si="40"/>
        <v>535368</v>
      </c>
      <c r="M127" s="570">
        <f t="shared" si="40"/>
        <v>266354</v>
      </c>
      <c r="N127" s="523">
        <f t="shared" si="40"/>
        <v>9678</v>
      </c>
      <c r="O127" s="579">
        <f t="shared" si="40"/>
        <v>571002</v>
      </c>
      <c r="P127" s="560">
        <f t="shared" si="40"/>
        <v>-189822</v>
      </c>
      <c r="Q127" s="1220">
        <f t="shared" si="40"/>
        <v>381180</v>
      </c>
      <c r="R127" s="580">
        <f t="shared" si="40"/>
        <v>2140902</v>
      </c>
      <c r="S127" s="523">
        <f>SUM(S95:S126)</f>
        <v>6633</v>
      </c>
    </row>
    <row r="128" spans="1:19" s="104" customFormat="1" ht="6.75" customHeight="1" thickTop="1" x14ac:dyDescent="0.2">
      <c r="A128" s="626"/>
      <c r="B128" s="627"/>
      <c r="C128" s="628"/>
      <c r="D128" s="629"/>
      <c r="E128" s="630"/>
      <c r="F128" s="631"/>
      <c r="G128" s="630"/>
      <c r="H128" s="632"/>
      <c r="I128" s="630"/>
      <c r="J128" s="630"/>
      <c r="K128" s="1067"/>
      <c r="L128" s="630"/>
      <c r="M128" s="630"/>
      <c r="N128" s="629"/>
      <c r="O128" s="633"/>
      <c r="P128" s="630"/>
      <c r="Q128" s="634"/>
      <c r="R128" s="633"/>
      <c r="S128" s="631"/>
    </row>
    <row r="129" spans="1:19" ht="15" customHeight="1" x14ac:dyDescent="0.2">
      <c r="A129" s="501">
        <v>396211</v>
      </c>
      <c r="B129" s="502" t="s">
        <v>430</v>
      </c>
      <c r="C129" s="503" t="s">
        <v>836</v>
      </c>
      <c r="D129" s="514">
        <v>0</v>
      </c>
      <c r="E129" s="552">
        <f t="shared" ref="E129:E135" si="41">ROUND($E$3*D129,0)</f>
        <v>0</v>
      </c>
      <c r="F129" s="514">
        <v>0</v>
      </c>
      <c r="G129" s="556">
        <f t="shared" ref="G129:G135" si="42">ROUND($G$3*F129,0)</f>
        <v>0</v>
      </c>
      <c r="H129" s="514">
        <v>0</v>
      </c>
      <c r="I129" s="556">
        <f t="shared" ref="I129:I135" si="43">ROUND($I$3*H129,0)</f>
        <v>0</v>
      </c>
      <c r="J129" s="556">
        <f t="shared" ref="J129:J135" si="44">G129+I129</f>
        <v>0</v>
      </c>
      <c r="K129" s="1213">
        <v>0</v>
      </c>
      <c r="L129" s="565">
        <f>ROUND(IF(AND(L$3*K129&lt;10000,$S129&gt;0),10000,L$3*K129),0)</f>
        <v>0</v>
      </c>
      <c r="M129" s="566">
        <v>0</v>
      </c>
      <c r="N129" s="514">
        <v>192</v>
      </c>
      <c r="O129" s="571">
        <f t="shared" ref="O129:O135" si="45">N129*$O$3</f>
        <v>11328</v>
      </c>
      <c r="P129" s="556">
        <v>-11328</v>
      </c>
      <c r="Q129" s="1216">
        <f t="shared" ref="Q129:Q135" si="46">O129+P129</f>
        <v>0</v>
      </c>
      <c r="R129" s="572">
        <f t="shared" ref="R129:R135" si="47">L129+J129+E129+M129+Q129</f>
        <v>0</v>
      </c>
      <c r="S129" s="504">
        <v>0</v>
      </c>
    </row>
    <row r="130" spans="1:19" ht="15" customHeight="1" x14ac:dyDescent="0.2">
      <c r="A130" s="507" t="s">
        <v>1168</v>
      </c>
      <c r="B130" s="228" t="s">
        <v>436</v>
      </c>
      <c r="C130" s="505" t="s">
        <v>1135</v>
      </c>
      <c r="D130" s="512">
        <v>0</v>
      </c>
      <c r="E130" s="553">
        <f t="shared" si="41"/>
        <v>0</v>
      </c>
      <c r="F130" s="512">
        <v>0</v>
      </c>
      <c r="G130" s="557">
        <f t="shared" si="42"/>
        <v>0</v>
      </c>
      <c r="H130" s="512">
        <v>0</v>
      </c>
      <c r="I130" s="557">
        <f t="shared" si="43"/>
        <v>0</v>
      </c>
      <c r="J130" s="557">
        <f t="shared" si="44"/>
        <v>0</v>
      </c>
      <c r="K130" s="1068">
        <v>230</v>
      </c>
      <c r="L130" s="561">
        <f>ROUND(IF(AND(L$3*K130&lt;10000,$S130&gt;0),10000,L$3*K130),0)</f>
        <v>55430</v>
      </c>
      <c r="M130" s="562">
        <v>0</v>
      </c>
      <c r="N130" s="512">
        <v>360</v>
      </c>
      <c r="O130" s="573">
        <f t="shared" si="45"/>
        <v>21240</v>
      </c>
      <c r="P130" s="557">
        <v>-18740</v>
      </c>
      <c r="Q130" s="1217">
        <f t="shared" si="46"/>
        <v>2500</v>
      </c>
      <c r="R130" s="574">
        <f t="shared" si="47"/>
        <v>57930</v>
      </c>
      <c r="S130" s="506">
        <v>338</v>
      </c>
    </row>
    <row r="131" spans="1:19" ht="15" customHeight="1" x14ac:dyDescent="0.2">
      <c r="A131" s="507" t="s">
        <v>434</v>
      </c>
      <c r="B131" s="228" t="s">
        <v>306</v>
      </c>
      <c r="C131" s="505" t="s">
        <v>1200</v>
      </c>
      <c r="D131" s="512">
        <v>0</v>
      </c>
      <c r="E131" s="553">
        <f t="shared" si="41"/>
        <v>0</v>
      </c>
      <c r="F131" s="512">
        <v>0</v>
      </c>
      <c r="G131" s="557">
        <f t="shared" si="42"/>
        <v>0</v>
      </c>
      <c r="H131" s="512">
        <v>0</v>
      </c>
      <c r="I131" s="557">
        <f t="shared" si="43"/>
        <v>0</v>
      </c>
      <c r="J131" s="557">
        <f t="shared" si="44"/>
        <v>0</v>
      </c>
      <c r="K131" s="1068">
        <v>0</v>
      </c>
      <c r="L131" s="561">
        <f>ROUND(IF(AND(L$3*K131&lt;10000,$S131&gt;0),10000,L$3*K131),0)</f>
        <v>0</v>
      </c>
      <c r="M131" s="562">
        <v>8664</v>
      </c>
      <c r="N131" s="512">
        <v>0</v>
      </c>
      <c r="O131" s="573">
        <f t="shared" si="45"/>
        <v>0</v>
      </c>
      <c r="P131" s="557">
        <v>0</v>
      </c>
      <c r="Q131" s="1217">
        <f t="shared" si="46"/>
        <v>0</v>
      </c>
      <c r="R131" s="574">
        <f t="shared" si="47"/>
        <v>8664</v>
      </c>
      <c r="S131" s="506">
        <v>0</v>
      </c>
    </row>
    <row r="132" spans="1:19" ht="15" customHeight="1" x14ac:dyDescent="0.2">
      <c r="A132" s="507" t="s">
        <v>432</v>
      </c>
      <c r="B132" s="228" t="s">
        <v>282</v>
      </c>
      <c r="C132" s="505" t="s">
        <v>1201</v>
      </c>
      <c r="D132" s="512">
        <v>0</v>
      </c>
      <c r="E132" s="553">
        <f t="shared" si="41"/>
        <v>0</v>
      </c>
      <c r="F132" s="512">
        <v>0</v>
      </c>
      <c r="G132" s="557">
        <f t="shared" si="42"/>
        <v>0</v>
      </c>
      <c r="H132" s="512">
        <v>0</v>
      </c>
      <c r="I132" s="557">
        <f t="shared" si="43"/>
        <v>0</v>
      </c>
      <c r="J132" s="557">
        <f t="shared" si="44"/>
        <v>0</v>
      </c>
      <c r="K132" s="1068">
        <v>0</v>
      </c>
      <c r="L132" s="561">
        <f>ROUND(IF(AND(L$3*K132&lt;10000,$S132&gt;0),10000,L$3*K132),0)</f>
        <v>0</v>
      </c>
      <c r="M132" s="562">
        <v>0</v>
      </c>
      <c r="N132" s="512">
        <v>0</v>
      </c>
      <c r="O132" s="573">
        <f t="shared" si="45"/>
        <v>0</v>
      </c>
      <c r="P132" s="557">
        <v>0</v>
      </c>
      <c r="Q132" s="1217">
        <f t="shared" si="46"/>
        <v>0</v>
      </c>
      <c r="R132" s="574">
        <f t="shared" si="47"/>
        <v>0</v>
      </c>
      <c r="S132" s="506">
        <v>0</v>
      </c>
    </row>
    <row r="133" spans="1:19" ht="15" customHeight="1" x14ac:dyDescent="0.2">
      <c r="A133" s="508" t="s">
        <v>341</v>
      </c>
      <c r="B133" s="509" t="s">
        <v>341</v>
      </c>
      <c r="C133" s="510" t="s">
        <v>331</v>
      </c>
      <c r="D133" s="513">
        <v>0</v>
      </c>
      <c r="E133" s="554">
        <f t="shared" si="41"/>
        <v>0</v>
      </c>
      <c r="F133" s="513">
        <v>0</v>
      </c>
      <c r="G133" s="558">
        <f t="shared" si="42"/>
        <v>0</v>
      </c>
      <c r="H133" s="513">
        <v>0</v>
      </c>
      <c r="I133" s="558">
        <f t="shared" si="43"/>
        <v>0</v>
      </c>
      <c r="J133" s="558">
        <f t="shared" si="44"/>
        <v>0</v>
      </c>
      <c r="K133" s="1214">
        <v>0</v>
      </c>
      <c r="L133" s="563">
        <f>ROUND(IF(AND(L$3*K133&lt;10000,$S133&gt;0),10000,L$3*K133),0)</f>
        <v>0</v>
      </c>
      <c r="M133" s="564">
        <v>0</v>
      </c>
      <c r="N133" s="513">
        <v>122</v>
      </c>
      <c r="O133" s="575">
        <f t="shared" si="45"/>
        <v>7198</v>
      </c>
      <c r="P133" s="558">
        <v>-7198</v>
      </c>
      <c r="Q133" s="1218">
        <f t="shared" si="46"/>
        <v>0</v>
      </c>
      <c r="R133" s="576">
        <f t="shared" si="47"/>
        <v>0</v>
      </c>
      <c r="S133" s="511">
        <v>0</v>
      </c>
    </row>
    <row r="134" spans="1:19" ht="15" customHeight="1" x14ac:dyDescent="0.2">
      <c r="A134" s="507" t="s">
        <v>431</v>
      </c>
      <c r="B134" s="228">
        <v>389002</v>
      </c>
      <c r="C134" s="505" t="s">
        <v>329</v>
      </c>
      <c r="D134" s="512">
        <v>0</v>
      </c>
      <c r="E134" s="553">
        <f t="shared" si="41"/>
        <v>0</v>
      </c>
      <c r="F134" s="512">
        <v>0</v>
      </c>
      <c r="G134" s="557">
        <f t="shared" si="42"/>
        <v>0</v>
      </c>
      <c r="H134" s="512">
        <v>0</v>
      </c>
      <c r="I134" s="557">
        <f t="shared" si="43"/>
        <v>0</v>
      </c>
      <c r="J134" s="557">
        <f t="shared" si="44"/>
        <v>0</v>
      </c>
      <c r="K134" s="1068">
        <v>0</v>
      </c>
      <c r="L134" s="561">
        <f>ROUND(IF(AND(L$3*K134&lt;10000,$S134&gt;0),10000,L$3*K134),0)</f>
        <v>0</v>
      </c>
      <c r="M134" s="562">
        <v>0</v>
      </c>
      <c r="N134" s="512">
        <v>261</v>
      </c>
      <c r="O134" s="573">
        <f t="shared" si="45"/>
        <v>15399</v>
      </c>
      <c r="P134" s="557">
        <v>-4790</v>
      </c>
      <c r="Q134" s="1217">
        <f t="shared" si="46"/>
        <v>10609</v>
      </c>
      <c r="R134" s="574">
        <f t="shared" si="47"/>
        <v>10609</v>
      </c>
      <c r="S134" s="506">
        <v>0</v>
      </c>
    </row>
    <row r="135" spans="1:19" ht="15" customHeight="1" x14ac:dyDescent="0.2">
      <c r="A135" s="508" t="s">
        <v>1169</v>
      </c>
      <c r="B135" s="509" t="s">
        <v>1170</v>
      </c>
      <c r="C135" s="510" t="s">
        <v>1202</v>
      </c>
      <c r="D135" s="513">
        <v>0</v>
      </c>
      <c r="E135" s="554">
        <f t="shared" si="41"/>
        <v>0</v>
      </c>
      <c r="F135" s="513">
        <v>0</v>
      </c>
      <c r="G135" s="558">
        <f t="shared" si="42"/>
        <v>0</v>
      </c>
      <c r="H135" s="513">
        <v>0</v>
      </c>
      <c r="I135" s="558">
        <f t="shared" si="43"/>
        <v>0</v>
      </c>
      <c r="J135" s="558">
        <f t="shared" si="44"/>
        <v>0</v>
      </c>
      <c r="K135" s="1214">
        <v>0</v>
      </c>
      <c r="L135" s="563">
        <f>ROUND(IF(AND(L$3*K135&lt;10000,$S135&gt;0),10000,L$3*K135),0)</f>
        <v>0</v>
      </c>
      <c r="M135" s="564">
        <v>0</v>
      </c>
      <c r="N135" s="513">
        <v>177</v>
      </c>
      <c r="O135" s="575">
        <f t="shared" si="45"/>
        <v>10443</v>
      </c>
      <c r="P135" s="558">
        <v>-10443</v>
      </c>
      <c r="Q135" s="1218">
        <f t="shared" si="46"/>
        <v>0</v>
      </c>
      <c r="R135" s="576">
        <f t="shared" si="47"/>
        <v>0</v>
      </c>
      <c r="S135" s="511">
        <v>0</v>
      </c>
    </row>
    <row r="136" spans="1:19" ht="15" customHeight="1" thickBot="1" x14ac:dyDescent="0.25">
      <c r="A136" s="521"/>
      <c r="B136" s="522"/>
      <c r="C136" s="1212" t="s">
        <v>1100</v>
      </c>
      <c r="D136" s="523">
        <f t="shared" ref="D136:R136" si="48">SUM(D129:D135)</f>
        <v>0</v>
      </c>
      <c r="E136" s="555">
        <f t="shared" si="48"/>
        <v>0</v>
      </c>
      <c r="F136" s="523">
        <f t="shared" si="48"/>
        <v>0</v>
      </c>
      <c r="G136" s="560">
        <f t="shared" si="48"/>
        <v>0</v>
      </c>
      <c r="H136" s="523">
        <f t="shared" si="48"/>
        <v>0</v>
      </c>
      <c r="I136" s="560">
        <f t="shared" si="48"/>
        <v>0</v>
      </c>
      <c r="J136" s="560">
        <f t="shared" si="48"/>
        <v>0</v>
      </c>
      <c r="K136" s="1065">
        <f t="shared" si="48"/>
        <v>230</v>
      </c>
      <c r="L136" s="569">
        <f>SUM(L129:L135)</f>
        <v>55430</v>
      </c>
      <c r="M136" s="570">
        <f t="shared" si="48"/>
        <v>8664</v>
      </c>
      <c r="N136" s="523">
        <f t="shared" si="48"/>
        <v>1112</v>
      </c>
      <c r="O136" s="579">
        <f t="shared" si="48"/>
        <v>65608</v>
      </c>
      <c r="P136" s="560">
        <f t="shared" si="48"/>
        <v>-52499</v>
      </c>
      <c r="Q136" s="1220">
        <f t="shared" si="48"/>
        <v>13109</v>
      </c>
      <c r="R136" s="580">
        <f t="shared" si="48"/>
        <v>77203</v>
      </c>
      <c r="S136" s="523">
        <f>SUM(S129:S135)</f>
        <v>338</v>
      </c>
    </row>
    <row r="137" spans="1:19" s="104" customFormat="1" ht="6.75" customHeight="1" thickTop="1" x14ac:dyDescent="0.2">
      <c r="A137" s="528"/>
      <c r="B137" s="524"/>
      <c r="C137" s="102"/>
      <c r="D137" s="525"/>
      <c r="E137" s="527"/>
      <c r="F137" s="525"/>
      <c r="G137" s="527"/>
      <c r="H137" s="526"/>
      <c r="I137" s="527"/>
      <c r="J137" s="527"/>
      <c r="K137" s="1069"/>
      <c r="L137" s="527"/>
      <c r="M137" s="527"/>
      <c r="N137" s="529"/>
      <c r="O137" s="527"/>
      <c r="P137" s="527"/>
      <c r="Q137" s="581"/>
      <c r="R137" s="530"/>
      <c r="S137" s="529"/>
    </row>
    <row r="138" spans="1:19" s="23" customFormat="1" ht="15" customHeight="1" thickBot="1" x14ac:dyDescent="0.25">
      <c r="A138" s="1026"/>
      <c r="B138" s="1027"/>
      <c r="C138" s="1222" t="s">
        <v>991</v>
      </c>
      <c r="D138" s="1028"/>
      <c r="E138" s="1029">
        <f>ROUND($E$3*D138,0)</f>
        <v>0</v>
      </c>
      <c r="F138" s="1028"/>
      <c r="G138" s="1030"/>
      <c r="H138" s="1028"/>
      <c r="I138" s="1030">
        <f>ROUND($I$3*H138,0)</f>
        <v>0</v>
      </c>
      <c r="J138" s="1030">
        <f>G138+I138</f>
        <v>0</v>
      </c>
      <c r="K138" s="1070"/>
      <c r="L138" s="1135"/>
      <c r="M138" s="1031"/>
      <c r="N138" s="1028">
        <v>20</v>
      </c>
      <c r="O138" s="1032">
        <f>N138*$O$3</f>
        <v>1180</v>
      </c>
      <c r="P138" s="1030">
        <v>-1180</v>
      </c>
      <c r="Q138" s="1221">
        <f>O138+P138</f>
        <v>0</v>
      </c>
      <c r="R138" s="1033">
        <f>L138+J138+E138+M138+Q138</f>
        <v>0</v>
      </c>
      <c r="S138" s="1028"/>
    </row>
    <row r="139" spans="1:19" s="104" customFormat="1" ht="6.75" customHeight="1" thickTop="1" x14ac:dyDescent="0.2">
      <c r="A139" s="528"/>
      <c r="B139" s="524"/>
      <c r="C139" s="102"/>
      <c r="D139" s="525"/>
      <c r="E139" s="527"/>
      <c r="F139" s="525"/>
      <c r="G139" s="527"/>
      <c r="H139" s="526"/>
      <c r="I139" s="527"/>
      <c r="J139" s="527"/>
      <c r="K139" s="1069"/>
      <c r="L139" s="527"/>
      <c r="M139" s="527"/>
      <c r="N139" s="529"/>
      <c r="O139" s="527"/>
      <c r="P139" s="527"/>
      <c r="Q139" s="581"/>
      <c r="R139" s="530"/>
      <c r="S139" s="529"/>
    </row>
    <row r="140" spans="1:19" ht="15" customHeight="1" thickBot="1" x14ac:dyDescent="0.25">
      <c r="A140" s="521"/>
      <c r="B140" s="522"/>
      <c r="C140" s="1212" t="s">
        <v>238</v>
      </c>
      <c r="D140" s="523">
        <f t="shared" ref="D140:R140" si="49">D136+D127+D93+D84+D76+D138</f>
        <v>275</v>
      </c>
      <c r="E140" s="555">
        <f t="shared" si="49"/>
        <v>5775000</v>
      </c>
      <c r="F140" s="523">
        <f t="shared" si="49"/>
        <v>58</v>
      </c>
      <c r="G140" s="560">
        <f t="shared" si="49"/>
        <v>348000</v>
      </c>
      <c r="H140" s="523">
        <f t="shared" si="49"/>
        <v>115</v>
      </c>
      <c r="I140" s="560">
        <f t="shared" si="49"/>
        <v>460000</v>
      </c>
      <c r="J140" s="560">
        <f t="shared" si="49"/>
        <v>808000</v>
      </c>
      <c r="K140" s="1065">
        <f t="shared" si="49"/>
        <v>86948.5</v>
      </c>
      <c r="L140" s="569">
        <f t="shared" si="49"/>
        <v>21161258</v>
      </c>
      <c r="M140" s="570">
        <f t="shared" si="49"/>
        <v>11668869</v>
      </c>
      <c r="N140" s="523">
        <f t="shared" si="49"/>
        <v>304395</v>
      </c>
      <c r="O140" s="579">
        <f t="shared" si="49"/>
        <v>17959305</v>
      </c>
      <c r="P140" s="560">
        <f t="shared" si="49"/>
        <v>0</v>
      </c>
      <c r="Q140" s="1220">
        <f t="shared" si="49"/>
        <v>17959305</v>
      </c>
      <c r="R140" s="580">
        <f t="shared" si="49"/>
        <v>57372432</v>
      </c>
      <c r="S140" s="523" t="e">
        <f>S136+S127+S93+S84+S76+S138</f>
        <v>#REF!</v>
      </c>
    </row>
    <row r="141" spans="1:19" ht="13.5" thickTop="1" x14ac:dyDescent="0.2"/>
  </sheetData>
  <sheetProtection password="D893" sheet="1" objects="1" scenarios="1" formatCells="0" formatColumns="0" formatRows="0"/>
  <sortState ref="A143:W210">
    <sortCondition ref="A143"/>
  </sortState>
  <customSheetViews>
    <customSheetView guid="{DF43B8DA-68E8-4080-9138-D41A38219876}" scale="90" showPageBreaks="1" printArea="1" hiddenRows="1" hiddenColumns="1" view="pageBreakPreview">
      <pane xSplit="3" ySplit="5" topLeftCell="D7" activePane="bottomRight" state="frozen"/>
      <selection pane="bottomRight" activeCell="D7" sqref="D7"/>
      <rowBreaks count="2" manualBreakCount="2">
        <brk id="77" max="17" man="1"/>
        <brk id="147" max="17" man="1"/>
      </rowBreaks>
      <colBreaks count="1" manualBreakCount="1">
        <brk id="10" max="1048575" man="1"/>
      </colBreaks>
      <pageMargins left="0.25" right="0.25" top="0.9" bottom="0.5" header="0.35" footer="0.35"/>
      <printOptions horizontalCentered="1"/>
      <pageSetup paperSize="5" scale="70" firstPageNumber="35" fitToHeight="0" orientation="portrait" r:id="rId1"/>
      <headerFooter alignWithMargins="0">
        <oddHeader>&amp;L&amp;"Arial,Bold"&amp;18&amp;K000000Table 4: FY2019-20 Budget Letter_&amp;KFF0000Preliminary Simulation&amp;K000000 
Level 4 Supplementary Allocations</oddHeader>
        <oddFooter>&amp;R&amp;P</oddFooter>
      </headerFooter>
    </customSheetView>
  </customSheetViews>
  <mergeCells count="16">
    <mergeCell ref="S2:S3"/>
    <mergeCell ref="A1:C3"/>
    <mergeCell ref="R1:R3"/>
    <mergeCell ref="F2:F3"/>
    <mergeCell ref="H2:H3"/>
    <mergeCell ref="J2:J3"/>
    <mergeCell ref="N2:N3"/>
    <mergeCell ref="N1:Q1"/>
    <mergeCell ref="D1:E1"/>
    <mergeCell ref="F1:J1"/>
    <mergeCell ref="K2:K3"/>
    <mergeCell ref="P2:P3"/>
    <mergeCell ref="Q2:Q3"/>
    <mergeCell ref="K1:L1"/>
    <mergeCell ref="D2:D3"/>
    <mergeCell ref="M1:M2"/>
  </mergeCells>
  <conditionalFormatting sqref="N134:N136">
    <cfRule type="cellIs" dxfId="75" priority="378" operator="between">
      <formula>0.1</formula>
      <formula>10</formula>
    </cfRule>
  </conditionalFormatting>
  <conditionalFormatting sqref="N127 N7:N41 N83:N99 N43:N77">
    <cfRule type="cellIs" dxfId="74" priority="388" operator="between">
      <formula>0.1</formula>
      <formula>10</formula>
    </cfRule>
  </conditionalFormatting>
  <conditionalFormatting sqref="N128">
    <cfRule type="cellIs" dxfId="73" priority="387" operator="between">
      <formula>0.1</formula>
      <formula>10</formula>
    </cfRule>
  </conditionalFormatting>
  <conditionalFormatting sqref="N78:N82">
    <cfRule type="cellIs" dxfId="72" priority="197" operator="between">
      <formula>0.1</formula>
      <formula>10</formula>
    </cfRule>
  </conditionalFormatting>
  <conditionalFormatting sqref="N105:N109">
    <cfRule type="cellIs" dxfId="71" priority="157" operator="between">
      <formula>0.1</formula>
      <formula>10</formula>
    </cfRule>
  </conditionalFormatting>
  <conditionalFormatting sqref="N100:N104">
    <cfRule type="cellIs" dxfId="70" priority="160" operator="between">
      <formula>0.1</formula>
      <formula>10</formula>
    </cfRule>
  </conditionalFormatting>
  <conditionalFormatting sqref="N110:N114">
    <cfRule type="cellIs" dxfId="69" priority="154" operator="between">
      <formula>0.1</formula>
      <formula>10</formula>
    </cfRule>
  </conditionalFormatting>
  <conditionalFormatting sqref="N115:N119">
    <cfRule type="cellIs" dxfId="68" priority="151" operator="between">
      <formula>0.1</formula>
      <formula>10</formula>
    </cfRule>
  </conditionalFormatting>
  <conditionalFormatting sqref="N120:N124">
    <cfRule type="cellIs" dxfId="67" priority="148" operator="between">
      <formula>0.1</formula>
      <formula>10</formula>
    </cfRule>
  </conditionalFormatting>
  <conditionalFormatting sqref="N125:N126">
    <cfRule type="cellIs" dxfId="66" priority="145" operator="between">
      <formula>0.1</formula>
      <formula>10</formula>
    </cfRule>
  </conditionalFormatting>
  <conditionalFormatting sqref="N129:N133">
    <cfRule type="cellIs" dxfId="62" priority="17" operator="between">
      <formula>0.1</formula>
      <formula>10</formula>
    </cfRule>
  </conditionalFormatting>
  <conditionalFormatting sqref="N138">
    <cfRule type="cellIs" dxfId="59" priority="7" operator="between">
      <formula>0.1</formula>
      <formula>10</formula>
    </cfRule>
  </conditionalFormatting>
  <conditionalFormatting sqref="N42">
    <cfRule type="cellIs" dxfId="56" priority="1" operator="between">
      <formula>0.1</formula>
      <formula>10</formula>
    </cfRule>
  </conditionalFormatting>
  <printOptions horizontalCentered="1"/>
  <pageMargins left="0.25" right="0.25" top="1" bottom="0.5" header="0.35" footer="0.35"/>
  <pageSetup paperSize="5" scale="70" firstPageNumber="35" fitToHeight="0" orientation="portrait" r:id="rId2"/>
  <headerFooter alignWithMargins="0">
    <oddHeader>&amp;L&amp;"Arial,Bold"&amp;18&amp;K000000Table 4: FY2020-21 Budget Letter
Level 4 Supplementary Allocations (June 2021)</oddHeader>
    <oddFooter>&amp;R&amp;P</oddFooter>
  </headerFooter>
  <rowBreaks count="1" manualBreakCount="1">
    <brk id="77" max="17" man="1"/>
  </rowBreaks>
  <colBreaks count="1" manualBreakCount="1">
    <brk id="10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Y11"/>
  <sheetViews>
    <sheetView zoomScaleNormal="100" zoomScaleSheetLayoutView="100" workbookViewId="0">
      <pane xSplit="2" ySplit="6" topLeftCell="C7" activePane="bottomRight" state="frozen"/>
      <selection activeCell="B4" sqref="B4"/>
      <selection pane="topRight" activeCell="B4" sqref="B4"/>
      <selection pane="bottomLeft" activeCell="B4" sqref="B4"/>
      <selection pane="bottomRight" activeCell="C7" sqref="C7"/>
    </sheetView>
  </sheetViews>
  <sheetFormatPr defaultColWidth="8.85546875" defaultRowHeight="12.75" x14ac:dyDescent="0.2"/>
  <cols>
    <col min="1" max="1" width="7.7109375" style="8" bestFit="1" customWidth="1"/>
    <col min="2" max="2" width="20.140625" style="8" customWidth="1"/>
    <col min="3" max="3" width="13.28515625" style="8" customWidth="1"/>
    <col min="4" max="5" width="14.42578125" style="8" customWidth="1"/>
    <col min="6" max="6" width="13.28515625" style="8" customWidth="1"/>
    <col min="7" max="7" width="14.42578125" style="8" customWidth="1"/>
    <col min="8" max="8" width="13.140625" style="8" customWidth="1"/>
    <col min="9" max="9" width="14.42578125" style="8" customWidth="1"/>
    <col min="10" max="12" width="15.140625" style="8" customWidth="1"/>
    <col min="13" max="15" width="14.42578125" style="8" customWidth="1"/>
    <col min="16" max="17" width="15.85546875" style="8" customWidth="1"/>
    <col min="18" max="18" width="18.28515625" style="8" customWidth="1"/>
    <col min="19" max="21" width="14.85546875" style="8" customWidth="1"/>
    <col min="22" max="24" width="15.85546875" style="8" customWidth="1"/>
    <col min="25" max="25" width="17.28515625" style="8" customWidth="1"/>
    <col min="26" max="16384" width="8.85546875" style="8"/>
  </cols>
  <sheetData>
    <row r="1" spans="1:25" ht="23.45" customHeight="1" x14ac:dyDescent="0.2">
      <c r="A1" s="1410" t="s">
        <v>375</v>
      </c>
      <c r="B1" s="1410"/>
      <c r="C1" s="1417" t="s">
        <v>293</v>
      </c>
      <c r="D1" s="1417"/>
      <c r="E1" s="1417"/>
      <c r="F1" s="1417"/>
      <c r="G1" s="1417"/>
      <c r="H1" s="1418"/>
      <c r="I1" s="1417"/>
      <c r="J1" s="1417"/>
      <c r="K1" s="1417"/>
      <c r="L1" s="1417"/>
      <c r="M1" s="1417"/>
      <c r="N1" s="1417"/>
      <c r="O1" s="1419"/>
      <c r="P1" s="1420" t="s">
        <v>293</v>
      </c>
      <c r="Q1" s="1417"/>
      <c r="R1" s="1417"/>
      <c r="S1" s="1417"/>
      <c r="T1" s="1417"/>
      <c r="U1" s="1417"/>
      <c r="V1" s="1417"/>
      <c r="W1" s="1421"/>
      <c r="X1" s="1417"/>
      <c r="Y1" s="1419"/>
    </row>
    <row r="2" spans="1:25" ht="30" customHeight="1" x14ac:dyDescent="0.2">
      <c r="A2" s="1410"/>
      <c r="B2" s="1410"/>
      <c r="C2" s="179"/>
      <c r="D2" s="179"/>
      <c r="E2" s="180"/>
      <c r="F2" s="4"/>
      <c r="G2" s="4"/>
      <c r="H2" s="837"/>
      <c r="I2" s="4"/>
      <c r="J2" s="1414" t="s">
        <v>223</v>
      </c>
      <c r="K2" s="1415"/>
      <c r="L2" s="1416"/>
      <c r="M2" s="4"/>
      <c r="N2" s="181"/>
      <c r="O2" s="182"/>
      <c r="P2" s="1411" t="s">
        <v>290</v>
      </c>
      <c r="Q2" s="1413"/>
      <c r="R2" s="181"/>
      <c r="S2" s="181"/>
      <c r="T2" s="181"/>
      <c r="U2" s="181"/>
      <c r="V2" s="1411" t="s">
        <v>292</v>
      </c>
      <c r="W2" s="1412"/>
      <c r="X2" s="1413"/>
      <c r="Y2" s="182"/>
    </row>
    <row r="3" spans="1:25" ht="134.25" customHeight="1" x14ac:dyDescent="0.2">
      <c r="A3" s="1410"/>
      <c r="B3" s="1410"/>
      <c r="C3" s="1020" t="s">
        <v>1308</v>
      </c>
      <c r="D3" s="1020" t="s">
        <v>1019</v>
      </c>
      <c r="E3" s="1021" t="s">
        <v>389</v>
      </c>
      <c r="F3" s="1020" t="s">
        <v>1309</v>
      </c>
      <c r="G3" s="1020" t="s">
        <v>291</v>
      </c>
      <c r="H3" s="1020" t="s">
        <v>1073</v>
      </c>
      <c r="I3" s="1021" t="s">
        <v>1085</v>
      </c>
      <c r="J3" s="1022" t="s">
        <v>1253</v>
      </c>
      <c r="K3" s="1022" t="s">
        <v>1254</v>
      </c>
      <c r="L3" s="1022" t="s">
        <v>224</v>
      </c>
      <c r="M3" s="1020" t="s">
        <v>396</v>
      </c>
      <c r="N3" s="1023" t="s">
        <v>1310</v>
      </c>
      <c r="O3" s="1020" t="s">
        <v>1311</v>
      </c>
      <c r="P3" s="1024" t="s">
        <v>287</v>
      </c>
      <c r="Q3" s="1024" t="s">
        <v>289</v>
      </c>
      <c r="R3" s="1020" t="s">
        <v>885</v>
      </c>
      <c r="S3" s="1020" t="s">
        <v>1312</v>
      </c>
      <c r="T3" s="1020" t="s">
        <v>258</v>
      </c>
      <c r="U3" s="1020" t="s">
        <v>1313</v>
      </c>
      <c r="V3" s="1025" t="s">
        <v>1179</v>
      </c>
      <c r="W3" s="1025" t="s">
        <v>1015</v>
      </c>
      <c r="X3" s="1025" t="s">
        <v>339</v>
      </c>
      <c r="Y3" s="1020" t="s">
        <v>886</v>
      </c>
    </row>
    <row r="4" spans="1:25" x14ac:dyDescent="0.2">
      <c r="A4" s="183"/>
      <c r="B4" s="184"/>
      <c r="C4" s="185">
        <v>1</v>
      </c>
      <c r="D4" s="185">
        <f t="shared" ref="D4:P4" si="0">C4+1</f>
        <v>2</v>
      </c>
      <c r="E4" s="185">
        <f t="shared" si="0"/>
        <v>3</v>
      </c>
      <c r="F4" s="185">
        <f t="shared" si="0"/>
        <v>4</v>
      </c>
      <c r="G4" s="185">
        <f t="shared" si="0"/>
        <v>5</v>
      </c>
      <c r="H4" s="185">
        <f>G4+1</f>
        <v>6</v>
      </c>
      <c r="I4" s="185">
        <f>H4+1</f>
        <v>7</v>
      </c>
      <c r="J4" s="185">
        <f t="shared" si="0"/>
        <v>8</v>
      </c>
      <c r="K4" s="185">
        <f t="shared" si="0"/>
        <v>9</v>
      </c>
      <c r="L4" s="185">
        <f t="shared" si="0"/>
        <v>10</v>
      </c>
      <c r="M4" s="185">
        <f t="shared" si="0"/>
        <v>11</v>
      </c>
      <c r="N4" s="185">
        <f t="shared" si="0"/>
        <v>12</v>
      </c>
      <c r="O4" s="185">
        <f t="shared" si="0"/>
        <v>13</v>
      </c>
      <c r="P4" s="185">
        <f t="shared" si="0"/>
        <v>14</v>
      </c>
      <c r="Q4" s="185">
        <f t="shared" ref="Q4:Y4" si="1">P4+1</f>
        <v>15</v>
      </c>
      <c r="R4" s="185">
        <f t="shared" si="1"/>
        <v>16</v>
      </c>
      <c r="S4" s="185">
        <f t="shared" si="1"/>
        <v>17</v>
      </c>
      <c r="T4" s="185">
        <f t="shared" si="1"/>
        <v>18</v>
      </c>
      <c r="U4" s="185">
        <f t="shared" si="1"/>
        <v>19</v>
      </c>
      <c r="V4" s="185">
        <f t="shared" si="1"/>
        <v>20</v>
      </c>
      <c r="W4" s="185">
        <f t="shared" si="1"/>
        <v>21</v>
      </c>
      <c r="X4" s="185">
        <f t="shared" si="1"/>
        <v>22</v>
      </c>
      <c r="Y4" s="185">
        <f t="shared" si="1"/>
        <v>23</v>
      </c>
    </row>
    <row r="5" spans="1:25" s="438" customFormat="1" ht="27.75" customHeight="1" x14ac:dyDescent="0.2">
      <c r="A5" s="647"/>
      <c r="B5" s="647"/>
      <c r="C5" s="540" t="s">
        <v>761</v>
      </c>
      <c r="D5" s="540" t="s">
        <v>1126</v>
      </c>
      <c r="E5" s="540" t="s">
        <v>762</v>
      </c>
      <c r="F5" s="624" t="s">
        <v>682</v>
      </c>
      <c r="G5" s="540" t="s">
        <v>657</v>
      </c>
      <c r="H5" s="763" t="s">
        <v>1074</v>
      </c>
      <c r="I5" s="540" t="s">
        <v>1086</v>
      </c>
      <c r="J5" s="537" t="s">
        <v>890</v>
      </c>
      <c r="K5" s="537" t="s">
        <v>891</v>
      </c>
      <c r="L5" s="540" t="s">
        <v>1087</v>
      </c>
      <c r="M5" s="540" t="s">
        <v>1088</v>
      </c>
      <c r="N5" s="540" t="s">
        <v>766</v>
      </c>
      <c r="O5" s="540" t="s">
        <v>795</v>
      </c>
      <c r="P5" s="537" t="s">
        <v>234</v>
      </c>
      <c r="Q5" s="537" t="s">
        <v>371</v>
      </c>
      <c r="R5" s="540" t="s">
        <v>1089</v>
      </c>
      <c r="S5" s="540" t="s">
        <v>889</v>
      </c>
      <c r="T5" s="540" t="s">
        <v>977</v>
      </c>
      <c r="U5" s="540" t="s">
        <v>978</v>
      </c>
      <c r="V5" s="537" t="s">
        <v>260</v>
      </c>
      <c r="W5" s="537" t="s">
        <v>275</v>
      </c>
      <c r="X5" s="537" t="s">
        <v>336</v>
      </c>
      <c r="Y5" s="540" t="s">
        <v>1090</v>
      </c>
    </row>
    <row r="6" spans="1:25" s="438" customFormat="1" ht="22.5" hidden="1" x14ac:dyDescent="0.2">
      <c r="A6" s="647"/>
      <c r="B6" s="647"/>
      <c r="C6" s="540" t="s">
        <v>555</v>
      </c>
      <c r="D6" s="540" t="s">
        <v>555</v>
      </c>
      <c r="E6" s="540" t="s">
        <v>556</v>
      </c>
      <c r="F6" s="624" t="s">
        <v>689</v>
      </c>
      <c r="G6" s="540" t="s">
        <v>556</v>
      </c>
      <c r="H6" s="763"/>
      <c r="I6" s="540" t="s">
        <v>556</v>
      </c>
      <c r="J6" s="540" t="s">
        <v>765</v>
      </c>
      <c r="K6" s="540" t="s">
        <v>765</v>
      </c>
      <c r="L6" s="540" t="s">
        <v>556</v>
      </c>
      <c r="M6" s="540" t="s">
        <v>556</v>
      </c>
      <c r="N6" s="540" t="s">
        <v>766</v>
      </c>
      <c r="O6" s="540" t="s">
        <v>556</v>
      </c>
      <c r="P6" s="540" t="s">
        <v>555</v>
      </c>
      <c r="Q6" s="540" t="s">
        <v>555</v>
      </c>
      <c r="R6" s="540" t="s">
        <v>556</v>
      </c>
      <c r="S6" s="540" t="s">
        <v>884</v>
      </c>
      <c r="T6" s="540" t="s">
        <v>556</v>
      </c>
      <c r="U6" s="540" t="s">
        <v>556</v>
      </c>
      <c r="V6" s="540" t="s">
        <v>555</v>
      </c>
      <c r="W6" s="540" t="s">
        <v>555</v>
      </c>
      <c r="X6" s="540" t="s">
        <v>555</v>
      </c>
      <c r="Y6" s="540" t="s">
        <v>556</v>
      </c>
    </row>
    <row r="7" spans="1:25" ht="31.5" customHeight="1" x14ac:dyDescent="0.2">
      <c r="A7" s="186">
        <v>318</v>
      </c>
      <c r="B7" s="187" t="s">
        <v>377</v>
      </c>
      <c r="C7" s="188">
        <f>'8_2.1.20 SIS'!BD76</f>
        <v>1420</v>
      </c>
      <c r="D7" s="189">
        <f>'3_Levels 1&amp;2'!AM76</f>
        <v>4692.5668128734405</v>
      </c>
      <c r="E7" s="189">
        <f>C7*D7</f>
        <v>6663444.874280286</v>
      </c>
      <c r="F7" s="189">
        <v>605.97</v>
      </c>
      <c r="G7" s="189">
        <f>F7*C7</f>
        <v>860477.4</v>
      </c>
      <c r="H7" s="839">
        <f>VLOOKUP($A7,'3B_Pay Raise'!$A$7:$O$142,15,FALSE)</f>
        <v>137004</v>
      </c>
      <c r="I7" s="190">
        <f>ROUND(E7+G7+H7,0)</f>
        <v>7660926</v>
      </c>
      <c r="J7" s="191">
        <v>52985</v>
      </c>
      <c r="K7" s="191">
        <v>-5299</v>
      </c>
      <c r="L7" s="192">
        <f>SUM(J7:K7)</f>
        <v>47686</v>
      </c>
      <c r="M7" s="190">
        <f>I7+L7</f>
        <v>7708612</v>
      </c>
      <c r="N7" s="189">
        <v>0</v>
      </c>
      <c r="O7" s="190">
        <f>SUM(M7:N7)</f>
        <v>7708612</v>
      </c>
      <c r="P7" s="193">
        <f>VLOOKUP($A7,'4_Level 4'!$A$78:$R$140,5,FALSE)</f>
        <v>0</v>
      </c>
      <c r="Q7" s="193">
        <f>VLOOKUP($A7,'4_Level 4'!$A$78:$R$140,17,FALSE)</f>
        <v>11350</v>
      </c>
      <c r="R7" s="190">
        <f>ROUND(SUM(O7:Q7),0)</f>
        <v>7719962</v>
      </c>
      <c r="S7" s="191">
        <v>7085642</v>
      </c>
      <c r="T7" s="191">
        <f>R7-S7</f>
        <v>634320</v>
      </c>
      <c r="U7" s="190">
        <f>ROUND(T7/$U$11,0)</f>
        <v>634320</v>
      </c>
      <c r="V7" s="189">
        <f>VLOOKUP($A7,'4_Level 4'!$A$78:$R$140,10,FALSE)</f>
        <v>0</v>
      </c>
      <c r="W7" s="189">
        <f>VLOOKUP($A7,'4_Level 4'!$A$78:$R$140,12,FALSE)</f>
        <v>12291</v>
      </c>
      <c r="X7" s="189">
        <f>VLOOKUP($A7,'4_Level 4'!$A$78:$R$140,13,FALSE)</f>
        <v>0</v>
      </c>
      <c r="Y7" s="190">
        <f>R7+V7+W7+X7</f>
        <v>7732253</v>
      </c>
    </row>
    <row r="8" spans="1:25" ht="31.5" customHeight="1" x14ac:dyDescent="0.2">
      <c r="A8" s="194">
        <v>319</v>
      </c>
      <c r="B8" s="195" t="s">
        <v>376</v>
      </c>
      <c r="C8" s="188">
        <f>'8_2.1.20 SIS'!BE76</f>
        <v>513</v>
      </c>
      <c r="D8" s="189">
        <f>'3_Levels 1&amp;2'!AM76</f>
        <v>4692.5668128734405</v>
      </c>
      <c r="E8" s="189">
        <f>C8*D8</f>
        <v>2407286.7750040749</v>
      </c>
      <c r="F8" s="189">
        <v>699.9</v>
      </c>
      <c r="G8" s="189">
        <f>F8*C8</f>
        <v>359048.7</v>
      </c>
      <c r="H8" s="839">
        <f>VLOOKUP($A8,'3B_Pay Raise'!$A$7:$O$142,15,FALSE)</f>
        <v>39800</v>
      </c>
      <c r="I8" s="190">
        <f>ROUND(E8+G8+H8,0)</f>
        <v>2806135</v>
      </c>
      <c r="J8" s="191">
        <v>1234875</v>
      </c>
      <c r="K8" s="191">
        <v>-188736</v>
      </c>
      <c r="L8" s="192">
        <f>SUM(J8:K8)</f>
        <v>1046139</v>
      </c>
      <c r="M8" s="190">
        <f>I8+L8</f>
        <v>3852274</v>
      </c>
      <c r="N8" s="189">
        <v>-13199</v>
      </c>
      <c r="O8" s="190">
        <f>SUM(M8:N8)</f>
        <v>3839075</v>
      </c>
      <c r="P8" s="193">
        <f>VLOOKUP($A8,'4_Level 4'!$A$78:$R$140,5,FALSE)</f>
        <v>0</v>
      </c>
      <c r="Q8" s="193">
        <f>VLOOKUP($A8,'4_Level 4'!$A$78:$R$140,17,FALSE)</f>
        <v>18678</v>
      </c>
      <c r="R8" s="190">
        <f>ROUND(SUM(O8:Q8),0)</f>
        <v>3857753</v>
      </c>
      <c r="S8" s="191">
        <v>3464325</v>
      </c>
      <c r="T8" s="191">
        <f>R8-S8</f>
        <v>393428</v>
      </c>
      <c r="U8" s="190">
        <f>ROUND(T8/$U$11,0)</f>
        <v>393428</v>
      </c>
      <c r="V8" s="189">
        <f>VLOOKUP($A8,'4_Level 4'!$A$78:$R$140,10,FALSE)</f>
        <v>0</v>
      </c>
      <c r="W8" s="189">
        <f>VLOOKUP($A8,'4_Level 4'!$A$78:$R$140,12,FALSE)</f>
        <v>10000</v>
      </c>
      <c r="X8" s="189">
        <f>VLOOKUP($A8,'4_Level 4'!$A$78:$R$140,13,FALSE)</f>
        <v>0</v>
      </c>
      <c r="Y8" s="190">
        <f>R8+V8+W8+X8</f>
        <v>3867753</v>
      </c>
    </row>
    <row r="9" spans="1:25" s="38" customFormat="1" ht="31.5" customHeight="1" thickBot="1" x14ac:dyDescent="0.25">
      <c r="A9" s="196"/>
      <c r="B9" s="196" t="s">
        <v>70</v>
      </c>
      <c r="C9" s="197">
        <f>SUM(C7:C8)</f>
        <v>1933</v>
      </c>
      <c r="D9" s="39"/>
      <c r="E9" s="40">
        <f>SUM(E7:E8)</f>
        <v>9070731.6492843609</v>
      </c>
      <c r="F9" s="40"/>
      <c r="G9" s="40">
        <f t="shared" ref="G9:Y9" si="2">SUM(G7:G8)</f>
        <v>1219526.1000000001</v>
      </c>
      <c r="H9" s="40">
        <f t="shared" si="2"/>
        <v>176804</v>
      </c>
      <c r="I9" s="41">
        <f t="shared" si="2"/>
        <v>10467061</v>
      </c>
      <c r="J9" s="42">
        <f t="shared" si="2"/>
        <v>1287860</v>
      </c>
      <c r="K9" s="42">
        <f t="shared" si="2"/>
        <v>-194035</v>
      </c>
      <c r="L9" s="43">
        <f t="shared" si="2"/>
        <v>1093825</v>
      </c>
      <c r="M9" s="41">
        <f t="shared" si="2"/>
        <v>11560886</v>
      </c>
      <c r="N9" s="40">
        <f>SUM(N7:N8)</f>
        <v>-13199</v>
      </c>
      <c r="O9" s="41">
        <f t="shared" si="2"/>
        <v>11547687</v>
      </c>
      <c r="P9" s="198">
        <f t="shared" si="2"/>
        <v>0</v>
      </c>
      <c r="Q9" s="198">
        <f t="shared" si="2"/>
        <v>30028</v>
      </c>
      <c r="R9" s="41">
        <f t="shared" si="2"/>
        <v>11577715</v>
      </c>
      <c r="S9" s="42">
        <f t="shared" si="2"/>
        <v>10549967</v>
      </c>
      <c r="T9" s="42">
        <f t="shared" si="2"/>
        <v>1027748</v>
      </c>
      <c r="U9" s="41">
        <f t="shared" si="2"/>
        <v>1027748</v>
      </c>
      <c r="V9" s="40">
        <f t="shared" si="2"/>
        <v>0</v>
      </c>
      <c r="W9" s="40">
        <f>SUM(W7:W8)</f>
        <v>22291</v>
      </c>
      <c r="X9" s="40">
        <f t="shared" si="2"/>
        <v>0</v>
      </c>
      <c r="Y9" s="41">
        <f t="shared" si="2"/>
        <v>11600006</v>
      </c>
    </row>
    <row r="10" spans="1:25" s="38" customFormat="1" ht="13.5" thickTop="1" x14ac:dyDescent="0.2">
      <c r="B10" s="199"/>
      <c r="C10" s="200"/>
      <c r="D10" s="201"/>
      <c r="E10" s="202"/>
    </row>
    <row r="11" spans="1:25" x14ac:dyDescent="0.2">
      <c r="D11"/>
      <c r="M11" s="82"/>
      <c r="N11" s="1136"/>
      <c r="O11" s="82"/>
      <c r="U11" s="8">
        <v>1</v>
      </c>
    </row>
  </sheetData>
  <sheetProtection password="D893" sheet="1" objects="1" scenarios="1" formatCells="0" formatColumns="0" formatRows="0"/>
  <customSheetViews>
    <customSheetView guid="{DF43B8DA-68E8-4080-9138-D41A38219876}" showPageBreaks="1" printArea="1" hiddenRows="1" view="pageBreakPreview">
      <pane xSplit="2" ySplit="5" topLeftCell="C7" activePane="bottomRight" state="frozen"/>
      <selection pane="bottomRight" activeCell="C7" sqref="C7"/>
      <colBreaks count="1" manualBreakCount="1">
        <brk id="15" max="6" man="1"/>
      </colBreaks>
      <pageMargins left="0.25" right="0.25" top="0.95" bottom="0.5" header="0.25" footer="0.25"/>
      <printOptions horizontalCentered="1"/>
      <pageSetup paperSize="5" scale="80" firstPageNumber="3" orientation="landscape" r:id="rId1"/>
      <headerFooter alignWithMargins="0">
        <oddHeader xml:space="preserve">&amp;L&amp;"Arial,Bold"&amp;20&amp;K000000FY2019-20 Budget Letter_&amp;KFF0000Preliminary Simulation&amp;R
</oddHeader>
        <oddFooter>&amp;R&amp;12&amp;P</oddFooter>
      </headerFooter>
    </customSheetView>
  </customSheetViews>
  <mergeCells count="6">
    <mergeCell ref="A1:B3"/>
    <mergeCell ref="V2:X2"/>
    <mergeCell ref="P2:Q2"/>
    <mergeCell ref="J2:L2"/>
    <mergeCell ref="C1:O1"/>
    <mergeCell ref="P1:Y1"/>
  </mergeCells>
  <phoneticPr fontId="0" type="noConversion"/>
  <printOptions horizontalCentered="1"/>
  <pageMargins left="0.25" right="0.25" top="0.95" bottom="0.5" header="0.25" footer="0.25"/>
  <pageSetup paperSize="5" scale="80" firstPageNumber="3" orientation="landscape" r:id="rId2"/>
  <headerFooter alignWithMargins="0">
    <oddHeader xml:space="preserve">&amp;L&amp;"Arial,Bold"&amp;20&amp;K000000FY2020-21 Budget Letter
June 2021&amp;R
</oddHeader>
    <oddFooter>&amp;R&amp;P</oddFooter>
  </headerFooter>
  <colBreaks count="1" manualBreakCount="1">
    <brk id="15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125</vt:i4>
      </vt:variant>
    </vt:vector>
  </HeadingPairs>
  <TitlesOfParts>
    <vt:vector size="189" baseType="lpstr">
      <vt:lpstr>1_State Summary</vt:lpstr>
      <vt:lpstr>2_State Distrib and Adjs</vt:lpstr>
      <vt:lpstr>2A-1_EFT (Annual)</vt:lpstr>
      <vt:lpstr>2A-2_EFT (Monthly)</vt:lpstr>
      <vt:lpstr>3_Levels 1&amp;2</vt:lpstr>
      <vt:lpstr>3A_Level 3</vt:lpstr>
      <vt:lpstr>3B_Pay Raise</vt:lpstr>
      <vt:lpstr>4_Level 4</vt:lpstr>
      <vt:lpstr>5A1_Labs</vt:lpstr>
      <vt:lpstr>5A2_Legacy Type 2</vt:lpstr>
      <vt:lpstr>5A2A_New Vision</vt:lpstr>
      <vt:lpstr>5A2B_Glencoe</vt:lpstr>
      <vt:lpstr>5A2C_ISL</vt:lpstr>
      <vt:lpstr>5A2D_Avoyelles</vt:lpstr>
      <vt:lpstr>5A2E_Delhi</vt:lpstr>
      <vt:lpstr>5A2F_Belle Chasse</vt:lpstr>
      <vt:lpstr>5A2H_MAX</vt:lpstr>
      <vt:lpstr>5A3_OJJ</vt:lpstr>
      <vt:lpstr>5A4_NOCCA</vt:lpstr>
      <vt:lpstr>5A5_LSMSA</vt:lpstr>
      <vt:lpstr>5A6_Thrive</vt:lpstr>
      <vt:lpstr>5B2_RSD LA</vt:lpstr>
      <vt:lpstr>5C1_New Type 2</vt:lpstr>
      <vt:lpstr>5C1A_Madison</vt:lpstr>
      <vt:lpstr>5C1B_DArbonne</vt:lpstr>
      <vt:lpstr>5C1C_Intl High</vt:lpstr>
      <vt:lpstr>5C1D_NOMMA</vt:lpstr>
      <vt:lpstr>5C1E_LFNO</vt:lpstr>
      <vt:lpstr>5C1F_L.C. Charter</vt:lpstr>
      <vt:lpstr>5C1G_JS Clark</vt:lpstr>
      <vt:lpstr>5C1H_Southwest</vt:lpstr>
      <vt:lpstr>5C1I_LA Key</vt:lpstr>
      <vt:lpstr>5C1J_JCFA-East</vt:lpstr>
      <vt:lpstr>5C1M_GEO Mid</vt:lpstr>
      <vt:lpstr>5C1N_Delta</vt:lpstr>
      <vt:lpstr>5C1O_Impact</vt:lpstr>
      <vt:lpstr>5C1Q_Advantage</vt:lpstr>
      <vt:lpstr>5C1R_Iberville</vt:lpstr>
      <vt:lpstr>5C1S_LC Col Prep</vt:lpstr>
      <vt:lpstr>5C1T_Northeast</vt:lpstr>
      <vt:lpstr>5C1U_Acadiana Ren</vt:lpstr>
      <vt:lpstr>5C1V_Laf Ren</vt:lpstr>
      <vt:lpstr>5C1W_Willow</vt:lpstr>
      <vt:lpstr>5C1Y_GEO</vt:lpstr>
      <vt:lpstr>5C1Z_Lincoln Prep</vt:lpstr>
      <vt:lpstr>5C1AE_Noble Minds</vt:lpstr>
      <vt:lpstr>5C1AF_JCFA-Laf</vt:lpstr>
      <vt:lpstr>5C1AG_Collegiate</vt:lpstr>
      <vt:lpstr>5C1AH_BRUP</vt:lpstr>
      <vt:lpstr>5C1AI_Harmony</vt:lpstr>
      <vt:lpstr>5C1AJ_Athlos</vt:lpstr>
      <vt:lpstr>5C1AK_NxtGen</vt:lpstr>
      <vt:lpstr>5C1AL_Red River</vt:lpstr>
      <vt:lpstr>5C2_LAVCA</vt:lpstr>
      <vt:lpstr>5C3_UnvView</vt:lpstr>
      <vt:lpstr>6_Local Deduct Calc</vt:lpstr>
      <vt:lpstr>7_Local Revenue</vt:lpstr>
      <vt:lpstr>8_2.1.20 SIS</vt:lpstr>
      <vt:lpstr>8A_2.1.20 RSD Op &amp; 5s</vt:lpstr>
      <vt:lpstr>9_Per Pupil Summary</vt:lpstr>
      <vt:lpstr>LEA Pay Raise</vt:lpstr>
      <vt:lpstr>Per Pupil_Weighted Funding</vt:lpstr>
      <vt:lpstr>Pay Raise By Residency</vt:lpstr>
      <vt:lpstr>Placeholder_Greater</vt:lpstr>
      <vt:lpstr>'1_State Summary'!Print_Area</vt:lpstr>
      <vt:lpstr>'2_State Distrib and Adjs'!Print_Area</vt:lpstr>
      <vt:lpstr>'2A-1_EFT (Annual)'!Print_Area</vt:lpstr>
      <vt:lpstr>'2A-2_EFT (Monthly)'!Print_Area</vt:lpstr>
      <vt:lpstr>'3_Levels 1&amp;2'!Print_Area</vt:lpstr>
      <vt:lpstr>'3A_Level 3'!Print_Area</vt:lpstr>
      <vt:lpstr>'3B_Pay Raise'!Print_Area</vt:lpstr>
      <vt:lpstr>'4_Level 4'!Print_Area</vt:lpstr>
      <vt:lpstr>'5A1_Labs'!Print_Area</vt:lpstr>
      <vt:lpstr>'5A2_Legacy Type 2'!Print_Area</vt:lpstr>
      <vt:lpstr>'5A2A_New Vision'!Print_Area</vt:lpstr>
      <vt:lpstr>'5A2B_Glencoe'!Print_Area</vt:lpstr>
      <vt:lpstr>'5A2C_ISL'!Print_Area</vt:lpstr>
      <vt:lpstr>'5A2D_Avoyelles'!Print_Area</vt:lpstr>
      <vt:lpstr>'5A2E_Delhi'!Print_Area</vt:lpstr>
      <vt:lpstr>'5A2F_Belle Chasse'!Print_Area</vt:lpstr>
      <vt:lpstr>'5A2H_MAX'!Print_Area</vt:lpstr>
      <vt:lpstr>'5A3_OJJ'!Print_Area</vt:lpstr>
      <vt:lpstr>'5A4_NOCCA'!Print_Area</vt:lpstr>
      <vt:lpstr>'5A5_LSMSA'!Print_Area</vt:lpstr>
      <vt:lpstr>'5A6_Thrive'!Print_Area</vt:lpstr>
      <vt:lpstr>'5B2_RSD LA'!Print_Area</vt:lpstr>
      <vt:lpstr>'5C1_New Type 2'!Print_Area</vt:lpstr>
      <vt:lpstr>'5C1A_Madison'!Print_Area</vt:lpstr>
      <vt:lpstr>'5C1AE_Noble Minds'!Print_Area</vt:lpstr>
      <vt:lpstr>'5C1AF_JCFA-Laf'!Print_Area</vt:lpstr>
      <vt:lpstr>'5C1AG_Collegiate'!Print_Area</vt:lpstr>
      <vt:lpstr>'5C1AH_BRUP'!Print_Area</vt:lpstr>
      <vt:lpstr>'5C1AI_Harmony'!Print_Area</vt:lpstr>
      <vt:lpstr>'5C1AJ_Athlos'!Print_Area</vt:lpstr>
      <vt:lpstr>'5C1AK_NxtGen'!Print_Area</vt:lpstr>
      <vt:lpstr>'5C1AL_Red River'!Print_Area</vt:lpstr>
      <vt:lpstr>'5C1B_DArbonne'!Print_Area</vt:lpstr>
      <vt:lpstr>'5C1C_Intl High'!Print_Area</vt:lpstr>
      <vt:lpstr>'5C1D_NOMMA'!Print_Area</vt:lpstr>
      <vt:lpstr>'5C1E_LFNO'!Print_Area</vt:lpstr>
      <vt:lpstr>'5C1F_L.C. Charter'!Print_Area</vt:lpstr>
      <vt:lpstr>'5C1G_JS Clark'!Print_Area</vt:lpstr>
      <vt:lpstr>'5C1H_Southwest'!Print_Area</vt:lpstr>
      <vt:lpstr>'5C1I_LA Key'!Print_Area</vt:lpstr>
      <vt:lpstr>'5C1J_JCFA-East'!Print_Area</vt:lpstr>
      <vt:lpstr>'5C1M_GEO Mid'!Print_Area</vt:lpstr>
      <vt:lpstr>'5C1N_Delta'!Print_Area</vt:lpstr>
      <vt:lpstr>'5C1O_Impact'!Print_Area</vt:lpstr>
      <vt:lpstr>'5C1Q_Advantage'!Print_Area</vt:lpstr>
      <vt:lpstr>'5C1R_Iberville'!Print_Area</vt:lpstr>
      <vt:lpstr>'5C1S_LC Col Prep'!Print_Area</vt:lpstr>
      <vt:lpstr>'5C1T_Northeast'!Print_Area</vt:lpstr>
      <vt:lpstr>'5C1U_Acadiana Ren'!Print_Area</vt:lpstr>
      <vt:lpstr>'5C1V_Laf Ren'!Print_Area</vt:lpstr>
      <vt:lpstr>'5C1W_Willow'!Print_Area</vt:lpstr>
      <vt:lpstr>'5C1Y_GEO'!Print_Area</vt:lpstr>
      <vt:lpstr>'5C1Z_Lincoln Prep'!Print_Area</vt:lpstr>
      <vt:lpstr>'5C2_LAVCA'!Print_Area</vt:lpstr>
      <vt:lpstr>'5C3_UnvView'!Print_Area</vt:lpstr>
      <vt:lpstr>'6_Local Deduct Calc'!Print_Area</vt:lpstr>
      <vt:lpstr>'7_Local Revenue'!Print_Area</vt:lpstr>
      <vt:lpstr>'8_2.1.20 SIS'!Print_Area</vt:lpstr>
      <vt:lpstr>'8A_2.1.20 RSD Op &amp; 5s'!Print_Area</vt:lpstr>
      <vt:lpstr>'9_Per Pupil Summary'!Print_Area</vt:lpstr>
      <vt:lpstr>'LEA Pay Raise'!Print_Area</vt:lpstr>
      <vt:lpstr>'Pay Raise By Residency'!Print_Area</vt:lpstr>
      <vt:lpstr>'Per Pupil_Weighted Funding'!Print_Area</vt:lpstr>
      <vt:lpstr>Placeholder_Greater!Print_Area</vt:lpstr>
      <vt:lpstr>'2_State Distrib and Adjs'!Print_Titles</vt:lpstr>
      <vt:lpstr>'2A-1_EFT (Annual)'!Print_Titles</vt:lpstr>
      <vt:lpstr>'2A-2_EFT (Monthly)'!Print_Titles</vt:lpstr>
      <vt:lpstr>'3_Levels 1&amp;2'!Print_Titles</vt:lpstr>
      <vt:lpstr>'3A_Level 3'!Print_Titles</vt:lpstr>
      <vt:lpstr>'3B_Pay Raise'!Print_Titles</vt:lpstr>
      <vt:lpstr>'4_Level 4'!Print_Titles</vt:lpstr>
      <vt:lpstr>'5A1_Labs'!Print_Titles</vt:lpstr>
      <vt:lpstr>'5A2_Legacy Type 2'!Print_Titles</vt:lpstr>
      <vt:lpstr>'5A2A_New Vision'!Print_Titles</vt:lpstr>
      <vt:lpstr>'5A2B_Glencoe'!Print_Titles</vt:lpstr>
      <vt:lpstr>'5A2C_ISL'!Print_Titles</vt:lpstr>
      <vt:lpstr>'5A2D_Avoyelles'!Print_Titles</vt:lpstr>
      <vt:lpstr>'5A2E_Delhi'!Print_Titles</vt:lpstr>
      <vt:lpstr>'5A2F_Belle Chasse'!Print_Titles</vt:lpstr>
      <vt:lpstr>'5A2H_MAX'!Print_Titles</vt:lpstr>
      <vt:lpstr>'5A3_OJJ'!Print_Titles</vt:lpstr>
      <vt:lpstr>'5A4_NOCCA'!Print_Titles</vt:lpstr>
      <vt:lpstr>'5A5_LSMSA'!Print_Titles</vt:lpstr>
      <vt:lpstr>'5A6_Thrive'!Print_Titles</vt:lpstr>
      <vt:lpstr>'5B2_RSD LA'!Print_Titles</vt:lpstr>
      <vt:lpstr>'5C1_New Type 2'!Print_Titles</vt:lpstr>
      <vt:lpstr>'5C1A_Madison'!Print_Titles</vt:lpstr>
      <vt:lpstr>'5C1AE_Noble Minds'!Print_Titles</vt:lpstr>
      <vt:lpstr>'5C1AF_JCFA-Laf'!Print_Titles</vt:lpstr>
      <vt:lpstr>'5C1AG_Collegiate'!Print_Titles</vt:lpstr>
      <vt:lpstr>'5C1AH_BRUP'!Print_Titles</vt:lpstr>
      <vt:lpstr>'5C1AI_Harmony'!Print_Titles</vt:lpstr>
      <vt:lpstr>'5C1AJ_Athlos'!Print_Titles</vt:lpstr>
      <vt:lpstr>'5C1AK_NxtGen'!Print_Titles</vt:lpstr>
      <vt:lpstr>'5C1AL_Red River'!Print_Titles</vt:lpstr>
      <vt:lpstr>'5C1B_DArbonne'!Print_Titles</vt:lpstr>
      <vt:lpstr>'5C1C_Intl High'!Print_Titles</vt:lpstr>
      <vt:lpstr>'5C1D_NOMMA'!Print_Titles</vt:lpstr>
      <vt:lpstr>'5C1E_LFNO'!Print_Titles</vt:lpstr>
      <vt:lpstr>'5C1F_L.C. Charter'!Print_Titles</vt:lpstr>
      <vt:lpstr>'5C1G_JS Clark'!Print_Titles</vt:lpstr>
      <vt:lpstr>'5C1H_Southwest'!Print_Titles</vt:lpstr>
      <vt:lpstr>'5C1I_LA Key'!Print_Titles</vt:lpstr>
      <vt:lpstr>'5C1J_JCFA-East'!Print_Titles</vt:lpstr>
      <vt:lpstr>'5C1M_GEO Mid'!Print_Titles</vt:lpstr>
      <vt:lpstr>'5C1N_Delta'!Print_Titles</vt:lpstr>
      <vt:lpstr>'5C1O_Impact'!Print_Titles</vt:lpstr>
      <vt:lpstr>'5C1Q_Advantage'!Print_Titles</vt:lpstr>
      <vt:lpstr>'5C1R_Iberville'!Print_Titles</vt:lpstr>
      <vt:lpstr>'5C1S_LC Col Prep'!Print_Titles</vt:lpstr>
      <vt:lpstr>'5C1T_Northeast'!Print_Titles</vt:lpstr>
      <vt:lpstr>'5C1U_Acadiana Ren'!Print_Titles</vt:lpstr>
      <vt:lpstr>'5C1V_Laf Ren'!Print_Titles</vt:lpstr>
      <vt:lpstr>'5C1W_Willow'!Print_Titles</vt:lpstr>
      <vt:lpstr>'5C1Y_GEO'!Print_Titles</vt:lpstr>
      <vt:lpstr>'5C1Z_Lincoln Prep'!Print_Titles</vt:lpstr>
      <vt:lpstr>'5C2_LAVCA'!Print_Titles</vt:lpstr>
      <vt:lpstr>'5C3_UnvView'!Print_Titles</vt:lpstr>
      <vt:lpstr>'7_Local Revenue'!Print_Titles</vt:lpstr>
      <vt:lpstr>'8_2.1.20 SIS'!Print_Titles</vt:lpstr>
      <vt:lpstr>'9_Per Pupil Summary'!Print_Titles</vt:lpstr>
      <vt:lpstr>'LEA Pay Raise'!Print_Titles</vt:lpstr>
      <vt:lpstr>'Pay Raise By Residency'!Print_Titles</vt:lpstr>
      <vt:lpstr>'Per Pupil_Weighted Funding'!Print_Titles</vt:lpstr>
      <vt:lpstr>Placeholder_Greater!Print_Titles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Cstevens</dc:creator>
  <cp:lastModifiedBy>Melanie Ruiz</cp:lastModifiedBy>
  <cp:lastPrinted>2021-09-28T18:55:51Z</cp:lastPrinted>
  <dcterms:created xsi:type="dcterms:W3CDTF">1999-11-15T20:37:39Z</dcterms:created>
  <dcterms:modified xsi:type="dcterms:W3CDTF">2021-09-28T19:22:40Z</dcterms:modified>
</cp:coreProperties>
</file>